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.kinhonhi\AppData\Local\Temp\OutlookClassifiercdfd208d-1872-454e-aded-cb2d8dc36aba\"/>
    </mc:Choice>
  </mc:AlternateContent>
  <xr:revisionPtr revIDLastSave="0" documentId="8_{D98105E9-4533-47B2-B22B-5584A467925E}" xr6:coauthVersionLast="36" xr6:coauthVersionMax="36" xr10:uidLastSave="{00000000-0000-0000-0000-000000000000}"/>
  <bookViews>
    <workbookView xWindow="0" yWindow="0" windowWidth="19200" windowHeight="6810" tabRatio="620" xr2:uid="{00000000-000D-0000-FFFF-FFFF00000000}"/>
  </bookViews>
  <sheets>
    <sheet name="Transmission Dashboard" sheetId="113" r:id="rId1"/>
    <sheet name="Energy-Purchases_MWh" sheetId="115" r:id="rId2"/>
    <sheet name="Energy-Purchases_ShsMill" sheetId="116" r:id="rId3"/>
    <sheet name="Energy-Sales_MWh" sheetId="117" r:id="rId4"/>
    <sheet name="Energy-Sales_ShsMill" sheetId="118" r:id="rId5"/>
    <sheet name="OM-Costs" sheetId="119" r:id="rId6"/>
    <sheet name="Employee_Numbers" sheetId="120" r:id="rId7"/>
    <sheet name="Outages_MWh" sheetId="121" r:id="rId8"/>
    <sheet name="Macro-economic-factors" sheetId="122" r:id="rId9"/>
    <sheet name="Payables-Receivables_Analysis" sheetId="123" r:id="rId10"/>
    <sheet name="Energy-Sales-TOU_MWh" sheetId="124" r:id="rId11"/>
    <sheet name="Network Length (km)" sheetId="125" r:id="rId12"/>
    <sheet name="System Peak Demand (MW)" sheetId="126" r:id="rId13"/>
    <sheet name="Energy Purchases_Plant_Tech" sheetId="109" state="veryHidden" r:id="rId14"/>
    <sheet name="Utility_MWh" sheetId="110" state="veryHidden" r:id="rId15"/>
    <sheet name="Sales_TOU" sheetId="111" state="veryHidden" r:id="rId16"/>
    <sheet name="Network Length" sheetId="112" state="veryHidden" r:id="rId17"/>
    <sheet name="a" sheetId="114" state="veryHidden" r:id="rId18"/>
    <sheet name="Trans_Report" sheetId="7" state="veryHidden" r:id="rId19"/>
    <sheet name="Trans_Sales_Database" sheetId="1" state="veryHidden" r:id="rId20"/>
    <sheet name="Trans_Purchases_Database" sheetId="4" state="veryHidden" r:id="rId21"/>
    <sheet name="Sheet6" sheetId="60" state="veryHidden" r:id="rId22"/>
    <sheet name="Trans_Base" sheetId="5" state="veryHidden" r:id="rId23"/>
    <sheet name="Trans_ToU" sheetId="6" state="veryHidden" r:id="rId24"/>
    <sheet name="REFERENCES" sheetId="2" state="veryHidden" r:id="rId25"/>
    <sheet name="Sheet1" sheetId="25" state="veryHidden" r:id="rId26"/>
    <sheet name="Formula" sheetId="15" state="veryHidden" r:id="rId27"/>
    <sheet name="Sheet3" sheetId="26" state="veryHidden" r:id="rId28"/>
    <sheet name="Summ" sheetId="34" state="veryHidden" r:id="rId29"/>
    <sheet name="Total Installed Capacity (2)" sheetId="67" state="veryHidden" r:id="rId30"/>
    <sheet name="Total Installed Capacity 2021" sheetId="90" state="veryHidden" r:id="rId31"/>
    <sheet name="Total Installed Capacity 2020" sheetId="78" state="veryHidden" r:id="rId32"/>
  </sheets>
  <externalReferences>
    <externalReference r:id="rId33"/>
    <externalReference r:id="rId34"/>
    <externalReference r:id="rId35"/>
  </externalReferences>
  <definedNames>
    <definedName name="__123Graph_F" localSheetId="6" hidden="1">[1]RevenuesandCosts!#REF!</definedName>
    <definedName name="__123Graph_F" localSheetId="1" hidden="1">[1]RevenuesandCosts!#REF!</definedName>
    <definedName name="__123Graph_F" localSheetId="2" hidden="1">[1]RevenuesandCosts!#REF!</definedName>
    <definedName name="__123Graph_F" localSheetId="3" hidden="1">[1]RevenuesandCosts!#REF!</definedName>
    <definedName name="__123Graph_F" localSheetId="4" hidden="1">[1]RevenuesandCosts!#REF!</definedName>
    <definedName name="__123Graph_F" localSheetId="10" hidden="1">[1]RevenuesandCosts!#REF!</definedName>
    <definedName name="__123Graph_F" localSheetId="8" hidden="1">[1]RevenuesandCosts!#REF!</definedName>
    <definedName name="__123Graph_F" localSheetId="11" hidden="1">[1]RevenuesandCosts!#REF!</definedName>
    <definedName name="__123Graph_F" localSheetId="5" hidden="1">[1]RevenuesandCosts!#REF!</definedName>
    <definedName name="__123Graph_F" localSheetId="7" hidden="1">[1]RevenuesandCosts!#REF!</definedName>
    <definedName name="__123Graph_F" localSheetId="9" hidden="1">[1]RevenuesandCosts!#REF!</definedName>
    <definedName name="__123Graph_F" localSheetId="12" hidden="1">[1]RevenuesandCosts!#REF!</definedName>
    <definedName name="__123Graph_F" localSheetId="29" hidden="1">[1]RevenuesandCosts!#REF!</definedName>
    <definedName name="__123Graph_F" localSheetId="31" hidden="1">[1]RevenuesandCosts!#REF!</definedName>
    <definedName name="__123Graph_F" localSheetId="30" hidden="1">[1]RevenuesandCosts!#REF!</definedName>
    <definedName name="__123Graph_F" hidden="1">[1]RevenuesandCosts!#REF!</definedName>
    <definedName name="__123Graph_FChart1" localSheetId="29" hidden="1">[1]RevenuesandCosts!#REF!</definedName>
    <definedName name="__123Graph_FChart1" localSheetId="31" hidden="1">[1]RevenuesandCosts!#REF!</definedName>
    <definedName name="__123Graph_FChart1" localSheetId="30" hidden="1">[1]RevenuesandCosts!#REF!</definedName>
    <definedName name="__123Graph_FChart1" hidden="1">[1]RevenuesandCosts!#REF!</definedName>
    <definedName name="__123Graph_FChart2" localSheetId="29" hidden="1">[1]RevenuesandCosts!#REF!</definedName>
    <definedName name="__123Graph_FChart2" localSheetId="30" hidden="1">[1]RevenuesandCosts!#REF!</definedName>
    <definedName name="__123Graph_FChart2" hidden="1">[1]RevenuesandCosts!#REF!</definedName>
    <definedName name="__123Graph_FChart3" localSheetId="29" hidden="1">[1]RevenuesandCosts!#REF!</definedName>
    <definedName name="__123Graph_FChart3" localSheetId="30" hidden="1">[1]RevenuesandCosts!#REF!</definedName>
    <definedName name="__123Graph_FChart3" hidden="1">[1]RevenuesandCosts!#REF!</definedName>
    <definedName name="__123Graph_FChart4" localSheetId="29" hidden="1">[1]RevenuesandCosts!#REF!</definedName>
    <definedName name="__123Graph_FChart4" localSheetId="30" hidden="1">[1]RevenuesandCosts!#REF!</definedName>
    <definedName name="__123Graph_FChart4" hidden="1">[1]RevenuesandCosts!#REF!</definedName>
    <definedName name="__123Graph_FCurrent" localSheetId="29" hidden="1">[1]RevenuesandCosts!#REF!</definedName>
    <definedName name="__123Graph_FCurrent" localSheetId="30" hidden="1">[1]RevenuesandCosts!#REF!</definedName>
    <definedName name="__123Graph_FCurrent" hidden="1">[1]RevenuesandCosts!#REF!</definedName>
    <definedName name="_123Graph_Echart2" localSheetId="29" hidden="1">[2]RevenuesandCosts!#REF!</definedName>
    <definedName name="_123Graph_Echart2" localSheetId="31" hidden="1">[2]RevenuesandCosts!#REF!</definedName>
    <definedName name="_123Graph_Echart2" localSheetId="30" hidden="1">[2]RevenuesandCosts!#REF!</definedName>
    <definedName name="_123Graph_Echart2" hidden="1">[2]RevenuesandCosts!#REF!</definedName>
    <definedName name="_123Graph_Fchart3" localSheetId="29" hidden="1">[2]RevenuesandCosts!#REF!</definedName>
    <definedName name="_123Graph_Fchart3" localSheetId="31" hidden="1">[2]RevenuesandCosts!#REF!</definedName>
    <definedName name="_123Graph_Fchart3" localSheetId="30" hidden="1">[2]RevenuesandCosts!#REF!</definedName>
    <definedName name="_123Graph_Fchart3" hidden="1">[2]RevenuesandCosts!#REF!</definedName>
    <definedName name="_143graph_g" localSheetId="29" hidden="1">[2]RevenuesandCosts!#REF!</definedName>
    <definedName name="_143graph_g" localSheetId="31" hidden="1">[2]RevenuesandCosts!#REF!</definedName>
    <definedName name="_143graph_g" localSheetId="30" hidden="1">[2]RevenuesandCosts!#REF!</definedName>
    <definedName name="_143graph_g" hidden="1">[2]RevenuesandCosts!#REF!</definedName>
    <definedName name="_143pgraph_Cchart4" localSheetId="29" hidden="1">[2]RevenuesandCosts!#REF!</definedName>
    <definedName name="_143pgraph_Cchart4" localSheetId="31" hidden="1">[2]RevenuesandCosts!#REF!</definedName>
    <definedName name="_143pgraph_Cchart4" localSheetId="30" hidden="1">[2]RevenuesandCosts!#REF!</definedName>
    <definedName name="_143pgraph_Cchart4" hidden="1">[2]RevenuesandCosts!#REF!</definedName>
    <definedName name="_xlnm._FilterDatabase" localSheetId="6" hidden="1">Employee_Numbers!$B$3:$E$79</definedName>
    <definedName name="_xlnm._FilterDatabase" localSheetId="1" hidden="1">'Energy-Purchases_MWh'!$B$3:$BD$78</definedName>
    <definedName name="_xlnm._FilterDatabase" localSheetId="2" hidden="1">'Energy-Purchases_ShsMill'!$B$1:$BD$84</definedName>
    <definedName name="_xlnm._FilterDatabase" localSheetId="3" hidden="1">'Energy-Sales_MWh'!$B$2:$Q$77</definedName>
    <definedName name="_xlnm._FilterDatabase" localSheetId="4" hidden="1">'Energy-Sales_ShsMill'!$B$3:$Q$78</definedName>
    <definedName name="_xlnm._FilterDatabase" localSheetId="10" hidden="1">'Energy-Sales-TOU_MWh'!$B$5:$R$81</definedName>
    <definedName name="_xlnm._FilterDatabase" localSheetId="8" hidden="1">'Macro-economic-factors'!$B$2:$E$78</definedName>
    <definedName name="_xlnm._FilterDatabase" localSheetId="5" hidden="1">'OM-Costs'!$B$4:$AF$80</definedName>
    <definedName name="_xlnm._FilterDatabase" localSheetId="7" hidden="1">Outages_MWh!$B$3:$G$81</definedName>
    <definedName name="_xlnm._FilterDatabase" localSheetId="9" hidden="1">'Payables-Receivables_Analysis'!$B$5:$G$69</definedName>
    <definedName name="_xlnm._FilterDatabase" localSheetId="24" hidden="1">REFERENCES!$A$53:$F$90</definedName>
    <definedName name="_xlnm._FilterDatabase" localSheetId="27" hidden="1">Sheet3!$B$22:$F$28</definedName>
    <definedName name="_xlnm._FilterDatabase" localSheetId="21" hidden="1">Sheet6!$A$2:$G$61</definedName>
    <definedName name="_xlnm._FilterDatabase" localSheetId="29" hidden="1">'Total Installed Capacity (2)'!$A$1:$AP$49</definedName>
    <definedName name="_xlnm._FilterDatabase" localSheetId="31" hidden="1">'Total Installed Capacity 2020'!$A$1:$P$47</definedName>
    <definedName name="_xlnm._FilterDatabase" localSheetId="30" hidden="1">'Total Installed Capacity 2021'!$A$1:$P$52</definedName>
    <definedName name="_xlnm._FilterDatabase" localSheetId="22" hidden="1">Trans_Base!$A$1:$AV$63</definedName>
    <definedName name="_xlnm._FilterDatabase" localSheetId="20" hidden="1">Trans_Purchases_Database!$A$1:$K$1082</definedName>
    <definedName name="_xlnm._FilterDatabase" localSheetId="18" hidden="1">Trans_Report!$A$57:$C$74</definedName>
    <definedName name="_xlnm._FilterDatabase" localSheetId="19" hidden="1">Trans_Sales_Database!$A$1:$J$561</definedName>
    <definedName name="_xlnm._FilterDatabase" localSheetId="23" hidden="1">Trans_ToU!$A$1:$F$281</definedName>
    <definedName name="_Table1_In1" localSheetId="29" hidden="1">[1]RevenuesandCosts!#REF!</definedName>
    <definedName name="_Table1_In1" localSheetId="30" hidden="1">[1]RevenuesandCosts!#REF!</definedName>
    <definedName name="_Table1_In1" hidden="1">[1]RevenuesandCosts!#REF!</definedName>
    <definedName name="_Table1_Out" localSheetId="29" hidden="1">[1]RevenuesandCosts!#REF!</definedName>
    <definedName name="_Table1_Out" localSheetId="30" hidden="1">[1]RevenuesandCosts!#REF!</definedName>
    <definedName name="_Table1_Out" hidden="1">[1]RevenuesandCosts!#REF!</definedName>
    <definedName name="AS2DocOpenMode" hidden="1">"AS2DocumentEdit"</definedName>
    <definedName name="ExternalData_1" localSheetId="13" hidden="1">'Energy Purchases_Plant_Tech'!$A$1:$E$1569</definedName>
    <definedName name="ExternalData_1" localSheetId="16" hidden="1">'Network Length'!$A$1:$D$349</definedName>
    <definedName name="ExternalData_1" localSheetId="15" hidden="1">Sales_TOU!$A$1:$E$1042</definedName>
    <definedName name="ExternalData_1" localSheetId="14" hidden="1">Utility_MWh!$A$1:$D$672</definedName>
    <definedName name="FDebit" localSheetId="29">[3]Financials!#REF!</definedName>
    <definedName name="FDebit" localSheetId="30">[3]Financials!#REF!</definedName>
    <definedName name="Months" localSheetId="29">#REF!</definedName>
    <definedName name="Months" localSheetId="30">#REF!</definedName>
    <definedName name="_xlnm.Print_Area" localSheetId="30">'Total Installed Capacity 2021'!$A$1:$N$52</definedName>
    <definedName name="Total_Prepaid_kWh" localSheetId="29">'[3]UMEME Billing data'!#REF!</definedName>
    <definedName name="Total_Prepaid_kWh" localSheetId="30">'[3]UMEME Billing data'!#REF!</definedName>
    <definedName name="Total_prepaid_Postpaid_kWh" localSheetId="29">'[3]UMEME Billing data'!#REF!</definedName>
    <definedName name="Total_prepaid_Postpaid_kWh" localSheetId="30">'[3]UMEME Billing data'!#REF!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localSheetId="10" hidden="1">{#N/A,#N/A,FALSE,"Aging Summary";#N/A,#N/A,FALSE,"Ratio Analysis";#N/A,#N/A,FALSE,"Test 120 Day Accts";#N/A,#N/A,FALSE,"Tickmarks"}</definedName>
    <definedName name="wrn.Aging._.and._.Trend._.Analysis." localSheetId="8" hidden="1">{#N/A,#N/A,FALSE,"Aging Summary";#N/A,#N/A,FALSE,"Ratio Analysis";#N/A,#N/A,FALSE,"Test 120 Day Accts";#N/A,#N/A,FALSE,"Tickmarks"}</definedName>
    <definedName name="wrn.Aging._.and._.Trend._.Analysis." localSheetId="11" hidden="1">{#N/A,#N/A,FALSE,"Aging Summary";#N/A,#N/A,FALSE,"Ratio Analysis";#N/A,#N/A,FALSE,"Test 120 Day Accts";#N/A,#N/A,FALSE,"Tickmarks"}</definedName>
    <definedName name="wrn.Aging._.and._.Trend._.Analysis." localSheetId="5" hidden="1">{#N/A,#N/A,FALSE,"Aging Summary";#N/A,#N/A,FALSE,"Ratio Analysis";#N/A,#N/A,FALSE,"Test 120 Day Accts";#N/A,#N/A,FALSE,"Tickmarks"}</definedName>
    <definedName name="wrn.Aging._.and._.Trend._.Analysis." localSheetId="7" hidden="1">{#N/A,#N/A,FALSE,"Aging Summary";#N/A,#N/A,FALSE,"Ratio Analysis";#N/A,#N/A,FALSE,"Test 120 Day Accts";#N/A,#N/A,FALSE,"Tickmarks"}</definedName>
    <definedName name="wrn.Aging._.and._.Trend._.Analysis." localSheetId="9" hidden="1">{#N/A,#N/A,FALSE,"Aging Summary";#N/A,#N/A,FALSE,"Ratio Analysis";#N/A,#N/A,FALSE,"Test 120 Day Accts";#N/A,#N/A,FALSE,"Tickmarks"}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29" hidden="1">{#N/A,#N/A,FALSE,"Aging Summary";#N/A,#N/A,FALSE,"Ratio Analysis";#N/A,#N/A,FALSE,"Test 120 Day Accts";#N/A,#N/A,FALSE,"Tickmarks"}</definedName>
    <definedName name="wrn.Aging._.and._.Trend._.Analysis." localSheetId="31" hidden="1">{#N/A,#N/A,FALSE,"Aging Summary";#N/A,#N/A,FALSE,"Ratio Analysis";#N/A,#N/A,FALSE,"Test 120 Day Accts";#N/A,#N/A,FALSE,"Tickmarks"}</definedName>
    <definedName name="wrn.Aging._.and._.Trend._.Analysis." localSheetId="30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GUERARD._.VIALA." localSheetId="6" hidden="1">{#N/A,#N/A,TRUE,"GVFAR";#N/A,#N/A,TRUE,"GVFAR"}</definedName>
    <definedName name="wrn.GUERARD._.VIALA." localSheetId="1" hidden="1">{#N/A,#N/A,TRUE,"GVFAR";#N/A,#N/A,TRUE,"GVFAR"}</definedName>
    <definedName name="wrn.GUERARD._.VIALA." localSheetId="2" hidden="1">{#N/A,#N/A,TRUE,"GVFAR";#N/A,#N/A,TRUE,"GVFAR"}</definedName>
    <definedName name="wrn.GUERARD._.VIALA." localSheetId="3" hidden="1">{#N/A,#N/A,TRUE,"GVFAR";#N/A,#N/A,TRUE,"GVFAR"}</definedName>
    <definedName name="wrn.GUERARD._.VIALA." localSheetId="4" hidden="1">{#N/A,#N/A,TRUE,"GVFAR";#N/A,#N/A,TRUE,"GVFAR"}</definedName>
    <definedName name="wrn.GUERARD._.VIALA." localSheetId="10" hidden="1">{#N/A,#N/A,TRUE,"GVFAR";#N/A,#N/A,TRUE,"GVFAR"}</definedName>
    <definedName name="wrn.GUERARD._.VIALA." localSheetId="8" hidden="1">{#N/A,#N/A,TRUE,"GVFAR";#N/A,#N/A,TRUE,"GVFAR"}</definedName>
    <definedName name="wrn.GUERARD._.VIALA." localSheetId="11" hidden="1">{#N/A,#N/A,TRUE,"GVFAR";#N/A,#N/A,TRUE,"GVFAR"}</definedName>
    <definedName name="wrn.GUERARD._.VIALA." localSheetId="5" hidden="1">{#N/A,#N/A,TRUE,"GVFAR";#N/A,#N/A,TRUE,"GVFAR"}</definedName>
    <definedName name="wrn.GUERARD._.VIALA." localSheetId="7" hidden="1">{#N/A,#N/A,TRUE,"GVFAR";#N/A,#N/A,TRUE,"GVFAR"}</definedName>
    <definedName name="wrn.GUERARD._.VIALA." localSheetId="9" hidden="1">{#N/A,#N/A,TRUE,"GVFAR";#N/A,#N/A,TRUE,"GVFAR"}</definedName>
    <definedName name="wrn.GUERARD._.VIALA." localSheetId="12" hidden="1">{#N/A,#N/A,TRUE,"GVFAR";#N/A,#N/A,TRUE,"GVFAR"}</definedName>
    <definedName name="wrn.GUERARD._.VIALA." localSheetId="29" hidden="1">{#N/A,#N/A,TRUE,"GVFAR";#N/A,#N/A,TRUE,"GVFAR"}</definedName>
    <definedName name="wrn.GUERARD._.VIALA." localSheetId="31" hidden="1">{#N/A,#N/A,TRUE,"GVFAR";#N/A,#N/A,TRUE,"GVFAR"}</definedName>
    <definedName name="wrn.GUERARD._.VIALA." localSheetId="30" hidden="1">{#N/A,#N/A,TRUE,"GVFAR";#N/A,#N/A,TRUE,"GVFAR"}</definedName>
    <definedName name="wrn.GUERARD._.VIALA." hidden="1">{#N/A,#N/A,TRUE,"GVFAR";#N/A,#N/A,TRUE,"GVFAR"}</definedName>
  </definedNames>
  <calcPr calcId="191029"/>
  <pivotCaches>
    <pivotCache cacheId="0" r:id="rId36"/>
    <pivotCache cacheId="1" r:id="rId37"/>
    <pivotCache cacheId="2" r:id="rId3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7" i="126" l="1"/>
  <c r="G156" i="126"/>
  <c r="G155" i="126"/>
  <c r="G154" i="126"/>
  <c r="G153" i="126"/>
  <c r="G152" i="126"/>
  <c r="G151" i="126"/>
  <c r="G150" i="126"/>
  <c r="G149" i="126"/>
  <c r="G148" i="126"/>
  <c r="G147" i="126"/>
  <c r="G146" i="126"/>
  <c r="G145" i="126"/>
  <c r="G144" i="126"/>
  <c r="G143" i="126"/>
  <c r="G142" i="126"/>
  <c r="G141" i="126"/>
  <c r="G140" i="126"/>
  <c r="G139" i="126"/>
  <c r="G138" i="126"/>
  <c r="G137" i="126"/>
  <c r="G136" i="126"/>
  <c r="G135" i="126"/>
  <c r="G134" i="126"/>
  <c r="G133" i="126"/>
  <c r="G132" i="126"/>
  <c r="G131" i="126"/>
  <c r="G130" i="126"/>
  <c r="G129" i="126"/>
  <c r="G128" i="126"/>
  <c r="G127" i="126"/>
  <c r="G126" i="126"/>
  <c r="G125" i="126"/>
  <c r="G124" i="126"/>
  <c r="G123" i="126"/>
  <c r="G122" i="126"/>
  <c r="G121" i="126"/>
  <c r="G120" i="126"/>
  <c r="G119" i="126"/>
  <c r="G118" i="126"/>
  <c r="G117" i="126"/>
  <c r="G116" i="126"/>
  <c r="G115" i="126"/>
  <c r="G114" i="126"/>
  <c r="G113" i="126"/>
  <c r="G112" i="126"/>
  <c r="G111" i="126"/>
  <c r="G110" i="126"/>
  <c r="G109" i="126"/>
  <c r="G108" i="126"/>
  <c r="G107" i="126"/>
  <c r="G106" i="126"/>
  <c r="G105" i="126"/>
  <c r="G104" i="126"/>
  <c r="G103" i="126"/>
  <c r="G102" i="126"/>
  <c r="G101" i="126"/>
  <c r="G100" i="126"/>
  <c r="G99" i="126"/>
  <c r="G98" i="126"/>
  <c r="G97" i="126"/>
  <c r="G96" i="126"/>
  <c r="G95" i="126"/>
  <c r="G94" i="126"/>
  <c r="G93" i="126"/>
  <c r="G92" i="126"/>
  <c r="G91" i="126"/>
  <c r="G90" i="126"/>
  <c r="G89" i="126"/>
  <c r="G88" i="126"/>
  <c r="G87" i="126"/>
  <c r="G86" i="126"/>
  <c r="G85" i="126"/>
  <c r="G84" i="126"/>
  <c r="G83" i="126"/>
  <c r="G82" i="126"/>
  <c r="G81" i="126"/>
  <c r="G80" i="126"/>
  <c r="G79" i="126"/>
  <c r="G78" i="126"/>
  <c r="G77" i="126"/>
  <c r="G76" i="126"/>
  <c r="G75" i="126"/>
  <c r="G74" i="126"/>
  <c r="G73" i="126"/>
  <c r="G72" i="126"/>
  <c r="G71" i="126"/>
  <c r="G70" i="126"/>
  <c r="G69" i="126"/>
  <c r="G68" i="126"/>
  <c r="G67" i="126"/>
  <c r="G66" i="126"/>
  <c r="G65" i="126"/>
  <c r="G64" i="126"/>
  <c r="G63" i="126"/>
  <c r="G62" i="126"/>
  <c r="G11" i="126"/>
  <c r="G10" i="126"/>
  <c r="G9" i="126"/>
  <c r="G8" i="126"/>
  <c r="G7" i="126"/>
  <c r="G6" i="126"/>
  <c r="G5" i="126"/>
  <c r="H5" i="125"/>
  <c r="H4" i="125"/>
  <c r="V80" i="124"/>
  <c r="V79" i="124"/>
  <c r="V78" i="124"/>
  <c r="V77" i="124"/>
  <c r="V76" i="124"/>
  <c r="V75" i="124"/>
  <c r="V74" i="124"/>
  <c r="V73" i="124"/>
  <c r="V72" i="124"/>
  <c r="V71" i="124"/>
  <c r="V70" i="124"/>
  <c r="V69" i="124"/>
  <c r="V68" i="124"/>
  <c r="V67" i="124"/>
  <c r="V66" i="124"/>
  <c r="V65" i="124"/>
  <c r="V64" i="124"/>
  <c r="V63" i="124"/>
  <c r="V62" i="124"/>
  <c r="V61" i="124"/>
  <c r="V60" i="124"/>
  <c r="V59" i="124"/>
  <c r="V58" i="124"/>
  <c r="V57" i="124"/>
  <c r="V56" i="124"/>
  <c r="V55" i="124"/>
  <c r="V54" i="124"/>
  <c r="V53" i="124"/>
  <c r="V52" i="124"/>
  <c r="V51" i="124"/>
  <c r="V50" i="124"/>
  <c r="V49" i="124"/>
  <c r="V48" i="124"/>
  <c r="V47" i="124"/>
  <c r="V46" i="124"/>
  <c r="V45" i="124"/>
  <c r="V44" i="124"/>
  <c r="V43" i="124"/>
  <c r="V42" i="124"/>
  <c r="V41" i="124"/>
  <c r="V40" i="124"/>
  <c r="V39" i="124"/>
  <c r="V38" i="124"/>
  <c r="V37" i="124"/>
  <c r="V36" i="124"/>
  <c r="V35" i="124"/>
  <c r="V34" i="124"/>
  <c r="V33" i="124"/>
  <c r="V32" i="124"/>
  <c r="V31" i="124"/>
  <c r="V30" i="124"/>
  <c r="V29" i="124"/>
  <c r="V28" i="124"/>
  <c r="V27" i="124"/>
  <c r="V26" i="124"/>
  <c r="V25" i="124"/>
  <c r="V24" i="124"/>
  <c r="V23" i="124"/>
  <c r="V22" i="124"/>
  <c r="V21" i="124"/>
  <c r="V20" i="124"/>
  <c r="V19" i="124"/>
  <c r="V18" i="124"/>
  <c r="V17" i="124"/>
  <c r="V16" i="124"/>
  <c r="V15" i="124"/>
  <c r="V14" i="124"/>
  <c r="V13" i="124"/>
  <c r="V12" i="124"/>
  <c r="V11" i="124"/>
  <c r="V10" i="124"/>
  <c r="V8" i="124"/>
  <c r="V7" i="124"/>
  <c r="V6" i="124"/>
  <c r="G44" i="123"/>
  <c r="G40" i="123"/>
  <c r="G39" i="123"/>
  <c r="G38" i="123"/>
  <c r="G37" i="123"/>
  <c r="G36" i="123"/>
  <c r="G35" i="123"/>
  <c r="G34" i="123"/>
  <c r="G33" i="123"/>
  <c r="G32" i="123"/>
  <c r="G31" i="123"/>
  <c r="G30" i="123"/>
  <c r="G29" i="123"/>
  <c r="G28" i="123"/>
  <c r="G27" i="123"/>
  <c r="G26" i="123"/>
  <c r="G25" i="123"/>
  <c r="G24" i="123"/>
  <c r="G23" i="123"/>
  <c r="G22" i="123"/>
  <c r="G21" i="123"/>
  <c r="G20" i="123"/>
  <c r="G19" i="123"/>
  <c r="G18" i="123"/>
  <c r="G17" i="123"/>
  <c r="G16" i="123"/>
  <c r="G15" i="123"/>
  <c r="G14" i="123"/>
  <c r="G13" i="123"/>
  <c r="G12" i="123"/>
  <c r="G11" i="123"/>
  <c r="G10" i="123"/>
  <c r="G9" i="123"/>
  <c r="G8" i="123"/>
  <c r="G7" i="123"/>
  <c r="G6" i="123"/>
  <c r="D30" i="122"/>
  <c r="AF79" i="119"/>
  <c r="AF78" i="119"/>
  <c r="AF77" i="119"/>
  <c r="AF76" i="119"/>
  <c r="AF75" i="119"/>
  <c r="AF74" i="119"/>
  <c r="AF73" i="119"/>
  <c r="AF72" i="119"/>
  <c r="AF71" i="119"/>
  <c r="AF70" i="119"/>
  <c r="AF69" i="119"/>
  <c r="AF68" i="119"/>
  <c r="AF67" i="119"/>
  <c r="AF66" i="119"/>
  <c r="AF65" i="119"/>
  <c r="AF64" i="119"/>
  <c r="AF63" i="119"/>
  <c r="AF62" i="119"/>
  <c r="AF61" i="119"/>
  <c r="AF60" i="119"/>
  <c r="AF59" i="119"/>
  <c r="AF58" i="119"/>
  <c r="AF57" i="119"/>
  <c r="AF56" i="119"/>
  <c r="AF55" i="119"/>
  <c r="AF54" i="119"/>
  <c r="AF53" i="119"/>
  <c r="AF52" i="119"/>
  <c r="AF51" i="119"/>
  <c r="AF50" i="119"/>
  <c r="AF49" i="119"/>
  <c r="AF48" i="119"/>
  <c r="AF47" i="119"/>
  <c r="AF46" i="119"/>
  <c r="AF45" i="119"/>
  <c r="AF44" i="119"/>
  <c r="AF43" i="119"/>
  <c r="AF42" i="119"/>
  <c r="AF41" i="119"/>
  <c r="AF40" i="119"/>
  <c r="AF39" i="119"/>
  <c r="AF38" i="119"/>
  <c r="AF37" i="119"/>
  <c r="AF36" i="119"/>
  <c r="AF35" i="119"/>
  <c r="AF34" i="119"/>
  <c r="AF33" i="119"/>
  <c r="AF32" i="119"/>
  <c r="AF31" i="119"/>
  <c r="AF30" i="119"/>
  <c r="AF29" i="119"/>
  <c r="AF28" i="119"/>
  <c r="AF27" i="119"/>
  <c r="AF26" i="119"/>
  <c r="AF25" i="119"/>
  <c r="AF24" i="119"/>
  <c r="AF23" i="119"/>
  <c r="AF22" i="119"/>
  <c r="AF21" i="119"/>
  <c r="AF20" i="119"/>
  <c r="AF19" i="119"/>
  <c r="AF18" i="119"/>
  <c r="AF17" i="119"/>
  <c r="AF16" i="119"/>
  <c r="AF15" i="119"/>
  <c r="AF14" i="119"/>
  <c r="AF13" i="119"/>
  <c r="AF12" i="119"/>
  <c r="AF11" i="119"/>
  <c r="AF10" i="119"/>
  <c r="AF9" i="119"/>
  <c r="AF8" i="119"/>
  <c r="AF7" i="119"/>
  <c r="AF6" i="119"/>
  <c r="AF5" i="119"/>
  <c r="Q78" i="118"/>
  <c r="Q77" i="118"/>
  <c r="Q76" i="118"/>
  <c r="Q75" i="118"/>
  <c r="Q74" i="118"/>
  <c r="Q73" i="118"/>
  <c r="Q72" i="118"/>
  <c r="Q71" i="118"/>
  <c r="Q70" i="118"/>
  <c r="Q69" i="118"/>
  <c r="Q68" i="118"/>
  <c r="Q67" i="118"/>
  <c r="Q66" i="118"/>
  <c r="Q65" i="118"/>
  <c r="Q64" i="118"/>
  <c r="Q63" i="118"/>
  <c r="Q62" i="118"/>
  <c r="Q61" i="118"/>
  <c r="Q60" i="118"/>
  <c r="Q59" i="118"/>
  <c r="Q58" i="118"/>
  <c r="Q57" i="118"/>
  <c r="Q56" i="118"/>
  <c r="Q55" i="118"/>
  <c r="Q54" i="118"/>
  <c r="Q53" i="118"/>
  <c r="Q52" i="118"/>
  <c r="Q51" i="118"/>
  <c r="Q50" i="118"/>
  <c r="Q49" i="118"/>
  <c r="Q48" i="118"/>
  <c r="Q47" i="118"/>
  <c r="Q46" i="118"/>
  <c r="Q45" i="118"/>
  <c r="Q44" i="118"/>
  <c r="Q43" i="118"/>
  <c r="Q42" i="118"/>
  <c r="Q41" i="118"/>
  <c r="Q40" i="118"/>
  <c r="Q39" i="118"/>
  <c r="Q38" i="118"/>
  <c r="Q37" i="118"/>
  <c r="Q36" i="118"/>
  <c r="Q35" i="118"/>
  <c r="Q34" i="118"/>
  <c r="Q33" i="118"/>
  <c r="Q32" i="118"/>
  <c r="Q31" i="118"/>
  <c r="Q30" i="118"/>
  <c r="Q29" i="118"/>
  <c r="Q28" i="118"/>
  <c r="Q27" i="118"/>
  <c r="Q26" i="118"/>
  <c r="Q25" i="118"/>
  <c r="Q24" i="118"/>
  <c r="Q23" i="118"/>
  <c r="Q22" i="118"/>
  <c r="Q21" i="118"/>
  <c r="Q20" i="118"/>
  <c r="Q19" i="118"/>
  <c r="Q18" i="118"/>
  <c r="Q17" i="118"/>
  <c r="Q16" i="118"/>
  <c r="Q15" i="118"/>
  <c r="Q14" i="118"/>
  <c r="Q13" i="118"/>
  <c r="Q12" i="118"/>
  <c r="Q11" i="118"/>
  <c r="Q10" i="118"/>
  <c r="Q9" i="118"/>
  <c r="Q8" i="118"/>
  <c r="Q7" i="118"/>
  <c r="Q6" i="118"/>
  <c r="Q5" i="118"/>
  <c r="Q4" i="118"/>
  <c r="Q77" i="117"/>
  <c r="Q76" i="117"/>
  <c r="Q75" i="117"/>
  <c r="Q74" i="117"/>
  <c r="Q73" i="117"/>
  <c r="Q72" i="117"/>
  <c r="Q71" i="117"/>
  <c r="Q70" i="117"/>
  <c r="Q69" i="117"/>
  <c r="Q68" i="117"/>
  <c r="Q67" i="117"/>
  <c r="Q66" i="117"/>
  <c r="Q65" i="117"/>
  <c r="Q64" i="117"/>
  <c r="Q63" i="117"/>
  <c r="Q62" i="117"/>
  <c r="Q61" i="117"/>
  <c r="Q60" i="117"/>
  <c r="Q59" i="117"/>
  <c r="Q58" i="117"/>
  <c r="Q57" i="117"/>
  <c r="Q56" i="117"/>
  <c r="Q55" i="117"/>
  <c r="Q54" i="117"/>
  <c r="Q53" i="117"/>
  <c r="Q52" i="117"/>
  <c r="Q51" i="117"/>
  <c r="Q50" i="117"/>
  <c r="Q49" i="117"/>
  <c r="Q48" i="117"/>
  <c r="Q47" i="117"/>
  <c r="Q46" i="117"/>
  <c r="Q45" i="117"/>
  <c r="Q44" i="117"/>
  <c r="Q43" i="117"/>
  <c r="Q42" i="117"/>
  <c r="Q41" i="117"/>
  <c r="Q40" i="117"/>
  <c r="Q39" i="117"/>
  <c r="Q38" i="117"/>
  <c r="Q37" i="117"/>
  <c r="Q36" i="117"/>
  <c r="Q35" i="117"/>
  <c r="Q34" i="117"/>
  <c r="Q33" i="117"/>
  <c r="Q32" i="117"/>
  <c r="Q31" i="117"/>
  <c r="Q30" i="117"/>
  <c r="Q29" i="117"/>
  <c r="Q28" i="117"/>
  <c r="Q27" i="117"/>
  <c r="Q26" i="117"/>
  <c r="Q25" i="117"/>
  <c r="Q24" i="117"/>
  <c r="Q23" i="117"/>
  <c r="Q22" i="117"/>
  <c r="Q21" i="117"/>
  <c r="Q20" i="117"/>
  <c r="Q19" i="117"/>
  <c r="Q18" i="117"/>
  <c r="Q17" i="117"/>
  <c r="Q16" i="117"/>
  <c r="Q15" i="117"/>
  <c r="Q14" i="117"/>
  <c r="Q13" i="117"/>
  <c r="Q12" i="117"/>
  <c r="Q11" i="117"/>
  <c r="Q10" i="117"/>
  <c r="Q9" i="117"/>
  <c r="Q8" i="117"/>
  <c r="Q7" i="117"/>
  <c r="Q6" i="117"/>
  <c r="Q5" i="117"/>
  <c r="Q4" i="117"/>
  <c r="Q3" i="117"/>
  <c r="BD3" i="116"/>
  <c r="E200" i="114" l="1"/>
  <c r="K121" i="113" s="1"/>
  <c r="D200" i="114" l="1"/>
  <c r="J121" i="113" s="1"/>
  <c r="K63" i="113"/>
  <c r="K66" i="113"/>
  <c r="K64" i="113"/>
  <c r="K62" i="113"/>
  <c r="K65" i="113"/>
  <c r="K67" i="113"/>
  <c r="K56" i="113"/>
  <c r="C200" i="114" l="1"/>
  <c r="J64" i="113"/>
  <c r="J65" i="113"/>
  <c r="J66" i="113"/>
  <c r="J62" i="113"/>
  <c r="J67" i="113"/>
  <c r="J63" i="113"/>
  <c r="K69" i="113"/>
  <c r="K71" i="113"/>
  <c r="K73" i="113"/>
  <c r="K75" i="113"/>
  <c r="K77" i="113"/>
  <c r="K79" i="113"/>
  <c r="K81" i="113"/>
  <c r="K87" i="113"/>
  <c r="K89" i="113"/>
  <c r="K152" i="113"/>
  <c r="K150" i="113"/>
  <c r="K148" i="113"/>
  <c r="K146" i="113"/>
  <c r="K144" i="113"/>
  <c r="K142" i="113"/>
  <c r="K140" i="113"/>
  <c r="K138" i="113"/>
  <c r="K136" i="113"/>
  <c r="K134" i="113"/>
  <c r="K132" i="113"/>
  <c r="K130" i="113"/>
  <c r="K128" i="113"/>
  <c r="K126" i="113"/>
  <c r="K124" i="113"/>
  <c r="K122" i="113"/>
  <c r="K119" i="113"/>
  <c r="K117" i="113"/>
  <c r="K115" i="113"/>
  <c r="K113" i="113"/>
  <c r="K111" i="113"/>
  <c r="K109" i="113"/>
  <c r="K107" i="113"/>
  <c r="K105" i="113"/>
  <c r="K103" i="113"/>
  <c r="K101" i="113"/>
  <c r="K96" i="113"/>
  <c r="K98" i="113"/>
  <c r="K70" i="113"/>
  <c r="K72" i="113"/>
  <c r="K74" i="113"/>
  <c r="K76" i="113"/>
  <c r="K78" i="113"/>
  <c r="K80" i="113"/>
  <c r="K83" i="113" s="1"/>
  <c r="K88" i="113"/>
  <c r="K153" i="113"/>
  <c r="K151" i="113"/>
  <c r="K149" i="113"/>
  <c r="K147" i="113"/>
  <c r="K145" i="113"/>
  <c r="K143" i="113"/>
  <c r="K141" i="113"/>
  <c r="K139" i="113"/>
  <c r="K137" i="113"/>
  <c r="K135" i="113"/>
  <c r="K133" i="113"/>
  <c r="K131" i="113"/>
  <c r="K129" i="113"/>
  <c r="K127" i="113"/>
  <c r="K125" i="113"/>
  <c r="K123" i="113"/>
  <c r="K120" i="113"/>
  <c r="K118" i="113"/>
  <c r="K116" i="113"/>
  <c r="K114" i="113"/>
  <c r="K112" i="113"/>
  <c r="K110" i="113"/>
  <c r="K108" i="113"/>
  <c r="K106" i="113"/>
  <c r="K104" i="113"/>
  <c r="K102" i="113"/>
  <c r="K97" i="113"/>
  <c r="K95" i="113"/>
  <c r="K68" i="113"/>
  <c r="K82" i="113" s="1"/>
  <c r="K61" i="113"/>
  <c r="I125" i="113" l="1"/>
  <c r="I121" i="113"/>
  <c r="K57" i="113"/>
  <c r="K92" i="113"/>
  <c r="K93" i="113"/>
  <c r="K91" i="113"/>
  <c r="B200" i="114"/>
  <c r="H121" i="113" s="1"/>
  <c r="I67" i="113"/>
  <c r="I63" i="113"/>
  <c r="I66" i="113"/>
  <c r="I64" i="113"/>
  <c r="I62" i="113"/>
  <c r="I65" i="113"/>
  <c r="K84" i="113"/>
  <c r="K85" i="113"/>
  <c r="K99" i="113"/>
  <c r="J81" i="113"/>
  <c r="J79" i="113"/>
  <c r="J77" i="113"/>
  <c r="J75" i="113"/>
  <c r="J73" i="113"/>
  <c r="J71" i="113"/>
  <c r="J69" i="113"/>
  <c r="J102" i="113"/>
  <c r="J104" i="113"/>
  <c r="J106" i="113"/>
  <c r="J108" i="113"/>
  <c r="J110" i="113"/>
  <c r="J112" i="113"/>
  <c r="J114" i="113"/>
  <c r="J116" i="113"/>
  <c r="J118" i="113"/>
  <c r="J120" i="113"/>
  <c r="J123" i="113"/>
  <c r="J125" i="113"/>
  <c r="J127" i="113"/>
  <c r="J129" i="113"/>
  <c r="J131" i="113"/>
  <c r="J133" i="113"/>
  <c r="J135" i="113"/>
  <c r="J137" i="113"/>
  <c r="J139" i="113"/>
  <c r="J141" i="113"/>
  <c r="J143" i="113"/>
  <c r="J145" i="113"/>
  <c r="J147" i="113"/>
  <c r="J149" i="113"/>
  <c r="J151" i="113"/>
  <c r="J153" i="113"/>
  <c r="J95" i="113"/>
  <c r="J97" i="113"/>
  <c r="J88" i="113"/>
  <c r="J80" i="113"/>
  <c r="J83" i="113" s="1"/>
  <c r="J78" i="113"/>
  <c r="J76" i="113"/>
  <c r="J74" i="113"/>
  <c r="J72" i="113"/>
  <c r="J70" i="113"/>
  <c r="J101" i="113"/>
  <c r="J103" i="113"/>
  <c r="J105" i="113"/>
  <c r="J107" i="113"/>
  <c r="J109" i="113"/>
  <c r="J111" i="113"/>
  <c r="J113" i="113"/>
  <c r="J115" i="113"/>
  <c r="J117" i="113"/>
  <c r="J119" i="113"/>
  <c r="J122" i="113"/>
  <c r="J124" i="113"/>
  <c r="J126" i="113"/>
  <c r="J128" i="113"/>
  <c r="J130" i="113"/>
  <c r="J132" i="113"/>
  <c r="J134" i="113"/>
  <c r="J136" i="113"/>
  <c r="J138" i="113"/>
  <c r="J140" i="113"/>
  <c r="J142" i="113"/>
  <c r="J144" i="113"/>
  <c r="J146" i="113"/>
  <c r="J148" i="113"/>
  <c r="J150" i="113"/>
  <c r="J152" i="113"/>
  <c r="J98" i="113"/>
  <c r="J96" i="113"/>
  <c r="J89" i="113"/>
  <c r="J87" i="113"/>
  <c r="K58" i="113"/>
  <c r="K90" i="113"/>
  <c r="K94" i="113" s="1"/>
  <c r="K100" i="113" s="1"/>
  <c r="K86" i="113"/>
  <c r="J56" i="113"/>
  <c r="J91" i="113" l="1"/>
  <c r="J92" i="113"/>
  <c r="J93" i="113"/>
  <c r="A200" i="114"/>
  <c r="G121" i="113" s="1"/>
  <c r="H67" i="113"/>
  <c r="H65" i="113"/>
  <c r="H63" i="113"/>
  <c r="H66" i="113"/>
  <c r="H64" i="113"/>
  <c r="H62" i="113"/>
  <c r="K59" i="113"/>
  <c r="K60" i="113" s="1"/>
  <c r="J85" i="113"/>
  <c r="J57" i="113"/>
  <c r="J99" i="113"/>
  <c r="J84" i="113"/>
  <c r="I102" i="113"/>
  <c r="I104" i="113"/>
  <c r="I106" i="113"/>
  <c r="I108" i="113"/>
  <c r="I110" i="113"/>
  <c r="I112" i="113"/>
  <c r="I114" i="113"/>
  <c r="I116" i="113"/>
  <c r="I118" i="113"/>
  <c r="I120" i="113"/>
  <c r="I123" i="113"/>
  <c r="I127" i="113"/>
  <c r="I129" i="113"/>
  <c r="I131" i="113"/>
  <c r="I133" i="113"/>
  <c r="I135" i="113"/>
  <c r="I137" i="113"/>
  <c r="I139" i="113"/>
  <c r="I141" i="113"/>
  <c r="I143" i="113"/>
  <c r="I145" i="113"/>
  <c r="I147" i="113"/>
  <c r="I149" i="113"/>
  <c r="I151" i="113"/>
  <c r="I153" i="113"/>
  <c r="I89" i="113"/>
  <c r="I87" i="113"/>
  <c r="I81" i="113"/>
  <c r="I79" i="113"/>
  <c r="I77" i="113"/>
  <c r="I75" i="113"/>
  <c r="I73" i="113"/>
  <c r="I71" i="113"/>
  <c r="I69" i="113"/>
  <c r="I95" i="113"/>
  <c r="I97" i="113"/>
  <c r="I101" i="113"/>
  <c r="I103" i="113"/>
  <c r="I105" i="113"/>
  <c r="I107" i="113"/>
  <c r="I109" i="113"/>
  <c r="I111" i="113"/>
  <c r="I113" i="113"/>
  <c r="I115" i="113"/>
  <c r="I117" i="113"/>
  <c r="I119" i="113"/>
  <c r="I122" i="113"/>
  <c r="I124" i="113"/>
  <c r="I126" i="113"/>
  <c r="I128" i="113"/>
  <c r="I130" i="113"/>
  <c r="I132" i="113"/>
  <c r="I134" i="113"/>
  <c r="I136" i="113"/>
  <c r="I138" i="113"/>
  <c r="I140" i="113"/>
  <c r="I142" i="113"/>
  <c r="I144" i="113"/>
  <c r="I146" i="113"/>
  <c r="I148" i="113"/>
  <c r="I150" i="113"/>
  <c r="I152" i="113"/>
  <c r="I88" i="113"/>
  <c r="I80" i="113"/>
  <c r="I83" i="113" s="1"/>
  <c r="I78" i="113"/>
  <c r="I76" i="113"/>
  <c r="I74" i="113"/>
  <c r="I72" i="113"/>
  <c r="I70" i="113"/>
  <c r="I98" i="113"/>
  <c r="I96" i="113"/>
  <c r="J58" i="113"/>
  <c r="I56" i="113"/>
  <c r="J61" i="113"/>
  <c r="J68" i="113"/>
  <c r="J82" i="113" s="1"/>
  <c r="I92" i="113" l="1"/>
  <c r="I91" i="113"/>
  <c r="I93" i="113"/>
  <c r="G65" i="113"/>
  <c r="G63" i="113"/>
  <c r="G64" i="113"/>
  <c r="G67" i="113"/>
  <c r="G62" i="113"/>
  <c r="G66" i="113"/>
  <c r="I84" i="113"/>
  <c r="I85" i="113"/>
  <c r="I57" i="113"/>
  <c r="J59" i="113"/>
  <c r="J60" i="113" s="1"/>
  <c r="I58" i="113"/>
  <c r="H98" i="113"/>
  <c r="H96" i="113"/>
  <c r="H89" i="113"/>
  <c r="H87" i="113"/>
  <c r="H81" i="113"/>
  <c r="H79" i="113"/>
  <c r="H77" i="113"/>
  <c r="H75" i="113"/>
  <c r="H73" i="113"/>
  <c r="H71" i="113"/>
  <c r="H69" i="113"/>
  <c r="H101" i="113"/>
  <c r="H103" i="113"/>
  <c r="H105" i="113"/>
  <c r="H107" i="113"/>
  <c r="H109" i="113"/>
  <c r="H111" i="113"/>
  <c r="H113" i="113"/>
  <c r="H115" i="113"/>
  <c r="H117" i="113"/>
  <c r="H119" i="113"/>
  <c r="H122" i="113"/>
  <c r="H124" i="113"/>
  <c r="H126" i="113"/>
  <c r="H128" i="113"/>
  <c r="H130" i="113"/>
  <c r="H132" i="113"/>
  <c r="H134" i="113"/>
  <c r="H136" i="113"/>
  <c r="H138" i="113"/>
  <c r="H140" i="113"/>
  <c r="H142" i="113"/>
  <c r="H144" i="113"/>
  <c r="H146" i="113"/>
  <c r="H148" i="113"/>
  <c r="H150" i="113"/>
  <c r="H152" i="113"/>
  <c r="H95" i="113"/>
  <c r="H97" i="113"/>
  <c r="H88" i="113"/>
  <c r="H80" i="113"/>
  <c r="H83" i="113" s="1"/>
  <c r="H78" i="113"/>
  <c r="H76" i="113"/>
  <c r="H74" i="113"/>
  <c r="H72" i="113"/>
  <c r="H70" i="113"/>
  <c r="H102" i="113"/>
  <c r="H104" i="113"/>
  <c r="H106" i="113"/>
  <c r="H108" i="113"/>
  <c r="H110" i="113"/>
  <c r="H112" i="113"/>
  <c r="H114" i="113"/>
  <c r="H116" i="113"/>
  <c r="H118" i="113"/>
  <c r="H120" i="113"/>
  <c r="H123" i="113"/>
  <c r="H125" i="113"/>
  <c r="H127" i="113"/>
  <c r="H129" i="113"/>
  <c r="H131" i="113"/>
  <c r="H133" i="113"/>
  <c r="H135" i="113"/>
  <c r="H137" i="113"/>
  <c r="H139" i="113"/>
  <c r="H141" i="113"/>
  <c r="H143" i="113"/>
  <c r="H145" i="113"/>
  <c r="H147" i="113"/>
  <c r="H149" i="113"/>
  <c r="H151" i="113"/>
  <c r="H153" i="113"/>
  <c r="I99" i="113"/>
  <c r="J90" i="113"/>
  <c r="J94" i="113" s="1"/>
  <c r="J100" i="113" s="1"/>
  <c r="J86" i="113"/>
  <c r="I61" i="113"/>
  <c r="I68" i="113"/>
  <c r="I82" i="113" s="1"/>
  <c r="H56" i="113"/>
  <c r="H92" i="113" l="1"/>
  <c r="H93" i="113"/>
  <c r="H91" i="113"/>
  <c r="G56" i="113"/>
  <c r="G61" i="113" s="1"/>
  <c r="H99" i="113"/>
  <c r="I59" i="113"/>
  <c r="I60" i="113" s="1"/>
  <c r="H84" i="113"/>
  <c r="H57" i="113"/>
  <c r="H58" i="113"/>
  <c r="G148" i="113"/>
  <c r="G140" i="113"/>
  <c r="G132" i="113"/>
  <c r="G124" i="113"/>
  <c r="G115" i="113"/>
  <c r="G107" i="113"/>
  <c r="G76" i="113"/>
  <c r="G147" i="113"/>
  <c r="G139" i="113"/>
  <c r="G131" i="113"/>
  <c r="G123" i="113"/>
  <c r="G114" i="113"/>
  <c r="G106" i="113"/>
  <c r="G75" i="113"/>
  <c r="G146" i="113"/>
  <c r="G138" i="113"/>
  <c r="G130" i="113"/>
  <c r="G122" i="113"/>
  <c r="G113" i="113"/>
  <c r="G105" i="113"/>
  <c r="G98" i="113"/>
  <c r="G88" i="113"/>
  <c r="G74" i="113"/>
  <c r="G153" i="113"/>
  <c r="G145" i="113"/>
  <c r="G137" i="113"/>
  <c r="G129" i="113"/>
  <c r="G120" i="113"/>
  <c r="G112" i="113"/>
  <c r="G104" i="113"/>
  <c r="G97" i="113"/>
  <c r="G89" i="113"/>
  <c r="G81" i="113"/>
  <c r="G73" i="113"/>
  <c r="G152" i="113"/>
  <c r="G144" i="113"/>
  <c r="G136" i="113"/>
  <c r="G128" i="113"/>
  <c r="G119" i="113"/>
  <c r="G111" i="113"/>
  <c r="G103" i="113"/>
  <c r="G96" i="113"/>
  <c r="G87" i="113"/>
  <c r="G80" i="113"/>
  <c r="G83" i="113" s="1"/>
  <c r="G71" i="113"/>
  <c r="G151" i="113"/>
  <c r="G143" i="113"/>
  <c r="G135" i="113"/>
  <c r="G127" i="113"/>
  <c r="G118" i="113"/>
  <c r="G110" i="113"/>
  <c r="G102" i="113"/>
  <c r="G95" i="113"/>
  <c r="G79" i="113"/>
  <c r="G70" i="113"/>
  <c r="G150" i="113"/>
  <c r="G142" i="113"/>
  <c r="G134" i="113"/>
  <c r="G126" i="113"/>
  <c r="G117" i="113"/>
  <c r="G109" i="113"/>
  <c r="G101" i="113"/>
  <c r="G72" i="113"/>
  <c r="G78" i="113"/>
  <c r="G69" i="113"/>
  <c r="G149" i="113"/>
  <c r="G141" i="113"/>
  <c r="G133" i="113"/>
  <c r="G125" i="113"/>
  <c r="G116" i="113"/>
  <c r="G108" i="113"/>
  <c r="G77" i="113"/>
  <c r="H85" i="113"/>
  <c r="I90" i="113"/>
  <c r="I94" i="113" s="1"/>
  <c r="I100" i="113" s="1"/>
  <c r="I86" i="113"/>
  <c r="G68" i="113"/>
  <c r="G82" i="113" s="1"/>
  <c r="H61" i="113"/>
  <c r="H68" i="113"/>
  <c r="H82" i="113" s="1"/>
  <c r="G91" i="113" l="1"/>
  <c r="G93" i="113"/>
  <c r="G92" i="113"/>
  <c r="G57" i="113"/>
  <c r="G99" i="113"/>
  <c r="H59" i="113"/>
  <c r="H60" i="113" s="1"/>
  <c r="G84" i="113"/>
  <c r="G58" i="113"/>
  <c r="G85" i="113"/>
  <c r="H86" i="113"/>
  <c r="H90" i="113"/>
  <c r="H94" i="113" s="1"/>
  <c r="H100" i="113" s="1"/>
  <c r="G90" i="113"/>
  <c r="G94" i="113" s="1"/>
  <c r="G100" i="113" s="1"/>
  <c r="G86" i="113"/>
  <c r="G59" i="113" l="1"/>
  <c r="G60" i="113" s="1"/>
  <c r="AV67" i="5" l="1"/>
  <c r="AG67" i="5"/>
  <c r="J585" i="1"/>
  <c r="H585" i="1"/>
  <c r="G585" i="1"/>
  <c r="I585" i="1" s="1"/>
  <c r="C585" i="1"/>
  <c r="J584" i="1"/>
  <c r="H584" i="1"/>
  <c r="G584" i="1"/>
  <c r="I584" i="1" s="1"/>
  <c r="C584" i="1"/>
  <c r="J583" i="1"/>
  <c r="H583" i="1"/>
  <c r="G583" i="1"/>
  <c r="I583" i="1" s="1"/>
  <c r="C583" i="1"/>
  <c r="J582" i="1"/>
  <c r="H582" i="1"/>
  <c r="G582" i="1"/>
  <c r="I582" i="1" s="1"/>
  <c r="C582" i="1"/>
  <c r="J581" i="1"/>
  <c r="H581" i="1"/>
  <c r="G581" i="1"/>
  <c r="I581" i="1" s="1"/>
  <c r="C581" i="1"/>
  <c r="J580" i="1"/>
  <c r="H580" i="1"/>
  <c r="G580" i="1"/>
  <c r="I580" i="1" s="1"/>
  <c r="C580" i="1"/>
  <c r="J579" i="1"/>
  <c r="H579" i="1"/>
  <c r="G579" i="1"/>
  <c r="I579" i="1" s="1"/>
  <c r="C579" i="1"/>
  <c r="J578" i="1"/>
  <c r="H578" i="1"/>
  <c r="G578" i="1"/>
  <c r="I578" i="1" s="1"/>
  <c r="C578" i="1"/>
  <c r="J577" i="1"/>
  <c r="H577" i="1"/>
  <c r="G577" i="1"/>
  <c r="I577" i="1" s="1"/>
  <c r="C577" i="1"/>
  <c r="J576" i="1"/>
  <c r="H576" i="1"/>
  <c r="G576" i="1"/>
  <c r="I576" i="1" s="1"/>
  <c r="C576" i="1"/>
  <c r="J575" i="1"/>
  <c r="H575" i="1"/>
  <c r="G575" i="1"/>
  <c r="I575" i="1" s="1"/>
  <c r="C575" i="1"/>
  <c r="J574" i="1"/>
  <c r="H574" i="1"/>
  <c r="G574" i="1"/>
  <c r="I574" i="1" s="1"/>
  <c r="C574" i="1"/>
  <c r="J1168" i="4"/>
  <c r="G1168" i="4"/>
  <c r="K1168" i="4" s="1"/>
  <c r="D1168" i="4"/>
  <c r="J1167" i="4"/>
  <c r="G1167" i="4"/>
  <c r="K1167" i="4" s="1"/>
  <c r="D1167" i="4"/>
  <c r="J1166" i="4"/>
  <c r="G1166" i="4"/>
  <c r="K1166" i="4" s="1"/>
  <c r="D1166" i="4"/>
  <c r="J1165" i="4"/>
  <c r="G1165" i="4"/>
  <c r="H1165" i="4" s="1"/>
  <c r="D1165" i="4"/>
  <c r="J1164" i="4"/>
  <c r="G1164" i="4"/>
  <c r="K1164" i="4" s="1"/>
  <c r="D1164" i="4"/>
  <c r="J1163" i="4"/>
  <c r="G1163" i="4"/>
  <c r="K1163" i="4" s="1"/>
  <c r="D1163" i="4"/>
  <c r="J1162" i="4"/>
  <c r="G1162" i="4"/>
  <c r="H1162" i="4" s="1"/>
  <c r="D1162" i="4"/>
  <c r="J1161" i="4"/>
  <c r="G1161" i="4"/>
  <c r="K1161" i="4" s="1"/>
  <c r="D1161" i="4"/>
  <c r="J1160" i="4"/>
  <c r="G1160" i="4"/>
  <c r="K1160" i="4" s="1"/>
  <c r="D1160" i="4"/>
  <c r="J1159" i="4"/>
  <c r="G1159" i="4"/>
  <c r="K1159" i="4" s="1"/>
  <c r="D1159" i="4"/>
  <c r="J1158" i="4"/>
  <c r="G1158" i="4"/>
  <c r="H1158" i="4" s="1"/>
  <c r="D1158" i="4"/>
  <c r="J1157" i="4"/>
  <c r="G1157" i="4"/>
  <c r="H1157" i="4" s="1"/>
  <c r="D1157" i="4"/>
  <c r="J1156" i="4"/>
  <c r="G1156" i="4"/>
  <c r="K1156" i="4" s="1"/>
  <c r="D1156" i="4"/>
  <c r="J1155" i="4"/>
  <c r="G1155" i="4"/>
  <c r="K1155" i="4" s="1"/>
  <c r="D1155" i="4"/>
  <c r="J1154" i="4"/>
  <c r="G1154" i="4"/>
  <c r="H1154" i="4" s="1"/>
  <c r="D1154" i="4"/>
  <c r="J1153" i="4"/>
  <c r="G1153" i="4"/>
  <c r="K1153" i="4" s="1"/>
  <c r="D1153" i="4"/>
  <c r="J1152" i="4"/>
  <c r="G1152" i="4"/>
  <c r="K1152" i="4" s="1"/>
  <c r="D1152" i="4"/>
  <c r="J1151" i="4"/>
  <c r="G1151" i="4"/>
  <c r="K1151" i="4" s="1"/>
  <c r="D1151" i="4"/>
  <c r="J1150" i="4"/>
  <c r="G1150" i="4"/>
  <c r="H1150" i="4" s="1"/>
  <c r="D1150" i="4"/>
  <c r="J1149" i="4"/>
  <c r="G1149" i="4"/>
  <c r="H1149" i="4" s="1"/>
  <c r="D1149" i="4"/>
  <c r="J1148" i="4"/>
  <c r="G1148" i="4"/>
  <c r="K1148" i="4" s="1"/>
  <c r="D1148" i="4"/>
  <c r="J1147" i="4"/>
  <c r="G1147" i="4"/>
  <c r="K1147" i="4" s="1"/>
  <c r="D1147" i="4"/>
  <c r="J1146" i="4"/>
  <c r="G1146" i="4"/>
  <c r="H1146" i="4" s="1"/>
  <c r="D1146" i="4"/>
  <c r="J1145" i="4"/>
  <c r="G1145" i="4"/>
  <c r="K1145" i="4" s="1"/>
  <c r="D1145" i="4"/>
  <c r="J1144" i="4"/>
  <c r="G1144" i="4"/>
  <c r="K1144" i="4" s="1"/>
  <c r="D1144" i="4"/>
  <c r="J1143" i="4"/>
  <c r="G1143" i="4"/>
  <c r="K1143" i="4" s="1"/>
  <c r="D1143" i="4"/>
  <c r="J1142" i="4"/>
  <c r="G1142" i="4"/>
  <c r="K1142" i="4" s="1"/>
  <c r="D1142" i="4"/>
  <c r="J1141" i="4"/>
  <c r="G1141" i="4"/>
  <c r="H1141" i="4" s="1"/>
  <c r="D1141" i="4"/>
  <c r="J1140" i="4"/>
  <c r="G1140" i="4"/>
  <c r="K1140" i="4" s="1"/>
  <c r="D1140" i="4"/>
  <c r="J1139" i="4"/>
  <c r="G1139" i="4"/>
  <c r="K1139" i="4" s="1"/>
  <c r="D1139" i="4"/>
  <c r="J1138" i="4"/>
  <c r="G1138" i="4"/>
  <c r="H1138" i="4" s="1"/>
  <c r="D1138" i="4"/>
  <c r="J1137" i="4"/>
  <c r="G1137" i="4"/>
  <c r="K1137" i="4" s="1"/>
  <c r="D1137" i="4"/>
  <c r="J1136" i="4"/>
  <c r="G1136" i="4"/>
  <c r="K1136" i="4" s="1"/>
  <c r="D1136" i="4"/>
  <c r="J1135" i="4"/>
  <c r="G1135" i="4"/>
  <c r="K1135" i="4" s="1"/>
  <c r="D1135" i="4"/>
  <c r="J1134" i="4"/>
  <c r="G1134" i="4"/>
  <c r="K1134" i="4" s="1"/>
  <c r="D1134" i="4"/>
  <c r="J1133" i="4"/>
  <c r="G1133" i="4"/>
  <c r="H1133" i="4" s="1"/>
  <c r="D1133" i="4"/>
  <c r="J1132" i="4"/>
  <c r="G1132" i="4"/>
  <c r="K1132" i="4" s="1"/>
  <c r="D1132" i="4"/>
  <c r="J1131" i="4"/>
  <c r="G1131" i="4"/>
  <c r="K1131" i="4" s="1"/>
  <c r="D1131" i="4"/>
  <c r="J1130" i="4"/>
  <c r="G1130" i="4"/>
  <c r="H1130" i="4" s="1"/>
  <c r="D1130" i="4"/>
  <c r="J1129" i="4"/>
  <c r="G1129" i="4"/>
  <c r="K1129" i="4" s="1"/>
  <c r="D1129" i="4"/>
  <c r="J1128" i="4"/>
  <c r="G1128" i="4"/>
  <c r="K1128" i="4" s="1"/>
  <c r="D1128" i="4"/>
  <c r="J1127" i="4"/>
  <c r="G1127" i="4"/>
  <c r="K1127" i="4" s="1"/>
  <c r="D1127" i="4"/>
  <c r="J1126" i="4"/>
  <c r="G1126" i="4"/>
  <c r="H1126" i="4" s="1"/>
  <c r="D1126" i="4"/>
  <c r="J1125" i="4"/>
  <c r="G1125" i="4"/>
  <c r="H1125" i="4" s="1"/>
  <c r="D1125" i="4"/>
  <c r="K1162" i="4" l="1"/>
  <c r="H1142" i="4"/>
  <c r="H1160" i="4"/>
  <c r="K1141" i="4"/>
  <c r="H1143" i="4"/>
  <c r="H1166" i="4"/>
  <c r="K1130" i="4"/>
  <c r="H1134" i="4"/>
  <c r="K1150" i="4"/>
  <c r="K1158" i="4"/>
  <c r="K1165" i="4"/>
  <c r="H1128" i="4"/>
  <c r="K1149" i="4"/>
  <c r="K1126" i="4"/>
  <c r="K1138" i="4"/>
  <c r="K1133" i="4"/>
  <c r="H1135" i="4"/>
  <c r="H1152" i="4"/>
  <c r="K1154" i="4"/>
  <c r="H1167" i="4"/>
  <c r="K1125" i="4"/>
  <c r="H1127" i="4"/>
  <c r="H1144" i="4"/>
  <c r="K1146" i="4"/>
  <c r="K1157" i="4"/>
  <c r="H1159" i="4"/>
  <c r="H1136" i="4"/>
  <c r="H1151" i="4"/>
  <c r="H1168" i="4"/>
  <c r="H1132" i="4"/>
  <c r="H1140" i="4"/>
  <c r="H1148" i="4"/>
  <c r="H1156" i="4"/>
  <c r="H1164" i="4"/>
  <c r="H1129" i="4"/>
  <c r="H1137" i="4"/>
  <c r="H1145" i="4"/>
  <c r="H1153" i="4"/>
  <c r="H1161" i="4"/>
  <c r="H1131" i="4"/>
  <c r="H1139" i="4"/>
  <c r="H1147" i="4"/>
  <c r="H1155" i="4"/>
  <c r="H1163" i="4"/>
  <c r="G1084" i="4" l="1"/>
  <c r="H1084" i="4" s="1"/>
  <c r="G1085" i="4"/>
  <c r="G1086" i="4"/>
  <c r="H1086" i="4" s="1"/>
  <c r="G1087" i="4"/>
  <c r="H1087" i="4" s="1"/>
  <c r="G1088" i="4"/>
  <c r="H1088" i="4" s="1"/>
  <c r="G1089" i="4"/>
  <c r="H1089" i="4" s="1"/>
  <c r="G1090" i="4"/>
  <c r="H1090" i="4" s="1"/>
  <c r="G1091" i="4"/>
  <c r="H1091" i="4" s="1"/>
  <c r="G1092" i="4"/>
  <c r="H1092" i="4" s="1"/>
  <c r="G1093" i="4"/>
  <c r="G1094" i="4"/>
  <c r="H1094" i="4" s="1"/>
  <c r="G1095" i="4"/>
  <c r="H1095" i="4" s="1"/>
  <c r="G1096" i="4"/>
  <c r="H1096" i="4" s="1"/>
  <c r="G1097" i="4"/>
  <c r="H1097" i="4" s="1"/>
  <c r="G1098" i="4"/>
  <c r="H1098" i="4" s="1"/>
  <c r="G1099" i="4"/>
  <c r="H1099" i="4" s="1"/>
  <c r="G1100" i="4"/>
  <c r="H1100" i="4" s="1"/>
  <c r="G1101" i="4"/>
  <c r="H1101" i="4" s="1"/>
  <c r="G1102" i="4"/>
  <c r="G1103" i="4"/>
  <c r="H1103" i="4" s="1"/>
  <c r="G1104" i="4"/>
  <c r="H1104" i="4" s="1"/>
  <c r="G1105" i="4"/>
  <c r="H1105" i="4" s="1"/>
  <c r="G1106" i="4"/>
  <c r="H1106" i="4" s="1"/>
  <c r="G1107" i="4"/>
  <c r="H1107" i="4" s="1"/>
  <c r="G1108" i="4"/>
  <c r="H1108" i="4" s="1"/>
  <c r="G1109" i="4"/>
  <c r="H1109" i="4" s="1"/>
  <c r="G1110" i="4"/>
  <c r="H1110" i="4" s="1"/>
  <c r="G1111" i="4"/>
  <c r="H1111" i="4" s="1"/>
  <c r="G1112" i="4"/>
  <c r="H1112" i="4" s="1"/>
  <c r="G1113" i="4"/>
  <c r="H1113" i="4" s="1"/>
  <c r="G1114" i="4"/>
  <c r="H1114" i="4" s="1"/>
  <c r="G1115" i="4"/>
  <c r="H1115" i="4" s="1"/>
  <c r="G1116" i="4"/>
  <c r="H1116" i="4" s="1"/>
  <c r="G1117" i="4"/>
  <c r="H1117" i="4" s="1"/>
  <c r="G1118" i="4"/>
  <c r="H1118" i="4" s="1"/>
  <c r="G1119" i="4"/>
  <c r="H1119" i="4" s="1"/>
  <c r="G1120" i="4"/>
  <c r="H1120" i="4" s="1"/>
  <c r="G1121" i="4"/>
  <c r="H1121" i="4" s="1"/>
  <c r="G1122" i="4"/>
  <c r="H1122" i="4" s="1"/>
  <c r="G1123" i="4"/>
  <c r="H1123" i="4" s="1"/>
  <c r="G1124" i="4"/>
  <c r="H1124" i="4" s="1"/>
  <c r="G1083" i="4"/>
  <c r="H1083" i="4" s="1"/>
  <c r="H1102" i="4"/>
  <c r="H1093" i="4"/>
  <c r="H1085" i="4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G562" i="1"/>
  <c r="I562" i="1" s="1"/>
  <c r="G563" i="1"/>
  <c r="I563" i="1" s="1"/>
  <c r="G564" i="1"/>
  <c r="I564" i="1" s="1"/>
  <c r="G565" i="1"/>
  <c r="I565" i="1" s="1"/>
  <c r="G566" i="1"/>
  <c r="I566" i="1" s="1"/>
  <c r="G567" i="1"/>
  <c r="I567" i="1" s="1"/>
  <c r="G568" i="1"/>
  <c r="I568" i="1" s="1"/>
  <c r="G569" i="1"/>
  <c r="I569" i="1" s="1"/>
  <c r="G570" i="1"/>
  <c r="I570" i="1" s="1"/>
  <c r="G571" i="1"/>
  <c r="I571" i="1" s="1"/>
  <c r="G572" i="1"/>
  <c r="I572" i="1" s="1"/>
  <c r="G573" i="1"/>
  <c r="I573" i="1" s="1"/>
  <c r="AV66" i="5"/>
  <c r="AV65" i="5" l="1"/>
  <c r="G552" i="1" l="1"/>
  <c r="I552" i="1" s="1"/>
  <c r="H552" i="1"/>
  <c r="J552" i="1"/>
  <c r="G553" i="1"/>
  <c r="I553" i="1" s="1"/>
  <c r="H553" i="1"/>
  <c r="J553" i="1"/>
  <c r="G554" i="1"/>
  <c r="I554" i="1" s="1"/>
  <c r="H554" i="1"/>
  <c r="J554" i="1"/>
  <c r="G555" i="1"/>
  <c r="I555" i="1" s="1"/>
  <c r="H555" i="1"/>
  <c r="J555" i="1"/>
  <c r="G556" i="1"/>
  <c r="I556" i="1" s="1"/>
  <c r="H556" i="1"/>
  <c r="J556" i="1"/>
  <c r="G557" i="1"/>
  <c r="I557" i="1" s="1"/>
  <c r="H557" i="1"/>
  <c r="J557" i="1"/>
  <c r="G558" i="1"/>
  <c r="I558" i="1" s="1"/>
  <c r="H558" i="1"/>
  <c r="J558" i="1"/>
  <c r="G559" i="1"/>
  <c r="I559" i="1" s="1"/>
  <c r="H559" i="1"/>
  <c r="J559" i="1"/>
  <c r="G560" i="1"/>
  <c r="I560" i="1" s="1"/>
  <c r="H560" i="1"/>
  <c r="J560" i="1"/>
  <c r="G561" i="1"/>
  <c r="I561" i="1" s="1"/>
  <c r="H561" i="1"/>
  <c r="C561" i="1"/>
  <c r="C560" i="1"/>
  <c r="C559" i="1"/>
  <c r="C558" i="1"/>
  <c r="C557" i="1"/>
  <c r="C556" i="1"/>
  <c r="C555" i="1"/>
  <c r="C554" i="1"/>
  <c r="C553" i="1"/>
  <c r="C552" i="1"/>
  <c r="G1044" i="4" l="1"/>
  <c r="H1044" i="4" s="1"/>
  <c r="J1044" i="4"/>
  <c r="G1045" i="4"/>
  <c r="H1045" i="4" s="1"/>
  <c r="J1045" i="4"/>
  <c r="G1046" i="4"/>
  <c r="H1046" i="4" s="1"/>
  <c r="J1046" i="4"/>
  <c r="G1047" i="4"/>
  <c r="H1047" i="4" s="1"/>
  <c r="J1047" i="4"/>
  <c r="G1048" i="4"/>
  <c r="H1048" i="4" s="1"/>
  <c r="J1048" i="4"/>
  <c r="G1049" i="4"/>
  <c r="H1049" i="4" s="1"/>
  <c r="J1049" i="4"/>
  <c r="G1050" i="4"/>
  <c r="H1050" i="4" s="1"/>
  <c r="J1050" i="4"/>
  <c r="G1051" i="4"/>
  <c r="H1051" i="4" s="1"/>
  <c r="J1051" i="4"/>
  <c r="G1052" i="4"/>
  <c r="H1052" i="4" s="1"/>
  <c r="J1052" i="4"/>
  <c r="G1053" i="4"/>
  <c r="H1053" i="4" s="1"/>
  <c r="J1053" i="4"/>
  <c r="G1054" i="4"/>
  <c r="H1054" i="4" s="1"/>
  <c r="J1054" i="4"/>
  <c r="G1055" i="4"/>
  <c r="H1055" i="4" s="1"/>
  <c r="J1055" i="4"/>
  <c r="G1056" i="4"/>
  <c r="H1056" i="4" s="1"/>
  <c r="J1056" i="4"/>
  <c r="G1057" i="4"/>
  <c r="H1057" i="4" s="1"/>
  <c r="J1057" i="4"/>
  <c r="G1058" i="4"/>
  <c r="H1058" i="4" s="1"/>
  <c r="J1058" i="4"/>
  <c r="G1059" i="4"/>
  <c r="H1059" i="4" s="1"/>
  <c r="J1059" i="4"/>
  <c r="G1060" i="4"/>
  <c r="H1060" i="4" s="1"/>
  <c r="J1060" i="4"/>
  <c r="G1061" i="4"/>
  <c r="H1061" i="4" s="1"/>
  <c r="J1061" i="4"/>
  <c r="G1062" i="4"/>
  <c r="H1062" i="4" s="1"/>
  <c r="J1062" i="4"/>
  <c r="G1063" i="4"/>
  <c r="H1063" i="4" s="1"/>
  <c r="J1063" i="4"/>
  <c r="G1064" i="4"/>
  <c r="H1064" i="4" s="1"/>
  <c r="J1064" i="4"/>
  <c r="G1065" i="4"/>
  <c r="H1065" i="4" s="1"/>
  <c r="J1065" i="4"/>
  <c r="G1066" i="4"/>
  <c r="H1066" i="4" s="1"/>
  <c r="J1066" i="4"/>
  <c r="G1067" i="4"/>
  <c r="J1067" i="4"/>
  <c r="G1068" i="4"/>
  <c r="H1068" i="4" s="1"/>
  <c r="J1068" i="4"/>
  <c r="G1069" i="4"/>
  <c r="H1069" i="4" s="1"/>
  <c r="J1069" i="4"/>
  <c r="G1070" i="4"/>
  <c r="H1070" i="4" s="1"/>
  <c r="J1070" i="4"/>
  <c r="G1071" i="4"/>
  <c r="H1071" i="4" s="1"/>
  <c r="J1071" i="4"/>
  <c r="G1072" i="4"/>
  <c r="H1072" i="4" s="1"/>
  <c r="J1072" i="4"/>
  <c r="G1073" i="4"/>
  <c r="H1073" i="4" s="1"/>
  <c r="J1073" i="4"/>
  <c r="G1074" i="4"/>
  <c r="H1074" i="4" s="1"/>
  <c r="J1074" i="4"/>
  <c r="G1075" i="4"/>
  <c r="J1075" i="4"/>
  <c r="G1076" i="4"/>
  <c r="H1076" i="4" s="1"/>
  <c r="J1076" i="4"/>
  <c r="G1077" i="4"/>
  <c r="H1077" i="4" s="1"/>
  <c r="J1077" i="4"/>
  <c r="G1078" i="4"/>
  <c r="H1078" i="4" s="1"/>
  <c r="J1078" i="4"/>
  <c r="G1079" i="4"/>
  <c r="H1079" i="4" s="1"/>
  <c r="J1079" i="4"/>
  <c r="G1080" i="4"/>
  <c r="H1080" i="4" s="1"/>
  <c r="J1080" i="4"/>
  <c r="G1081" i="4"/>
  <c r="H1081" i="4" s="1"/>
  <c r="J1081" i="4"/>
  <c r="G1082" i="4"/>
  <c r="H1082" i="4" s="1"/>
  <c r="J1082" i="4"/>
  <c r="K1061" i="4" l="1"/>
  <c r="K1079" i="4"/>
  <c r="K1071" i="4"/>
  <c r="K1047" i="4"/>
  <c r="K1053" i="4"/>
  <c r="K1063" i="4"/>
  <c r="K1077" i="4"/>
  <c r="K1045" i="4"/>
  <c r="K1055" i="4"/>
  <c r="K1069" i="4"/>
  <c r="H1075" i="4"/>
  <c r="K1075" i="4"/>
  <c r="H1067" i="4"/>
  <c r="K1067" i="4"/>
  <c r="K1059" i="4"/>
  <c r="K1081" i="4"/>
  <c r="K1065" i="4"/>
  <c r="K1049" i="4"/>
  <c r="K1051" i="4"/>
  <c r="K1073" i="4"/>
  <c r="K1057" i="4"/>
  <c r="K1082" i="4"/>
  <c r="K1080" i="4"/>
  <c r="K1078" i="4"/>
  <c r="K1076" i="4"/>
  <c r="K1074" i="4"/>
  <c r="K1072" i="4"/>
  <c r="K1070" i="4"/>
  <c r="K1068" i="4"/>
  <c r="K1066" i="4"/>
  <c r="K1064" i="4"/>
  <c r="K1062" i="4"/>
  <c r="K1060" i="4"/>
  <c r="K1058" i="4"/>
  <c r="K1056" i="4"/>
  <c r="K1054" i="4"/>
  <c r="K1052" i="4"/>
  <c r="K1050" i="4"/>
  <c r="K1048" i="4"/>
  <c r="K1046" i="4"/>
  <c r="K1044" i="4"/>
  <c r="D1044" i="4" l="1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AV64" i="5" l="1"/>
  <c r="O49" i="90" l="1"/>
  <c r="G542" i="1" l="1"/>
  <c r="I542" i="1" s="1"/>
  <c r="H542" i="1"/>
  <c r="J542" i="1"/>
  <c r="G543" i="1"/>
  <c r="I543" i="1" s="1"/>
  <c r="H543" i="1"/>
  <c r="J543" i="1"/>
  <c r="G544" i="1"/>
  <c r="I544" i="1" s="1"/>
  <c r="H544" i="1"/>
  <c r="J544" i="1"/>
  <c r="G545" i="1"/>
  <c r="I545" i="1" s="1"/>
  <c r="H545" i="1"/>
  <c r="J545" i="1"/>
  <c r="G546" i="1"/>
  <c r="I546" i="1" s="1"/>
  <c r="H546" i="1"/>
  <c r="J546" i="1"/>
  <c r="G547" i="1"/>
  <c r="I547" i="1" s="1"/>
  <c r="H547" i="1"/>
  <c r="J547" i="1"/>
  <c r="G548" i="1"/>
  <c r="I548" i="1" s="1"/>
  <c r="H548" i="1"/>
  <c r="J548" i="1"/>
  <c r="G549" i="1"/>
  <c r="I549" i="1" s="1"/>
  <c r="H549" i="1"/>
  <c r="J549" i="1"/>
  <c r="G550" i="1"/>
  <c r="I550" i="1" s="1"/>
  <c r="H550" i="1"/>
  <c r="J550" i="1"/>
  <c r="G551" i="1"/>
  <c r="I551" i="1" s="1"/>
  <c r="H551" i="1"/>
  <c r="J551" i="1"/>
  <c r="C551" i="1"/>
  <c r="C550" i="1"/>
  <c r="C549" i="1"/>
  <c r="C548" i="1"/>
  <c r="C547" i="1"/>
  <c r="C546" i="1"/>
  <c r="C545" i="1"/>
  <c r="C544" i="1"/>
  <c r="C543" i="1"/>
  <c r="C542" i="1"/>
  <c r="G1006" i="4"/>
  <c r="J1006" i="4"/>
  <c r="G1007" i="4"/>
  <c r="J1007" i="4"/>
  <c r="G1008" i="4"/>
  <c r="J1008" i="4"/>
  <c r="G1009" i="4"/>
  <c r="J1009" i="4"/>
  <c r="G1010" i="4"/>
  <c r="J1010" i="4"/>
  <c r="G1011" i="4"/>
  <c r="J1011" i="4"/>
  <c r="G1012" i="4"/>
  <c r="J1012" i="4"/>
  <c r="G1013" i="4"/>
  <c r="J1013" i="4"/>
  <c r="G1014" i="4"/>
  <c r="J1014" i="4"/>
  <c r="G1015" i="4"/>
  <c r="J1015" i="4"/>
  <c r="G1016" i="4"/>
  <c r="J1016" i="4"/>
  <c r="G1017" i="4"/>
  <c r="J1017" i="4"/>
  <c r="G1018" i="4"/>
  <c r="J1018" i="4"/>
  <c r="G1019" i="4"/>
  <c r="J1019" i="4"/>
  <c r="G1020" i="4"/>
  <c r="J1020" i="4"/>
  <c r="G1021" i="4"/>
  <c r="J1021" i="4"/>
  <c r="G1022" i="4"/>
  <c r="J1022" i="4"/>
  <c r="G1023" i="4"/>
  <c r="J1023" i="4"/>
  <c r="G1024" i="4"/>
  <c r="J1024" i="4"/>
  <c r="G1025" i="4"/>
  <c r="J1025" i="4"/>
  <c r="G1026" i="4"/>
  <c r="J1026" i="4"/>
  <c r="G1027" i="4"/>
  <c r="J1027" i="4"/>
  <c r="G1028" i="4"/>
  <c r="J1028" i="4"/>
  <c r="G1029" i="4"/>
  <c r="J1029" i="4"/>
  <c r="G1030" i="4"/>
  <c r="J1030" i="4"/>
  <c r="G1031" i="4"/>
  <c r="J1031" i="4"/>
  <c r="G1032" i="4"/>
  <c r="J1032" i="4"/>
  <c r="G1033" i="4"/>
  <c r="J1033" i="4"/>
  <c r="G1034" i="4"/>
  <c r="H1034" i="4" s="1"/>
  <c r="J1034" i="4"/>
  <c r="G1035" i="4"/>
  <c r="H1035" i="4" s="1"/>
  <c r="J1035" i="4"/>
  <c r="G1036" i="4"/>
  <c r="J1036" i="4"/>
  <c r="G1037" i="4"/>
  <c r="J1037" i="4"/>
  <c r="G1038" i="4"/>
  <c r="J1038" i="4"/>
  <c r="G1039" i="4"/>
  <c r="J1039" i="4"/>
  <c r="G1040" i="4"/>
  <c r="J1040" i="4"/>
  <c r="G1041" i="4"/>
  <c r="J1041" i="4"/>
  <c r="G1042" i="4"/>
  <c r="J1042" i="4"/>
  <c r="G1043" i="4"/>
  <c r="J1043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K1030" i="4" l="1"/>
  <c r="H1030" i="4"/>
  <c r="K1006" i="4"/>
  <c r="H1006" i="4"/>
  <c r="K1038" i="4"/>
  <c r="H1038" i="4"/>
  <c r="K1014" i="4"/>
  <c r="H1014" i="4"/>
  <c r="K1041" i="4"/>
  <c r="H1041" i="4"/>
  <c r="K1037" i="4"/>
  <c r="H1037" i="4"/>
  <c r="K1033" i="4"/>
  <c r="H1033" i="4"/>
  <c r="K1029" i="4"/>
  <c r="H1029" i="4"/>
  <c r="K1025" i="4"/>
  <c r="H1025" i="4"/>
  <c r="K1021" i="4"/>
  <c r="H1021" i="4"/>
  <c r="K1017" i="4"/>
  <c r="H1017" i="4"/>
  <c r="K1013" i="4"/>
  <c r="H1013" i="4"/>
  <c r="K1009" i="4"/>
  <c r="H1009" i="4"/>
  <c r="K1022" i="4"/>
  <c r="H1022" i="4"/>
  <c r="K1042" i="4"/>
  <c r="H1042" i="4"/>
  <c r="K1018" i="4"/>
  <c r="H1018" i="4"/>
  <c r="K1040" i="4"/>
  <c r="H1040" i="4"/>
  <c r="K1036" i="4"/>
  <c r="H1036" i="4"/>
  <c r="K1032" i="4"/>
  <c r="H1032" i="4"/>
  <c r="K1028" i="4"/>
  <c r="H1028" i="4"/>
  <c r="K1024" i="4"/>
  <c r="H1024" i="4"/>
  <c r="K1020" i="4"/>
  <c r="H1020" i="4"/>
  <c r="K1016" i="4"/>
  <c r="H1016" i="4"/>
  <c r="K1012" i="4"/>
  <c r="H1012" i="4"/>
  <c r="K1008" i="4"/>
  <c r="H1008" i="4"/>
  <c r="K1010" i="4"/>
  <c r="H1010" i="4"/>
  <c r="K1026" i="4"/>
  <c r="H1026" i="4"/>
  <c r="K1043" i="4"/>
  <c r="H1043" i="4"/>
  <c r="K1039" i="4"/>
  <c r="H1039" i="4"/>
  <c r="K1031" i="4"/>
  <c r="H1031" i="4"/>
  <c r="K1027" i="4"/>
  <c r="H1027" i="4"/>
  <c r="K1023" i="4"/>
  <c r="H1023" i="4"/>
  <c r="K1019" i="4"/>
  <c r="H1019" i="4"/>
  <c r="K1015" i="4"/>
  <c r="H1015" i="4"/>
  <c r="K1011" i="4"/>
  <c r="H1011" i="4"/>
  <c r="K1007" i="4"/>
  <c r="H1007" i="4"/>
  <c r="K1035" i="4"/>
  <c r="K1034" i="4"/>
  <c r="AV63" i="5" l="1"/>
  <c r="AV62" i="5"/>
  <c r="AV2" i="5"/>
  <c r="G969" i="4" l="1"/>
  <c r="H969" i="4" s="1"/>
  <c r="G800" i="4" l="1"/>
  <c r="G801" i="4"/>
  <c r="H801" i="4" s="1"/>
  <c r="G802" i="4"/>
  <c r="G803" i="4"/>
  <c r="H803" i="4" s="1"/>
  <c r="G804" i="4"/>
  <c r="G805" i="4"/>
  <c r="G806" i="4"/>
  <c r="G807" i="4"/>
  <c r="G808" i="4"/>
  <c r="H808" i="4" s="1"/>
  <c r="G809" i="4"/>
  <c r="H809" i="4" s="1"/>
  <c r="G810" i="4"/>
  <c r="H810" i="4" s="1"/>
  <c r="G811" i="4"/>
  <c r="H811" i="4" s="1"/>
  <c r="G812" i="4"/>
  <c r="G813" i="4"/>
  <c r="G814" i="4"/>
  <c r="G815" i="4"/>
  <c r="G816" i="4"/>
  <c r="H816" i="4" s="1"/>
  <c r="G817" i="4"/>
  <c r="H817" i="4" s="1"/>
  <c r="G818" i="4"/>
  <c r="G819" i="4"/>
  <c r="G820" i="4"/>
  <c r="H820" i="4" s="1"/>
  <c r="G821" i="4"/>
  <c r="G822" i="4"/>
  <c r="G823" i="4"/>
  <c r="G824" i="4"/>
  <c r="G825" i="4"/>
  <c r="G826" i="4"/>
  <c r="G827" i="4"/>
  <c r="H827" i="4" s="1"/>
  <c r="G828" i="4"/>
  <c r="G829" i="4"/>
  <c r="G830" i="4"/>
  <c r="G831" i="4"/>
  <c r="G832" i="4"/>
  <c r="H832" i="4" s="1"/>
  <c r="G833" i="4"/>
  <c r="H833" i="4" s="1"/>
  <c r="G834" i="4"/>
  <c r="G835" i="4"/>
  <c r="G836" i="4"/>
  <c r="G837" i="4"/>
  <c r="G838" i="4"/>
  <c r="G839" i="4"/>
  <c r="G840" i="4"/>
  <c r="H840" i="4" s="1"/>
  <c r="G841" i="4"/>
  <c r="H841" i="4" s="1"/>
  <c r="G842" i="4"/>
  <c r="G843" i="4"/>
  <c r="H843" i="4" s="1"/>
  <c r="G844" i="4"/>
  <c r="G845" i="4"/>
  <c r="G846" i="4"/>
  <c r="G847" i="4"/>
  <c r="G848" i="4"/>
  <c r="G849" i="4"/>
  <c r="G850" i="4"/>
  <c r="H850" i="4" s="1"/>
  <c r="G851" i="4"/>
  <c r="G852" i="4"/>
  <c r="G853" i="4"/>
  <c r="G854" i="4"/>
  <c r="G855" i="4"/>
  <c r="G856" i="4"/>
  <c r="H856" i="4" s="1"/>
  <c r="G857" i="4"/>
  <c r="G858" i="4"/>
  <c r="G859" i="4"/>
  <c r="G860" i="4"/>
  <c r="G861" i="4"/>
  <c r="G862" i="4"/>
  <c r="G863" i="4"/>
  <c r="G864" i="4"/>
  <c r="G865" i="4"/>
  <c r="K865" i="4" s="1"/>
  <c r="G866" i="4"/>
  <c r="G867" i="4"/>
  <c r="G868" i="4"/>
  <c r="G869" i="4"/>
  <c r="G870" i="4"/>
  <c r="G871" i="4"/>
  <c r="G872" i="4"/>
  <c r="H872" i="4" s="1"/>
  <c r="G873" i="4"/>
  <c r="G874" i="4"/>
  <c r="G875" i="4"/>
  <c r="H875" i="4" s="1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H935" i="4" s="1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799" i="4"/>
  <c r="H799" i="4" s="1"/>
  <c r="G779" i="4"/>
  <c r="H779" i="4" s="1"/>
  <c r="G780" i="4"/>
  <c r="H780" i="4" s="1"/>
  <c r="G781" i="4"/>
  <c r="H781" i="4" s="1"/>
  <c r="G782" i="4"/>
  <c r="H782" i="4" s="1"/>
  <c r="G783" i="4"/>
  <c r="H783" i="4" s="1"/>
  <c r="G784" i="4"/>
  <c r="H784" i="4" s="1"/>
  <c r="G785" i="4"/>
  <c r="H785" i="4" s="1"/>
  <c r="G786" i="4"/>
  <c r="H786" i="4" s="1"/>
  <c r="G787" i="4"/>
  <c r="H787" i="4" s="1"/>
  <c r="G788" i="4"/>
  <c r="H788" i="4" s="1"/>
  <c r="G789" i="4"/>
  <c r="H789" i="4" s="1"/>
  <c r="G790" i="4"/>
  <c r="H790" i="4" s="1"/>
  <c r="G791" i="4"/>
  <c r="H791" i="4" s="1"/>
  <c r="G792" i="4"/>
  <c r="H792" i="4" s="1"/>
  <c r="G793" i="4"/>
  <c r="H793" i="4" s="1"/>
  <c r="G794" i="4"/>
  <c r="H794" i="4" s="1"/>
  <c r="G795" i="4"/>
  <c r="H795" i="4" s="1"/>
  <c r="G796" i="4"/>
  <c r="H796" i="4" s="1"/>
  <c r="G797" i="4"/>
  <c r="H797" i="4" s="1"/>
  <c r="G798" i="4"/>
  <c r="H798" i="4" s="1"/>
  <c r="J997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J1005" i="4"/>
  <c r="J1004" i="4"/>
  <c r="J1003" i="4"/>
  <c r="J1002" i="4"/>
  <c r="J1001" i="4"/>
  <c r="J1000" i="4"/>
  <c r="J999" i="4"/>
  <c r="J998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K969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K872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K856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K843" i="4"/>
  <c r="J843" i="4"/>
  <c r="J842" i="4"/>
  <c r="J841" i="4"/>
  <c r="K840" i="4"/>
  <c r="J840" i="4"/>
  <c r="J839" i="4"/>
  <c r="J838" i="4"/>
  <c r="J837" i="4"/>
  <c r="J836" i="4"/>
  <c r="J835" i="4"/>
  <c r="J834" i="4"/>
  <c r="J833" i="4"/>
  <c r="K832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K816" i="4"/>
  <c r="J816" i="4"/>
  <c r="J815" i="4"/>
  <c r="J814" i="4"/>
  <c r="J813" i="4"/>
  <c r="J812" i="4"/>
  <c r="K811" i="4"/>
  <c r="J811" i="4"/>
  <c r="K810" i="4"/>
  <c r="J810" i="4"/>
  <c r="J809" i="4"/>
  <c r="K808" i="4"/>
  <c r="J808" i="4"/>
  <c r="J807" i="4"/>
  <c r="J806" i="4"/>
  <c r="J805" i="4"/>
  <c r="J804" i="4"/>
  <c r="K803" i="4"/>
  <c r="J803" i="4"/>
  <c r="J802" i="4"/>
  <c r="K801" i="4"/>
  <c r="J801" i="4"/>
  <c r="J800" i="4"/>
  <c r="J799" i="4"/>
  <c r="J798" i="4"/>
  <c r="G530" i="1"/>
  <c r="I530" i="1" s="1"/>
  <c r="H530" i="1"/>
  <c r="J530" i="1"/>
  <c r="G531" i="1"/>
  <c r="I531" i="1" s="1"/>
  <c r="H531" i="1"/>
  <c r="J531" i="1"/>
  <c r="G532" i="1"/>
  <c r="I532" i="1" s="1"/>
  <c r="H532" i="1"/>
  <c r="J532" i="1"/>
  <c r="G533" i="1"/>
  <c r="I533" i="1" s="1"/>
  <c r="H533" i="1"/>
  <c r="J533" i="1"/>
  <c r="G534" i="1"/>
  <c r="I534" i="1" s="1"/>
  <c r="H534" i="1"/>
  <c r="J534" i="1"/>
  <c r="G535" i="1"/>
  <c r="I535" i="1" s="1"/>
  <c r="H535" i="1"/>
  <c r="J535" i="1"/>
  <c r="G536" i="1"/>
  <c r="I536" i="1" s="1"/>
  <c r="H536" i="1"/>
  <c r="J536" i="1"/>
  <c r="G537" i="1"/>
  <c r="I537" i="1" s="1"/>
  <c r="H537" i="1"/>
  <c r="J537" i="1"/>
  <c r="G538" i="1"/>
  <c r="I538" i="1" s="1"/>
  <c r="H538" i="1"/>
  <c r="J538" i="1"/>
  <c r="G539" i="1"/>
  <c r="I539" i="1" s="1"/>
  <c r="H539" i="1"/>
  <c r="J539" i="1"/>
  <c r="G540" i="1"/>
  <c r="I540" i="1" s="1"/>
  <c r="H540" i="1"/>
  <c r="J540" i="1"/>
  <c r="G541" i="1"/>
  <c r="I541" i="1" s="1"/>
  <c r="H541" i="1"/>
  <c r="J541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G518" i="1"/>
  <c r="I518" i="1" s="1"/>
  <c r="H518" i="1"/>
  <c r="J518" i="1"/>
  <c r="G519" i="1"/>
  <c r="I519" i="1" s="1"/>
  <c r="H519" i="1"/>
  <c r="J519" i="1"/>
  <c r="G520" i="1"/>
  <c r="I520" i="1" s="1"/>
  <c r="H520" i="1"/>
  <c r="J520" i="1"/>
  <c r="G521" i="1"/>
  <c r="I521" i="1" s="1"/>
  <c r="H521" i="1"/>
  <c r="J521" i="1"/>
  <c r="G522" i="1"/>
  <c r="I522" i="1" s="1"/>
  <c r="H522" i="1"/>
  <c r="J522" i="1"/>
  <c r="G523" i="1"/>
  <c r="I523" i="1" s="1"/>
  <c r="H523" i="1"/>
  <c r="J523" i="1"/>
  <c r="G524" i="1"/>
  <c r="I524" i="1" s="1"/>
  <c r="H524" i="1"/>
  <c r="J524" i="1"/>
  <c r="G525" i="1"/>
  <c r="I525" i="1" s="1"/>
  <c r="H525" i="1"/>
  <c r="J525" i="1"/>
  <c r="G526" i="1"/>
  <c r="I526" i="1" s="1"/>
  <c r="H526" i="1"/>
  <c r="J526" i="1"/>
  <c r="G527" i="1"/>
  <c r="I527" i="1" s="1"/>
  <c r="H527" i="1"/>
  <c r="J527" i="1"/>
  <c r="G528" i="1"/>
  <c r="I528" i="1" s="1"/>
  <c r="H528" i="1"/>
  <c r="J528" i="1"/>
  <c r="G529" i="1"/>
  <c r="I529" i="1" s="1"/>
  <c r="H529" i="1"/>
  <c r="J529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K820" i="4" l="1"/>
  <c r="K827" i="4"/>
  <c r="K875" i="4"/>
  <c r="K850" i="4"/>
  <c r="H970" i="4"/>
  <c r="K809" i="4"/>
  <c r="K833" i="4"/>
  <c r="K841" i="4"/>
  <c r="K817" i="4"/>
  <c r="H865" i="4"/>
  <c r="K951" i="4"/>
  <c r="H951" i="4"/>
  <c r="K887" i="4"/>
  <c r="H887" i="4"/>
  <c r="K871" i="4"/>
  <c r="H871" i="4"/>
  <c r="K863" i="4"/>
  <c r="H863" i="4"/>
  <c r="K831" i="4"/>
  <c r="H831" i="4"/>
  <c r="K807" i="4"/>
  <c r="H807" i="4"/>
  <c r="K999" i="4"/>
  <c r="H999" i="4"/>
  <c r="K991" i="4"/>
  <c r="H991" i="4"/>
  <c r="K983" i="4"/>
  <c r="H983" i="4"/>
  <c r="K975" i="4"/>
  <c r="H975" i="4"/>
  <c r="K966" i="4"/>
  <c r="H966" i="4"/>
  <c r="K958" i="4"/>
  <c r="H958" i="4"/>
  <c r="K950" i="4"/>
  <c r="H950" i="4"/>
  <c r="K942" i="4"/>
  <c r="H942" i="4"/>
  <c r="K934" i="4"/>
  <c r="H934" i="4"/>
  <c r="K926" i="4"/>
  <c r="H926" i="4"/>
  <c r="K918" i="4"/>
  <c r="H918" i="4"/>
  <c r="K910" i="4"/>
  <c r="H910" i="4"/>
  <c r="K902" i="4"/>
  <c r="H902" i="4"/>
  <c r="K894" i="4"/>
  <c r="H894" i="4"/>
  <c r="K886" i="4"/>
  <c r="H886" i="4"/>
  <c r="K878" i="4"/>
  <c r="H878" i="4"/>
  <c r="K870" i="4"/>
  <c r="H870" i="4"/>
  <c r="K862" i="4"/>
  <c r="H862" i="4"/>
  <c r="K854" i="4"/>
  <c r="H854" i="4"/>
  <c r="K846" i="4"/>
  <c r="H846" i="4"/>
  <c r="K838" i="4"/>
  <c r="H838" i="4"/>
  <c r="K830" i="4"/>
  <c r="H830" i="4"/>
  <c r="K822" i="4"/>
  <c r="H822" i="4"/>
  <c r="K814" i="4"/>
  <c r="H814" i="4"/>
  <c r="K806" i="4"/>
  <c r="H806" i="4"/>
  <c r="K992" i="4"/>
  <c r="H992" i="4"/>
  <c r="K927" i="4"/>
  <c r="H927" i="4"/>
  <c r="K839" i="4"/>
  <c r="H839" i="4"/>
  <c r="K998" i="4"/>
  <c r="H998" i="4"/>
  <c r="K990" i="4"/>
  <c r="H990" i="4"/>
  <c r="K982" i="4"/>
  <c r="H982" i="4"/>
  <c r="K974" i="4"/>
  <c r="H974" i="4"/>
  <c r="K965" i="4"/>
  <c r="H965" i="4"/>
  <c r="K957" i="4"/>
  <c r="H957" i="4"/>
  <c r="K949" i="4"/>
  <c r="H949" i="4"/>
  <c r="K941" i="4"/>
  <c r="H941" i="4"/>
  <c r="K933" i="4"/>
  <c r="H933" i="4"/>
  <c r="K925" i="4"/>
  <c r="H925" i="4"/>
  <c r="K917" i="4"/>
  <c r="H917" i="4"/>
  <c r="K909" i="4"/>
  <c r="H909" i="4"/>
  <c r="K901" i="4"/>
  <c r="H901" i="4"/>
  <c r="K893" i="4"/>
  <c r="H893" i="4"/>
  <c r="K885" i="4"/>
  <c r="H885" i="4"/>
  <c r="K877" i="4"/>
  <c r="H877" i="4"/>
  <c r="K869" i="4"/>
  <c r="H869" i="4"/>
  <c r="K861" i="4"/>
  <c r="H861" i="4"/>
  <c r="K853" i="4"/>
  <c r="H853" i="4"/>
  <c r="K845" i="4"/>
  <c r="H845" i="4"/>
  <c r="K837" i="4"/>
  <c r="H837" i="4"/>
  <c r="K829" i="4"/>
  <c r="H829" i="4"/>
  <c r="K821" i="4"/>
  <c r="H821" i="4"/>
  <c r="K813" i="4"/>
  <c r="H813" i="4"/>
  <c r="K805" i="4"/>
  <c r="H805" i="4"/>
  <c r="K967" i="4"/>
  <c r="H967" i="4"/>
  <c r="K911" i="4"/>
  <c r="H911" i="4"/>
  <c r="K847" i="4"/>
  <c r="H847" i="4"/>
  <c r="K1005" i="4"/>
  <c r="H1005" i="4"/>
  <c r="K997" i="4"/>
  <c r="H997" i="4"/>
  <c r="K989" i="4"/>
  <c r="H989" i="4"/>
  <c r="K981" i="4"/>
  <c r="H981" i="4"/>
  <c r="K973" i="4"/>
  <c r="H973" i="4"/>
  <c r="K964" i="4"/>
  <c r="H964" i="4"/>
  <c r="K956" i="4"/>
  <c r="H956" i="4"/>
  <c r="K948" i="4"/>
  <c r="H948" i="4"/>
  <c r="K940" i="4"/>
  <c r="H940" i="4"/>
  <c r="K932" i="4"/>
  <c r="H932" i="4"/>
  <c r="K924" i="4"/>
  <c r="H924" i="4"/>
  <c r="K916" i="4"/>
  <c r="H916" i="4"/>
  <c r="K908" i="4"/>
  <c r="H908" i="4"/>
  <c r="K900" i="4"/>
  <c r="H900" i="4"/>
  <c r="K892" i="4"/>
  <c r="H892" i="4"/>
  <c r="K884" i="4"/>
  <c r="H884" i="4"/>
  <c r="K876" i="4"/>
  <c r="H876" i="4"/>
  <c r="K868" i="4"/>
  <c r="H868" i="4"/>
  <c r="K860" i="4"/>
  <c r="H860" i="4"/>
  <c r="K852" i="4"/>
  <c r="H852" i="4"/>
  <c r="K844" i="4"/>
  <c r="H844" i="4"/>
  <c r="K836" i="4"/>
  <c r="H836" i="4"/>
  <c r="K828" i="4"/>
  <c r="H828" i="4"/>
  <c r="K812" i="4"/>
  <c r="H812" i="4"/>
  <c r="K804" i="4"/>
  <c r="H804" i="4"/>
  <c r="K1000" i="4"/>
  <c r="H1000" i="4"/>
  <c r="K895" i="4"/>
  <c r="H895" i="4"/>
  <c r="K815" i="4"/>
  <c r="H815" i="4"/>
  <c r="K1004" i="4"/>
  <c r="H1004" i="4"/>
  <c r="K996" i="4"/>
  <c r="H996" i="4"/>
  <c r="K988" i="4"/>
  <c r="H988" i="4"/>
  <c r="K980" i="4"/>
  <c r="H980" i="4"/>
  <c r="K972" i="4"/>
  <c r="H972" i="4"/>
  <c r="K963" i="4"/>
  <c r="H963" i="4"/>
  <c r="K955" i="4"/>
  <c r="H955" i="4"/>
  <c r="K947" i="4"/>
  <c r="H947" i="4"/>
  <c r="K939" i="4"/>
  <c r="H939" i="4"/>
  <c r="K931" i="4"/>
  <c r="H931" i="4"/>
  <c r="K923" i="4"/>
  <c r="H923" i="4"/>
  <c r="K915" i="4"/>
  <c r="H915" i="4"/>
  <c r="K907" i="4"/>
  <c r="H907" i="4"/>
  <c r="K899" i="4"/>
  <c r="H899" i="4"/>
  <c r="K891" i="4"/>
  <c r="H891" i="4"/>
  <c r="K883" i="4"/>
  <c r="H883" i="4"/>
  <c r="K867" i="4"/>
  <c r="H867" i="4"/>
  <c r="K859" i="4"/>
  <c r="H859" i="4"/>
  <c r="K851" i="4"/>
  <c r="H851" i="4"/>
  <c r="K835" i="4"/>
  <c r="H835" i="4"/>
  <c r="K819" i="4"/>
  <c r="H819" i="4"/>
  <c r="K976" i="4"/>
  <c r="H976" i="4"/>
  <c r="K919" i="4"/>
  <c r="H919" i="4"/>
  <c r="K855" i="4"/>
  <c r="H855" i="4"/>
  <c r="K1003" i="4"/>
  <c r="H1003" i="4"/>
  <c r="K995" i="4"/>
  <c r="H995" i="4"/>
  <c r="K987" i="4"/>
  <c r="H987" i="4"/>
  <c r="K979" i="4"/>
  <c r="H979" i="4"/>
  <c r="K971" i="4"/>
  <c r="H971" i="4"/>
  <c r="K962" i="4"/>
  <c r="H962" i="4"/>
  <c r="K954" i="4"/>
  <c r="H954" i="4"/>
  <c r="K946" i="4"/>
  <c r="H946" i="4"/>
  <c r="K938" i="4"/>
  <c r="H938" i="4"/>
  <c r="K930" i="4"/>
  <c r="H930" i="4"/>
  <c r="K922" i="4"/>
  <c r="H922" i="4"/>
  <c r="K914" i="4"/>
  <c r="H914" i="4"/>
  <c r="K906" i="4"/>
  <c r="H906" i="4"/>
  <c r="K898" i="4"/>
  <c r="H898" i="4"/>
  <c r="K890" i="4"/>
  <c r="H890" i="4"/>
  <c r="K882" i="4"/>
  <c r="H882" i="4"/>
  <c r="K874" i="4"/>
  <c r="H874" i="4"/>
  <c r="K866" i="4"/>
  <c r="H866" i="4"/>
  <c r="K858" i="4"/>
  <c r="H858" i="4"/>
  <c r="K842" i="4"/>
  <c r="H842" i="4"/>
  <c r="K834" i="4"/>
  <c r="H834" i="4"/>
  <c r="K826" i="4"/>
  <c r="H826" i="4"/>
  <c r="K818" i="4"/>
  <c r="H818" i="4"/>
  <c r="K802" i="4"/>
  <c r="H802" i="4"/>
  <c r="K984" i="4"/>
  <c r="H984" i="4"/>
  <c r="K943" i="4"/>
  <c r="H943" i="4"/>
  <c r="K903" i="4"/>
  <c r="H903" i="4"/>
  <c r="K823" i="4"/>
  <c r="H823" i="4"/>
  <c r="K1002" i="4"/>
  <c r="H1002" i="4"/>
  <c r="K994" i="4"/>
  <c r="H994" i="4"/>
  <c r="K986" i="4"/>
  <c r="H986" i="4"/>
  <c r="K978" i="4"/>
  <c r="H978" i="4"/>
  <c r="K961" i="4"/>
  <c r="H961" i="4"/>
  <c r="K953" i="4"/>
  <c r="H953" i="4"/>
  <c r="K945" i="4"/>
  <c r="H945" i="4"/>
  <c r="K937" i="4"/>
  <c r="H937" i="4"/>
  <c r="K929" i="4"/>
  <c r="H929" i="4"/>
  <c r="K921" i="4"/>
  <c r="H921" i="4"/>
  <c r="K913" i="4"/>
  <c r="H913" i="4"/>
  <c r="K905" i="4"/>
  <c r="H905" i="4"/>
  <c r="K897" i="4"/>
  <c r="H897" i="4"/>
  <c r="K889" i="4"/>
  <c r="H889" i="4"/>
  <c r="K881" i="4"/>
  <c r="H881" i="4"/>
  <c r="K873" i="4"/>
  <c r="H873" i="4"/>
  <c r="K857" i="4"/>
  <c r="H857" i="4"/>
  <c r="K849" i="4"/>
  <c r="H849" i="4"/>
  <c r="K825" i="4"/>
  <c r="H825" i="4"/>
  <c r="K959" i="4"/>
  <c r="H959" i="4"/>
  <c r="K879" i="4"/>
  <c r="H879" i="4"/>
  <c r="K1001" i="4"/>
  <c r="H1001" i="4"/>
  <c r="K993" i="4"/>
  <c r="H993" i="4"/>
  <c r="K985" i="4"/>
  <c r="H985" i="4"/>
  <c r="K977" i="4"/>
  <c r="H977" i="4"/>
  <c r="K968" i="4"/>
  <c r="H968" i="4"/>
  <c r="K960" i="4"/>
  <c r="H960" i="4"/>
  <c r="K952" i="4"/>
  <c r="H952" i="4"/>
  <c r="K944" i="4"/>
  <c r="H944" i="4"/>
  <c r="K936" i="4"/>
  <c r="H936" i="4"/>
  <c r="K928" i="4"/>
  <c r="H928" i="4"/>
  <c r="K920" i="4"/>
  <c r="H920" i="4"/>
  <c r="K912" i="4"/>
  <c r="H912" i="4"/>
  <c r="K904" i="4"/>
  <c r="H904" i="4"/>
  <c r="K896" i="4"/>
  <c r="H896" i="4"/>
  <c r="K888" i="4"/>
  <c r="H888" i="4"/>
  <c r="K880" i="4"/>
  <c r="H880" i="4"/>
  <c r="K864" i="4"/>
  <c r="H864" i="4"/>
  <c r="K848" i="4"/>
  <c r="H848" i="4"/>
  <c r="K824" i="4"/>
  <c r="H824" i="4"/>
  <c r="K800" i="4"/>
  <c r="H800" i="4"/>
  <c r="K935" i="4"/>
  <c r="K970" i="4"/>
  <c r="K799" i="4"/>
  <c r="D934" i="4" l="1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J517" i="1"/>
  <c r="H517" i="1"/>
  <c r="G517" i="1"/>
  <c r="I517" i="1" s="1"/>
  <c r="C517" i="1"/>
  <c r="J516" i="1"/>
  <c r="H516" i="1"/>
  <c r="G516" i="1"/>
  <c r="I516" i="1" s="1"/>
  <c r="C516" i="1"/>
  <c r="J515" i="1"/>
  <c r="H515" i="1"/>
  <c r="G515" i="1"/>
  <c r="I515" i="1" s="1"/>
  <c r="C515" i="1"/>
  <c r="J514" i="1"/>
  <c r="H514" i="1"/>
  <c r="G514" i="1"/>
  <c r="I514" i="1" s="1"/>
  <c r="C514" i="1"/>
  <c r="J513" i="1"/>
  <c r="H513" i="1"/>
  <c r="G513" i="1"/>
  <c r="I513" i="1" s="1"/>
  <c r="C513" i="1"/>
  <c r="J512" i="1"/>
  <c r="H512" i="1"/>
  <c r="G512" i="1"/>
  <c r="I512" i="1" s="1"/>
  <c r="C512" i="1"/>
  <c r="J511" i="1"/>
  <c r="H511" i="1"/>
  <c r="G511" i="1"/>
  <c r="I511" i="1" s="1"/>
  <c r="C511" i="1"/>
  <c r="J510" i="1"/>
  <c r="H510" i="1"/>
  <c r="G510" i="1"/>
  <c r="I510" i="1" s="1"/>
  <c r="C510" i="1"/>
  <c r="J509" i="1"/>
  <c r="H509" i="1"/>
  <c r="G509" i="1"/>
  <c r="I509" i="1" s="1"/>
  <c r="C509" i="1"/>
  <c r="J508" i="1"/>
  <c r="H508" i="1"/>
  <c r="G508" i="1"/>
  <c r="I508" i="1" s="1"/>
  <c r="C508" i="1"/>
  <c r="J507" i="1"/>
  <c r="H507" i="1"/>
  <c r="G507" i="1"/>
  <c r="I507" i="1" s="1"/>
  <c r="C507" i="1"/>
  <c r="J506" i="1"/>
  <c r="H506" i="1"/>
  <c r="G506" i="1"/>
  <c r="I506" i="1" s="1"/>
  <c r="C506" i="1"/>
  <c r="J505" i="1"/>
  <c r="H505" i="1"/>
  <c r="G505" i="1"/>
  <c r="I505" i="1" s="1"/>
  <c r="C505" i="1"/>
  <c r="J504" i="1"/>
  <c r="H504" i="1"/>
  <c r="G504" i="1"/>
  <c r="I504" i="1" s="1"/>
  <c r="C504" i="1"/>
  <c r="J503" i="1"/>
  <c r="H503" i="1"/>
  <c r="G503" i="1"/>
  <c r="I503" i="1" s="1"/>
  <c r="C503" i="1"/>
  <c r="J502" i="1"/>
  <c r="H502" i="1"/>
  <c r="G502" i="1"/>
  <c r="I502" i="1" s="1"/>
  <c r="C502" i="1"/>
  <c r="J501" i="1"/>
  <c r="H501" i="1"/>
  <c r="G501" i="1"/>
  <c r="I501" i="1" s="1"/>
  <c r="C501" i="1"/>
  <c r="J500" i="1"/>
  <c r="H500" i="1"/>
  <c r="G500" i="1"/>
  <c r="I500" i="1" s="1"/>
  <c r="C500" i="1"/>
  <c r="J499" i="1"/>
  <c r="H499" i="1"/>
  <c r="G499" i="1"/>
  <c r="I499" i="1" s="1"/>
  <c r="C499" i="1"/>
  <c r="J498" i="1"/>
  <c r="H498" i="1"/>
  <c r="G498" i="1"/>
  <c r="I498" i="1" s="1"/>
  <c r="C498" i="1"/>
  <c r="J497" i="1"/>
  <c r="H497" i="1"/>
  <c r="G497" i="1"/>
  <c r="I497" i="1" s="1"/>
  <c r="C497" i="1"/>
  <c r="J496" i="1"/>
  <c r="H496" i="1"/>
  <c r="G496" i="1"/>
  <c r="I496" i="1" s="1"/>
  <c r="C496" i="1"/>
  <c r="J495" i="1"/>
  <c r="H495" i="1"/>
  <c r="G495" i="1"/>
  <c r="I495" i="1" s="1"/>
  <c r="C495" i="1"/>
  <c r="J494" i="1"/>
  <c r="H494" i="1"/>
  <c r="G494" i="1"/>
  <c r="I494" i="1" s="1"/>
  <c r="C494" i="1"/>
  <c r="J493" i="1"/>
  <c r="H493" i="1"/>
  <c r="G493" i="1"/>
  <c r="I493" i="1" s="1"/>
  <c r="C493" i="1"/>
  <c r="J492" i="1"/>
  <c r="H492" i="1"/>
  <c r="G492" i="1"/>
  <c r="I492" i="1" s="1"/>
  <c r="C492" i="1"/>
  <c r="J491" i="1"/>
  <c r="H491" i="1"/>
  <c r="G491" i="1"/>
  <c r="I491" i="1" s="1"/>
  <c r="C491" i="1"/>
  <c r="J490" i="1"/>
  <c r="H490" i="1"/>
  <c r="G490" i="1"/>
  <c r="I490" i="1" s="1"/>
  <c r="C490" i="1"/>
  <c r="J489" i="1"/>
  <c r="H489" i="1"/>
  <c r="G489" i="1"/>
  <c r="I489" i="1" s="1"/>
  <c r="C489" i="1"/>
  <c r="J488" i="1"/>
  <c r="H488" i="1"/>
  <c r="G488" i="1"/>
  <c r="I488" i="1" s="1"/>
  <c r="C488" i="1"/>
  <c r="J487" i="1"/>
  <c r="H487" i="1"/>
  <c r="G487" i="1"/>
  <c r="I487" i="1" s="1"/>
  <c r="C487" i="1"/>
  <c r="J486" i="1"/>
  <c r="H486" i="1"/>
  <c r="G486" i="1"/>
  <c r="I486" i="1" s="1"/>
  <c r="C486" i="1"/>
  <c r="J485" i="1"/>
  <c r="H485" i="1"/>
  <c r="G485" i="1"/>
  <c r="I485" i="1" s="1"/>
  <c r="C485" i="1"/>
  <c r="J484" i="1"/>
  <c r="H484" i="1"/>
  <c r="G484" i="1"/>
  <c r="I484" i="1" s="1"/>
  <c r="C484" i="1"/>
  <c r="J483" i="1"/>
  <c r="H483" i="1"/>
  <c r="G483" i="1"/>
  <c r="I483" i="1" s="1"/>
  <c r="C483" i="1"/>
  <c r="J482" i="1"/>
  <c r="H482" i="1"/>
  <c r="G482" i="1"/>
  <c r="I482" i="1" s="1"/>
  <c r="C482" i="1"/>
  <c r="J481" i="1"/>
  <c r="H481" i="1"/>
  <c r="G481" i="1"/>
  <c r="I481" i="1" s="1"/>
  <c r="C481" i="1"/>
  <c r="J480" i="1"/>
  <c r="H480" i="1"/>
  <c r="G480" i="1"/>
  <c r="I480" i="1" s="1"/>
  <c r="C480" i="1"/>
  <c r="J479" i="1"/>
  <c r="H479" i="1"/>
  <c r="G479" i="1"/>
  <c r="I479" i="1" s="1"/>
  <c r="C479" i="1"/>
  <c r="J478" i="1"/>
  <c r="H478" i="1"/>
  <c r="G478" i="1"/>
  <c r="I478" i="1" s="1"/>
  <c r="C478" i="1"/>
  <c r="J477" i="1"/>
  <c r="H477" i="1"/>
  <c r="G477" i="1"/>
  <c r="I477" i="1" s="1"/>
  <c r="C477" i="1"/>
  <c r="J476" i="1"/>
  <c r="H476" i="1"/>
  <c r="G476" i="1"/>
  <c r="I476" i="1" s="1"/>
  <c r="C476" i="1"/>
  <c r="J475" i="1"/>
  <c r="H475" i="1"/>
  <c r="G475" i="1"/>
  <c r="I475" i="1" s="1"/>
  <c r="C475" i="1"/>
  <c r="J474" i="1"/>
  <c r="H474" i="1"/>
  <c r="G474" i="1"/>
  <c r="I474" i="1" s="1"/>
  <c r="C474" i="1"/>
  <c r="I160" i="7" l="1"/>
  <c r="A136" i="7" l="1"/>
  <c r="I136" i="7" s="1"/>
  <c r="A135" i="7"/>
  <c r="I135" i="7" s="1"/>
  <c r="A130" i="7"/>
  <c r="I130" i="7" s="1"/>
  <c r="A131" i="7"/>
  <c r="I131" i="7" s="1"/>
  <c r="A132" i="7"/>
  <c r="I132" i="7" s="1"/>
  <c r="A133" i="7"/>
  <c r="I133" i="7" s="1"/>
  <c r="A134" i="7"/>
  <c r="I134" i="7" s="1"/>
  <c r="A129" i="7"/>
  <c r="E31" i="7" l="1"/>
  <c r="E32" i="7"/>
  <c r="E33" i="7"/>
  <c r="E34" i="7"/>
  <c r="E35" i="7"/>
  <c r="E36" i="7"/>
  <c r="E30" i="7"/>
  <c r="AN6" i="5" l="1"/>
  <c r="AN3" i="5" l="1"/>
  <c r="AN4" i="5"/>
  <c r="AV4" i="5" l="1"/>
  <c r="AV3" i="5" l="1"/>
  <c r="G3" i="60" l="1"/>
  <c r="F3" i="60"/>
  <c r="E3" i="60"/>
  <c r="C3" i="60"/>
  <c r="D3" i="60"/>
  <c r="E77" i="7" l="1"/>
  <c r="E78" i="7"/>
  <c r="E79" i="7"/>
  <c r="E80" i="7"/>
  <c r="E81" i="7"/>
  <c r="E82" i="7"/>
  <c r="E83" i="7"/>
  <c r="E84" i="7"/>
  <c r="E85" i="7"/>
  <c r="E86" i="7"/>
  <c r="E87" i="7"/>
  <c r="E88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52" i="7"/>
  <c r="D53" i="7"/>
  <c r="D54" i="7"/>
  <c r="D55" i="7"/>
  <c r="D47" i="7" l="1"/>
  <c r="D43" i="7"/>
  <c r="D44" i="7"/>
  <c r="D41" i="7"/>
  <c r="D42" i="7"/>
  <c r="D45" i="7"/>
  <c r="D46" i="7"/>
  <c r="BC49" i="67"/>
  <c r="BB49" i="67"/>
  <c r="O49" i="67"/>
  <c r="BC48" i="67"/>
  <c r="BB48" i="67"/>
  <c r="O48" i="67"/>
  <c r="BC47" i="67"/>
  <c r="BB47" i="67"/>
  <c r="O47" i="67"/>
  <c r="BC46" i="67"/>
  <c r="BB46" i="67"/>
  <c r="O46" i="67"/>
  <c r="BC45" i="67"/>
  <c r="BB45" i="67"/>
  <c r="O45" i="67"/>
  <c r="BC44" i="67"/>
  <c r="BB44" i="67"/>
  <c r="O44" i="67"/>
  <c r="BC43" i="67"/>
  <c r="BB43" i="67"/>
  <c r="O43" i="67"/>
  <c r="BC42" i="67"/>
  <c r="BB42" i="67"/>
  <c r="O42" i="67"/>
  <c r="BC41" i="67"/>
  <c r="BB41" i="67"/>
  <c r="O41" i="67"/>
  <c r="BC40" i="67"/>
  <c r="BB40" i="67"/>
  <c r="O40" i="67"/>
  <c r="BC39" i="67"/>
  <c r="BB39" i="67"/>
  <c r="O39" i="67"/>
  <c r="BC38" i="67"/>
  <c r="BB38" i="67"/>
  <c r="BC37" i="67"/>
  <c r="BB37" i="67"/>
  <c r="BC36" i="67"/>
  <c r="BB36" i="67"/>
  <c r="BC35" i="67"/>
  <c r="BB35" i="67"/>
  <c r="BC34" i="67"/>
  <c r="BB34" i="67"/>
  <c r="BC33" i="67"/>
  <c r="BB33" i="67"/>
  <c r="BC32" i="67"/>
  <c r="BB32" i="67"/>
  <c r="BC31" i="67"/>
  <c r="BB31" i="67"/>
  <c r="BC30" i="67"/>
  <c r="BB30" i="67"/>
  <c r="BC29" i="67"/>
  <c r="BB29" i="67"/>
  <c r="BC28" i="67"/>
  <c r="BB28" i="67"/>
  <c r="BC27" i="67"/>
  <c r="BB27" i="67"/>
  <c r="BC26" i="67"/>
  <c r="BB26" i="67"/>
  <c r="BC25" i="67"/>
  <c r="BB25" i="67"/>
  <c r="BC24" i="67"/>
  <c r="BB24" i="67"/>
  <c r="BC23" i="67"/>
  <c r="BB23" i="67"/>
  <c r="BC22" i="67"/>
  <c r="BB22" i="67"/>
  <c r="BC21" i="67"/>
  <c r="BB21" i="67"/>
  <c r="BC20" i="67"/>
  <c r="BB20" i="67"/>
  <c r="BC19" i="67"/>
  <c r="BB19" i="67"/>
  <c r="BC18" i="67"/>
  <c r="BB18" i="67"/>
  <c r="BC17" i="67"/>
  <c r="BB17" i="67"/>
  <c r="BC16" i="67"/>
  <c r="BB16" i="67"/>
  <c r="BC15" i="67"/>
  <c r="BB15" i="67"/>
  <c r="BC14" i="67"/>
  <c r="BB14" i="67"/>
  <c r="BC13" i="67"/>
  <c r="BB13" i="67"/>
  <c r="BC12" i="67"/>
  <c r="BB12" i="67"/>
  <c r="BC11" i="67"/>
  <c r="BB11" i="67"/>
  <c r="BC10" i="67"/>
  <c r="BB10" i="67"/>
  <c r="BC9" i="67"/>
  <c r="BB9" i="67"/>
  <c r="BC8" i="67"/>
  <c r="BB8" i="67"/>
  <c r="BC7" i="67"/>
  <c r="BB7" i="67"/>
  <c r="BC6" i="67"/>
  <c r="BB6" i="67"/>
  <c r="BC5" i="67"/>
  <c r="BB5" i="67"/>
  <c r="BC4" i="67"/>
  <c r="BB4" i="67"/>
  <c r="BC3" i="67"/>
  <c r="BB3" i="67"/>
  <c r="BC2" i="67"/>
  <c r="BB2" i="67"/>
  <c r="D88" i="7" l="1"/>
  <c r="C88" i="7"/>
  <c r="D87" i="7"/>
  <c r="C87" i="7"/>
  <c r="D86" i="7"/>
  <c r="C86" i="7"/>
  <c r="D85" i="7"/>
  <c r="C85" i="7"/>
  <c r="D84" i="7"/>
  <c r="C84" i="7"/>
  <c r="D83" i="7"/>
  <c r="C83" i="7"/>
  <c r="C77" i="7"/>
  <c r="D77" i="7"/>
  <c r="C81" i="7"/>
  <c r="D81" i="7"/>
  <c r="C82" i="7"/>
  <c r="D82" i="7"/>
  <c r="D79" i="7"/>
  <c r="C79" i="7"/>
  <c r="D80" i="7"/>
  <c r="C80" i="7"/>
  <c r="D78" i="7"/>
  <c r="C78" i="7"/>
  <c r="B59" i="7"/>
  <c r="B75" i="7"/>
  <c r="C74" i="7"/>
  <c r="B74" i="7"/>
  <c r="C69" i="7"/>
  <c r="B69" i="7"/>
  <c r="C67" i="7"/>
  <c r="B67" i="7"/>
  <c r="C70" i="7"/>
  <c r="B70" i="7"/>
  <c r="C65" i="7"/>
  <c r="B65" i="7"/>
  <c r="C66" i="7"/>
  <c r="B66" i="7"/>
  <c r="C63" i="7"/>
  <c r="B63" i="7"/>
  <c r="C59" i="7"/>
  <c r="C72" i="7"/>
  <c r="B72" i="7"/>
  <c r="C61" i="7"/>
  <c r="B61" i="7"/>
  <c r="C58" i="7"/>
  <c r="B58" i="7"/>
  <c r="C62" i="7"/>
  <c r="B62" i="7"/>
  <c r="C68" i="7"/>
  <c r="B68" i="7"/>
  <c r="C64" i="7"/>
  <c r="B64" i="7"/>
  <c r="C71" i="7"/>
  <c r="B71" i="7"/>
  <c r="C73" i="7"/>
  <c r="B73" i="7"/>
  <c r="C60" i="7"/>
  <c r="B60" i="7"/>
  <c r="C75" i="7"/>
  <c r="B53" i="7"/>
  <c r="C53" i="7"/>
  <c r="B54" i="7"/>
  <c r="C54" i="7"/>
  <c r="B55" i="7"/>
  <c r="C55" i="7"/>
  <c r="C52" i="7"/>
  <c r="B52" i="7"/>
  <c r="G4" i="60" l="1"/>
  <c r="E4" i="60"/>
  <c r="F4" i="60"/>
  <c r="C47" i="7" l="1"/>
  <c r="C43" i="7"/>
  <c r="C46" i="7"/>
  <c r="C41" i="7"/>
  <c r="C44" i="7"/>
  <c r="C42" i="7"/>
  <c r="C45" i="7"/>
  <c r="D4" i="60" l="1"/>
  <c r="C4" i="60"/>
  <c r="F47" i="34" l="1"/>
  <c r="G47" i="34"/>
  <c r="H47" i="34"/>
  <c r="I47" i="34"/>
  <c r="J47" i="34"/>
  <c r="K47" i="34"/>
  <c r="L47" i="34"/>
  <c r="M47" i="34"/>
  <c r="N47" i="34"/>
  <c r="E47" i="34"/>
  <c r="O46" i="34"/>
  <c r="O47" i="34" s="1"/>
  <c r="Q47" i="34" l="1"/>
  <c r="AV5" i="5" l="1"/>
  <c r="AN5" i="5"/>
  <c r="AJ5" i="5"/>
  <c r="AG5" i="5"/>
  <c r="AG6" i="5"/>
  <c r="G150" i="4"/>
  <c r="H150" i="4" s="1"/>
  <c r="G151" i="4"/>
  <c r="H151" i="4" s="1"/>
  <c r="G152" i="4"/>
  <c r="H152" i="4" s="1"/>
  <c r="G171" i="4"/>
  <c r="H171" i="4" s="1"/>
  <c r="G153" i="4"/>
  <c r="H153" i="4" s="1"/>
  <c r="G154" i="4"/>
  <c r="G155" i="4"/>
  <c r="H155" i="4" s="1"/>
  <c r="G156" i="4"/>
  <c r="G157" i="4"/>
  <c r="H157" i="4" s="1"/>
  <c r="G158" i="4"/>
  <c r="G159" i="4"/>
  <c r="G160" i="4"/>
  <c r="H160" i="4" s="1"/>
  <c r="G161" i="4"/>
  <c r="G162" i="4"/>
  <c r="G163" i="4"/>
  <c r="H163" i="4" s="1"/>
  <c r="G164" i="4"/>
  <c r="H164" i="4" s="1"/>
  <c r="G165" i="4"/>
  <c r="H165" i="4" s="1"/>
  <c r="G166" i="4"/>
  <c r="H166" i="4" s="1"/>
  <c r="G167" i="4"/>
  <c r="G168" i="4"/>
  <c r="H168" i="4" s="1"/>
  <c r="G172" i="4"/>
  <c r="H172" i="4" s="1"/>
  <c r="G169" i="4"/>
  <c r="H169" i="4" s="1"/>
  <c r="G170" i="4"/>
  <c r="G173" i="4"/>
  <c r="H173" i="4" s="1"/>
  <c r="G194" i="4"/>
  <c r="H194" i="4" s="1"/>
  <c r="G174" i="4"/>
  <c r="G175" i="4"/>
  <c r="G176" i="4"/>
  <c r="H176" i="4" s="1"/>
  <c r="G177" i="4"/>
  <c r="H177" i="4" s="1"/>
  <c r="G178" i="4"/>
  <c r="H178" i="4" s="1"/>
  <c r="G179" i="4"/>
  <c r="H179" i="4" s="1"/>
  <c r="G180" i="4"/>
  <c r="H180" i="4" s="1"/>
  <c r="G181" i="4"/>
  <c r="H181" i="4" s="1"/>
  <c r="G182" i="4"/>
  <c r="H182" i="4" s="1"/>
  <c r="G183" i="4"/>
  <c r="H183" i="4" s="1"/>
  <c r="G184" i="4"/>
  <c r="H184" i="4" s="1"/>
  <c r="G185" i="4"/>
  <c r="H185" i="4" s="1"/>
  <c r="G186" i="4"/>
  <c r="H186" i="4" s="1"/>
  <c r="G187" i="4"/>
  <c r="H187" i="4" s="1"/>
  <c r="G195" i="4"/>
  <c r="G188" i="4"/>
  <c r="H188" i="4" s="1"/>
  <c r="G189" i="4"/>
  <c r="G190" i="4"/>
  <c r="H190" i="4" s="1"/>
  <c r="G191" i="4"/>
  <c r="H191" i="4" s="1"/>
  <c r="G192" i="4"/>
  <c r="H192" i="4" s="1"/>
  <c r="G193" i="4"/>
  <c r="G196" i="4"/>
  <c r="H196" i="4" s="1"/>
  <c r="G197" i="4"/>
  <c r="H197" i="4" s="1"/>
  <c r="G217" i="4"/>
  <c r="H217" i="4" s="1"/>
  <c r="G198" i="4"/>
  <c r="H198" i="4" s="1"/>
  <c r="G199" i="4"/>
  <c r="H199" i="4" s="1"/>
  <c r="G200" i="4"/>
  <c r="H200" i="4" s="1"/>
  <c r="G201" i="4"/>
  <c r="G202" i="4"/>
  <c r="G203" i="4"/>
  <c r="H203" i="4" s="1"/>
  <c r="G204" i="4"/>
  <c r="H204" i="4" s="1"/>
  <c r="G205" i="4"/>
  <c r="H205" i="4" s="1"/>
  <c r="G206" i="4"/>
  <c r="G207" i="4"/>
  <c r="H207" i="4" s="1"/>
  <c r="G208" i="4"/>
  <c r="G209" i="4"/>
  <c r="H209" i="4" s="1"/>
  <c r="G210" i="4"/>
  <c r="H210" i="4" s="1"/>
  <c r="G211" i="4"/>
  <c r="G212" i="4"/>
  <c r="H212" i="4" s="1"/>
  <c r="G213" i="4"/>
  <c r="H213" i="4" s="1"/>
  <c r="G214" i="4"/>
  <c r="H214" i="4" s="1"/>
  <c r="G215" i="4"/>
  <c r="G216" i="4"/>
  <c r="H216" i="4" s="1"/>
  <c r="G218" i="4"/>
  <c r="H218" i="4" s="1"/>
  <c r="G219" i="4"/>
  <c r="G220" i="4"/>
  <c r="H220" i="4" s="1"/>
  <c r="G221" i="4"/>
  <c r="G222" i="4"/>
  <c r="H222" i="4" s="1"/>
  <c r="G223" i="4"/>
  <c r="G224" i="4"/>
  <c r="H224" i="4" s="1"/>
  <c r="G225" i="4"/>
  <c r="H225" i="4" s="1"/>
  <c r="G226" i="4"/>
  <c r="H226" i="4" s="1"/>
  <c r="G227" i="4"/>
  <c r="H227" i="4" s="1"/>
  <c r="G228" i="4"/>
  <c r="H228" i="4" s="1"/>
  <c r="G229" i="4"/>
  <c r="H229" i="4" s="1"/>
  <c r="G230" i="4"/>
  <c r="H230" i="4" s="1"/>
  <c r="G231" i="4"/>
  <c r="H231" i="4" s="1"/>
  <c r="G232" i="4"/>
  <c r="G233" i="4"/>
  <c r="H233" i="4" s="1"/>
  <c r="G234" i="4"/>
  <c r="G235" i="4"/>
  <c r="H235" i="4" s="1"/>
  <c r="G236" i="4"/>
  <c r="H236" i="4" s="1"/>
  <c r="G237" i="4"/>
  <c r="H237" i="4" s="1"/>
  <c r="G238" i="4"/>
  <c r="H238" i="4" s="1"/>
  <c r="G256" i="4"/>
  <c r="G239" i="4"/>
  <c r="G240" i="4"/>
  <c r="G241" i="4"/>
  <c r="H241" i="4" s="1"/>
  <c r="G242" i="4"/>
  <c r="G243" i="4"/>
  <c r="H243" i="4" s="1"/>
  <c r="G244" i="4"/>
  <c r="H244" i="4" s="1"/>
  <c r="G245" i="4"/>
  <c r="H245" i="4" s="1"/>
  <c r="G246" i="4"/>
  <c r="H246" i="4" s="1"/>
  <c r="G247" i="4"/>
  <c r="H247" i="4" s="1"/>
  <c r="G248" i="4"/>
  <c r="H248" i="4" s="1"/>
  <c r="G249" i="4"/>
  <c r="H249" i="4" s="1"/>
  <c r="G250" i="4"/>
  <c r="H250" i="4" s="1"/>
  <c r="G251" i="4"/>
  <c r="H251" i="4" s="1"/>
  <c r="G252" i="4"/>
  <c r="G253" i="4"/>
  <c r="H253" i="4" s="1"/>
  <c r="G254" i="4"/>
  <c r="G255" i="4"/>
  <c r="H255" i="4" s="1"/>
  <c r="G257" i="4"/>
  <c r="H257" i="4" s="1"/>
  <c r="G274" i="4"/>
  <c r="H274" i="4" s="1"/>
  <c r="G258" i="4"/>
  <c r="H258" i="4" s="1"/>
  <c r="G259" i="4"/>
  <c r="H259" i="4" s="1"/>
  <c r="G260" i="4"/>
  <c r="H260" i="4" s="1"/>
  <c r="G261" i="4"/>
  <c r="H261" i="4" s="1"/>
  <c r="G262" i="4"/>
  <c r="H262" i="4" s="1"/>
  <c r="G263" i="4"/>
  <c r="H263" i="4" s="1"/>
  <c r="G264" i="4"/>
  <c r="H264" i="4" s="1"/>
  <c r="G265" i="4"/>
  <c r="G266" i="4"/>
  <c r="H266" i="4" s="1"/>
  <c r="G267" i="4"/>
  <c r="H267" i="4" s="1"/>
  <c r="G268" i="4"/>
  <c r="H268" i="4" s="1"/>
  <c r="G269" i="4"/>
  <c r="H269" i="4" s="1"/>
  <c r="G270" i="4"/>
  <c r="G271" i="4"/>
  <c r="H271" i="4" s="1"/>
  <c r="G272" i="4"/>
  <c r="G273" i="4"/>
  <c r="H273" i="4" s="1"/>
  <c r="G275" i="4"/>
  <c r="G291" i="4"/>
  <c r="G276" i="4"/>
  <c r="H276" i="4" s="1"/>
  <c r="G277" i="4"/>
  <c r="H277" i="4" s="1"/>
  <c r="G278" i="4"/>
  <c r="H278" i="4" s="1"/>
  <c r="G279" i="4"/>
  <c r="G280" i="4"/>
  <c r="H280" i="4" s="1"/>
  <c r="G281" i="4"/>
  <c r="H281" i="4" s="1"/>
  <c r="G282" i="4"/>
  <c r="H282" i="4" s="1"/>
  <c r="G283" i="4"/>
  <c r="H283" i="4" s="1"/>
  <c r="G284" i="4"/>
  <c r="G285" i="4"/>
  <c r="H285" i="4" s="1"/>
  <c r="G286" i="4"/>
  <c r="G287" i="4"/>
  <c r="H287" i="4" s="1"/>
  <c r="G288" i="4"/>
  <c r="H288" i="4" s="1"/>
  <c r="G289" i="4"/>
  <c r="H289" i="4" s="1"/>
  <c r="G290" i="4"/>
  <c r="H290" i="4" s="1"/>
  <c r="G292" i="4"/>
  <c r="G307" i="4"/>
  <c r="H307" i="4" s="1"/>
  <c r="G293" i="4"/>
  <c r="H293" i="4" s="1"/>
  <c r="G294" i="4"/>
  <c r="H294" i="4" s="1"/>
  <c r="G295" i="4"/>
  <c r="G296" i="4"/>
  <c r="H296" i="4" s="1"/>
  <c r="G297" i="4"/>
  <c r="G298" i="4"/>
  <c r="H298" i="4" s="1"/>
  <c r="G299" i="4"/>
  <c r="H299" i="4" s="1"/>
  <c r="G300" i="4"/>
  <c r="H300" i="4" s="1"/>
  <c r="G301" i="4"/>
  <c r="H301" i="4" s="1"/>
  <c r="G302" i="4"/>
  <c r="G303" i="4"/>
  <c r="G304" i="4"/>
  <c r="G305" i="4"/>
  <c r="H305" i="4" s="1"/>
  <c r="G306" i="4"/>
  <c r="G308" i="4"/>
  <c r="H308" i="4" s="1"/>
  <c r="G322" i="4"/>
  <c r="H322" i="4" s="1"/>
  <c r="G309" i="4"/>
  <c r="H309" i="4" s="1"/>
  <c r="G310" i="4"/>
  <c r="H310" i="4" s="1"/>
  <c r="G311" i="4"/>
  <c r="H311" i="4" s="1"/>
  <c r="G312" i="4"/>
  <c r="H312" i="4" s="1"/>
  <c r="G313" i="4"/>
  <c r="H313" i="4" s="1"/>
  <c r="G314" i="4"/>
  <c r="H314" i="4" s="1"/>
  <c r="G315" i="4"/>
  <c r="H315" i="4" s="1"/>
  <c r="G316" i="4"/>
  <c r="G317" i="4"/>
  <c r="H317" i="4" s="1"/>
  <c r="G318" i="4"/>
  <c r="G319" i="4"/>
  <c r="H319" i="4" s="1"/>
  <c r="G320" i="4"/>
  <c r="H320" i="4" s="1"/>
  <c r="G321" i="4"/>
  <c r="H321" i="4" s="1"/>
  <c r="G323" i="4"/>
  <c r="H323" i="4" s="1"/>
  <c r="G337" i="4"/>
  <c r="H337" i="4" s="1"/>
  <c r="G324" i="4"/>
  <c r="H324" i="4" s="1"/>
  <c r="G325" i="4"/>
  <c r="H325" i="4" s="1"/>
  <c r="G326" i="4"/>
  <c r="H326" i="4" s="1"/>
  <c r="G327" i="4"/>
  <c r="H327" i="4" s="1"/>
  <c r="G328" i="4"/>
  <c r="H328" i="4" s="1"/>
  <c r="G329" i="4"/>
  <c r="G330" i="4"/>
  <c r="H330" i="4" s="1"/>
  <c r="G331" i="4"/>
  <c r="H331" i="4" s="1"/>
  <c r="G332" i="4"/>
  <c r="H332" i="4" s="1"/>
  <c r="G333" i="4"/>
  <c r="H333" i="4" s="1"/>
  <c r="G334" i="4"/>
  <c r="G335" i="4"/>
  <c r="H335" i="4" s="1"/>
  <c r="G336" i="4"/>
  <c r="G338" i="4"/>
  <c r="H338" i="4" s="1"/>
  <c r="G352" i="4"/>
  <c r="G339" i="4"/>
  <c r="G340" i="4"/>
  <c r="H340" i="4" s="1"/>
  <c r="G341" i="4"/>
  <c r="H341" i="4" s="1"/>
  <c r="G342" i="4"/>
  <c r="H342" i="4" s="1"/>
  <c r="G343" i="4"/>
  <c r="G344" i="4"/>
  <c r="H344" i="4" s="1"/>
  <c r="G345" i="4"/>
  <c r="H345" i="4" s="1"/>
  <c r="G346" i="4"/>
  <c r="H346" i="4" s="1"/>
  <c r="G347" i="4"/>
  <c r="H347" i="4" s="1"/>
  <c r="G348" i="4"/>
  <c r="G349" i="4"/>
  <c r="H349" i="4" s="1"/>
  <c r="G350" i="4"/>
  <c r="G351" i="4"/>
  <c r="H351" i="4" s="1"/>
  <c r="G353" i="4"/>
  <c r="H353" i="4" s="1"/>
  <c r="G367" i="4"/>
  <c r="H367" i="4" s="1"/>
  <c r="G354" i="4"/>
  <c r="H354" i="4" s="1"/>
  <c r="G355" i="4"/>
  <c r="H355" i="4" s="1"/>
  <c r="G356" i="4"/>
  <c r="H356" i="4" s="1"/>
  <c r="G357" i="4"/>
  <c r="H357" i="4" s="1"/>
  <c r="G358" i="4"/>
  <c r="H358" i="4" s="1"/>
  <c r="G359" i="4"/>
  <c r="G360" i="4"/>
  <c r="H360" i="4" s="1"/>
  <c r="G361" i="4"/>
  <c r="G362" i="4"/>
  <c r="H362" i="4" s="1"/>
  <c r="G363" i="4"/>
  <c r="H363" i="4" s="1"/>
  <c r="G364" i="4"/>
  <c r="H364" i="4" s="1"/>
  <c r="G365" i="4"/>
  <c r="H365" i="4" s="1"/>
  <c r="G366" i="4"/>
  <c r="G368" i="4"/>
  <c r="G381" i="4"/>
  <c r="H381" i="4" s="1"/>
  <c r="G369" i="4"/>
  <c r="H369" i="4" s="1"/>
  <c r="G370" i="4"/>
  <c r="G371" i="4"/>
  <c r="H371" i="4" s="1"/>
  <c r="G372" i="4"/>
  <c r="H372" i="4" s="1"/>
  <c r="G373" i="4"/>
  <c r="H373" i="4" s="1"/>
  <c r="G374" i="4"/>
  <c r="H374" i="4" s="1"/>
  <c r="G375" i="4"/>
  <c r="H375" i="4" s="1"/>
  <c r="G376" i="4"/>
  <c r="H376" i="4" s="1"/>
  <c r="G377" i="4"/>
  <c r="H377" i="4" s="1"/>
  <c r="G378" i="4"/>
  <c r="H378" i="4" s="1"/>
  <c r="G379" i="4"/>
  <c r="H379" i="4" s="1"/>
  <c r="G380" i="4"/>
  <c r="G382" i="4"/>
  <c r="H382" i="4" s="1"/>
  <c r="G395" i="4"/>
  <c r="G383" i="4"/>
  <c r="H383" i="4" s="1"/>
  <c r="G384" i="4"/>
  <c r="H384" i="4" s="1"/>
  <c r="G385" i="4"/>
  <c r="H385" i="4" s="1"/>
  <c r="G386" i="4"/>
  <c r="H386" i="4" s="1"/>
  <c r="G387" i="4"/>
  <c r="H387" i="4" s="1"/>
  <c r="G388" i="4"/>
  <c r="H388" i="4" s="1"/>
  <c r="G389" i="4"/>
  <c r="H389" i="4" s="1"/>
  <c r="G390" i="4"/>
  <c r="H390" i="4" s="1"/>
  <c r="G391" i="4"/>
  <c r="H391" i="4" s="1"/>
  <c r="G392" i="4"/>
  <c r="H392" i="4" s="1"/>
  <c r="G393" i="4"/>
  <c r="G394" i="4"/>
  <c r="H394" i="4" s="1"/>
  <c r="G396" i="4"/>
  <c r="H396" i="4" s="1"/>
  <c r="G409" i="4"/>
  <c r="H409" i="4" s="1"/>
  <c r="G397" i="4"/>
  <c r="H397" i="4" s="1"/>
  <c r="G398" i="4"/>
  <c r="G399" i="4"/>
  <c r="H399" i="4" s="1"/>
  <c r="G400" i="4"/>
  <c r="H400" i="4" s="1"/>
  <c r="G401" i="4"/>
  <c r="H401" i="4" s="1"/>
  <c r="G402" i="4"/>
  <c r="G403" i="4"/>
  <c r="G404" i="4"/>
  <c r="H404" i="4" s="1"/>
  <c r="G405" i="4"/>
  <c r="H405" i="4" s="1"/>
  <c r="G406" i="4"/>
  <c r="H406" i="4" s="1"/>
  <c r="G407" i="4"/>
  <c r="G408" i="4"/>
  <c r="H408" i="4" s="1"/>
  <c r="G410" i="4"/>
  <c r="H410" i="4" s="1"/>
  <c r="G423" i="4"/>
  <c r="H423" i="4" s="1"/>
  <c r="G411" i="4"/>
  <c r="H411" i="4" s="1"/>
  <c r="G412" i="4"/>
  <c r="G413" i="4"/>
  <c r="H413" i="4" s="1"/>
  <c r="G414" i="4"/>
  <c r="G415" i="4"/>
  <c r="H415" i="4" s="1"/>
  <c r="G416" i="4"/>
  <c r="H416" i="4" s="1"/>
  <c r="G417" i="4"/>
  <c r="H417" i="4" s="1"/>
  <c r="G418" i="4"/>
  <c r="H418" i="4" s="1"/>
  <c r="G419" i="4"/>
  <c r="H419" i="4" s="1"/>
  <c r="G420" i="4"/>
  <c r="H420" i="4" s="1"/>
  <c r="G421" i="4"/>
  <c r="H421" i="4" s="1"/>
  <c r="G422" i="4"/>
  <c r="H422" i="4" s="1"/>
  <c r="G424" i="4"/>
  <c r="G437" i="4"/>
  <c r="H437" i="4" s="1"/>
  <c r="G425" i="4"/>
  <c r="G426" i="4"/>
  <c r="H426" i="4" s="1"/>
  <c r="G427" i="4"/>
  <c r="H427" i="4" s="1"/>
  <c r="G428" i="4"/>
  <c r="H428" i="4" s="1"/>
  <c r="G429" i="4"/>
  <c r="H429" i="4" s="1"/>
  <c r="G430" i="4"/>
  <c r="G431" i="4"/>
  <c r="G432" i="4"/>
  <c r="H432" i="4" s="1"/>
  <c r="G433" i="4"/>
  <c r="H433" i="4" s="1"/>
  <c r="G434" i="4"/>
  <c r="G435" i="4"/>
  <c r="H435" i="4" s="1"/>
  <c r="G436" i="4"/>
  <c r="H436" i="4" s="1"/>
  <c r="G438" i="4"/>
  <c r="H438" i="4" s="1"/>
  <c r="G451" i="4"/>
  <c r="H451" i="4" s="1"/>
  <c r="G439" i="4"/>
  <c r="H439" i="4" s="1"/>
  <c r="G440" i="4"/>
  <c r="H440" i="4" s="1"/>
  <c r="G441" i="4"/>
  <c r="H441" i="4" s="1"/>
  <c r="G442" i="4"/>
  <c r="H442" i="4" s="1"/>
  <c r="G443" i="4"/>
  <c r="H443" i="4" s="1"/>
  <c r="G444" i="4"/>
  <c r="G445" i="4"/>
  <c r="H445" i="4" s="1"/>
  <c r="G446" i="4"/>
  <c r="G447" i="4"/>
  <c r="H447" i="4" s="1"/>
  <c r="G448" i="4"/>
  <c r="H448" i="4" s="1"/>
  <c r="G449" i="4"/>
  <c r="H449" i="4" s="1"/>
  <c r="G450" i="4"/>
  <c r="H450" i="4" s="1"/>
  <c r="G452" i="4"/>
  <c r="H452" i="4" s="1"/>
  <c r="G465" i="4"/>
  <c r="H465" i="4" s="1"/>
  <c r="G453" i="4"/>
  <c r="H453" i="4" s="1"/>
  <c r="G454" i="4"/>
  <c r="H454" i="4" s="1"/>
  <c r="G455" i="4"/>
  <c r="H455" i="4" s="1"/>
  <c r="G456" i="4"/>
  <c r="H456" i="4" s="1"/>
  <c r="G457" i="4"/>
  <c r="G458" i="4"/>
  <c r="H458" i="4" s="1"/>
  <c r="G459" i="4"/>
  <c r="H459" i="4" s="1"/>
  <c r="G460" i="4"/>
  <c r="H460" i="4" s="1"/>
  <c r="G461" i="4"/>
  <c r="H461" i="4" s="1"/>
  <c r="G462" i="4"/>
  <c r="G463" i="4"/>
  <c r="H463" i="4" s="1"/>
  <c r="G464" i="4"/>
  <c r="H464" i="4" s="1"/>
  <c r="G466" i="4"/>
  <c r="H466" i="4" s="1"/>
  <c r="G479" i="4"/>
  <c r="G467" i="4"/>
  <c r="G468" i="4"/>
  <c r="H468" i="4" s="1"/>
  <c r="G469" i="4"/>
  <c r="H469" i="4" s="1"/>
  <c r="G470" i="4"/>
  <c r="H470" i="4" s="1"/>
  <c r="G471" i="4"/>
  <c r="G472" i="4"/>
  <c r="H472" i="4" s="1"/>
  <c r="G473" i="4"/>
  <c r="H473" i="4" s="1"/>
  <c r="G474" i="4"/>
  <c r="H474" i="4" s="1"/>
  <c r="G475" i="4"/>
  <c r="H475" i="4" s="1"/>
  <c r="G476" i="4"/>
  <c r="G477" i="4"/>
  <c r="H477" i="4" s="1"/>
  <c r="G478" i="4"/>
  <c r="G480" i="4"/>
  <c r="H480" i="4" s="1"/>
  <c r="G493" i="4"/>
  <c r="H493" i="4" s="1"/>
  <c r="G481" i="4"/>
  <c r="H481" i="4" s="1"/>
  <c r="G482" i="4"/>
  <c r="H482" i="4" s="1"/>
  <c r="G483" i="4"/>
  <c r="H483" i="4" s="1"/>
  <c r="G484" i="4"/>
  <c r="H484" i="4" s="1"/>
  <c r="G485" i="4"/>
  <c r="H485" i="4" s="1"/>
  <c r="G486" i="4"/>
  <c r="H486" i="4" s="1"/>
  <c r="G487" i="4"/>
  <c r="G488" i="4"/>
  <c r="H488" i="4" s="1"/>
  <c r="G489" i="4"/>
  <c r="G490" i="4"/>
  <c r="H490" i="4" s="1"/>
  <c r="G491" i="4"/>
  <c r="H491" i="4" s="1"/>
  <c r="G492" i="4"/>
  <c r="H492" i="4" s="1"/>
  <c r="G494" i="4"/>
  <c r="H494" i="4" s="1"/>
  <c r="G507" i="4"/>
  <c r="G495" i="4"/>
  <c r="G496" i="4"/>
  <c r="H496" i="4" s="1"/>
  <c r="G497" i="4"/>
  <c r="H497" i="4" s="1"/>
  <c r="G498" i="4"/>
  <c r="G499" i="4"/>
  <c r="H499" i="4" s="1"/>
  <c r="G500" i="4"/>
  <c r="H500" i="4" s="1"/>
  <c r="G501" i="4"/>
  <c r="H501" i="4" s="1"/>
  <c r="G502" i="4"/>
  <c r="H502" i="4" s="1"/>
  <c r="G503" i="4"/>
  <c r="G504" i="4"/>
  <c r="H504" i="4" s="1"/>
  <c r="G505" i="4"/>
  <c r="H505" i="4" s="1"/>
  <c r="G506" i="4"/>
  <c r="H506" i="4" s="1"/>
  <c r="G508" i="4"/>
  <c r="H508" i="4" s="1"/>
  <c r="G521" i="4"/>
  <c r="G509" i="4"/>
  <c r="H509" i="4" s="1"/>
  <c r="G510" i="4"/>
  <c r="G511" i="4"/>
  <c r="G512" i="4"/>
  <c r="H512" i="4" s="1"/>
  <c r="G513" i="4"/>
  <c r="H513" i="4" s="1"/>
  <c r="G514" i="4"/>
  <c r="H514" i="4" s="1"/>
  <c r="G515" i="4"/>
  <c r="H515" i="4" s="1"/>
  <c r="G516" i="4"/>
  <c r="H516" i="4" s="1"/>
  <c r="G517" i="4"/>
  <c r="H517" i="4" s="1"/>
  <c r="G518" i="4"/>
  <c r="H518" i="4" s="1"/>
  <c r="G519" i="4"/>
  <c r="H519" i="4" s="1"/>
  <c r="G520" i="4"/>
  <c r="H520" i="4" s="1"/>
  <c r="G522" i="4"/>
  <c r="G534" i="4"/>
  <c r="H534" i="4" s="1"/>
  <c r="G523" i="4"/>
  <c r="H523" i="4" s="1"/>
  <c r="G524" i="4"/>
  <c r="H524" i="4" s="1"/>
  <c r="G525" i="4"/>
  <c r="H525" i="4" s="1"/>
  <c r="G526" i="4"/>
  <c r="G527" i="4"/>
  <c r="H527" i="4" s="1"/>
  <c r="G528" i="4"/>
  <c r="H528" i="4" s="1"/>
  <c r="G529" i="4"/>
  <c r="H529" i="4" s="1"/>
  <c r="G530" i="4"/>
  <c r="G531" i="4"/>
  <c r="G532" i="4"/>
  <c r="H532" i="4" s="1"/>
  <c r="G533" i="4"/>
  <c r="H533" i="4" s="1"/>
  <c r="G535" i="4"/>
  <c r="H535" i="4" s="1"/>
  <c r="G547" i="4"/>
  <c r="G536" i="4"/>
  <c r="H536" i="4" s="1"/>
  <c r="G537" i="4"/>
  <c r="H537" i="4" s="1"/>
  <c r="G538" i="4"/>
  <c r="H538" i="4" s="1"/>
  <c r="G539" i="4"/>
  <c r="H539" i="4" s="1"/>
  <c r="G540" i="4"/>
  <c r="G541" i="4"/>
  <c r="H541" i="4" s="1"/>
  <c r="G542" i="4"/>
  <c r="G543" i="4"/>
  <c r="H543" i="4" s="1"/>
  <c r="G544" i="4"/>
  <c r="H544" i="4" s="1"/>
  <c r="G545" i="4"/>
  <c r="H545" i="4" s="1"/>
  <c r="G546" i="4"/>
  <c r="H546" i="4" s="1"/>
  <c r="G548" i="4"/>
  <c r="H548" i="4" s="1"/>
  <c r="G560" i="4"/>
  <c r="H560" i="4" s="1"/>
  <c r="G549" i="4"/>
  <c r="H549" i="4" s="1"/>
  <c r="G550" i="4"/>
  <c r="H550" i="4" s="1"/>
  <c r="G551" i="4"/>
  <c r="G552" i="4"/>
  <c r="H552" i="4" s="1"/>
  <c r="G553" i="4"/>
  <c r="G554" i="4"/>
  <c r="H554" i="4" s="1"/>
  <c r="G555" i="4"/>
  <c r="H555" i="4" s="1"/>
  <c r="G556" i="4"/>
  <c r="H556" i="4" s="1"/>
  <c r="G557" i="4"/>
  <c r="H557" i="4" s="1"/>
  <c r="G558" i="4"/>
  <c r="G559" i="4"/>
  <c r="G561" i="4"/>
  <c r="H561" i="4" s="1"/>
  <c r="G574" i="4"/>
  <c r="H574" i="4" s="1"/>
  <c r="G562" i="4"/>
  <c r="G563" i="4"/>
  <c r="H563" i="4" s="1"/>
  <c r="G564" i="4"/>
  <c r="H564" i="4" s="1"/>
  <c r="G565" i="4"/>
  <c r="H565" i="4" s="1"/>
  <c r="G566" i="4"/>
  <c r="H566" i="4" s="1"/>
  <c r="G567" i="4"/>
  <c r="G568" i="4"/>
  <c r="H568" i="4" s="1"/>
  <c r="G569" i="4"/>
  <c r="H569" i="4" s="1"/>
  <c r="G570" i="4"/>
  <c r="H570" i="4" s="1"/>
  <c r="G571" i="4"/>
  <c r="H571" i="4" s="1"/>
  <c r="G572" i="4"/>
  <c r="G573" i="4"/>
  <c r="H573" i="4" s="1"/>
  <c r="G575" i="4"/>
  <c r="G587" i="4"/>
  <c r="H587" i="4" s="1"/>
  <c r="G576" i="4"/>
  <c r="H576" i="4" s="1"/>
  <c r="G577" i="4"/>
  <c r="H577" i="4" s="1"/>
  <c r="G578" i="4"/>
  <c r="H578" i="4" s="1"/>
  <c r="G579" i="4"/>
  <c r="H579" i="4" s="1"/>
  <c r="G580" i="4"/>
  <c r="H580" i="4" s="1"/>
  <c r="G581" i="4"/>
  <c r="H581" i="4" s="1"/>
  <c r="G582" i="4"/>
  <c r="H582" i="4" s="1"/>
  <c r="G583" i="4"/>
  <c r="H583" i="4" s="1"/>
  <c r="G584" i="4"/>
  <c r="H584" i="4" s="1"/>
  <c r="G585" i="4"/>
  <c r="G586" i="4"/>
  <c r="H586" i="4" s="1"/>
  <c r="G588" i="4"/>
  <c r="H588" i="4" s="1"/>
  <c r="G601" i="4"/>
  <c r="H601" i="4" s="1"/>
  <c r="G589" i="4"/>
  <c r="H589" i="4" s="1"/>
  <c r="G590" i="4"/>
  <c r="G591" i="4"/>
  <c r="H591" i="4" s="1"/>
  <c r="G592" i="4"/>
  <c r="H592" i="4" s="1"/>
  <c r="G593" i="4"/>
  <c r="H593" i="4" s="1"/>
  <c r="G594" i="4"/>
  <c r="G595" i="4"/>
  <c r="G596" i="4"/>
  <c r="H596" i="4" s="1"/>
  <c r="G597" i="4"/>
  <c r="H597" i="4" s="1"/>
  <c r="G598" i="4"/>
  <c r="H598" i="4" s="1"/>
  <c r="G599" i="4"/>
  <c r="G600" i="4"/>
  <c r="H600" i="4" s="1"/>
  <c r="G602" i="4"/>
  <c r="H602" i="4" s="1"/>
  <c r="G615" i="4"/>
  <c r="H615" i="4" s="1"/>
  <c r="G603" i="4"/>
  <c r="H603" i="4" s="1"/>
  <c r="G604" i="4"/>
  <c r="G605" i="4"/>
  <c r="H605" i="4" s="1"/>
  <c r="G606" i="4"/>
  <c r="G607" i="4"/>
  <c r="H607" i="4" s="1"/>
  <c r="G608" i="4"/>
  <c r="H608" i="4" s="1"/>
  <c r="G609" i="4"/>
  <c r="H609" i="4" s="1"/>
  <c r="G610" i="4"/>
  <c r="H610" i="4" s="1"/>
  <c r="G611" i="4"/>
  <c r="H611" i="4" s="1"/>
  <c r="G612" i="4"/>
  <c r="H612" i="4" s="1"/>
  <c r="G613" i="4"/>
  <c r="H613" i="4" s="1"/>
  <c r="G614" i="4"/>
  <c r="H614" i="4" s="1"/>
  <c r="G616" i="4"/>
  <c r="G629" i="4"/>
  <c r="H629" i="4" s="1"/>
  <c r="G617" i="4"/>
  <c r="G618" i="4"/>
  <c r="H618" i="4" s="1"/>
  <c r="G619" i="4"/>
  <c r="H619" i="4" s="1"/>
  <c r="G620" i="4"/>
  <c r="H620" i="4" s="1"/>
  <c r="G621" i="4"/>
  <c r="H621" i="4" s="1"/>
  <c r="G622" i="4"/>
  <c r="G623" i="4"/>
  <c r="G624" i="4"/>
  <c r="H624" i="4" s="1"/>
  <c r="G625" i="4"/>
  <c r="H625" i="4" s="1"/>
  <c r="G626" i="4"/>
  <c r="G627" i="4"/>
  <c r="H627" i="4" s="1"/>
  <c r="G628" i="4"/>
  <c r="H628" i="4" s="1"/>
  <c r="G630" i="4"/>
  <c r="H630" i="4" s="1"/>
  <c r="G641" i="4"/>
  <c r="H641" i="4" s="1"/>
  <c r="G631" i="4"/>
  <c r="H631" i="4" s="1"/>
  <c r="G632" i="4"/>
  <c r="H632" i="4" s="1"/>
  <c r="G633" i="4"/>
  <c r="H633" i="4" s="1"/>
  <c r="G634" i="4"/>
  <c r="H634" i="4" s="1"/>
  <c r="G635" i="4"/>
  <c r="H635" i="4" s="1"/>
  <c r="G636" i="4"/>
  <c r="G637" i="4"/>
  <c r="H637" i="4" s="1"/>
  <c r="G638" i="4"/>
  <c r="G639" i="4"/>
  <c r="G640" i="4"/>
  <c r="H640" i="4" s="1"/>
  <c r="G642" i="4"/>
  <c r="H642" i="4" s="1"/>
  <c r="G653" i="4"/>
  <c r="H653" i="4" s="1"/>
  <c r="G643" i="4"/>
  <c r="H643" i="4" s="1"/>
  <c r="G644" i="4"/>
  <c r="H644" i="4" s="1"/>
  <c r="G645" i="4"/>
  <c r="H645" i="4" s="1"/>
  <c r="G646" i="4"/>
  <c r="H646" i="4" s="1"/>
  <c r="G647" i="4"/>
  <c r="G648" i="4"/>
  <c r="H648" i="4" s="1"/>
  <c r="G649" i="4"/>
  <c r="G650" i="4"/>
  <c r="H650" i="4" s="1"/>
  <c r="G651" i="4"/>
  <c r="H651" i="4" s="1"/>
  <c r="G652" i="4"/>
  <c r="H652" i="4" s="1"/>
  <c r="G654" i="4"/>
  <c r="H654" i="4" s="1"/>
  <c r="G665" i="4"/>
  <c r="G655" i="4"/>
  <c r="G656" i="4"/>
  <c r="H656" i="4" s="1"/>
  <c r="G657" i="4"/>
  <c r="H657" i="4" s="1"/>
  <c r="G658" i="4"/>
  <c r="G659" i="4"/>
  <c r="G660" i="4"/>
  <c r="H660" i="4" s="1"/>
  <c r="G661" i="4"/>
  <c r="H661" i="4" s="1"/>
  <c r="G662" i="4"/>
  <c r="H662" i="4" s="1"/>
  <c r="G663" i="4"/>
  <c r="H663" i="4" s="1"/>
  <c r="G664" i="4"/>
  <c r="H664" i="4" s="1"/>
  <c r="G666" i="4"/>
  <c r="G677" i="4"/>
  <c r="H677" i="4" s="1"/>
  <c r="G667" i="4"/>
  <c r="H667" i="4" s="1"/>
  <c r="G668" i="4"/>
  <c r="G669" i="4"/>
  <c r="H669" i="4" s="1"/>
  <c r="G670" i="4"/>
  <c r="G671" i="4"/>
  <c r="G672" i="4"/>
  <c r="H672" i="4" s="1"/>
  <c r="G673" i="4"/>
  <c r="H673" i="4" s="1"/>
  <c r="G674" i="4"/>
  <c r="H674" i="4" s="1"/>
  <c r="G675" i="4"/>
  <c r="H675" i="4" s="1"/>
  <c r="G676" i="4"/>
  <c r="H676" i="4" s="1"/>
  <c r="G678" i="4"/>
  <c r="H678" i="4" s="1"/>
  <c r="G689" i="4"/>
  <c r="H689" i="4" s="1"/>
  <c r="G679" i="4"/>
  <c r="H679" i="4" s="1"/>
  <c r="G680" i="4"/>
  <c r="H680" i="4" s="1"/>
  <c r="G681" i="4"/>
  <c r="G682" i="4"/>
  <c r="H682" i="4" s="1"/>
  <c r="G683" i="4"/>
  <c r="H683" i="4" s="1"/>
  <c r="G684" i="4"/>
  <c r="H684" i="4" s="1"/>
  <c r="G685" i="4"/>
  <c r="H685" i="4" s="1"/>
  <c r="G686" i="4"/>
  <c r="G687" i="4"/>
  <c r="G688" i="4"/>
  <c r="H688" i="4" s="1"/>
  <c r="G690" i="4"/>
  <c r="H690" i="4" s="1"/>
  <c r="G700" i="4"/>
  <c r="G691" i="4"/>
  <c r="H691" i="4" s="1"/>
  <c r="G692" i="4"/>
  <c r="H692" i="4" s="1"/>
  <c r="G693" i="4"/>
  <c r="H693" i="4" s="1"/>
  <c r="G694" i="4"/>
  <c r="H694" i="4" s="1"/>
  <c r="G695" i="4"/>
  <c r="H695" i="4" s="1"/>
  <c r="G696" i="4"/>
  <c r="H696" i="4" s="1"/>
  <c r="G697" i="4"/>
  <c r="H697" i="4" s="1"/>
  <c r="G698" i="4"/>
  <c r="H698" i="4" s="1"/>
  <c r="G699" i="4"/>
  <c r="H699" i="4" s="1"/>
  <c r="G701" i="4"/>
  <c r="G709" i="4"/>
  <c r="H709" i="4" s="1"/>
  <c r="G702" i="4"/>
  <c r="G703" i="4"/>
  <c r="G704" i="4"/>
  <c r="H704" i="4" s="1"/>
  <c r="G705" i="4"/>
  <c r="H705" i="4" s="1"/>
  <c r="G706" i="4"/>
  <c r="H706" i="4" s="1"/>
  <c r="G707" i="4"/>
  <c r="H707" i="4" s="1"/>
  <c r="G708" i="4"/>
  <c r="H708" i="4" s="1"/>
  <c r="G710" i="4"/>
  <c r="H710" i="4" s="1"/>
  <c r="G718" i="4"/>
  <c r="H718" i="4" s="1"/>
  <c r="G711" i="4"/>
  <c r="G712" i="4"/>
  <c r="H712" i="4" s="1"/>
  <c r="G713" i="4"/>
  <c r="G714" i="4"/>
  <c r="H714" i="4" s="1"/>
  <c r="G715" i="4"/>
  <c r="H715" i="4" s="1"/>
  <c r="G716" i="4"/>
  <c r="H716" i="4" s="1"/>
  <c r="G717" i="4"/>
  <c r="H717" i="4" s="1"/>
  <c r="G719" i="4"/>
  <c r="G727" i="4"/>
  <c r="G720" i="4"/>
  <c r="H720" i="4" s="1"/>
  <c r="G721" i="4"/>
  <c r="H721" i="4" s="1"/>
  <c r="G722" i="4"/>
  <c r="G723" i="4"/>
  <c r="G724" i="4"/>
  <c r="H724" i="4" s="1"/>
  <c r="G725" i="4"/>
  <c r="H725" i="4" s="1"/>
  <c r="G726" i="4"/>
  <c r="H726" i="4" s="1"/>
  <c r="G728" i="4"/>
  <c r="H728" i="4" s="1"/>
  <c r="G736" i="4"/>
  <c r="H736" i="4" s="1"/>
  <c r="G729" i="4"/>
  <c r="H729" i="4" s="1"/>
  <c r="G730" i="4"/>
  <c r="H730" i="4" s="1"/>
  <c r="G731" i="4"/>
  <c r="H731" i="4" s="1"/>
  <c r="G732" i="4"/>
  <c r="G733" i="4"/>
  <c r="H733" i="4" s="1"/>
  <c r="G734" i="4"/>
  <c r="G735" i="4"/>
  <c r="G737" i="4"/>
  <c r="H737" i="4" s="1"/>
  <c r="G743" i="4"/>
  <c r="H743" i="4" s="1"/>
  <c r="G738" i="4"/>
  <c r="H738" i="4" s="1"/>
  <c r="G739" i="4"/>
  <c r="H739" i="4" s="1"/>
  <c r="G740" i="4"/>
  <c r="H740" i="4" s="1"/>
  <c r="G741" i="4"/>
  <c r="H741" i="4" s="1"/>
  <c r="G742" i="4"/>
  <c r="H742" i="4" s="1"/>
  <c r="G744" i="4"/>
  <c r="H744" i="4" s="1"/>
  <c r="G750" i="4"/>
  <c r="H750" i="4" s="1"/>
  <c r="G745" i="4"/>
  <c r="G746" i="4"/>
  <c r="H746" i="4" s="1"/>
  <c r="G747" i="4"/>
  <c r="H747" i="4" s="1"/>
  <c r="G748" i="4"/>
  <c r="H748" i="4" s="1"/>
  <c r="G749" i="4"/>
  <c r="H749" i="4" s="1"/>
  <c r="G751" i="4"/>
  <c r="G756" i="4"/>
  <c r="G752" i="4"/>
  <c r="H752" i="4" s="1"/>
  <c r="G753" i="4"/>
  <c r="H753" i="4" s="1"/>
  <c r="G754" i="4"/>
  <c r="G755" i="4"/>
  <c r="H755" i="4" s="1"/>
  <c r="G757" i="4"/>
  <c r="H757" i="4" s="1"/>
  <c r="G762" i="4"/>
  <c r="H762" i="4" s="1"/>
  <c r="G758" i="4"/>
  <c r="H758" i="4" s="1"/>
  <c r="G759" i="4"/>
  <c r="H759" i="4" s="1"/>
  <c r="G760" i="4"/>
  <c r="H760" i="4" s="1"/>
  <c r="G761" i="4"/>
  <c r="H761" i="4" s="1"/>
  <c r="G763" i="4"/>
  <c r="H763" i="4" s="1"/>
  <c r="G768" i="4"/>
  <c r="H768" i="4" s="1"/>
  <c r="G764" i="4"/>
  <c r="G765" i="4"/>
  <c r="H765" i="4" s="1"/>
  <c r="G766" i="4"/>
  <c r="G767" i="4"/>
  <c r="G769" i="4"/>
  <c r="H769" i="4" s="1"/>
  <c r="G774" i="4"/>
  <c r="H774" i="4" s="1"/>
  <c r="G770" i="4"/>
  <c r="H770" i="4" s="1"/>
  <c r="G771" i="4"/>
  <c r="H771" i="4" s="1"/>
  <c r="G772" i="4"/>
  <c r="H772" i="4" s="1"/>
  <c r="G773" i="4"/>
  <c r="H773" i="4" s="1"/>
  <c r="G775" i="4"/>
  <c r="H775" i="4" s="1"/>
  <c r="K780" i="4"/>
  <c r="G776" i="4"/>
  <c r="H776" i="4" s="1"/>
  <c r="G777" i="4"/>
  <c r="G778" i="4"/>
  <c r="H778" i="4" s="1"/>
  <c r="K782" i="4"/>
  <c r="K783" i="4"/>
  <c r="K787" i="4"/>
  <c r="K792" i="4"/>
  <c r="K796" i="4"/>
  <c r="G124" i="4"/>
  <c r="G123" i="4"/>
  <c r="H123" i="4" s="1"/>
  <c r="G125" i="4"/>
  <c r="H125" i="4" s="1"/>
  <c r="G126" i="4"/>
  <c r="H126" i="4" s="1"/>
  <c r="G127" i="4"/>
  <c r="H127" i="4" s="1"/>
  <c r="G128" i="4"/>
  <c r="H128" i="4" s="1"/>
  <c r="G129" i="4"/>
  <c r="H129" i="4" s="1"/>
  <c r="G130" i="4"/>
  <c r="H130" i="4" s="1"/>
  <c r="G131" i="4"/>
  <c r="H131" i="4" s="1"/>
  <c r="G132" i="4"/>
  <c r="H132" i="4" s="1"/>
  <c r="G133" i="4"/>
  <c r="H133" i="4" s="1"/>
  <c r="G134" i="4"/>
  <c r="G135" i="4"/>
  <c r="H135" i="4" s="1"/>
  <c r="G136" i="4"/>
  <c r="H136" i="4" s="1"/>
  <c r="G137" i="4"/>
  <c r="H137" i="4" s="1"/>
  <c r="G138" i="4"/>
  <c r="H138" i="4" s="1"/>
  <c r="G147" i="4"/>
  <c r="G148" i="4"/>
  <c r="G139" i="4"/>
  <c r="H139" i="4" s="1"/>
  <c r="G140" i="4"/>
  <c r="H140" i="4" s="1"/>
  <c r="G141" i="4"/>
  <c r="G142" i="4"/>
  <c r="H142" i="4" s="1"/>
  <c r="G143" i="4"/>
  <c r="H143" i="4" s="1"/>
  <c r="G144" i="4"/>
  <c r="H144" i="4" s="1"/>
  <c r="G149" i="4"/>
  <c r="H149" i="4" s="1"/>
  <c r="G145" i="4"/>
  <c r="H145" i="4" s="1"/>
  <c r="G146" i="4"/>
  <c r="H146" i="4" s="1"/>
  <c r="G96" i="4"/>
  <c r="H96" i="4" s="1"/>
  <c r="G95" i="4"/>
  <c r="H95" i="4" s="1"/>
  <c r="G118" i="4"/>
  <c r="H118" i="4" s="1"/>
  <c r="G119" i="4"/>
  <c r="G97" i="4"/>
  <c r="H97" i="4" s="1"/>
  <c r="G98" i="4"/>
  <c r="G99" i="4"/>
  <c r="G100" i="4"/>
  <c r="H100" i="4" s="1"/>
  <c r="G120" i="4"/>
  <c r="H120" i="4" s="1"/>
  <c r="G121" i="4"/>
  <c r="H121" i="4" s="1"/>
  <c r="G101" i="4"/>
  <c r="H101" i="4" s="1"/>
  <c r="G102" i="4"/>
  <c r="H102" i="4" s="1"/>
  <c r="G103" i="4"/>
  <c r="H103" i="4" s="1"/>
  <c r="G104" i="4"/>
  <c r="H104" i="4" s="1"/>
  <c r="G105" i="4"/>
  <c r="G106" i="4"/>
  <c r="H106" i="4" s="1"/>
  <c r="G115" i="4"/>
  <c r="G117" i="4"/>
  <c r="H117" i="4" s="1"/>
  <c r="G107" i="4"/>
  <c r="H107" i="4" s="1"/>
  <c r="G108" i="4"/>
  <c r="H108" i="4" s="1"/>
  <c r="G109" i="4"/>
  <c r="H109" i="4" s="1"/>
  <c r="G110" i="4"/>
  <c r="G111" i="4"/>
  <c r="G112" i="4"/>
  <c r="H112" i="4" s="1"/>
  <c r="G113" i="4"/>
  <c r="H113" i="4" s="1"/>
  <c r="G116" i="4"/>
  <c r="G122" i="4"/>
  <c r="G114" i="4"/>
  <c r="H114" i="4" s="1"/>
  <c r="G68" i="4"/>
  <c r="H68" i="4" s="1"/>
  <c r="G66" i="4"/>
  <c r="H66" i="4" s="1"/>
  <c r="G91" i="4"/>
  <c r="H91" i="4" s="1"/>
  <c r="G92" i="4"/>
  <c r="H92" i="4" s="1"/>
  <c r="G69" i="4"/>
  <c r="G70" i="4"/>
  <c r="H70" i="4" s="1"/>
  <c r="G71" i="4"/>
  <c r="H71" i="4" s="1"/>
  <c r="G72" i="4"/>
  <c r="G93" i="4"/>
  <c r="H93" i="4" s="1"/>
  <c r="G90" i="4"/>
  <c r="G73" i="4"/>
  <c r="G74" i="4"/>
  <c r="H74" i="4" s="1"/>
  <c r="G75" i="4"/>
  <c r="H75" i="4" s="1"/>
  <c r="G76" i="4"/>
  <c r="H76" i="4" s="1"/>
  <c r="G77" i="4"/>
  <c r="H77" i="4" s="1"/>
  <c r="G78" i="4"/>
  <c r="H78" i="4" s="1"/>
  <c r="G67" i="4"/>
  <c r="H67" i="4" s="1"/>
  <c r="G87" i="4"/>
  <c r="H87" i="4" s="1"/>
  <c r="G79" i="4"/>
  <c r="H79" i="4" s="1"/>
  <c r="G94" i="4"/>
  <c r="H94" i="4" s="1"/>
  <c r="G80" i="4"/>
  <c r="G81" i="4"/>
  <c r="H81" i="4" s="1"/>
  <c r="G82" i="4"/>
  <c r="H82" i="4" s="1"/>
  <c r="G83" i="4"/>
  <c r="H83" i="4" s="1"/>
  <c r="G84" i="4"/>
  <c r="H84" i="4" s="1"/>
  <c r="G85" i="4"/>
  <c r="G88" i="4"/>
  <c r="G89" i="4"/>
  <c r="H89" i="4" s="1"/>
  <c r="G86" i="4"/>
  <c r="H86" i="4" s="1"/>
  <c r="G39" i="4"/>
  <c r="H39" i="4" s="1"/>
  <c r="G35" i="4"/>
  <c r="H35" i="4" s="1"/>
  <c r="G40" i="4"/>
  <c r="H40" i="4" s="1"/>
  <c r="G41" i="4"/>
  <c r="H41" i="4" s="1"/>
  <c r="G42" i="4"/>
  <c r="H42" i="4" s="1"/>
  <c r="G43" i="4"/>
  <c r="H43" i="4" s="1"/>
  <c r="G44" i="4"/>
  <c r="G45" i="4"/>
  <c r="G46" i="4"/>
  <c r="H46" i="4" s="1"/>
  <c r="G47" i="4"/>
  <c r="H47" i="4" s="1"/>
  <c r="G48" i="4"/>
  <c r="G49" i="4"/>
  <c r="H49" i="4" s="1"/>
  <c r="G50" i="4"/>
  <c r="G51" i="4"/>
  <c r="H51" i="4" s="1"/>
  <c r="G52" i="4"/>
  <c r="G53" i="4"/>
  <c r="G36" i="4"/>
  <c r="G37" i="4"/>
  <c r="H37" i="4" s="1"/>
  <c r="G54" i="4"/>
  <c r="H54" i="4" s="1"/>
  <c r="G64" i="4"/>
  <c r="G55" i="4"/>
  <c r="G65" i="4"/>
  <c r="H65" i="4" s="1"/>
  <c r="G56" i="4"/>
  <c r="G57" i="4"/>
  <c r="H57" i="4" s="1"/>
  <c r="G58" i="4"/>
  <c r="H58" i="4" s="1"/>
  <c r="G59" i="4"/>
  <c r="G60" i="4"/>
  <c r="H60" i="4" s="1"/>
  <c r="G61" i="4"/>
  <c r="H61" i="4" s="1"/>
  <c r="G38" i="4"/>
  <c r="G62" i="4"/>
  <c r="H62" i="4" s="1"/>
  <c r="G63" i="4"/>
  <c r="H63" i="4" s="1"/>
  <c r="G12" i="4"/>
  <c r="H12" i="4" s="1"/>
  <c r="G13" i="4"/>
  <c r="G5" i="4"/>
  <c r="H5" i="4" s="1"/>
  <c r="G14" i="4"/>
  <c r="H14" i="4" s="1"/>
  <c r="G2" i="4"/>
  <c r="K2" i="4" s="1"/>
  <c r="G15" i="4"/>
  <c r="G16" i="4"/>
  <c r="H16" i="4" s="1"/>
  <c r="G17" i="4"/>
  <c r="H17" i="4" s="1"/>
  <c r="G18" i="4"/>
  <c r="H18" i="4" s="1"/>
  <c r="G19" i="4"/>
  <c r="G20" i="4"/>
  <c r="H20" i="4" s="1"/>
  <c r="G21" i="4"/>
  <c r="H21" i="4" s="1"/>
  <c r="G22" i="4"/>
  <c r="G23" i="4"/>
  <c r="G24" i="4"/>
  <c r="H24" i="4" s="1"/>
  <c r="G25" i="4"/>
  <c r="G3" i="4"/>
  <c r="G4" i="4"/>
  <c r="G26" i="4"/>
  <c r="H26" i="4" s="1"/>
  <c r="G11" i="4"/>
  <c r="H11" i="4" s="1"/>
  <c r="G27" i="4"/>
  <c r="G10" i="4"/>
  <c r="H10" i="4" s="1"/>
  <c r="G9" i="4"/>
  <c r="H9" i="4" s="1"/>
  <c r="G28" i="4"/>
  <c r="H28" i="4" s="1"/>
  <c r="G29" i="4"/>
  <c r="H29" i="4" s="1"/>
  <c r="G30" i="4"/>
  <c r="G6" i="4"/>
  <c r="H6" i="4" s="1"/>
  <c r="G7" i="4"/>
  <c r="G8" i="4"/>
  <c r="H8" i="4" s="1"/>
  <c r="G34" i="4"/>
  <c r="H34" i="4" s="1"/>
  <c r="G31" i="4"/>
  <c r="H31" i="4" s="1"/>
  <c r="G32" i="4"/>
  <c r="H32" i="4" s="1"/>
  <c r="G33" i="4"/>
  <c r="J73" i="1"/>
  <c r="J74" i="1"/>
  <c r="J75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E25" i="26"/>
  <c r="E24" i="26"/>
  <c r="E26" i="26"/>
  <c r="E27" i="26"/>
  <c r="E23" i="26"/>
  <c r="F24" i="26"/>
  <c r="F25" i="26"/>
  <c r="F26" i="26"/>
  <c r="F27" i="26"/>
  <c r="F23" i="26"/>
  <c r="J33" i="4"/>
  <c r="D33" i="4"/>
  <c r="I33" i="4" s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" i="34"/>
  <c r="AV6" i="5"/>
  <c r="AV7" i="5"/>
  <c r="AJ6" i="5"/>
  <c r="H2" i="1"/>
  <c r="B81" i="25"/>
  <c r="B80" i="25"/>
  <c r="B79" i="25"/>
  <c r="B78" i="25"/>
  <c r="B77" i="25"/>
  <c r="B76" i="25"/>
  <c r="B75" i="25"/>
  <c r="C76" i="25"/>
  <c r="C81" i="25"/>
  <c r="G81" i="25"/>
  <c r="C79" i="25"/>
  <c r="D79" i="25"/>
  <c r="E79" i="25"/>
  <c r="F79" i="25"/>
  <c r="G79" i="25"/>
  <c r="C80" i="25"/>
  <c r="D80" i="25"/>
  <c r="E80" i="25"/>
  <c r="F80" i="25"/>
  <c r="G80" i="25"/>
  <c r="D81" i="25"/>
  <c r="E81" i="25"/>
  <c r="E77" i="25"/>
  <c r="E78" i="25"/>
  <c r="F81" i="25"/>
  <c r="D76" i="25"/>
  <c r="E76" i="25"/>
  <c r="F76" i="25"/>
  <c r="G76" i="25"/>
  <c r="C77" i="25"/>
  <c r="D77" i="25"/>
  <c r="F77" i="25"/>
  <c r="G77" i="25"/>
  <c r="C78" i="25"/>
  <c r="D78" i="25"/>
  <c r="F78" i="25"/>
  <c r="G78" i="25"/>
  <c r="C75" i="25"/>
  <c r="D75" i="25"/>
  <c r="E75" i="25"/>
  <c r="F75" i="25"/>
  <c r="G75" i="25"/>
  <c r="G84" i="25" s="1"/>
  <c r="B61" i="25"/>
  <c r="C61" i="25"/>
  <c r="D61" i="25"/>
  <c r="E61" i="25"/>
  <c r="F61" i="25"/>
  <c r="G61" i="25"/>
  <c r="C60" i="25"/>
  <c r="D60" i="25"/>
  <c r="E60" i="25"/>
  <c r="F60" i="25"/>
  <c r="G60" i="25"/>
  <c r="B60" i="25"/>
  <c r="J12" i="4"/>
  <c r="J13" i="4"/>
  <c r="J5" i="4"/>
  <c r="J14" i="4"/>
  <c r="J2" i="4"/>
  <c r="J15" i="4"/>
  <c r="J16" i="4"/>
  <c r="J17" i="4"/>
  <c r="J18" i="4"/>
  <c r="J19" i="4"/>
  <c r="J20" i="4"/>
  <c r="J21" i="4"/>
  <c r="J22" i="4"/>
  <c r="J23" i="4"/>
  <c r="J24" i="4"/>
  <c r="J25" i="4"/>
  <c r="J3" i="4"/>
  <c r="J4" i="4"/>
  <c r="J26" i="4"/>
  <c r="J11" i="4"/>
  <c r="J27" i="4"/>
  <c r="J10" i="4"/>
  <c r="J9" i="4"/>
  <c r="J28" i="4"/>
  <c r="J29" i="4"/>
  <c r="J30" i="4"/>
  <c r="J6" i="4"/>
  <c r="J7" i="4"/>
  <c r="J8" i="4"/>
  <c r="J34" i="4"/>
  <c r="J31" i="4"/>
  <c r="J32" i="4"/>
  <c r="D12" i="4"/>
  <c r="I12" i="4" s="1"/>
  <c r="D13" i="4"/>
  <c r="I13" i="4" s="1"/>
  <c r="D5" i="4"/>
  <c r="I5" i="4" s="1"/>
  <c r="D14" i="4"/>
  <c r="I14" i="4" s="1"/>
  <c r="D2" i="4"/>
  <c r="I2" i="4" s="1"/>
  <c r="D15" i="4"/>
  <c r="I15" i="4" s="1"/>
  <c r="D16" i="4"/>
  <c r="I16" i="4" s="1"/>
  <c r="D17" i="4"/>
  <c r="I17" i="4" s="1"/>
  <c r="D18" i="4"/>
  <c r="I18" i="4" s="1"/>
  <c r="D19" i="4"/>
  <c r="I19" i="4" s="1"/>
  <c r="D20" i="4"/>
  <c r="I20" i="4" s="1"/>
  <c r="D21" i="4"/>
  <c r="I21" i="4" s="1"/>
  <c r="D22" i="4"/>
  <c r="I22" i="4" s="1"/>
  <c r="D23" i="4"/>
  <c r="I23" i="4" s="1"/>
  <c r="D24" i="4"/>
  <c r="I24" i="4" s="1"/>
  <c r="D25" i="4"/>
  <c r="I25" i="4" s="1"/>
  <c r="D3" i="4"/>
  <c r="I3" i="4" s="1"/>
  <c r="D4" i="4"/>
  <c r="I4" i="4" s="1"/>
  <c r="D26" i="4"/>
  <c r="I26" i="4" s="1"/>
  <c r="D11" i="4"/>
  <c r="I11" i="4" s="1"/>
  <c r="D27" i="4"/>
  <c r="I27" i="4" s="1"/>
  <c r="D10" i="4"/>
  <c r="I10" i="4" s="1"/>
  <c r="D9" i="4"/>
  <c r="I9" i="4" s="1"/>
  <c r="D28" i="4"/>
  <c r="I28" i="4" s="1"/>
  <c r="D29" i="4"/>
  <c r="I29" i="4" s="1"/>
  <c r="D30" i="4"/>
  <c r="I30" i="4" s="1"/>
  <c r="D6" i="4"/>
  <c r="I6" i="4" s="1"/>
  <c r="D7" i="4"/>
  <c r="I7" i="4" s="1"/>
  <c r="D8" i="4"/>
  <c r="I8" i="4" s="1"/>
  <c r="D34" i="4"/>
  <c r="I34" i="4" s="1"/>
  <c r="D31" i="4"/>
  <c r="I31" i="4" s="1"/>
  <c r="D32" i="4"/>
  <c r="I32" i="4" s="1"/>
  <c r="G463" i="1"/>
  <c r="I463" i="1" s="1"/>
  <c r="H463" i="1"/>
  <c r="G433" i="1"/>
  <c r="I433" i="1" s="1"/>
  <c r="H433" i="1"/>
  <c r="G434" i="1"/>
  <c r="I434" i="1" s="1"/>
  <c r="H434" i="1"/>
  <c r="G466" i="1"/>
  <c r="I466" i="1" s="1"/>
  <c r="H466" i="1"/>
  <c r="G436" i="1"/>
  <c r="I436" i="1" s="1"/>
  <c r="H436" i="1"/>
  <c r="G468" i="1"/>
  <c r="I468" i="1" s="1"/>
  <c r="H468" i="1"/>
  <c r="G469" i="1"/>
  <c r="I469" i="1" s="1"/>
  <c r="H469" i="1"/>
  <c r="G470" i="1"/>
  <c r="I470" i="1" s="1"/>
  <c r="H470" i="1"/>
  <c r="G471" i="1"/>
  <c r="I471" i="1" s="1"/>
  <c r="H471" i="1"/>
  <c r="G472" i="1"/>
  <c r="I472" i="1" s="1"/>
  <c r="H472" i="1"/>
  <c r="G473" i="1"/>
  <c r="I473" i="1" s="1"/>
  <c r="H473" i="1"/>
  <c r="C473" i="1"/>
  <c r="C472" i="1"/>
  <c r="C471" i="1"/>
  <c r="C470" i="1"/>
  <c r="C469" i="1"/>
  <c r="C468" i="1"/>
  <c r="C436" i="1"/>
  <c r="C466" i="1"/>
  <c r="C434" i="1"/>
  <c r="C433" i="1"/>
  <c r="C463" i="1"/>
  <c r="D39" i="4"/>
  <c r="I39" i="4" s="1"/>
  <c r="D35" i="4"/>
  <c r="D40" i="4"/>
  <c r="I40" i="4" s="1"/>
  <c r="D41" i="4"/>
  <c r="I41" i="4" s="1"/>
  <c r="D42" i="4"/>
  <c r="I42" i="4" s="1"/>
  <c r="D43" i="4"/>
  <c r="I43" i="4" s="1"/>
  <c r="D44" i="4"/>
  <c r="I44" i="4" s="1"/>
  <c r="D45" i="4"/>
  <c r="I45" i="4" s="1"/>
  <c r="D46" i="4"/>
  <c r="I46" i="4" s="1"/>
  <c r="D47" i="4"/>
  <c r="I47" i="4" s="1"/>
  <c r="D48" i="4"/>
  <c r="I48" i="4" s="1"/>
  <c r="D49" i="4"/>
  <c r="I49" i="4" s="1"/>
  <c r="D50" i="4"/>
  <c r="I50" i="4" s="1"/>
  <c r="D51" i="4"/>
  <c r="I51" i="4" s="1"/>
  <c r="D52" i="4"/>
  <c r="I52" i="4" s="1"/>
  <c r="D53" i="4"/>
  <c r="I53" i="4" s="1"/>
  <c r="D36" i="4"/>
  <c r="I36" i="4" s="1"/>
  <c r="D37" i="4"/>
  <c r="I37" i="4" s="1"/>
  <c r="D54" i="4"/>
  <c r="I54" i="4" s="1"/>
  <c r="D64" i="4"/>
  <c r="I64" i="4" s="1"/>
  <c r="D55" i="4"/>
  <c r="I55" i="4" s="1"/>
  <c r="D65" i="4"/>
  <c r="I65" i="4" s="1"/>
  <c r="D56" i="4"/>
  <c r="I56" i="4" s="1"/>
  <c r="D57" i="4"/>
  <c r="I57" i="4" s="1"/>
  <c r="D58" i="4"/>
  <c r="I58" i="4" s="1"/>
  <c r="D59" i="4"/>
  <c r="I59" i="4" s="1"/>
  <c r="D60" i="4"/>
  <c r="I60" i="4" s="1"/>
  <c r="D61" i="4"/>
  <c r="I61" i="4" s="1"/>
  <c r="D38" i="4"/>
  <c r="I38" i="4" s="1"/>
  <c r="D62" i="4"/>
  <c r="I62" i="4" s="1"/>
  <c r="D63" i="4"/>
  <c r="I63" i="4" s="1"/>
  <c r="J65" i="4"/>
  <c r="J56" i="4"/>
  <c r="J57" i="4"/>
  <c r="J58" i="4"/>
  <c r="J59" i="4"/>
  <c r="J60" i="4"/>
  <c r="J61" i="4"/>
  <c r="J38" i="4"/>
  <c r="J62" i="4"/>
  <c r="J63" i="4"/>
  <c r="J39" i="4"/>
  <c r="J35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36" i="4"/>
  <c r="J37" i="4"/>
  <c r="J54" i="4"/>
  <c r="J64" i="4"/>
  <c r="J55" i="4"/>
  <c r="H462" i="1"/>
  <c r="G462" i="1"/>
  <c r="I462" i="1" s="1"/>
  <c r="H461" i="1"/>
  <c r="G461" i="1"/>
  <c r="I461" i="1" s="1"/>
  <c r="H460" i="1"/>
  <c r="G460" i="1"/>
  <c r="I460" i="1" s="1"/>
  <c r="H459" i="1"/>
  <c r="G459" i="1"/>
  <c r="I459" i="1" s="1"/>
  <c r="H458" i="1"/>
  <c r="G458" i="1"/>
  <c r="I458" i="1" s="1"/>
  <c r="H446" i="1"/>
  <c r="G446" i="1"/>
  <c r="I446" i="1" s="1"/>
  <c r="H456" i="1"/>
  <c r="G456" i="1"/>
  <c r="I456" i="1" s="1"/>
  <c r="H444" i="1"/>
  <c r="G444" i="1"/>
  <c r="I444" i="1" s="1"/>
  <c r="H443" i="1"/>
  <c r="G443" i="1"/>
  <c r="I443" i="1" s="1"/>
  <c r="H453" i="1"/>
  <c r="G453" i="1"/>
  <c r="I453" i="1" s="1"/>
  <c r="H452" i="1"/>
  <c r="G452" i="1"/>
  <c r="I452" i="1" s="1"/>
  <c r="C462" i="1"/>
  <c r="C461" i="1"/>
  <c r="C460" i="1"/>
  <c r="C459" i="1"/>
  <c r="C458" i="1"/>
  <c r="C446" i="1"/>
  <c r="C456" i="1"/>
  <c r="C444" i="1"/>
  <c r="C443" i="1"/>
  <c r="C453" i="1"/>
  <c r="C452" i="1"/>
  <c r="D10" i="26"/>
  <c r="D11" i="26"/>
  <c r="D12" i="26"/>
  <c r="D13" i="26"/>
  <c r="D14" i="26"/>
  <c r="D15" i="26"/>
  <c r="D9" i="26"/>
  <c r="C35" i="25"/>
  <c r="D35" i="25"/>
  <c r="E35" i="25"/>
  <c r="F35" i="25"/>
  <c r="G35" i="25"/>
  <c r="H35" i="25"/>
  <c r="B35" i="25"/>
  <c r="A37" i="25"/>
  <c r="A38" i="25"/>
  <c r="A39" i="25"/>
  <c r="A40" i="25"/>
  <c r="A41" i="25"/>
  <c r="A42" i="25"/>
  <c r="A43" i="25"/>
  <c r="A36" i="25"/>
  <c r="B36" i="25"/>
  <c r="B37" i="25"/>
  <c r="C37" i="25"/>
  <c r="D37" i="25"/>
  <c r="E37" i="25"/>
  <c r="F37" i="25"/>
  <c r="G37" i="25"/>
  <c r="H37" i="25"/>
  <c r="B38" i="25"/>
  <c r="C38" i="25"/>
  <c r="D38" i="25"/>
  <c r="E38" i="25"/>
  <c r="F38" i="25"/>
  <c r="G38" i="25"/>
  <c r="H38" i="25"/>
  <c r="B39" i="25"/>
  <c r="C39" i="25"/>
  <c r="D39" i="25"/>
  <c r="E39" i="25"/>
  <c r="F39" i="25"/>
  <c r="G39" i="25"/>
  <c r="H39" i="25"/>
  <c r="B40" i="25"/>
  <c r="C40" i="25"/>
  <c r="D40" i="25"/>
  <c r="E40" i="25"/>
  <c r="F40" i="25"/>
  <c r="G40" i="25"/>
  <c r="H40" i="25"/>
  <c r="B41" i="25"/>
  <c r="C41" i="25"/>
  <c r="D41" i="25"/>
  <c r="E41" i="25"/>
  <c r="F41" i="25"/>
  <c r="G41" i="25"/>
  <c r="H41" i="25"/>
  <c r="B42" i="25"/>
  <c r="C42" i="25"/>
  <c r="D42" i="25"/>
  <c r="E42" i="25"/>
  <c r="F42" i="25"/>
  <c r="G42" i="25"/>
  <c r="H42" i="25"/>
  <c r="B43" i="25"/>
  <c r="C43" i="25"/>
  <c r="D43" i="25"/>
  <c r="E43" i="25"/>
  <c r="F43" i="25"/>
  <c r="G43" i="25"/>
  <c r="H43" i="25"/>
  <c r="D36" i="25"/>
  <c r="H36" i="25"/>
  <c r="C36" i="25"/>
  <c r="E36" i="25"/>
  <c r="F36" i="25"/>
  <c r="G36" i="25"/>
  <c r="J174" i="2"/>
  <c r="AV11" i="5"/>
  <c r="AV10" i="5"/>
  <c r="AV9" i="5"/>
  <c r="AV8" i="5"/>
  <c r="AV61" i="5"/>
  <c r="AV60" i="5"/>
  <c r="AN60" i="5"/>
  <c r="AJ60" i="5"/>
  <c r="AG60" i="5"/>
  <c r="G6" i="7"/>
  <c r="AN59" i="5"/>
  <c r="AJ59" i="5"/>
  <c r="AG59" i="5"/>
  <c r="AN58" i="5"/>
  <c r="AJ58" i="5"/>
  <c r="AG58" i="5"/>
  <c r="AN57" i="5"/>
  <c r="AJ57" i="5"/>
  <c r="AG57" i="5"/>
  <c r="AN56" i="5"/>
  <c r="AJ56" i="5"/>
  <c r="AG56" i="5"/>
  <c r="AN55" i="5"/>
  <c r="AJ55" i="5"/>
  <c r="AG55" i="5"/>
  <c r="AN54" i="5"/>
  <c r="AJ54" i="5"/>
  <c r="AG54" i="5"/>
  <c r="AN53" i="5"/>
  <c r="AJ53" i="5"/>
  <c r="AG53" i="5"/>
  <c r="AN52" i="5"/>
  <c r="AJ52" i="5"/>
  <c r="AG52" i="5"/>
  <c r="AN51" i="5"/>
  <c r="AJ51" i="5"/>
  <c r="AG51" i="5"/>
  <c r="AN50" i="5"/>
  <c r="AJ50" i="5"/>
  <c r="AG50" i="5"/>
  <c r="AN49" i="5"/>
  <c r="AJ49" i="5"/>
  <c r="AG49" i="5"/>
  <c r="AN48" i="5"/>
  <c r="AJ48" i="5"/>
  <c r="AG48" i="5"/>
  <c r="AV47" i="5"/>
  <c r="AN47" i="5"/>
  <c r="AJ47" i="5"/>
  <c r="AG47" i="5"/>
  <c r="AV46" i="5"/>
  <c r="AN46" i="5"/>
  <c r="AJ46" i="5"/>
  <c r="AG46" i="5"/>
  <c r="AV45" i="5"/>
  <c r="AN45" i="5"/>
  <c r="AJ45" i="5"/>
  <c r="AG45" i="5"/>
  <c r="AV44" i="5"/>
  <c r="AN44" i="5"/>
  <c r="AJ44" i="5"/>
  <c r="AG44" i="5"/>
  <c r="AV43" i="5"/>
  <c r="AN43" i="5"/>
  <c r="AJ43" i="5"/>
  <c r="AG43" i="5"/>
  <c r="AV42" i="5"/>
  <c r="AN42" i="5"/>
  <c r="AJ42" i="5"/>
  <c r="AG42" i="5"/>
  <c r="AV41" i="5"/>
  <c r="AN41" i="5"/>
  <c r="AJ41" i="5"/>
  <c r="AG41" i="5"/>
  <c r="AV40" i="5"/>
  <c r="AN40" i="5"/>
  <c r="AJ40" i="5"/>
  <c r="AG40" i="5"/>
  <c r="AV39" i="5"/>
  <c r="AN39" i="5"/>
  <c r="AJ39" i="5"/>
  <c r="AG39" i="5"/>
  <c r="AV38" i="5"/>
  <c r="AN38" i="5"/>
  <c r="AJ38" i="5"/>
  <c r="AG38" i="5"/>
  <c r="AV37" i="5"/>
  <c r="AN37" i="5"/>
  <c r="AJ37" i="5"/>
  <c r="AG37" i="5"/>
  <c r="AV36" i="5"/>
  <c r="AN36" i="5"/>
  <c r="AJ36" i="5"/>
  <c r="AG36" i="5"/>
  <c r="AV35" i="5"/>
  <c r="AN35" i="5"/>
  <c r="AJ35" i="5"/>
  <c r="AG35" i="5"/>
  <c r="AV34" i="5"/>
  <c r="AN34" i="5"/>
  <c r="AJ34" i="5"/>
  <c r="AG34" i="5"/>
  <c r="AV33" i="5"/>
  <c r="AN33" i="5"/>
  <c r="AJ33" i="5"/>
  <c r="AG33" i="5"/>
  <c r="AV32" i="5"/>
  <c r="AN32" i="5"/>
  <c r="AJ32" i="5"/>
  <c r="AG32" i="5"/>
  <c r="AV31" i="5"/>
  <c r="AN31" i="5"/>
  <c r="AJ31" i="5"/>
  <c r="AG31" i="5"/>
  <c r="AV30" i="5"/>
  <c r="AN30" i="5"/>
  <c r="AJ30" i="5"/>
  <c r="AG30" i="5"/>
  <c r="AV29" i="5"/>
  <c r="AN29" i="5"/>
  <c r="AJ29" i="5"/>
  <c r="AG29" i="5"/>
  <c r="AV28" i="5"/>
  <c r="AN28" i="5"/>
  <c r="AJ28" i="5"/>
  <c r="AG28" i="5"/>
  <c r="AV27" i="5"/>
  <c r="AN27" i="5"/>
  <c r="AJ27" i="5"/>
  <c r="AG27" i="5"/>
  <c r="AV26" i="5"/>
  <c r="AN26" i="5"/>
  <c r="AJ26" i="5"/>
  <c r="AG26" i="5"/>
  <c r="AV25" i="5"/>
  <c r="AN25" i="5"/>
  <c r="AJ25" i="5"/>
  <c r="AG25" i="5"/>
  <c r="AV24" i="5"/>
  <c r="AN24" i="5"/>
  <c r="AJ24" i="5"/>
  <c r="AG24" i="5"/>
  <c r="AV23" i="5"/>
  <c r="AN23" i="5"/>
  <c r="AJ23" i="5"/>
  <c r="AG23" i="5"/>
  <c r="AV22" i="5"/>
  <c r="AN22" i="5"/>
  <c r="AJ22" i="5"/>
  <c r="AG22" i="5"/>
  <c r="AV21" i="5"/>
  <c r="AN21" i="5"/>
  <c r="AJ21" i="5"/>
  <c r="AG21" i="5"/>
  <c r="AV20" i="5"/>
  <c r="AN20" i="5"/>
  <c r="AJ20" i="5"/>
  <c r="AG20" i="5"/>
  <c r="AV19" i="5"/>
  <c r="AN19" i="5"/>
  <c r="AJ19" i="5"/>
  <c r="AG19" i="5"/>
  <c r="AV18" i="5"/>
  <c r="AN18" i="5"/>
  <c r="AJ18" i="5"/>
  <c r="AG18" i="5"/>
  <c r="AV17" i="5"/>
  <c r="AN17" i="5"/>
  <c r="AJ17" i="5"/>
  <c r="AG17" i="5"/>
  <c r="AV16" i="5"/>
  <c r="AN16" i="5"/>
  <c r="AJ16" i="5"/>
  <c r="AG16" i="5"/>
  <c r="AV15" i="5"/>
  <c r="AN15" i="5"/>
  <c r="AJ15" i="5"/>
  <c r="AG15" i="5"/>
  <c r="AV14" i="5"/>
  <c r="AN14" i="5"/>
  <c r="AJ14" i="5"/>
  <c r="AG14" i="5"/>
  <c r="AV13" i="5"/>
  <c r="AN13" i="5"/>
  <c r="AJ13" i="5"/>
  <c r="AG13" i="5"/>
  <c r="AV12" i="5"/>
  <c r="AN12" i="5"/>
  <c r="AJ12" i="5"/>
  <c r="AG12" i="5"/>
  <c r="AN11" i="5"/>
  <c r="AJ11" i="5"/>
  <c r="AG11" i="5"/>
  <c r="AN10" i="5"/>
  <c r="AJ10" i="5"/>
  <c r="AG10" i="5"/>
  <c r="AN9" i="5"/>
  <c r="AJ9" i="5"/>
  <c r="AG9" i="5"/>
  <c r="AN8" i="5"/>
  <c r="AJ8" i="5"/>
  <c r="AG8" i="5"/>
  <c r="AN61" i="5"/>
  <c r="AJ61" i="5"/>
  <c r="AG61" i="5"/>
  <c r="J86" i="4"/>
  <c r="D86" i="4"/>
  <c r="I86" i="4" s="1"/>
  <c r="J89" i="4"/>
  <c r="D89" i="4"/>
  <c r="I89" i="4" s="1"/>
  <c r="J88" i="4"/>
  <c r="D88" i="4"/>
  <c r="I88" i="4" s="1"/>
  <c r="J85" i="4"/>
  <c r="D85" i="4"/>
  <c r="I85" i="4" s="1"/>
  <c r="J84" i="4"/>
  <c r="D84" i="4"/>
  <c r="I84" i="4" s="1"/>
  <c r="J83" i="4"/>
  <c r="D83" i="4"/>
  <c r="I83" i="4" s="1"/>
  <c r="J82" i="4"/>
  <c r="D82" i="4"/>
  <c r="I82" i="4" s="1"/>
  <c r="J81" i="4"/>
  <c r="D81" i="4"/>
  <c r="I81" i="4" s="1"/>
  <c r="J80" i="4"/>
  <c r="D80" i="4"/>
  <c r="I80" i="4" s="1"/>
  <c r="J94" i="4"/>
  <c r="D94" i="4"/>
  <c r="I94" i="4" s="1"/>
  <c r="J79" i="4"/>
  <c r="D79" i="4"/>
  <c r="I79" i="4" s="1"/>
  <c r="J87" i="4"/>
  <c r="D87" i="4"/>
  <c r="I87" i="4" s="1"/>
  <c r="J67" i="4"/>
  <c r="D67" i="4"/>
  <c r="I67" i="4" s="1"/>
  <c r="J78" i="4"/>
  <c r="D78" i="4"/>
  <c r="I78" i="4" s="1"/>
  <c r="J77" i="4"/>
  <c r="D77" i="4"/>
  <c r="I77" i="4" s="1"/>
  <c r="J76" i="4"/>
  <c r="D76" i="4"/>
  <c r="I76" i="4" s="1"/>
  <c r="J75" i="4"/>
  <c r="D75" i="4"/>
  <c r="I75" i="4" s="1"/>
  <c r="J74" i="4"/>
  <c r="D74" i="4"/>
  <c r="I74" i="4" s="1"/>
  <c r="J73" i="4"/>
  <c r="D73" i="4"/>
  <c r="I73" i="4" s="1"/>
  <c r="J90" i="4"/>
  <c r="D90" i="4"/>
  <c r="I90" i="4" s="1"/>
  <c r="J93" i="4"/>
  <c r="D93" i="4"/>
  <c r="I93" i="4" s="1"/>
  <c r="J72" i="4"/>
  <c r="D72" i="4"/>
  <c r="I72" i="4" s="1"/>
  <c r="J71" i="4"/>
  <c r="D71" i="4"/>
  <c r="I71" i="4" s="1"/>
  <c r="J70" i="4"/>
  <c r="D70" i="4"/>
  <c r="I70" i="4" s="1"/>
  <c r="J69" i="4"/>
  <c r="D69" i="4"/>
  <c r="I69" i="4" s="1"/>
  <c r="J92" i="4"/>
  <c r="D92" i="4"/>
  <c r="I92" i="4" s="1"/>
  <c r="J91" i="4"/>
  <c r="D91" i="4"/>
  <c r="I91" i="4" s="1"/>
  <c r="J66" i="4"/>
  <c r="D66" i="4"/>
  <c r="I66" i="4" s="1"/>
  <c r="J68" i="4"/>
  <c r="D68" i="4"/>
  <c r="I68" i="4" s="1"/>
  <c r="J114" i="4"/>
  <c r="D114" i="4"/>
  <c r="I114" i="4" s="1"/>
  <c r="J122" i="4"/>
  <c r="D122" i="4"/>
  <c r="I122" i="4" s="1"/>
  <c r="J116" i="4"/>
  <c r="D116" i="4"/>
  <c r="I116" i="4" s="1"/>
  <c r="J113" i="4"/>
  <c r="D113" i="4"/>
  <c r="I113" i="4" s="1"/>
  <c r="J112" i="4"/>
  <c r="D112" i="4"/>
  <c r="I112" i="4" s="1"/>
  <c r="J111" i="4"/>
  <c r="D111" i="4"/>
  <c r="I111" i="4" s="1"/>
  <c r="J110" i="4"/>
  <c r="D110" i="4"/>
  <c r="I110" i="4" s="1"/>
  <c r="J109" i="4"/>
  <c r="D109" i="4"/>
  <c r="I109" i="4" s="1"/>
  <c r="J108" i="4"/>
  <c r="D108" i="4"/>
  <c r="I108" i="4" s="1"/>
  <c r="J107" i="4"/>
  <c r="D107" i="4"/>
  <c r="I107" i="4" s="1"/>
  <c r="J117" i="4"/>
  <c r="D117" i="4"/>
  <c r="I117" i="4" s="1"/>
  <c r="J115" i="4"/>
  <c r="D115" i="4"/>
  <c r="I115" i="4" s="1"/>
  <c r="J106" i="4"/>
  <c r="D106" i="4"/>
  <c r="I106" i="4" s="1"/>
  <c r="J105" i="4"/>
  <c r="D105" i="4"/>
  <c r="I105" i="4" s="1"/>
  <c r="J104" i="4"/>
  <c r="D104" i="4"/>
  <c r="I104" i="4" s="1"/>
  <c r="J103" i="4"/>
  <c r="D103" i="4"/>
  <c r="I103" i="4" s="1"/>
  <c r="J102" i="4"/>
  <c r="D102" i="4"/>
  <c r="I102" i="4" s="1"/>
  <c r="J101" i="4"/>
  <c r="D101" i="4"/>
  <c r="I101" i="4" s="1"/>
  <c r="J121" i="4"/>
  <c r="D121" i="4"/>
  <c r="I121" i="4" s="1"/>
  <c r="J120" i="4"/>
  <c r="D120" i="4"/>
  <c r="I120" i="4" s="1"/>
  <c r="J100" i="4"/>
  <c r="D100" i="4"/>
  <c r="I100" i="4" s="1"/>
  <c r="J99" i="4"/>
  <c r="D99" i="4"/>
  <c r="I99" i="4" s="1"/>
  <c r="J98" i="4"/>
  <c r="D98" i="4"/>
  <c r="I98" i="4" s="1"/>
  <c r="J97" i="4"/>
  <c r="D97" i="4"/>
  <c r="I97" i="4" s="1"/>
  <c r="J119" i="4"/>
  <c r="D119" i="4"/>
  <c r="I119" i="4" s="1"/>
  <c r="J118" i="4"/>
  <c r="D118" i="4"/>
  <c r="I118" i="4" s="1"/>
  <c r="J95" i="4"/>
  <c r="D95" i="4"/>
  <c r="I95" i="4" s="1"/>
  <c r="J96" i="4"/>
  <c r="D96" i="4"/>
  <c r="I96" i="4" s="1"/>
  <c r="J146" i="4"/>
  <c r="D146" i="4"/>
  <c r="I146" i="4" s="1"/>
  <c r="J145" i="4"/>
  <c r="D145" i="4"/>
  <c r="I145" i="4" s="1"/>
  <c r="J149" i="4"/>
  <c r="D149" i="4"/>
  <c r="I149" i="4" s="1"/>
  <c r="J144" i="4"/>
  <c r="D144" i="4"/>
  <c r="I144" i="4" s="1"/>
  <c r="J143" i="4"/>
  <c r="D143" i="4"/>
  <c r="I143" i="4" s="1"/>
  <c r="J142" i="4"/>
  <c r="D142" i="4"/>
  <c r="I142" i="4" s="1"/>
  <c r="J141" i="4"/>
  <c r="D141" i="4"/>
  <c r="I141" i="4" s="1"/>
  <c r="J140" i="4"/>
  <c r="D140" i="4"/>
  <c r="I140" i="4" s="1"/>
  <c r="J139" i="4"/>
  <c r="D139" i="4"/>
  <c r="I139" i="4" s="1"/>
  <c r="J148" i="4"/>
  <c r="D148" i="4"/>
  <c r="I148" i="4" s="1"/>
  <c r="J147" i="4"/>
  <c r="D147" i="4"/>
  <c r="I147" i="4" s="1"/>
  <c r="J138" i="4"/>
  <c r="D138" i="4"/>
  <c r="I138" i="4" s="1"/>
  <c r="J137" i="4"/>
  <c r="D137" i="4"/>
  <c r="I137" i="4" s="1"/>
  <c r="J136" i="4"/>
  <c r="D136" i="4"/>
  <c r="I136" i="4" s="1"/>
  <c r="J135" i="4"/>
  <c r="D135" i="4"/>
  <c r="I135" i="4" s="1"/>
  <c r="J134" i="4"/>
  <c r="D134" i="4"/>
  <c r="I134" i="4" s="1"/>
  <c r="J133" i="4"/>
  <c r="D133" i="4"/>
  <c r="I133" i="4" s="1"/>
  <c r="J132" i="4"/>
  <c r="D132" i="4"/>
  <c r="I132" i="4" s="1"/>
  <c r="J131" i="4"/>
  <c r="D131" i="4"/>
  <c r="I131" i="4" s="1"/>
  <c r="J130" i="4"/>
  <c r="D130" i="4"/>
  <c r="I130" i="4" s="1"/>
  <c r="J129" i="4"/>
  <c r="D129" i="4"/>
  <c r="I129" i="4" s="1"/>
  <c r="J128" i="4"/>
  <c r="D128" i="4"/>
  <c r="I128" i="4" s="1"/>
  <c r="J127" i="4"/>
  <c r="D127" i="4"/>
  <c r="I127" i="4" s="1"/>
  <c r="J126" i="4"/>
  <c r="D126" i="4"/>
  <c r="I126" i="4" s="1"/>
  <c r="J125" i="4"/>
  <c r="D125" i="4"/>
  <c r="I125" i="4" s="1"/>
  <c r="J123" i="4"/>
  <c r="D123" i="4"/>
  <c r="I123" i="4" s="1"/>
  <c r="J124" i="4"/>
  <c r="D124" i="4"/>
  <c r="I124" i="4" s="1"/>
  <c r="J797" i="4"/>
  <c r="D797" i="4"/>
  <c r="I797" i="4" s="1"/>
  <c r="J796" i="4"/>
  <c r="D796" i="4"/>
  <c r="I796" i="4" s="1"/>
  <c r="J795" i="4"/>
  <c r="D795" i="4"/>
  <c r="I795" i="4" s="1"/>
  <c r="J794" i="4"/>
  <c r="D794" i="4"/>
  <c r="I794" i="4" s="1"/>
  <c r="D798" i="4"/>
  <c r="I798" i="4" s="1"/>
  <c r="J793" i="4"/>
  <c r="D793" i="4"/>
  <c r="I793" i="4" s="1"/>
  <c r="J791" i="4"/>
  <c r="D791" i="4"/>
  <c r="I791" i="4" s="1"/>
  <c r="J790" i="4"/>
  <c r="D790" i="4"/>
  <c r="I790" i="4" s="1"/>
  <c r="J789" i="4"/>
  <c r="D789" i="4"/>
  <c r="I789" i="4" s="1"/>
  <c r="J788" i="4"/>
  <c r="D788" i="4"/>
  <c r="I788" i="4" s="1"/>
  <c r="J792" i="4"/>
  <c r="D792" i="4"/>
  <c r="I792" i="4" s="1"/>
  <c r="J787" i="4"/>
  <c r="D787" i="4"/>
  <c r="I787" i="4" s="1"/>
  <c r="J785" i="4"/>
  <c r="D785" i="4"/>
  <c r="I785" i="4" s="1"/>
  <c r="J784" i="4"/>
  <c r="D784" i="4"/>
  <c r="I784" i="4" s="1"/>
  <c r="J783" i="4"/>
  <c r="D783" i="4"/>
  <c r="I783" i="4" s="1"/>
  <c r="J782" i="4"/>
  <c r="D782" i="4"/>
  <c r="I782" i="4" s="1"/>
  <c r="J786" i="4"/>
  <c r="D786" i="4"/>
  <c r="I786" i="4" s="1"/>
  <c r="J781" i="4"/>
  <c r="D781" i="4"/>
  <c r="I781" i="4" s="1"/>
  <c r="J779" i="4"/>
  <c r="D779" i="4"/>
  <c r="I779" i="4" s="1"/>
  <c r="J778" i="4"/>
  <c r="D778" i="4"/>
  <c r="I778" i="4" s="1"/>
  <c r="J777" i="4"/>
  <c r="D777" i="4"/>
  <c r="I777" i="4" s="1"/>
  <c r="J776" i="4"/>
  <c r="D776" i="4"/>
  <c r="I776" i="4" s="1"/>
  <c r="J780" i="4"/>
  <c r="D780" i="4"/>
  <c r="I780" i="4" s="1"/>
  <c r="J775" i="4"/>
  <c r="D775" i="4"/>
  <c r="I775" i="4" s="1"/>
  <c r="J773" i="4"/>
  <c r="D773" i="4"/>
  <c r="I773" i="4" s="1"/>
  <c r="J772" i="4"/>
  <c r="D772" i="4"/>
  <c r="I772" i="4" s="1"/>
  <c r="J771" i="4"/>
  <c r="D771" i="4"/>
  <c r="I771" i="4" s="1"/>
  <c r="J770" i="4"/>
  <c r="D770" i="4"/>
  <c r="I770" i="4" s="1"/>
  <c r="J774" i="4"/>
  <c r="D774" i="4"/>
  <c r="I774" i="4" s="1"/>
  <c r="J769" i="4"/>
  <c r="D769" i="4"/>
  <c r="I769" i="4" s="1"/>
  <c r="J767" i="4"/>
  <c r="D767" i="4"/>
  <c r="I767" i="4" s="1"/>
  <c r="J766" i="4"/>
  <c r="D766" i="4"/>
  <c r="I766" i="4" s="1"/>
  <c r="J765" i="4"/>
  <c r="D765" i="4"/>
  <c r="I765" i="4" s="1"/>
  <c r="J764" i="4"/>
  <c r="D764" i="4"/>
  <c r="I764" i="4" s="1"/>
  <c r="J768" i="4"/>
  <c r="D768" i="4"/>
  <c r="I768" i="4" s="1"/>
  <c r="J763" i="4"/>
  <c r="D763" i="4"/>
  <c r="I763" i="4" s="1"/>
  <c r="J761" i="4"/>
  <c r="D761" i="4"/>
  <c r="I761" i="4" s="1"/>
  <c r="J760" i="4"/>
  <c r="D760" i="4"/>
  <c r="I760" i="4" s="1"/>
  <c r="J759" i="4"/>
  <c r="D759" i="4"/>
  <c r="I759" i="4" s="1"/>
  <c r="J758" i="4"/>
  <c r="D758" i="4"/>
  <c r="I758" i="4" s="1"/>
  <c r="J762" i="4"/>
  <c r="D762" i="4"/>
  <c r="I762" i="4" s="1"/>
  <c r="J757" i="4"/>
  <c r="D757" i="4"/>
  <c r="I757" i="4" s="1"/>
  <c r="J755" i="4"/>
  <c r="D755" i="4"/>
  <c r="I755" i="4" s="1"/>
  <c r="J754" i="4"/>
  <c r="D754" i="4"/>
  <c r="I754" i="4" s="1"/>
  <c r="J753" i="4"/>
  <c r="D753" i="4"/>
  <c r="I753" i="4" s="1"/>
  <c r="J752" i="4"/>
  <c r="D752" i="4"/>
  <c r="I752" i="4" s="1"/>
  <c r="J756" i="4"/>
  <c r="D756" i="4"/>
  <c r="I756" i="4" s="1"/>
  <c r="J751" i="4"/>
  <c r="D751" i="4"/>
  <c r="I751" i="4" s="1"/>
  <c r="J749" i="4"/>
  <c r="D749" i="4"/>
  <c r="I749" i="4" s="1"/>
  <c r="J748" i="4"/>
  <c r="D748" i="4"/>
  <c r="I748" i="4" s="1"/>
  <c r="J747" i="4"/>
  <c r="D747" i="4"/>
  <c r="I747" i="4" s="1"/>
  <c r="J746" i="4"/>
  <c r="D746" i="4"/>
  <c r="I746" i="4" s="1"/>
  <c r="J745" i="4"/>
  <c r="D745" i="4"/>
  <c r="I745" i="4" s="1"/>
  <c r="J750" i="4"/>
  <c r="D750" i="4"/>
  <c r="I750" i="4" s="1"/>
  <c r="J744" i="4"/>
  <c r="D744" i="4"/>
  <c r="I744" i="4" s="1"/>
  <c r="J742" i="4"/>
  <c r="D742" i="4"/>
  <c r="I742" i="4" s="1"/>
  <c r="J741" i="4"/>
  <c r="D741" i="4"/>
  <c r="I741" i="4" s="1"/>
  <c r="J740" i="4"/>
  <c r="D740" i="4"/>
  <c r="I740" i="4" s="1"/>
  <c r="J739" i="4"/>
  <c r="D739" i="4"/>
  <c r="I739" i="4" s="1"/>
  <c r="J738" i="4"/>
  <c r="D738" i="4"/>
  <c r="I738" i="4" s="1"/>
  <c r="J743" i="4"/>
  <c r="D743" i="4"/>
  <c r="I743" i="4" s="1"/>
  <c r="J737" i="4"/>
  <c r="D737" i="4"/>
  <c r="I737" i="4" s="1"/>
  <c r="J735" i="4"/>
  <c r="D735" i="4"/>
  <c r="I735" i="4" s="1"/>
  <c r="J734" i="4"/>
  <c r="D734" i="4"/>
  <c r="I734" i="4" s="1"/>
  <c r="J733" i="4"/>
  <c r="D733" i="4"/>
  <c r="I733" i="4" s="1"/>
  <c r="J732" i="4"/>
  <c r="D732" i="4"/>
  <c r="I732" i="4" s="1"/>
  <c r="J731" i="4"/>
  <c r="D731" i="4"/>
  <c r="I731" i="4" s="1"/>
  <c r="J730" i="4"/>
  <c r="D730" i="4"/>
  <c r="I730" i="4" s="1"/>
  <c r="J729" i="4"/>
  <c r="D729" i="4"/>
  <c r="I729" i="4" s="1"/>
  <c r="J736" i="4"/>
  <c r="D736" i="4"/>
  <c r="I736" i="4" s="1"/>
  <c r="J728" i="4"/>
  <c r="D728" i="4"/>
  <c r="I728" i="4" s="1"/>
  <c r="J726" i="4"/>
  <c r="D726" i="4"/>
  <c r="I726" i="4" s="1"/>
  <c r="J725" i="4"/>
  <c r="D725" i="4"/>
  <c r="I725" i="4" s="1"/>
  <c r="J724" i="4"/>
  <c r="D724" i="4"/>
  <c r="I724" i="4" s="1"/>
  <c r="J723" i="4"/>
  <c r="D723" i="4"/>
  <c r="I723" i="4" s="1"/>
  <c r="J722" i="4"/>
  <c r="D722" i="4"/>
  <c r="I722" i="4" s="1"/>
  <c r="J721" i="4"/>
  <c r="D721" i="4"/>
  <c r="I721" i="4" s="1"/>
  <c r="J720" i="4"/>
  <c r="D720" i="4"/>
  <c r="I720" i="4" s="1"/>
  <c r="J727" i="4"/>
  <c r="D727" i="4"/>
  <c r="I727" i="4" s="1"/>
  <c r="J719" i="4"/>
  <c r="D719" i="4"/>
  <c r="I719" i="4" s="1"/>
  <c r="J717" i="4"/>
  <c r="D717" i="4"/>
  <c r="I717" i="4" s="1"/>
  <c r="J716" i="4"/>
  <c r="D716" i="4"/>
  <c r="I716" i="4" s="1"/>
  <c r="J715" i="4"/>
  <c r="D715" i="4"/>
  <c r="I715" i="4" s="1"/>
  <c r="J714" i="4"/>
  <c r="D714" i="4"/>
  <c r="I714" i="4" s="1"/>
  <c r="J713" i="4"/>
  <c r="D713" i="4"/>
  <c r="I713" i="4" s="1"/>
  <c r="J712" i="4"/>
  <c r="D712" i="4"/>
  <c r="I712" i="4" s="1"/>
  <c r="J711" i="4"/>
  <c r="D711" i="4"/>
  <c r="I711" i="4" s="1"/>
  <c r="J718" i="4"/>
  <c r="D718" i="4"/>
  <c r="I718" i="4" s="1"/>
  <c r="J710" i="4"/>
  <c r="D710" i="4"/>
  <c r="I710" i="4" s="1"/>
  <c r="J708" i="4"/>
  <c r="D708" i="4"/>
  <c r="I708" i="4" s="1"/>
  <c r="J707" i="4"/>
  <c r="D707" i="4"/>
  <c r="I707" i="4" s="1"/>
  <c r="J706" i="4"/>
  <c r="D706" i="4"/>
  <c r="I706" i="4" s="1"/>
  <c r="J705" i="4"/>
  <c r="D705" i="4"/>
  <c r="I705" i="4" s="1"/>
  <c r="J704" i="4"/>
  <c r="D704" i="4"/>
  <c r="I704" i="4" s="1"/>
  <c r="J703" i="4"/>
  <c r="D703" i="4"/>
  <c r="I703" i="4" s="1"/>
  <c r="J702" i="4"/>
  <c r="D702" i="4"/>
  <c r="I702" i="4" s="1"/>
  <c r="J709" i="4"/>
  <c r="D709" i="4"/>
  <c r="I709" i="4" s="1"/>
  <c r="J701" i="4"/>
  <c r="D701" i="4"/>
  <c r="I701" i="4" s="1"/>
  <c r="J699" i="4"/>
  <c r="D699" i="4"/>
  <c r="I699" i="4" s="1"/>
  <c r="J698" i="4"/>
  <c r="D698" i="4"/>
  <c r="I698" i="4" s="1"/>
  <c r="J697" i="4"/>
  <c r="D697" i="4"/>
  <c r="I697" i="4" s="1"/>
  <c r="J696" i="4"/>
  <c r="D696" i="4"/>
  <c r="I696" i="4" s="1"/>
  <c r="J695" i="4"/>
  <c r="D695" i="4"/>
  <c r="I695" i="4" s="1"/>
  <c r="J694" i="4"/>
  <c r="D694" i="4"/>
  <c r="I694" i="4" s="1"/>
  <c r="J693" i="4"/>
  <c r="D693" i="4"/>
  <c r="I693" i="4" s="1"/>
  <c r="J692" i="4"/>
  <c r="D692" i="4"/>
  <c r="I692" i="4" s="1"/>
  <c r="J691" i="4"/>
  <c r="D691" i="4"/>
  <c r="I691" i="4" s="1"/>
  <c r="J700" i="4"/>
  <c r="D700" i="4"/>
  <c r="I700" i="4" s="1"/>
  <c r="J690" i="4"/>
  <c r="D690" i="4"/>
  <c r="I690" i="4" s="1"/>
  <c r="J688" i="4"/>
  <c r="D688" i="4"/>
  <c r="I688" i="4" s="1"/>
  <c r="J687" i="4"/>
  <c r="D687" i="4"/>
  <c r="I687" i="4" s="1"/>
  <c r="J686" i="4"/>
  <c r="D686" i="4"/>
  <c r="I686" i="4" s="1"/>
  <c r="J685" i="4"/>
  <c r="D685" i="4"/>
  <c r="I685" i="4" s="1"/>
  <c r="J684" i="4"/>
  <c r="D684" i="4"/>
  <c r="I684" i="4" s="1"/>
  <c r="J683" i="4"/>
  <c r="D683" i="4"/>
  <c r="I683" i="4" s="1"/>
  <c r="J682" i="4"/>
  <c r="D682" i="4"/>
  <c r="I682" i="4" s="1"/>
  <c r="J681" i="4"/>
  <c r="D681" i="4"/>
  <c r="I681" i="4" s="1"/>
  <c r="J680" i="4"/>
  <c r="D680" i="4"/>
  <c r="I680" i="4" s="1"/>
  <c r="J679" i="4"/>
  <c r="D679" i="4"/>
  <c r="I679" i="4" s="1"/>
  <c r="J689" i="4"/>
  <c r="D689" i="4"/>
  <c r="I689" i="4" s="1"/>
  <c r="J678" i="4"/>
  <c r="D678" i="4"/>
  <c r="I678" i="4" s="1"/>
  <c r="J676" i="4"/>
  <c r="D676" i="4"/>
  <c r="I676" i="4" s="1"/>
  <c r="J675" i="4"/>
  <c r="D675" i="4"/>
  <c r="I675" i="4" s="1"/>
  <c r="J674" i="4"/>
  <c r="D674" i="4"/>
  <c r="I674" i="4" s="1"/>
  <c r="J673" i="4"/>
  <c r="D673" i="4"/>
  <c r="I673" i="4" s="1"/>
  <c r="J672" i="4"/>
  <c r="D672" i="4"/>
  <c r="I672" i="4" s="1"/>
  <c r="J671" i="4"/>
  <c r="D671" i="4"/>
  <c r="I671" i="4" s="1"/>
  <c r="J670" i="4"/>
  <c r="D670" i="4"/>
  <c r="I670" i="4" s="1"/>
  <c r="J669" i="4"/>
  <c r="D669" i="4"/>
  <c r="I669" i="4" s="1"/>
  <c r="J668" i="4"/>
  <c r="D668" i="4"/>
  <c r="I668" i="4" s="1"/>
  <c r="J667" i="4"/>
  <c r="D667" i="4"/>
  <c r="I667" i="4" s="1"/>
  <c r="J677" i="4"/>
  <c r="D677" i="4"/>
  <c r="I677" i="4" s="1"/>
  <c r="J666" i="4"/>
  <c r="D666" i="4"/>
  <c r="I666" i="4" s="1"/>
  <c r="J664" i="4"/>
  <c r="D664" i="4"/>
  <c r="I664" i="4" s="1"/>
  <c r="J663" i="4"/>
  <c r="D663" i="4"/>
  <c r="I663" i="4" s="1"/>
  <c r="J662" i="4"/>
  <c r="D662" i="4"/>
  <c r="I662" i="4" s="1"/>
  <c r="J661" i="4"/>
  <c r="D661" i="4"/>
  <c r="I661" i="4" s="1"/>
  <c r="J660" i="4"/>
  <c r="D660" i="4"/>
  <c r="I660" i="4" s="1"/>
  <c r="J659" i="4"/>
  <c r="D659" i="4"/>
  <c r="I659" i="4" s="1"/>
  <c r="J658" i="4"/>
  <c r="D658" i="4"/>
  <c r="I658" i="4" s="1"/>
  <c r="J657" i="4"/>
  <c r="D657" i="4"/>
  <c r="I657" i="4" s="1"/>
  <c r="J656" i="4"/>
  <c r="D656" i="4"/>
  <c r="I656" i="4" s="1"/>
  <c r="J655" i="4"/>
  <c r="D655" i="4"/>
  <c r="I655" i="4" s="1"/>
  <c r="J665" i="4"/>
  <c r="D665" i="4"/>
  <c r="I665" i="4" s="1"/>
  <c r="J654" i="4"/>
  <c r="D654" i="4"/>
  <c r="I654" i="4" s="1"/>
  <c r="J652" i="4"/>
  <c r="D652" i="4"/>
  <c r="I652" i="4" s="1"/>
  <c r="J651" i="4"/>
  <c r="D651" i="4"/>
  <c r="I651" i="4" s="1"/>
  <c r="J650" i="4"/>
  <c r="D650" i="4"/>
  <c r="I650" i="4" s="1"/>
  <c r="J649" i="4"/>
  <c r="D649" i="4"/>
  <c r="I649" i="4" s="1"/>
  <c r="J648" i="4"/>
  <c r="D648" i="4"/>
  <c r="I648" i="4" s="1"/>
  <c r="J647" i="4"/>
  <c r="D647" i="4"/>
  <c r="I647" i="4" s="1"/>
  <c r="J646" i="4"/>
  <c r="D646" i="4"/>
  <c r="I646" i="4" s="1"/>
  <c r="J645" i="4"/>
  <c r="D645" i="4"/>
  <c r="I645" i="4" s="1"/>
  <c r="J644" i="4"/>
  <c r="D644" i="4"/>
  <c r="I644" i="4" s="1"/>
  <c r="J643" i="4"/>
  <c r="D643" i="4"/>
  <c r="I643" i="4" s="1"/>
  <c r="J653" i="4"/>
  <c r="D653" i="4"/>
  <c r="I653" i="4" s="1"/>
  <c r="J642" i="4"/>
  <c r="D642" i="4"/>
  <c r="I642" i="4" s="1"/>
  <c r="J640" i="4"/>
  <c r="D640" i="4"/>
  <c r="I640" i="4" s="1"/>
  <c r="J639" i="4"/>
  <c r="D639" i="4"/>
  <c r="I639" i="4" s="1"/>
  <c r="J638" i="4"/>
  <c r="D638" i="4"/>
  <c r="I638" i="4" s="1"/>
  <c r="J637" i="4"/>
  <c r="D637" i="4"/>
  <c r="I637" i="4" s="1"/>
  <c r="J636" i="4"/>
  <c r="D636" i="4"/>
  <c r="I636" i="4" s="1"/>
  <c r="J635" i="4"/>
  <c r="D635" i="4"/>
  <c r="I635" i="4" s="1"/>
  <c r="J634" i="4"/>
  <c r="D634" i="4"/>
  <c r="I634" i="4" s="1"/>
  <c r="J633" i="4"/>
  <c r="D633" i="4"/>
  <c r="I633" i="4" s="1"/>
  <c r="J632" i="4"/>
  <c r="D632" i="4"/>
  <c r="I632" i="4" s="1"/>
  <c r="J631" i="4"/>
  <c r="D631" i="4"/>
  <c r="I631" i="4" s="1"/>
  <c r="J641" i="4"/>
  <c r="D641" i="4"/>
  <c r="I641" i="4" s="1"/>
  <c r="J630" i="4"/>
  <c r="D630" i="4"/>
  <c r="I630" i="4" s="1"/>
  <c r="J628" i="4"/>
  <c r="D628" i="4"/>
  <c r="I628" i="4" s="1"/>
  <c r="J627" i="4"/>
  <c r="D627" i="4"/>
  <c r="I627" i="4" s="1"/>
  <c r="J626" i="4"/>
  <c r="D626" i="4"/>
  <c r="I626" i="4" s="1"/>
  <c r="J625" i="4"/>
  <c r="D625" i="4"/>
  <c r="I625" i="4" s="1"/>
  <c r="J624" i="4"/>
  <c r="D624" i="4"/>
  <c r="I624" i="4" s="1"/>
  <c r="J623" i="4"/>
  <c r="D623" i="4"/>
  <c r="I623" i="4" s="1"/>
  <c r="J622" i="4"/>
  <c r="D622" i="4"/>
  <c r="I622" i="4" s="1"/>
  <c r="J621" i="4"/>
  <c r="D621" i="4"/>
  <c r="I621" i="4" s="1"/>
  <c r="J620" i="4"/>
  <c r="D620" i="4"/>
  <c r="I620" i="4" s="1"/>
  <c r="J619" i="4"/>
  <c r="D619" i="4"/>
  <c r="I619" i="4" s="1"/>
  <c r="J618" i="4"/>
  <c r="D618" i="4"/>
  <c r="I618" i="4" s="1"/>
  <c r="J617" i="4"/>
  <c r="D617" i="4"/>
  <c r="I617" i="4" s="1"/>
  <c r="J629" i="4"/>
  <c r="D629" i="4"/>
  <c r="I629" i="4" s="1"/>
  <c r="J616" i="4"/>
  <c r="D616" i="4"/>
  <c r="I616" i="4" s="1"/>
  <c r="J614" i="4"/>
  <c r="D614" i="4"/>
  <c r="I614" i="4" s="1"/>
  <c r="J613" i="4"/>
  <c r="D613" i="4"/>
  <c r="I613" i="4" s="1"/>
  <c r="J612" i="4"/>
  <c r="D612" i="4"/>
  <c r="I612" i="4" s="1"/>
  <c r="J611" i="4"/>
  <c r="D611" i="4"/>
  <c r="I611" i="4" s="1"/>
  <c r="J610" i="4"/>
  <c r="D610" i="4"/>
  <c r="I610" i="4" s="1"/>
  <c r="J609" i="4"/>
  <c r="D609" i="4"/>
  <c r="I609" i="4" s="1"/>
  <c r="J608" i="4"/>
  <c r="D608" i="4"/>
  <c r="I608" i="4" s="1"/>
  <c r="J607" i="4"/>
  <c r="D607" i="4"/>
  <c r="I607" i="4" s="1"/>
  <c r="J606" i="4"/>
  <c r="D606" i="4"/>
  <c r="I606" i="4" s="1"/>
  <c r="J605" i="4"/>
  <c r="D605" i="4"/>
  <c r="I605" i="4" s="1"/>
  <c r="J604" i="4"/>
  <c r="D604" i="4"/>
  <c r="I604" i="4" s="1"/>
  <c r="J603" i="4"/>
  <c r="D603" i="4"/>
  <c r="I603" i="4" s="1"/>
  <c r="J615" i="4"/>
  <c r="D615" i="4"/>
  <c r="I615" i="4" s="1"/>
  <c r="J602" i="4"/>
  <c r="D602" i="4"/>
  <c r="I602" i="4" s="1"/>
  <c r="J600" i="4"/>
  <c r="D600" i="4"/>
  <c r="I600" i="4" s="1"/>
  <c r="J599" i="4"/>
  <c r="D599" i="4"/>
  <c r="I599" i="4" s="1"/>
  <c r="J598" i="4"/>
  <c r="D598" i="4"/>
  <c r="I598" i="4" s="1"/>
  <c r="J597" i="4"/>
  <c r="D597" i="4"/>
  <c r="I597" i="4" s="1"/>
  <c r="J596" i="4"/>
  <c r="D596" i="4"/>
  <c r="I596" i="4" s="1"/>
  <c r="J595" i="4"/>
  <c r="D595" i="4"/>
  <c r="I595" i="4" s="1"/>
  <c r="J594" i="4"/>
  <c r="D594" i="4"/>
  <c r="I594" i="4" s="1"/>
  <c r="J593" i="4"/>
  <c r="D593" i="4"/>
  <c r="I593" i="4" s="1"/>
  <c r="J592" i="4"/>
  <c r="D592" i="4"/>
  <c r="I592" i="4" s="1"/>
  <c r="J591" i="4"/>
  <c r="D591" i="4"/>
  <c r="I591" i="4" s="1"/>
  <c r="J590" i="4"/>
  <c r="D590" i="4"/>
  <c r="I590" i="4" s="1"/>
  <c r="J589" i="4"/>
  <c r="D589" i="4"/>
  <c r="I589" i="4" s="1"/>
  <c r="J601" i="4"/>
  <c r="D601" i="4"/>
  <c r="I601" i="4" s="1"/>
  <c r="J588" i="4"/>
  <c r="D588" i="4"/>
  <c r="I588" i="4" s="1"/>
  <c r="J586" i="4"/>
  <c r="D586" i="4"/>
  <c r="I586" i="4" s="1"/>
  <c r="J585" i="4"/>
  <c r="D585" i="4"/>
  <c r="I585" i="4" s="1"/>
  <c r="J584" i="4"/>
  <c r="D584" i="4"/>
  <c r="I584" i="4" s="1"/>
  <c r="J583" i="4"/>
  <c r="D583" i="4"/>
  <c r="I583" i="4" s="1"/>
  <c r="J582" i="4"/>
  <c r="D582" i="4"/>
  <c r="I582" i="4" s="1"/>
  <c r="J581" i="4"/>
  <c r="D581" i="4"/>
  <c r="I581" i="4" s="1"/>
  <c r="J580" i="4"/>
  <c r="D580" i="4"/>
  <c r="I580" i="4" s="1"/>
  <c r="J579" i="4"/>
  <c r="D579" i="4"/>
  <c r="I579" i="4" s="1"/>
  <c r="J578" i="4"/>
  <c r="D578" i="4"/>
  <c r="I578" i="4" s="1"/>
  <c r="J577" i="4"/>
  <c r="D577" i="4"/>
  <c r="I577" i="4" s="1"/>
  <c r="J576" i="4"/>
  <c r="D576" i="4"/>
  <c r="I576" i="4" s="1"/>
  <c r="J587" i="4"/>
  <c r="D587" i="4"/>
  <c r="I587" i="4" s="1"/>
  <c r="J575" i="4"/>
  <c r="D575" i="4"/>
  <c r="I575" i="4" s="1"/>
  <c r="J573" i="4"/>
  <c r="D573" i="4"/>
  <c r="I573" i="4" s="1"/>
  <c r="J572" i="4"/>
  <c r="D572" i="4"/>
  <c r="I572" i="4" s="1"/>
  <c r="J571" i="4"/>
  <c r="D571" i="4"/>
  <c r="I571" i="4" s="1"/>
  <c r="J570" i="4"/>
  <c r="D570" i="4"/>
  <c r="I570" i="4" s="1"/>
  <c r="J569" i="4"/>
  <c r="D569" i="4"/>
  <c r="I569" i="4" s="1"/>
  <c r="J568" i="4"/>
  <c r="D568" i="4"/>
  <c r="I568" i="4" s="1"/>
  <c r="J567" i="4"/>
  <c r="D567" i="4"/>
  <c r="I567" i="4" s="1"/>
  <c r="J566" i="4"/>
  <c r="D566" i="4"/>
  <c r="I566" i="4" s="1"/>
  <c r="J565" i="4"/>
  <c r="D565" i="4"/>
  <c r="I565" i="4" s="1"/>
  <c r="J564" i="4"/>
  <c r="D564" i="4"/>
  <c r="I564" i="4" s="1"/>
  <c r="J563" i="4"/>
  <c r="D563" i="4"/>
  <c r="I563" i="4" s="1"/>
  <c r="J562" i="4"/>
  <c r="D562" i="4"/>
  <c r="I562" i="4" s="1"/>
  <c r="J574" i="4"/>
  <c r="D574" i="4"/>
  <c r="I574" i="4" s="1"/>
  <c r="J561" i="4"/>
  <c r="D561" i="4"/>
  <c r="I561" i="4" s="1"/>
  <c r="J559" i="4"/>
  <c r="D559" i="4"/>
  <c r="I559" i="4" s="1"/>
  <c r="J558" i="4"/>
  <c r="D558" i="4"/>
  <c r="I558" i="4" s="1"/>
  <c r="J557" i="4"/>
  <c r="D557" i="4"/>
  <c r="I557" i="4" s="1"/>
  <c r="J556" i="4"/>
  <c r="D556" i="4"/>
  <c r="I556" i="4" s="1"/>
  <c r="J555" i="4"/>
  <c r="D555" i="4"/>
  <c r="I555" i="4" s="1"/>
  <c r="J554" i="4"/>
  <c r="D554" i="4"/>
  <c r="I554" i="4" s="1"/>
  <c r="J553" i="4"/>
  <c r="D553" i="4"/>
  <c r="I553" i="4" s="1"/>
  <c r="J552" i="4"/>
  <c r="D552" i="4"/>
  <c r="I552" i="4" s="1"/>
  <c r="J551" i="4"/>
  <c r="D551" i="4"/>
  <c r="I551" i="4" s="1"/>
  <c r="J550" i="4"/>
  <c r="D550" i="4"/>
  <c r="I550" i="4" s="1"/>
  <c r="J549" i="4"/>
  <c r="D549" i="4"/>
  <c r="I549" i="4" s="1"/>
  <c r="J560" i="4"/>
  <c r="D560" i="4"/>
  <c r="I560" i="4" s="1"/>
  <c r="J548" i="4"/>
  <c r="D548" i="4"/>
  <c r="I548" i="4" s="1"/>
  <c r="J546" i="4"/>
  <c r="D546" i="4"/>
  <c r="I546" i="4" s="1"/>
  <c r="J545" i="4"/>
  <c r="D545" i="4"/>
  <c r="I545" i="4" s="1"/>
  <c r="J544" i="4"/>
  <c r="D544" i="4"/>
  <c r="I544" i="4" s="1"/>
  <c r="J543" i="4"/>
  <c r="D543" i="4"/>
  <c r="I543" i="4" s="1"/>
  <c r="J542" i="4"/>
  <c r="D542" i="4"/>
  <c r="I542" i="4" s="1"/>
  <c r="J541" i="4"/>
  <c r="D541" i="4"/>
  <c r="I541" i="4" s="1"/>
  <c r="J540" i="4"/>
  <c r="D540" i="4"/>
  <c r="I540" i="4" s="1"/>
  <c r="J539" i="4"/>
  <c r="D539" i="4"/>
  <c r="I539" i="4" s="1"/>
  <c r="J538" i="4"/>
  <c r="D538" i="4"/>
  <c r="I538" i="4" s="1"/>
  <c r="J537" i="4"/>
  <c r="D537" i="4"/>
  <c r="I537" i="4" s="1"/>
  <c r="J536" i="4"/>
  <c r="D536" i="4"/>
  <c r="I536" i="4" s="1"/>
  <c r="J547" i="4"/>
  <c r="D547" i="4"/>
  <c r="I547" i="4" s="1"/>
  <c r="J535" i="4"/>
  <c r="D535" i="4"/>
  <c r="I535" i="4" s="1"/>
  <c r="J533" i="4"/>
  <c r="D533" i="4"/>
  <c r="I533" i="4" s="1"/>
  <c r="J532" i="4"/>
  <c r="D532" i="4"/>
  <c r="I532" i="4" s="1"/>
  <c r="J531" i="4"/>
  <c r="D531" i="4"/>
  <c r="I531" i="4" s="1"/>
  <c r="J530" i="4"/>
  <c r="D530" i="4"/>
  <c r="I530" i="4" s="1"/>
  <c r="J529" i="4"/>
  <c r="D529" i="4"/>
  <c r="I529" i="4" s="1"/>
  <c r="J528" i="4"/>
  <c r="D528" i="4"/>
  <c r="I528" i="4" s="1"/>
  <c r="J527" i="4"/>
  <c r="D527" i="4"/>
  <c r="I527" i="4" s="1"/>
  <c r="J526" i="4"/>
  <c r="D526" i="4"/>
  <c r="I526" i="4" s="1"/>
  <c r="J525" i="4"/>
  <c r="D525" i="4"/>
  <c r="I525" i="4" s="1"/>
  <c r="J524" i="4"/>
  <c r="D524" i="4"/>
  <c r="I524" i="4" s="1"/>
  <c r="J523" i="4"/>
  <c r="D523" i="4"/>
  <c r="I523" i="4" s="1"/>
  <c r="J534" i="4"/>
  <c r="D534" i="4"/>
  <c r="I534" i="4" s="1"/>
  <c r="J522" i="4"/>
  <c r="D522" i="4"/>
  <c r="I522" i="4" s="1"/>
  <c r="J520" i="4"/>
  <c r="D520" i="4"/>
  <c r="I520" i="4" s="1"/>
  <c r="J519" i="4"/>
  <c r="D519" i="4"/>
  <c r="I519" i="4" s="1"/>
  <c r="J518" i="4"/>
  <c r="D518" i="4"/>
  <c r="I518" i="4" s="1"/>
  <c r="J517" i="4"/>
  <c r="D517" i="4"/>
  <c r="I517" i="4" s="1"/>
  <c r="J516" i="4"/>
  <c r="D516" i="4"/>
  <c r="I516" i="4" s="1"/>
  <c r="J515" i="4"/>
  <c r="D515" i="4"/>
  <c r="I515" i="4" s="1"/>
  <c r="J514" i="4"/>
  <c r="D514" i="4"/>
  <c r="I514" i="4" s="1"/>
  <c r="J513" i="4"/>
  <c r="D513" i="4"/>
  <c r="I513" i="4" s="1"/>
  <c r="J512" i="4"/>
  <c r="D512" i="4"/>
  <c r="I512" i="4" s="1"/>
  <c r="J511" i="4"/>
  <c r="D511" i="4"/>
  <c r="I511" i="4" s="1"/>
  <c r="J510" i="4"/>
  <c r="D510" i="4"/>
  <c r="I510" i="4" s="1"/>
  <c r="J509" i="4"/>
  <c r="D509" i="4"/>
  <c r="I509" i="4" s="1"/>
  <c r="J521" i="4"/>
  <c r="D521" i="4"/>
  <c r="I521" i="4" s="1"/>
  <c r="J508" i="4"/>
  <c r="D508" i="4"/>
  <c r="I508" i="4" s="1"/>
  <c r="J506" i="4"/>
  <c r="D506" i="4"/>
  <c r="I506" i="4" s="1"/>
  <c r="J505" i="4"/>
  <c r="D505" i="4"/>
  <c r="I505" i="4" s="1"/>
  <c r="J504" i="4"/>
  <c r="D504" i="4"/>
  <c r="I504" i="4" s="1"/>
  <c r="J503" i="4"/>
  <c r="D503" i="4"/>
  <c r="I503" i="4" s="1"/>
  <c r="J502" i="4"/>
  <c r="D502" i="4"/>
  <c r="I502" i="4" s="1"/>
  <c r="J501" i="4"/>
  <c r="D501" i="4"/>
  <c r="I501" i="4" s="1"/>
  <c r="J500" i="4"/>
  <c r="D500" i="4"/>
  <c r="I500" i="4" s="1"/>
  <c r="J499" i="4"/>
  <c r="D499" i="4"/>
  <c r="I499" i="4" s="1"/>
  <c r="J498" i="4"/>
  <c r="D498" i="4"/>
  <c r="I498" i="4" s="1"/>
  <c r="J497" i="4"/>
  <c r="D497" i="4"/>
  <c r="I497" i="4" s="1"/>
  <c r="J496" i="4"/>
  <c r="D496" i="4"/>
  <c r="I496" i="4" s="1"/>
  <c r="J495" i="4"/>
  <c r="D495" i="4"/>
  <c r="I495" i="4" s="1"/>
  <c r="J507" i="4"/>
  <c r="D507" i="4"/>
  <c r="I507" i="4" s="1"/>
  <c r="J494" i="4"/>
  <c r="D494" i="4"/>
  <c r="I494" i="4" s="1"/>
  <c r="J492" i="4"/>
  <c r="D492" i="4"/>
  <c r="I492" i="4" s="1"/>
  <c r="J491" i="4"/>
  <c r="D491" i="4"/>
  <c r="I491" i="4" s="1"/>
  <c r="J490" i="4"/>
  <c r="D490" i="4"/>
  <c r="I490" i="4" s="1"/>
  <c r="J489" i="4"/>
  <c r="D489" i="4"/>
  <c r="I489" i="4" s="1"/>
  <c r="J488" i="4"/>
  <c r="D488" i="4"/>
  <c r="I488" i="4" s="1"/>
  <c r="J487" i="4"/>
  <c r="D487" i="4"/>
  <c r="I487" i="4" s="1"/>
  <c r="J486" i="4"/>
  <c r="D486" i="4"/>
  <c r="I486" i="4" s="1"/>
  <c r="J485" i="4"/>
  <c r="D485" i="4"/>
  <c r="I485" i="4" s="1"/>
  <c r="J484" i="4"/>
  <c r="D484" i="4"/>
  <c r="I484" i="4" s="1"/>
  <c r="J483" i="4"/>
  <c r="D483" i="4"/>
  <c r="I483" i="4" s="1"/>
  <c r="J482" i="4"/>
  <c r="D482" i="4"/>
  <c r="I482" i="4" s="1"/>
  <c r="J481" i="4"/>
  <c r="D481" i="4"/>
  <c r="I481" i="4" s="1"/>
  <c r="J493" i="4"/>
  <c r="D493" i="4"/>
  <c r="I493" i="4" s="1"/>
  <c r="J480" i="4"/>
  <c r="D480" i="4"/>
  <c r="I480" i="4" s="1"/>
  <c r="J478" i="4"/>
  <c r="D478" i="4"/>
  <c r="I478" i="4" s="1"/>
  <c r="J477" i="4"/>
  <c r="D477" i="4"/>
  <c r="I477" i="4" s="1"/>
  <c r="J476" i="4"/>
  <c r="D476" i="4"/>
  <c r="I476" i="4" s="1"/>
  <c r="J475" i="4"/>
  <c r="D475" i="4"/>
  <c r="I475" i="4" s="1"/>
  <c r="J474" i="4"/>
  <c r="D474" i="4"/>
  <c r="I474" i="4" s="1"/>
  <c r="J473" i="4"/>
  <c r="D473" i="4"/>
  <c r="I473" i="4" s="1"/>
  <c r="J472" i="4"/>
  <c r="D472" i="4"/>
  <c r="I472" i="4" s="1"/>
  <c r="J471" i="4"/>
  <c r="D471" i="4"/>
  <c r="I471" i="4" s="1"/>
  <c r="J470" i="4"/>
  <c r="D470" i="4"/>
  <c r="I470" i="4" s="1"/>
  <c r="J469" i="4"/>
  <c r="D469" i="4"/>
  <c r="I469" i="4" s="1"/>
  <c r="J468" i="4"/>
  <c r="D468" i="4"/>
  <c r="I468" i="4" s="1"/>
  <c r="J467" i="4"/>
  <c r="D467" i="4"/>
  <c r="I467" i="4" s="1"/>
  <c r="J479" i="4"/>
  <c r="D479" i="4"/>
  <c r="I479" i="4" s="1"/>
  <c r="J466" i="4"/>
  <c r="D466" i="4"/>
  <c r="I466" i="4" s="1"/>
  <c r="J464" i="4"/>
  <c r="D464" i="4"/>
  <c r="I464" i="4" s="1"/>
  <c r="J463" i="4"/>
  <c r="D463" i="4"/>
  <c r="I463" i="4" s="1"/>
  <c r="J462" i="4"/>
  <c r="D462" i="4"/>
  <c r="I462" i="4" s="1"/>
  <c r="J461" i="4"/>
  <c r="D461" i="4"/>
  <c r="I461" i="4" s="1"/>
  <c r="J460" i="4"/>
  <c r="D460" i="4"/>
  <c r="I460" i="4" s="1"/>
  <c r="J459" i="4"/>
  <c r="D459" i="4"/>
  <c r="I459" i="4" s="1"/>
  <c r="J458" i="4"/>
  <c r="D458" i="4"/>
  <c r="I458" i="4" s="1"/>
  <c r="J457" i="4"/>
  <c r="D457" i="4"/>
  <c r="I457" i="4" s="1"/>
  <c r="J456" i="4"/>
  <c r="D456" i="4"/>
  <c r="I456" i="4" s="1"/>
  <c r="J455" i="4"/>
  <c r="D455" i="4"/>
  <c r="I455" i="4" s="1"/>
  <c r="J454" i="4"/>
  <c r="D454" i="4"/>
  <c r="I454" i="4" s="1"/>
  <c r="J453" i="4"/>
  <c r="D453" i="4"/>
  <c r="I453" i="4" s="1"/>
  <c r="J465" i="4"/>
  <c r="D465" i="4"/>
  <c r="I465" i="4" s="1"/>
  <c r="J452" i="4"/>
  <c r="D452" i="4"/>
  <c r="I452" i="4" s="1"/>
  <c r="J450" i="4"/>
  <c r="D450" i="4"/>
  <c r="I450" i="4" s="1"/>
  <c r="J449" i="4"/>
  <c r="D449" i="4"/>
  <c r="I449" i="4" s="1"/>
  <c r="J448" i="4"/>
  <c r="D448" i="4"/>
  <c r="I448" i="4" s="1"/>
  <c r="J447" i="4"/>
  <c r="D447" i="4"/>
  <c r="I447" i="4" s="1"/>
  <c r="J446" i="4"/>
  <c r="D446" i="4"/>
  <c r="I446" i="4" s="1"/>
  <c r="J445" i="4"/>
  <c r="D445" i="4"/>
  <c r="I445" i="4" s="1"/>
  <c r="J444" i="4"/>
  <c r="D444" i="4"/>
  <c r="I444" i="4" s="1"/>
  <c r="J443" i="4"/>
  <c r="D443" i="4"/>
  <c r="I443" i="4" s="1"/>
  <c r="J442" i="4"/>
  <c r="D442" i="4"/>
  <c r="I442" i="4" s="1"/>
  <c r="J441" i="4"/>
  <c r="D441" i="4"/>
  <c r="I441" i="4" s="1"/>
  <c r="J440" i="4"/>
  <c r="D440" i="4"/>
  <c r="I440" i="4" s="1"/>
  <c r="J439" i="4"/>
  <c r="D439" i="4"/>
  <c r="I439" i="4" s="1"/>
  <c r="J451" i="4"/>
  <c r="D451" i="4"/>
  <c r="I451" i="4" s="1"/>
  <c r="J438" i="4"/>
  <c r="D438" i="4"/>
  <c r="I438" i="4" s="1"/>
  <c r="J436" i="4"/>
  <c r="D436" i="4"/>
  <c r="I436" i="4" s="1"/>
  <c r="J435" i="4"/>
  <c r="D435" i="4"/>
  <c r="I435" i="4" s="1"/>
  <c r="J434" i="4"/>
  <c r="D434" i="4"/>
  <c r="I434" i="4" s="1"/>
  <c r="J433" i="4"/>
  <c r="D433" i="4"/>
  <c r="I433" i="4" s="1"/>
  <c r="J432" i="4"/>
  <c r="D432" i="4"/>
  <c r="I432" i="4" s="1"/>
  <c r="J431" i="4"/>
  <c r="D431" i="4"/>
  <c r="I431" i="4" s="1"/>
  <c r="J430" i="4"/>
  <c r="D430" i="4"/>
  <c r="I430" i="4" s="1"/>
  <c r="J429" i="4"/>
  <c r="D429" i="4"/>
  <c r="I429" i="4" s="1"/>
  <c r="J428" i="4"/>
  <c r="D428" i="4"/>
  <c r="I428" i="4" s="1"/>
  <c r="J427" i="4"/>
  <c r="D427" i="4"/>
  <c r="I427" i="4" s="1"/>
  <c r="J426" i="4"/>
  <c r="D426" i="4"/>
  <c r="I426" i="4" s="1"/>
  <c r="J425" i="4"/>
  <c r="D425" i="4"/>
  <c r="I425" i="4" s="1"/>
  <c r="J437" i="4"/>
  <c r="D437" i="4"/>
  <c r="I437" i="4" s="1"/>
  <c r="J424" i="4"/>
  <c r="D424" i="4"/>
  <c r="J422" i="4"/>
  <c r="D422" i="4"/>
  <c r="I422" i="4" s="1"/>
  <c r="J421" i="4"/>
  <c r="D421" i="4"/>
  <c r="I421" i="4" s="1"/>
  <c r="J420" i="4"/>
  <c r="D420" i="4"/>
  <c r="I420" i="4" s="1"/>
  <c r="J419" i="4"/>
  <c r="D419" i="4"/>
  <c r="I419" i="4" s="1"/>
  <c r="J418" i="4"/>
  <c r="D418" i="4"/>
  <c r="I418" i="4" s="1"/>
  <c r="J417" i="4"/>
  <c r="D417" i="4"/>
  <c r="I417" i="4" s="1"/>
  <c r="J416" i="4"/>
  <c r="D416" i="4"/>
  <c r="I416" i="4" s="1"/>
  <c r="J415" i="4"/>
  <c r="D415" i="4"/>
  <c r="I415" i="4" s="1"/>
  <c r="J414" i="4"/>
  <c r="D414" i="4"/>
  <c r="I414" i="4" s="1"/>
  <c r="J413" i="4"/>
  <c r="D413" i="4"/>
  <c r="I413" i="4" s="1"/>
  <c r="J412" i="4"/>
  <c r="D412" i="4"/>
  <c r="I412" i="4" s="1"/>
  <c r="J411" i="4"/>
  <c r="D411" i="4"/>
  <c r="I411" i="4" s="1"/>
  <c r="J423" i="4"/>
  <c r="D423" i="4"/>
  <c r="I423" i="4" s="1"/>
  <c r="J410" i="4"/>
  <c r="D410" i="4"/>
  <c r="I410" i="4" s="1"/>
  <c r="J408" i="4"/>
  <c r="D408" i="4"/>
  <c r="I408" i="4" s="1"/>
  <c r="J407" i="4"/>
  <c r="D407" i="4"/>
  <c r="I407" i="4" s="1"/>
  <c r="J406" i="4"/>
  <c r="D406" i="4"/>
  <c r="I406" i="4" s="1"/>
  <c r="J405" i="4"/>
  <c r="D405" i="4"/>
  <c r="I405" i="4" s="1"/>
  <c r="J404" i="4"/>
  <c r="D404" i="4"/>
  <c r="I404" i="4" s="1"/>
  <c r="J403" i="4"/>
  <c r="D403" i="4"/>
  <c r="I403" i="4" s="1"/>
  <c r="J402" i="4"/>
  <c r="D402" i="4"/>
  <c r="I402" i="4" s="1"/>
  <c r="J401" i="4"/>
  <c r="D401" i="4"/>
  <c r="I401" i="4" s="1"/>
  <c r="J400" i="4"/>
  <c r="D400" i="4"/>
  <c r="I400" i="4" s="1"/>
  <c r="J399" i="4"/>
  <c r="D399" i="4"/>
  <c r="I399" i="4" s="1"/>
  <c r="J398" i="4"/>
  <c r="D398" i="4"/>
  <c r="I398" i="4" s="1"/>
  <c r="J397" i="4"/>
  <c r="D397" i="4"/>
  <c r="I397" i="4" s="1"/>
  <c r="J409" i="4"/>
  <c r="D409" i="4"/>
  <c r="I409" i="4" s="1"/>
  <c r="J396" i="4"/>
  <c r="D396" i="4"/>
  <c r="J394" i="4"/>
  <c r="D394" i="4"/>
  <c r="I394" i="4" s="1"/>
  <c r="J393" i="4"/>
  <c r="D393" i="4"/>
  <c r="I393" i="4" s="1"/>
  <c r="J392" i="4"/>
  <c r="D392" i="4"/>
  <c r="I392" i="4" s="1"/>
  <c r="J391" i="4"/>
  <c r="D391" i="4"/>
  <c r="I391" i="4" s="1"/>
  <c r="J390" i="4"/>
  <c r="D390" i="4"/>
  <c r="I390" i="4" s="1"/>
  <c r="J389" i="4"/>
  <c r="D389" i="4"/>
  <c r="I389" i="4" s="1"/>
  <c r="J388" i="4"/>
  <c r="D388" i="4"/>
  <c r="I388" i="4" s="1"/>
  <c r="J387" i="4"/>
  <c r="D387" i="4"/>
  <c r="I387" i="4" s="1"/>
  <c r="J386" i="4"/>
  <c r="D386" i="4"/>
  <c r="I386" i="4" s="1"/>
  <c r="J385" i="4"/>
  <c r="D385" i="4"/>
  <c r="I385" i="4" s="1"/>
  <c r="J384" i="4"/>
  <c r="D384" i="4"/>
  <c r="I384" i="4" s="1"/>
  <c r="J383" i="4"/>
  <c r="D383" i="4"/>
  <c r="I383" i="4" s="1"/>
  <c r="J395" i="4"/>
  <c r="D395" i="4"/>
  <c r="I395" i="4" s="1"/>
  <c r="J382" i="4"/>
  <c r="D382" i="4"/>
  <c r="I382" i="4" s="1"/>
  <c r="J380" i="4"/>
  <c r="D380" i="4"/>
  <c r="I380" i="4" s="1"/>
  <c r="J379" i="4"/>
  <c r="D379" i="4"/>
  <c r="I379" i="4" s="1"/>
  <c r="J378" i="4"/>
  <c r="D378" i="4"/>
  <c r="I378" i="4" s="1"/>
  <c r="J377" i="4"/>
  <c r="D377" i="4"/>
  <c r="I377" i="4" s="1"/>
  <c r="J376" i="4"/>
  <c r="D376" i="4"/>
  <c r="I376" i="4" s="1"/>
  <c r="J375" i="4"/>
  <c r="D375" i="4"/>
  <c r="I375" i="4" s="1"/>
  <c r="J374" i="4"/>
  <c r="D374" i="4"/>
  <c r="I374" i="4" s="1"/>
  <c r="J373" i="4"/>
  <c r="D373" i="4"/>
  <c r="I373" i="4" s="1"/>
  <c r="J372" i="4"/>
  <c r="D372" i="4"/>
  <c r="I372" i="4" s="1"/>
  <c r="J371" i="4"/>
  <c r="D371" i="4"/>
  <c r="I371" i="4" s="1"/>
  <c r="J370" i="4"/>
  <c r="D370" i="4"/>
  <c r="I370" i="4" s="1"/>
  <c r="J369" i="4"/>
  <c r="D369" i="4"/>
  <c r="I369" i="4" s="1"/>
  <c r="J381" i="4"/>
  <c r="D381" i="4"/>
  <c r="I381" i="4" s="1"/>
  <c r="J368" i="4"/>
  <c r="D368" i="4"/>
  <c r="J366" i="4"/>
  <c r="D366" i="4"/>
  <c r="I366" i="4" s="1"/>
  <c r="J365" i="4"/>
  <c r="D365" i="4"/>
  <c r="I365" i="4" s="1"/>
  <c r="J364" i="4"/>
  <c r="D364" i="4"/>
  <c r="I364" i="4" s="1"/>
  <c r="J363" i="4"/>
  <c r="D363" i="4"/>
  <c r="I363" i="4" s="1"/>
  <c r="J362" i="4"/>
  <c r="D362" i="4"/>
  <c r="I362" i="4" s="1"/>
  <c r="J361" i="4"/>
  <c r="D361" i="4"/>
  <c r="I361" i="4" s="1"/>
  <c r="J360" i="4"/>
  <c r="D360" i="4"/>
  <c r="I360" i="4" s="1"/>
  <c r="J359" i="4"/>
  <c r="D359" i="4"/>
  <c r="I359" i="4" s="1"/>
  <c r="J358" i="4"/>
  <c r="D358" i="4"/>
  <c r="I358" i="4" s="1"/>
  <c r="J357" i="4"/>
  <c r="D357" i="4"/>
  <c r="I357" i="4" s="1"/>
  <c r="J356" i="4"/>
  <c r="D356" i="4"/>
  <c r="I356" i="4" s="1"/>
  <c r="J355" i="4"/>
  <c r="D355" i="4"/>
  <c r="I355" i="4" s="1"/>
  <c r="J354" i="4"/>
  <c r="D354" i="4"/>
  <c r="I354" i="4" s="1"/>
  <c r="J367" i="4"/>
  <c r="D367" i="4"/>
  <c r="I367" i="4" s="1"/>
  <c r="J353" i="4"/>
  <c r="D353" i="4"/>
  <c r="I353" i="4" s="1"/>
  <c r="J351" i="4"/>
  <c r="D351" i="4"/>
  <c r="I351" i="4" s="1"/>
  <c r="J350" i="4"/>
  <c r="D350" i="4"/>
  <c r="I350" i="4" s="1"/>
  <c r="J349" i="4"/>
  <c r="D349" i="4"/>
  <c r="I349" i="4" s="1"/>
  <c r="J348" i="4"/>
  <c r="D348" i="4"/>
  <c r="I348" i="4" s="1"/>
  <c r="J347" i="4"/>
  <c r="D347" i="4"/>
  <c r="I347" i="4" s="1"/>
  <c r="J346" i="4"/>
  <c r="D346" i="4"/>
  <c r="I346" i="4" s="1"/>
  <c r="J345" i="4"/>
  <c r="D345" i="4"/>
  <c r="I345" i="4" s="1"/>
  <c r="J344" i="4"/>
  <c r="D344" i="4"/>
  <c r="I344" i="4" s="1"/>
  <c r="J343" i="4"/>
  <c r="D343" i="4"/>
  <c r="I343" i="4" s="1"/>
  <c r="J342" i="4"/>
  <c r="D342" i="4"/>
  <c r="I342" i="4" s="1"/>
  <c r="J341" i="4"/>
  <c r="D341" i="4"/>
  <c r="I341" i="4" s="1"/>
  <c r="J340" i="4"/>
  <c r="D340" i="4"/>
  <c r="I340" i="4" s="1"/>
  <c r="J339" i="4"/>
  <c r="D339" i="4"/>
  <c r="I339" i="4" s="1"/>
  <c r="J352" i="4"/>
  <c r="D352" i="4"/>
  <c r="I352" i="4" s="1"/>
  <c r="J338" i="4"/>
  <c r="D338" i="4"/>
  <c r="I338" i="4" s="1"/>
  <c r="J336" i="4"/>
  <c r="D336" i="4"/>
  <c r="I336" i="4" s="1"/>
  <c r="J335" i="4"/>
  <c r="D335" i="4"/>
  <c r="I335" i="4" s="1"/>
  <c r="J334" i="4"/>
  <c r="D334" i="4"/>
  <c r="I334" i="4" s="1"/>
  <c r="J333" i="4"/>
  <c r="D333" i="4"/>
  <c r="I333" i="4" s="1"/>
  <c r="J332" i="4"/>
  <c r="D332" i="4"/>
  <c r="I332" i="4" s="1"/>
  <c r="J331" i="4"/>
  <c r="D331" i="4"/>
  <c r="I331" i="4" s="1"/>
  <c r="J330" i="4"/>
  <c r="D330" i="4"/>
  <c r="I330" i="4" s="1"/>
  <c r="J329" i="4"/>
  <c r="D329" i="4"/>
  <c r="I329" i="4" s="1"/>
  <c r="J328" i="4"/>
  <c r="D328" i="4"/>
  <c r="I328" i="4" s="1"/>
  <c r="J327" i="4"/>
  <c r="D327" i="4"/>
  <c r="I327" i="4" s="1"/>
  <c r="J326" i="4"/>
  <c r="D326" i="4"/>
  <c r="I326" i="4" s="1"/>
  <c r="J325" i="4"/>
  <c r="D325" i="4"/>
  <c r="I325" i="4" s="1"/>
  <c r="J324" i="4"/>
  <c r="D324" i="4"/>
  <c r="I324" i="4" s="1"/>
  <c r="J337" i="4"/>
  <c r="D337" i="4"/>
  <c r="I337" i="4" s="1"/>
  <c r="J323" i="4"/>
  <c r="D323" i="4"/>
  <c r="I323" i="4" s="1"/>
  <c r="J321" i="4"/>
  <c r="D321" i="4"/>
  <c r="I321" i="4" s="1"/>
  <c r="J320" i="4"/>
  <c r="D320" i="4"/>
  <c r="I320" i="4" s="1"/>
  <c r="J319" i="4"/>
  <c r="D319" i="4"/>
  <c r="I319" i="4" s="1"/>
  <c r="J318" i="4"/>
  <c r="D318" i="4"/>
  <c r="I318" i="4" s="1"/>
  <c r="J317" i="4"/>
  <c r="D317" i="4"/>
  <c r="I317" i="4" s="1"/>
  <c r="J316" i="4"/>
  <c r="D316" i="4"/>
  <c r="I316" i="4" s="1"/>
  <c r="J315" i="4"/>
  <c r="D315" i="4"/>
  <c r="I315" i="4" s="1"/>
  <c r="J314" i="4"/>
  <c r="D314" i="4"/>
  <c r="I314" i="4" s="1"/>
  <c r="J313" i="4"/>
  <c r="D313" i="4"/>
  <c r="I313" i="4" s="1"/>
  <c r="J312" i="4"/>
  <c r="D312" i="4"/>
  <c r="I312" i="4" s="1"/>
  <c r="J311" i="4"/>
  <c r="D311" i="4"/>
  <c r="I311" i="4" s="1"/>
  <c r="J310" i="4"/>
  <c r="D310" i="4"/>
  <c r="I310" i="4" s="1"/>
  <c r="J309" i="4"/>
  <c r="D309" i="4"/>
  <c r="I309" i="4" s="1"/>
  <c r="J322" i="4"/>
  <c r="D322" i="4"/>
  <c r="I322" i="4" s="1"/>
  <c r="J308" i="4"/>
  <c r="D308" i="4"/>
  <c r="J306" i="4"/>
  <c r="D306" i="4"/>
  <c r="I306" i="4" s="1"/>
  <c r="J305" i="4"/>
  <c r="D305" i="4"/>
  <c r="I305" i="4" s="1"/>
  <c r="J304" i="4"/>
  <c r="D304" i="4"/>
  <c r="I304" i="4" s="1"/>
  <c r="J303" i="4"/>
  <c r="D303" i="4"/>
  <c r="I303" i="4" s="1"/>
  <c r="J302" i="4"/>
  <c r="D302" i="4"/>
  <c r="I302" i="4" s="1"/>
  <c r="J301" i="4"/>
  <c r="D301" i="4"/>
  <c r="I301" i="4" s="1"/>
  <c r="J300" i="4"/>
  <c r="D300" i="4"/>
  <c r="I300" i="4" s="1"/>
  <c r="J299" i="4"/>
  <c r="D299" i="4"/>
  <c r="I299" i="4" s="1"/>
  <c r="J298" i="4"/>
  <c r="D298" i="4"/>
  <c r="I298" i="4" s="1"/>
  <c r="J297" i="4"/>
  <c r="D297" i="4"/>
  <c r="I297" i="4" s="1"/>
  <c r="J296" i="4"/>
  <c r="D296" i="4"/>
  <c r="I296" i="4" s="1"/>
  <c r="J295" i="4"/>
  <c r="D295" i="4"/>
  <c r="I295" i="4" s="1"/>
  <c r="J294" i="4"/>
  <c r="D294" i="4"/>
  <c r="I294" i="4" s="1"/>
  <c r="J293" i="4"/>
  <c r="D293" i="4"/>
  <c r="I293" i="4" s="1"/>
  <c r="J307" i="4"/>
  <c r="D307" i="4"/>
  <c r="I307" i="4" s="1"/>
  <c r="J292" i="4"/>
  <c r="D292" i="4"/>
  <c r="I292" i="4" s="1"/>
  <c r="J290" i="4"/>
  <c r="D290" i="4"/>
  <c r="I290" i="4" s="1"/>
  <c r="J289" i="4"/>
  <c r="D289" i="4"/>
  <c r="I289" i="4" s="1"/>
  <c r="J288" i="4"/>
  <c r="D288" i="4"/>
  <c r="I288" i="4" s="1"/>
  <c r="J287" i="4"/>
  <c r="D287" i="4"/>
  <c r="I287" i="4" s="1"/>
  <c r="J286" i="4"/>
  <c r="D286" i="4"/>
  <c r="I286" i="4" s="1"/>
  <c r="J285" i="4"/>
  <c r="D285" i="4"/>
  <c r="I285" i="4" s="1"/>
  <c r="J284" i="4"/>
  <c r="D284" i="4"/>
  <c r="I284" i="4" s="1"/>
  <c r="J283" i="4"/>
  <c r="D283" i="4"/>
  <c r="I283" i="4" s="1"/>
  <c r="J282" i="4"/>
  <c r="D282" i="4"/>
  <c r="I282" i="4" s="1"/>
  <c r="J281" i="4"/>
  <c r="D281" i="4"/>
  <c r="I281" i="4" s="1"/>
  <c r="J280" i="4"/>
  <c r="D280" i="4"/>
  <c r="I280" i="4" s="1"/>
  <c r="J279" i="4"/>
  <c r="D279" i="4"/>
  <c r="I279" i="4" s="1"/>
  <c r="J278" i="4"/>
  <c r="D278" i="4"/>
  <c r="I278" i="4" s="1"/>
  <c r="J277" i="4"/>
  <c r="D277" i="4"/>
  <c r="I277" i="4" s="1"/>
  <c r="J276" i="4"/>
  <c r="D276" i="4"/>
  <c r="I276" i="4" s="1"/>
  <c r="J291" i="4"/>
  <c r="D291" i="4"/>
  <c r="I291" i="4" s="1"/>
  <c r="J275" i="4"/>
  <c r="D275" i="4"/>
  <c r="I275" i="4" s="1"/>
  <c r="J273" i="4"/>
  <c r="D273" i="4"/>
  <c r="I273" i="4" s="1"/>
  <c r="J272" i="4"/>
  <c r="D272" i="4"/>
  <c r="I272" i="4" s="1"/>
  <c r="J271" i="4"/>
  <c r="D271" i="4"/>
  <c r="I271" i="4" s="1"/>
  <c r="J270" i="4"/>
  <c r="D270" i="4"/>
  <c r="I270" i="4" s="1"/>
  <c r="J269" i="4"/>
  <c r="D269" i="4"/>
  <c r="I269" i="4" s="1"/>
  <c r="J268" i="4"/>
  <c r="D268" i="4"/>
  <c r="I268" i="4" s="1"/>
  <c r="J267" i="4"/>
  <c r="D267" i="4"/>
  <c r="I267" i="4" s="1"/>
  <c r="J266" i="4"/>
  <c r="D266" i="4"/>
  <c r="I266" i="4" s="1"/>
  <c r="J265" i="4"/>
  <c r="D265" i="4"/>
  <c r="I265" i="4" s="1"/>
  <c r="J264" i="4"/>
  <c r="D264" i="4"/>
  <c r="I264" i="4" s="1"/>
  <c r="J263" i="4"/>
  <c r="D263" i="4"/>
  <c r="I263" i="4" s="1"/>
  <c r="J262" i="4"/>
  <c r="D262" i="4"/>
  <c r="I262" i="4" s="1"/>
  <c r="J261" i="4"/>
  <c r="D261" i="4"/>
  <c r="I261" i="4" s="1"/>
  <c r="J260" i="4"/>
  <c r="D260" i="4"/>
  <c r="I260" i="4" s="1"/>
  <c r="J259" i="4"/>
  <c r="D259" i="4"/>
  <c r="I259" i="4" s="1"/>
  <c r="J258" i="4"/>
  <c r="D258" i="4"/>
  <c r="I258" i="4" s="1"/>
  <c r="J274" i="4"/>
  <c r="D274" i="4"/>
  <c r="I274" i="4" s="1"/>
  <c r="J257" i="4"/>
  <c r="D257" i="4"/>
  <c r="I257" i="4" s="1"/>
  <c r="J255" i="4"/>
  <c r="D255" i="4"/>
  <c r="I255" i="4" s="1"/>
  <c r="J254" i="4"/>
  <c r="D254" i="4"/>
  <c r="I254" i="4" s="1"/>
  <c r="J253" i="4"/>
  <c r="D253" i="4"/>
  <c r="I253" i="4" s="1"/>
  <c r="J252" i="4"/>
  <c r="D252" i="4"/>
  <c r="I252" i="4" s="1"/>
  <c r="J251" i="4"/>
  <c r="D251" i="4"/>
  <c r="I251" i="4" s="1"/>
  <c r="J250" i="4"/>
  <c r="D250" i="4"/>
  <c r="I250" i="4" s="1"/>
  <c r="J249" i="4"/>
  <c r="D249" i="4"/>
  <c r="I249" i="4" s="1"/>
  <c r="J248" i="4"/>
  <c r="D248" i="4"/>
  <c r="I248" i="4" s="1"/>
  <c r="J247" i="4"/>
  <c r="D247" i="4"/>
  <c r="I247" i="4" s="1"/>
  <c r="J246" i="4"/>
  <c r="D246" i="4"/>
  <c r="I246" i="4" s="1"/>
  <c r="J245" i="4"/>
  <c r="D245" i="4"/>
  <c r="I245" i="4" s="1"/>
  <c r="J244" i="4"/>
  <c r="D244" i="4"/>
  <c r="I244" i="4" s="1"/>
  <c r="J243" i="4"/>
  <c r="D243" i="4"/>
  <c r="I243" i="4" s="1"/>
  <c r="J242" i="4"/>
  <c r="D242" i="4"/>
  <c r="I242" i="4" s="1"/>
  <c r="J241" i="4"/>
  <c r="D241" i="4"/>
  <c r="I241" i="4" s="1"/>
  <c r="J240" i="4"/>
  <c r="D240" i="4"/>
  <c r="I240" i="4" s="1"/>
  <c r="J239" i="4"/>
  <c r="D239" i="4"/>
  <c r="I239" i="4" s="1"/>
  <c r="J256" i="4"/>
  <c r="D256" i="4"/>
  <c r="I256" i="4" s="1"/>
  <c r="J238" i="4"/>
  <c r="D238" i="4"/>
  <c r="J237" i="4"/>
  <c r="D237" i="4"/>
  <c r="I237" i="4" s="1"/>
  <c r="J236" i="4"/>
  <c r="D236" i="4"/>
  <c r="I236" i="4" s="1"/>
  <c r="J235" i="4"/>
  <c r="D235" i="4"/>
  <c r="I235" i="4" s="1"/>
  <c r="J234" i="4"/>
  <c r="D234" i="4"/>
  <c r="I234" i="4" s="1"/>
  <c r="J233" i="4"/>
  <c r="D233" i="4"/>
  <c r="I233" i="4" s="1"/>
  <c r="J232" i="4"/>
  <c r="D232" i="4"/>
  <c r="I232" i="4" s="1"/>
  <c r="J231" i="4"/>
  <c r="D231" i="4"/>
  <c r="I231" i="4" s="1"/>
  <c r="J230" i="4"/>
  <c r="D230" i="4"/>
  <c r="I230" i="4" s="1"/>
  <c r="J229" i="4"/>
  <c r="D229" i="4"/>
  <c r="I229" i="4" s="1"/>
  <c r="J228" i="4"/>
  <c r="D228" i="4"/>
  <c r="I228" i="4" s="1"/>
  <c r="J227" i="4"/>
  <c r="D227" i="4"/>
  <c r="I227" i="4" s="1"/>
  <c r="J226" i="4"/>
  <c r="D226" i="4"/>
  <c r="I226" i="4" s="1"/>
  <c r="J225" i="4"/>
  <c r="D225" i="4"/>
  <c r="I225" i="4" s="1"/>
  <c r="J224" i="4"/>
  <c r="D224" i="4"/>
  <c r="I224" i="4" s="1"/>
  <c r="J223" i="4"/>
  <c r="D223" i="4"/>
  <c r="I223" i="4" s="1"/>
  <c r="J222" i="4"/>
  <c r="D222" i="4"/>
  <c r="I222" i="4" s="1"/>
  <c r="J221" i="4"/>
  <c r="D221" i="4"/>
  <c r="I221" i="4" s="1"/>
  <c r="J220" i="4"/>
  <c r="D220" i="4"/>
  <c r="I220" i="4" s="1"/>
  <c r="J219" i="4"/>
  <c r="D219" i="4"/>
  <c r="I219" i="4" s="1"/>
  <c r="J218" i="4"/>
  <c r="D218" i="4"/>
  <c r="I218" i="4" s="1"/>
  <c r="J216" i="4"/>
  <c r="D216" i="4"/>
  <c r="I216" i="4" s="1"/>
  <c r="J215" i="4"/>
  <c r="D215" i="4"/>
  <c r="I215" i="4" s="1"/>
  <c r="J214" i="4"/>
  <c r="D214" i="4"/>
  <c r="I214" i="4" s="1"/>
  <c r="J213" i="4"/>
  <c r="D213" i="4"/>
  <c r="I213" i="4" s="1"/>
  <c r="J212" i="4"/>
  <c r="D212" i="4"/>
  <c r="I212" i="4" s="1"/>
  <c r="J211" i="4"/>
  <c r="D211" i="4"/>
  <c r="I211" i="4" s="1"/>
  <c r="J210" i="4"/>
  <c r="D210" i="4"/>
  <c r="I210" i="4" s="1"/>
  <c r="J209" i="4"/>
  <c r="D209" i="4"/>
  <c r="I209" i="4" s="1"/>
  <c r="J208" i="4"/>
  <c r="D208" i="4"/>
  <c r="I208" i="4" s="1"/>
  <c r="J207" i="4"/>
  <c r="D207" i="4"/>
  <c r="I207" i="4" s="1"/>
  <c r="J206" i="4"/>
  <c r="D206" i="4"/>
  <c r="I206" i="4" s="1"/>
  <c r="J205" i="4"/>
  <c r="D205" i="4"/>
  <c r="I205" i="4" s="1"/>
  <c r="J204" i="4"/>
  <c r="D204" i="4"/>
  <c r="I204" i="4" s="1"/>
  <c r="J203" i="4"/>
  <c r="D203" i="4"/>
  <c r="I203" i="4" s="1"/>
  <c r="J202" i="4"/>
  <c r="D202" i="4"/>
  <c r="I202" i="4" s="1"/>
  <c r="J201" i="4"/>
  <c r="D201" i="4"/>
  <c r="I201" i="4" s="1"/>
  <c r="J200" i="4"/>
  <c r="D200" i="4"/>
  <c r="I200" i="4" s="1"/>
  <c r="J199" i="4"/>
  <c r="D199" i="4"/>
  <c r="I199" i="4" s="1"/>
  <c r="J198" i="4"/>
  <c r="D198" i="4"/>
  <c r="I198" i="4" s="1"/>
  <c r="J217" i="4"/>
  <c r="D217" i="4"/>
  <c r="I217" i="4" s="1"/>
  <c r="J197" i="4"/>
  <c r="D197" i="4"/>
  <c r="I197" i="4" s="1"/>
  <c r="J196" i="4"/>
  <c r="D196" i="4"/>
  <c r="J193" i="4"/>
  <c r="D193" i="4"/>
  <c r="I193" i="4" s="1"/>
  <c r="J192" i="4"/>
  <c r="D192" i="4"/>
  <c r="I192" i="4" s="1"/>
  <c r="J191" i="4"/>
  <c r="D191" i="4"/>
  <c r="I191" i="4" s="1"/>
  <c r="J190" i="4"/>
  <c r="D190" i="4"/>
  <c r="I190" i="4" s="1"/>
  <c r="J189" i="4"/>
  <c r="D189" i="4"/>
  <c r="I189" i="4" s="1"/>
  <c r="J188" i="4"/>
  <c r="D188" i="4"/>
  <c r="I188" i="4" s="1"/>
  <c r="J195" i="4"/>
  <c r="D195" i="4"/>
  <c r="I195" i="4" s="1"/>
  <c r="J187" i="4"/>
  <c r="D187" i="4"/>
  <c r="I187" i="4" s="1"/>
  <c r="J186" i="4"/>
  <c r="D186" i="4"/>
  <c r="I186" i="4" s="1"/>
  <c r="J185" i="4"/>
  <c r="D185" i="4"/>
  <c r="I185" i="4" s="1"/>
  <c r="J184" i="4"/>
  <c r="D184" i="4"/>
  <c r="I184" i="4" s="1"/>
  <c r="J183" i="4"/>
  <c r="D183" i="4"/>
  <c r="I183" i="4" s="1"/>
  <c r="J182" i="4"/>
  <c r="D182" i="4"/>
  <c r="I182" i="4" s="1"/>
  <c r="J181" i="4"/>
  <c r="D181" i="4"/>
  <c r="I181" i="4" s="1"/>
  <c r="J180" i="4"/>
  <c r="D180" i="4"/>
  <c r="I180" i="4" s="1"/>
  <c r="J179" i="4"/>
  <c r="D179" i="4"/>
  <c r="I179" i="4" s="1"/>
  <c r="J178" i="4"/>
  <c r="D178" i="4"/>
  <c r="I178" i="4" s="1"/>
  <c r="J177" i="4"/>
  <c r="D177" i="4"/>
  <c r="I177" i="4" s="1"/>
  <c r="J176" i="4"/>
  <c r="D176" i="4"/>
  <c r="I176" i="4" s="1"/>
  <c r="J175" i="4"/>
  <c r="D175" i="4"/>
  <c r="I175" i="4" s="1"/>
  <c r="J174" i="4"/>
  <c r="D174" i="4"/>
  <c r="I174" i="4" s="1"/>
  <c r="J194" i="4"/>
  <c r="D194" i="4"/>
  <c r="I194" i="4" s="1"/>
  <c r="J173" i="4"/>
  <c r="D173" i="4"/>
  <c r="I173" i="4" s="1"/>
  <c r="J170" i="4"/>
  <c r="I170" i="4"/>
  <c r="J169" i="4"/>
  <c r="I169" i="4"/>
  <c r="J172" i="4"/>
  <c r="I172" i="4"/>
  <c r="J168" i="4"/>
  <c r="D168" i="4"/>
  <c r="I168" i="4" s="1"/>
  <c r="J167" i="4"/>
  <c r="D167" i="4"/>
  <c r="I167" i="4" s="1"/>
  <c r="J166" i="4"/>
  <c r="D166" i="4"/>
  <c r="I166" i="4" s="1"/>
  <c r="J165" i="4"/>
  <c r="D165" i="4"/>
  <c r="I165" i="4" s="1"/>
  <c r="J164" i="4"/>
  <c r="D164" i="4"/>
  <c r="I164" i="4" s="1"/>
  <c r="J163" i="4"/>
  <c r="D163" i="4"/>
  <c r="I163" i="4" s="1"/>
  <c r="J162" i="4"/>
  <c r="D162" i="4"/>
  <c r="I162" i="4" s="1"/>
  <c r="J161" i="4"/>
  <c r="D161" i="4"/>
  <c r="I161" i="4" s="1"/>
  <c r="J160" i="4"/>
  <c r="D160" i="4"/>
  <c r="I160" i="4" s="1"/>
  <c r="J159" i="4"/>
  <c r="D159" i="4"/>
  <c r="I159" i="4" s="1"/>
  <c r="J158" i="4"/>
  <c r="D158" i="4"/>
  <c r="I158" i="4" s="1"/>
  <c r="J157" i="4"/>
  <c r="D157" i="4"/>
  <c r="I157" i="4" s="1"/>
  <c r="J156" i="4"/>
  <c r="D156" i="4"/>
  <c r="I156" i="4" s="1"/>
  <c r="J155" i="4"/>
  <c r="D155" i="4"/>
  <c r="I155" i="4" s="1"/>
  <c r="J154" i="4"/>
  <c r="D154" i="4"/>
  <c r="I154" i="4" s="1"/>
  <c r="J153" i="4"/>
  <c r="D153" i="4"/>
  <c r="I153" i="4" s="1"/>
  <c r="J171" i="4"/>
  <c r="D171" i="4"/>
  <c r="I171" i="4" s="1"/>
  <c r="J152" i="4"/>
  <c r="D152" i="4"/>
  <c r="I152" i="4" s="1"/>
  <c r="J151" i="4"/>
  <c r="D151" i="4"/>
  <c r="I151" i="4" s="1"/>
  <c r="J150" i="4"/>
  <c r="D150" i="4"/>
  <c r="H451" i="1"/>
  <c r="G451" i="1"/>
  <c r="I451" i="1" s="1"/>
  <c r="C451" i="1"/>
  <c r="H450" i="1"/>
  <c r="G450" i="1"/>
  <c r="I450" i="1" s="1"/>
  <c r="C450" i="1"/>
  <c r="H449" i="1"/>
  <c r="G449" i="1"/>
  <c r="I449" i="1" s="1"/>
  <c r="C449" i="1"/>
  <c r="H448" i="1"/>
  <c r="G448" i="1"/>
  <c r="I448" i="1" s="1"/>
  <c r="C448" i="1"/>
  <c r="H447" i="1"/>
  <c r="G447" i="1"/>
  <c r="I447" i="1" s="1"/>
  <c r="C447" i="1"/>
  <c r="H457" i="1"/>
  <c r="G457" i="1"/>
  <c r="I457" i="1" s="1"/>
  <c r="C457" i="1"/>
  <c r="H445" i="1"/>
  <c r="G445" i="1"/>
  <c r="I445" i="1" s="1"/>
  <c r="C445" i="1"/>
  <c r="H455" i="1"/>
  <c r="G455" i="1"/>
  <c r="I455" i="1" s="1"/>
  <c r="C455" i="1"/>
  <c r="H454" i="1"/>
  <c r="G454" i="1"/>
  <c r="I454" i="1" s="1"/>
  <c r="C454" i="1"/>
  <c r="H442" i="1"/>
  <c r="G442" i="1"/>
  <c r="I442" i="1" s="1"/>
  <c r="C442" i="1"/>
  <c r="H441" i="1"/>
  <c r="G441" i="1"/>
  <c r="I441" i="1" s="1"/>
  <c r="C441" i="1"/>
  <c r="H440" i="1"/>
  <c r="G440" i="1"/>
  <c r="I440" i="1" s="1"/>
  <c r="C440" i="1"/>
  <c r="H439" i="1"/>
  <c r="G439" i="1"/>
  <c r="I439" i="1" s="1"/>
  <c r="C439" i="1"/>
  <c r="H438" i="1"/>
  <c r="G438" i="1"/>
  <c r="I438" i="1" s="1"/>
  <c r="C438" i="1"/>
  <c r="H437" i="1"/>
  <c r="G437" i="1"/>
  <c r="I437" i="1" s="1"/>
  <c r="C437" i="1"/>
  <c r="H467" i="1"/>
  <c r="G467" i="1"/>
  <c r="I467" i="1" s="1"/>
  <c r="C467" i="1"/>
  <c r="H435" i="1"/>
  <c r="G435" i="1"/>
  <c r="I435" i="1" s="1"/>
  <c r="C435" i="1"/>
  <c r="H465" i="1"/>
  <c r="G465" i="1"/>
  <c r="I465" i="1" s="1"/>
  <c r="C465" i="1"/>
  <c r="H464" i="1"/>
  <c r="G464" i="1"/>
  <c r="I464" i="1" s="1"/>
  <c r="C464" i="1"/>
  <c r="H432" i="1"/>
  <c r="G432" i="1"/>
  <c r="I432" i="1" s="1"/>
  <c r="C432" i="1"/>
  <c r="H431" i="1"/>
  <c r="G431" i="1"/>
  <c r="I431" i="1" s="1"/>
  <c r="C431" i="1"/>
  <c r="H430" i="1"/>
  <c r="G430" i="1"/>
  <c r="I430" i="1" s="1"/>
  <c r="C430" i="1"/>
  <c r="H429" i="1"/>
  <c r="G429" i="1"/>
  <c r="I429" i="1" s="1"/>
  <c r="C429" i="1"/>
  <c r="H428" i="1"/>
  <c r="G428" i="1"/>
  <c r="I428" i="1" s="1"/>
  <c r="C428" i="1"/>
  <c r="H427" i="1"/>
  <c r="G427" i="1"/>
  <c r="I427" i="1" s="1"/>
  <c r="C427" i="1"/>
  <c r="H426" i="1"/>
  <c r="G426" i="1"/>
  <c r="I426" i="1" s="1"/>
  <c r="C426" i="1"/>
  <c r="H425" i="1"/>
  <c r="G425" i="1"/>
  <c r="I425" i="1" s="1"/>
  <c r="C425" i="1"/>
  <c r="H424" i="1"/>
  <c r="G424" i="1"/>
  <c r="I424" i="1" s="1"/>
  <c r="C424" i="1"/>
  <c r="H423" i="1"/>
  <c r="G423" i="1"/>
  <c r="I423" i="1" s="1"/>
  <c r="C423" i="1"/>
  <c r="H422" i="1"/>
  <c r="G422" i="1"/>
  <c r="I422" i="1" s="1"/>
  <c r="C422" i="1"/>
  <c r="H421" i="1"/>
  <c r="G421" i="1"/>
  <c r="I421" i="1" s="1"/>
  <c r="C421" i="1"/>
  <c r="H420" i="1"/>
  <c r="G420" i="1"/>
  <c r="I420" i="1" s="1"/>
  <c r="C420" i="1"/>
  <c r="H419" i="1"/>
  <c r="G419" i="1"/>
  <c r="I419" i="1" s="1"/>
  <c r="C419" i="1"/>
  <c r="H418" i="1"/>
  <c r="G418" i="1"/>
  <c r="I418" i="1" s="1"/>
  <c r="C418" i="1"/>
  <c r="H417" i="1"/>
  <c r="G417" i="1"/>
  <c r="I417" i="1" s="1"/>
  <c r="C417" i="1"/>
  <c r="H416" i="1"/>
  <c r="G416" i="1"/>
  <c r="I416" i="1" s="1"/>
  <c r="C416" i="1"/>
  <c r="H415" i="1"/>
  <c r="G415" i="1"/>
  <c r="I415" i="1" s="1"/>
  <c r="C415" i="1"/>
  <c r="H414" i="1"/>
  <c r="G414" i="1"/>
  <c r="I414" i="1" s="1"/>
  <c r="C414" i="1"/>
  <c r="H413" i="1"/>
  <c r="G413" i="1"/>
  <c r="I413" i="1" s="1"/>
  <c r="C413" i="1"/>
  <c r="H412" i="1"/>
  <c r="G412" i="1"/>
  <c r="I412" i="1" s="1"/>
  <c r="C412" i="1"/>
  <c r="H411" i="1"/>
  <c r="G411" i="1"/>
  <c r="I411" i="1" s="1"/>
  <c r="C411" i="1"/>
  <c r="H410" i="1"/>
  <c r="G410" i="1"/>
  <c r="I410" i="1" s="1"/>
  <c r="C410" i="1"/>
  <c r="H409" i="1"/>
  <c r="G409" i="1"/>
  <c r="I409" i="1" s="1"/>
  <c r="C409" i="1"/>
  <c r="H408" i="1"/>
  <c r="G408" i="1"/>
  <c r="I408" i="1" s="1"/>
  <c r="C408" i="1"/>
  <c r="H407" i="1"/>
  <c r="G407" i="1"/>
  <c r="I407" i="1" s="1"/>
  <c r="C407" i="1"/>
  <c r="H406" i="1"/>
  <c r="G406" i="1"/>
  <c r="I406" i="1" s="1"/>
  <c r="C406" i="1"/>
  <c r="H405" i="1"/>
  <c r="G405" i="1"/>
  <c r="I405" i="1" s="1"/>
  <c r="C405" i="1"/>
  <c r="H404" i="1"/>
  <c r="G404" i="1"/>
  <c r="I404" i="1" s="1"/>
  <c r="C404" i="1"/>
  <c r="H403" i="1"/>
  <c r="G403" i="1"/>
  <c r="I403" i="1" s="1"/>
  <c r="C403" i="1"/>
  <c r="H402" i="1"/>
  <c r="G402" i="1"/>
  <c r="I402" i="1" s="1"/>
  <c r="C402" i="1"/>
  <c r="H401" i="1"/>
  <c r="G401" i="1"/>
  <c r="I401" i="1" s="1"/>
  <c r="C401" i="1"/>
  <c r="H400" i="1"/>
  <c r="G400" i="1"/>
  <c r="I400" i="1" s="1"/>
  <c r="C400" i="1"/>
  <c r="H399" i="1"/>
  <c r="G399" i="1"/>
  <c r="I399" i="1" s="1"/>
  <c r="C399" i="1"/>
  <c r="H398" i="1"/>
  <c r="G398" i="1"/>
  <c r="I398" i="1" s="1"/>
  <c r="C398" i="1"/>
  <c r="H397" i="1"/>
  <c r="G397" i="1"/>
  <c r="I397" i="1" s="1"/>
  <c r="C397" i="1"/>
  <c r="H396" i="1"/>
  <c r="G396" i="1"/>
  <c r="I396" i="1" s="1"/>
  <c r="C396" i="1"/>
  <c r="H395" i="1"/>
  <c r="G395" i="1"/>
  <c r="I395" i="1" s="1"/>
  <c r="C395" i="1"/>
  <c r="H394" i="1"/>
  <c r="G394" i="1"/>
  <c r="I394" i="1" s="1"/>
  <c r="C394" i="1"/>
  <c r="H393" i="1"/>
  <c r="G393" i="1"/>
  <c r="I393" i="1" s="1"/>
  <c r="C393" i="1"/>
  <c r="H392" i="1"/>
  <c r="G392" i="1"/>
  <c r="I392" i="1" s="1"/>
  <c r="C392" i="1"/>
  <c r="H391" i="1"/>
  <c r="G391" i="1"/>
  <c r="I391" i="1" s="1"/>
  <c r="C391" i="1"/>
  <c r="H390" i="1"/>
  <c r="G390" i="1"/>
  <c r="I390" i="1" s="1"/>
  <c r="C390" i="1"/>
  <c r="H389" i="1"/>
  <c r="G389" i="1"/>
  <c r="I389" i="1" s="1"/>
  <c r="C389" i="1"/>
  <c r="H388" i="1"/>
  <c r="G388" i="1"/>
  <c r="I388" i="1" s="1"/>
  <c r="C388" i="1"/>
  <c r="H387" i="1"/>
  <c r="G387" i="1"/>
  <c r="I387" i="1" s="1"/>
  <c r="C387" i="1"/>
  <c r="H386" i="1"/>
  <c r="G386" i="1"/>
  <c r="I386" i="1" s="1"/>
  <c r="C386" i="1"/>
  <c r="H385" i="1"/>
  <c r="G385" i="1"/>
  <c r="I385" i="1" s="1"/>
  <c r="C385" i="1"/>
  <c r="H384" i="1"/>
  <c r="G384" i="1"/>
  <c r="I384" i="1" s="1"/>
  <c r="C384" i="1"/>
  <c r="H383" i="1"/>
  <c r="G383" i="1"/>
  <c r="I383" i="1" s="1"/>
  <c r="C383" i="1"/>
  <c r="H382" i="1"/>
  <c r="G382" i="1"/>
  <c r="I382" i="1" s="1"/>
  <c r="C382" i="1"/>
  <c r="H381" i="1"/>
  <c r="G381" i="1"/>
  <c r="I381" i="1" s="1"/>
  <c r="C381" i="1"/>
  <c r="H380" i="1"/>
  <c r="G380" i="1"/>
  <c r="I380" i="1" s="1"/>
  <c r="C380" i="1"/>
  <c r="H379" i="1"/>
  <c r="G379" i="1"/>
  <c r="I379" i="1" s="1"/>
  <c r="C379" i="1"/>
  <c r="H378" i="1"/>
  <c r="G378" i="1"/>
  <c r="I378" i="1" s="1"/>
  <c r="C378" i="1"/>
  <c r="H377" i="1"/>
  <c r="G377" i="1"/>
  <c r="I377" i="1" s="1"/>
  <c r="C377" i="1"/>
  <c r="H376" i="1"/>
  <c r="G376" i="1"/>
  <c r="I376" i="1" s="1"/>
  <c r="C376" i="1"/>
  <c r="H375" i="1"/>
  <c r="G375" i="1"/>
  <c r="I375" i="1" s="1"/>
  <c r="C375" i="1"/>
  <c r="H374" i="1"/>
  <c r="G374" i="1"/>
  <c r="I374" i="1" s="1"/>
  <c r="C374" i="1"/>
  <c r="H373" i="1"/>
  <c r="G373" i="1"/>
  <c r="I373" i="1" s="1"/>
  <c r="C373" i="1"/>
  <c r="H372" i="1"/>
  <c r="G372" i="1"/>
  <c r="I372" i="1" s="1"/>
  <c r="C372" i="1"/>
  <c r="H371" i="1"/>
  <c r="G371" i="1"/>
  <c r="I371" i="1" s="1"/>
  <c r="C371" i="1"/>
  <c r="H370" i="1"/>
  <c r="G370" i="1"/>
  <c r="I370" i="1" s="1"/>
  <c r="C370" i="1"/>
  <c r="H369" i="1"/>
  <c r="G369" i="1"/>
  <c r="I369" i="1" s="1"/>
  <c r="C369" i="1"/>
  <c r="H368" i="1"/>
  <c r="G368" i="1"/>
  <c r="I368" i="1" s="1"/>
  <c r="C368" i="1"/>
  <c r="H367" i="1"/>
  <c r="G367" i="1"/>
  <c r="I367" i="1" s="1"/>
  <c r="C367" i="1"/>
  <c r="H366" i="1"/>
  <c r="G366" i="1"/>
  <c r="I366" i="1" s="1"/>
  <c r="C366" i="1"/>
  <c r="H365" i="1"/>
  <c r="G365" i="1"/>
  <c r="I365" i="1" s="1"/>
  <c r="C365" i="1"/>
  <c r="H364" i="1"/>
  <c r="G364" i="1"/>
  <c r="I364" i="1" s="1"/>
  <c r="C364" i="1"/>
  <c r="H363" i="1"/>
  <c r="G363" i="1"/>
  <c r="I363" i="1" s="1"/>
  <c r="C363" i="1"/>
  <c r="H362" i="1"/>
  <c r="G362" i="1"/>
  <c r="I362" i="1" s="1"/>
  <c r="C362" i="1"/>
  <c r="H361" i="1"/>
  <c r="G361" i="1"/>
  <c r="I361" i="1" s="1"/>
  <c r="C361" i="1"/>
  <c r="H360" i="1"/>
  <c r="G360" i="1"/>
  <c r="I360" i="1" s="1"/>
  <c r="C360" i="1"/>
  <c r="H359" i="1"/>
  <c r="G359" i="1"/>
  <c r="I359" i="1" s="1"/>
  <c r="C359" i="1"/>
  <c r="H358" i="1"/>
  <c r="G358" i="1"/>
  <c r="I358" i="1" s="1"/>
  <c r="C358" i="1"/>
  <c r="H357" i="1"/>
  <c r="G357" i="1"/>
  <c r="I357" i="1" s="1"/>
  <c r="C357" i="1"/>
  <c r="H356" i="1"/>
  <c r="G356" i="1"/>
  <c r="I356" i="1" s="1"/>
  <c r="C356" i="1"/>
  <c r="H355" i="1"/>
  <c r="G355" i="1"/>
  <c r="I355" i="1" s="1"/>
  <c r="C355" i="1"/>
  <c r="H354" i="1"/>
  <c r="G354" i="1"/>
  <c r="I354" i="1" s="1"/>
  <c r="C354" i="1"/>
  <c r="H353" i="1"/>
  <c r="G353" i="1"/>
  <c r="I353" i="1" s="1"/>
  <c r="C353" i="1"/>
  <c r="H352" i="1"/>
  <c r="G352" i="1"/>
  <c r="I352" i="1" s="1"/>
  <c r="C352" i="1"/>
  <c r="H351" i="1"/>
  <c r="G351" i="1"/>
  <c r="I351" i="1" s="1"/>
  <c r="C351" i="1"/>
  <c r="H350" i="1"/>
  <c r="G350" i="1"/>
  <c r="I350" i="1" s="1"/>
  <c r="C350" i="1"/>
  <c r="H349" i="1"/>
  <c r="G349" i="1"/>
  <c r="I349" i="1" s="1"/>
  <c r="C349" i="1"/>
  <c r="H348" i="1"/>
  <c r="G348" i="1"/>
  <c r="I348" i="1" s="1"/>
  <c r="C348" i="1"/>
  <c r="H347" i="1"/>
  <c r="G347" i="1"/>
  <c r="I347" i="1" s="1"/>
  <c r="C347" i="1"/>
  <c r="H346" i="1"/>
  <c r="G346" i="1"/>
  <c r="I346" i="1" s="1"/>
  <c r="C346" i="1"/>
  <c r="H345" i="1"/>
  <c r="G345" i="1"/>
  <c r="I345" i="1" s="1"/>
  <c r="C345" i="1"/>
  <c r="H344" i="1"/>
  <c r="G344" i="1"/>
  <c r="I344" i="1" s="1"/>
  <c r="C344" i="1"/>
  <c r="H343" i="1"/>
  <c r="G343" i="1"/>
  <c r="I343" i="1" s="1"/>
  <c r="C343" i="1"/>
  <c r="H342" i="1"/>
  <c r="G342" i="1"/>
  <c r="I342" i="1" s="1"/>
  <c r="C342" i="1"/>
  <c r="H341" i="1"/>
  <c r="G341" i="1"/>
  <c r="I341" i="1" s="1"/>
  <c r="C341" i="1"/>
  <c r="H340" i="1"/>
  <c r="G340" i="1"/>
  <c r="I340" i="1" s="1"/>
  <c r="C340" i="1"/>
  <c r="H339" i="1"/>
  <c r="G339" i="1"/>
  <c r="I339" i="1" s="1"/>
  <c r="C339" i="1"/>
  <c r="H338" i="1"/>
  <c r="G338" i="1"/>
  <c r="I338" i="1" s="1"/>
  <c r="C338" i="1"/>
  <c r="H337" i="1"/>
  <c r="G337" i="1"/>
  <c r="I337" i="1" s="1"/>
  <c r="C337" i="1"/>
  <c r="H336" i="1"/>
  <c r="G336" i="1"/>
  <c r="I336" i="1" s="1"/>
  <c r="C336" i="1"/>
  <c r="H335" i="1"/>
  <c r="G335" i="1"/>
  <c r="I335" i="1" s="1"/>
  <c r="C335" i="1"/>
  <c r="H334" i="1"/>
  <c r="G334" i="1"/>
  <c r="I334" i="1" s="1"/>
  <c r="C334" i="1"/>
  <c r="H333" i="1"/>
  <c r="G333" i="1"/>
  <c r="I333" i="1" s="1"/>
  <c r="C333" i="1"/>
  <c r="H332" i="1"/>
  <c r="G332" i="1"/>
  <c r="I332" i="1" s="1"/>
  <c r="C332" i="1"/>
  <c r="H331" i="1"/>
  <c r="G331" i="1"/>
  <c r="I331" i="1" s="1"/>
  <c r="C331" i="1"/>
  <c r="H330" i="1"/>
  <c r="G330" i="1"/>
  <c r="I330" i="1" s="1"/>
  <c r="C330" i="1"/>
  <c r="H329" i="1"/>
  <c r="G329" i="1"/>
  <c r="I329" i="1" s="1"/>
  <c r="C329" i="1"/>
  <c r="H328" i="1"/>
  <c r="G328" i="1"/>
  <c r="I328" i="1" s="1"/>
  <c r="C328" i="1"/>
  <c r="H327" i="1"/>
  <c r="G327" i="1"/>
  <c r="I327" i="1" s="1"/>
  <c r="C327" i="1"/>
  <c r="H326" i="1"/>
  <c r="G326" i="1"/>
  <c r="I326" i="1" s="1"/>
  <c r="C326" i="1"/>
  <c r="H325" i="1"/>
  <c r="G325" i="1"/>
  <c r="I325" i="1" s="1"/>
  <c r="C325" i="1"/>
  <c r="H324" i="1"/>
  <c r="G324" i="1"/>
  <c r="I324" i="1" s="1"/>
  <c r="C324" i="1"/>
  <c r="H323" i="1"/>
  <c r="G323" i="1"/>
  <c r="I323" i="1" s="1"/>
  <c r="C323" i="1"/>
  <c r="H322" i="1"/>
  <c r="G322" i="1"/>
  <c r="I322" i="1" s="1"/>
  <c r="C322" i="1"/>
  <c r="H321" i="1"/>
  <c r="G321" i="1"/>
  <c r="I321" i="1" s="1"/>
  <c r="C321" i="1"/>
  <c r="H320" i="1"/>
  <c r="G320" i="1"/>
  <c r="I320" i="1" s="1"/>
  <c r="C320" i="1"/>
  <c r="H319" i="1"/>
  <c r="G319" i="1"/>
  <c r="I319" i="1" s="1"/>
  <c r="C319" i="1"/>
  <c r="H318" i="1"/>
  <c r="G318" i="1"/>
  <c r="I318" i="1" s="1"/>
  <c r="C318" i="1"/>
  <c r="H317" i="1"/>
  <c r="G317" i="1"/>
  <c r="I317" i="1" s="1"/>
  <c r="C317" i="1"/>
  <c r="H316" i="1"/>
  <c r="G316" i="1"/>
  <c r="I316" i="1" s="1"/>
  <c r="C316" i="1"/>
  <c r="H315" i="1"/>
  <c r="G315" i="1"/>
  <c r="I315" i="1" s="1"/>
  <c r="C315" i="1"/>
  <c r="H314" i="1"/>
  <c r="G314" i="1"/>
  <c r="I314" i="1" s="1"/>
  <c r="C314" i="1"/>
  <c r="H313" i="1"/>
  <c r="G313" i="1"/>
  <c r="I313" i="1" s="1"/>
  <c r="C313" i="1"/>
  <c r="H312" i="1"/>
  <c r="G312" i="1"/>
  <c r="I312" i="1" s="1"/>
  <c r="C312" i="1"/>
  <c r="H311" i="1"/>
  <c r="G311" i="1"/>
  <c r="I311" i="1" s="1"/>
  <c r="C311" i="1"/>
  <c r="H310" i="1"/>
  <c r="G310" i="1"/>
  <c r="I310" i="1" s="1"/>
  <c r="C310" i="1"/>
  <c r="H309" i="1"/>
  <c r="G309" i="1"/>
  <c r="I309" i="1" s="1"/>
  <c r="C309" i="1"/>
  <c r="H308" i="1"/>
  <c r="G308" i="1"/>
  <c r="I308" i="1" s="1"/>
  <c r="C308" i="1"/>
  <c r="H307" i="1"/>
  <c r="G307" i="1"/>
  <c r="I307" i="1" s="1"/>
  <c r="C307" i="1"/>
  <c r="H306" i="1"/>
  <c r="G306" i="1"/>
  <c r="I306" i="1" s="1"/>
  <c r="C306" i="1"/>
  <c r="H305" i="1"/>
  <c r="G305" i="1"/>
  <c r="I305" i="1" s="1"/>
  <c r="C305" i="1"/>
  <c r="H304" i="1"/>
  <c r="G304" i="1"/>
  <c r="I304" i="1" s="1"/>
  <c r="C304" i="1"/>
  <c r="H303" i="1"/>
  <c r="G303" i="1"/>
  <c r="I303" i="1" s="1"/>
  <c r="C303" i="1"/>
  <c r="H302" i="1"/>
  <c r="G302" i="1"/>
  <c r="I302" i="1" s="1"/>
  <c r="C302" i="1"/>
  <c r="H301" i="1"/>
  <c r="G301" i="1"/>
  <c r="I301" i="1" s="1"/>
  <c r="C301" i="1"/>
  <c r="H300" i="1"/>
  <c r="G300" i="1"/>
  <c r="I300" i="1" s="1"/>
  <c r="C300" i="1"/>
  <c r="H299" i="1"/>
  <c r="G299" i="1"/>
  <c r="I299" i="1" s="1"/>
  <c r="C299" i="1"/>
  <c r="H298" i="1"/>
  <c r="G298" i="1"/>
  <c r="I298" i="1" s="1"/>
  <c r="C298" i="1"/>
  <c r="H297" i="1"/>
  <c r="G297" i="1"/>
  <c r="I297" i="1" s="1"/>
  <c r="C297" i="1"/>
  <c r="H296" i="1"/>
  <c r="G296" i="1"/>
  <c r="I296" i="1" s="1"/>
  <c r="C296" i="1"/>
  <c r="H295" i="1"/>
  <c r="G295" i="1"/>
  <c r="I295" i="1" s="1"/>
  <c r="C295" i="1"/>
  <c r="H294" i="1"/>
  <c r="G294" i="1"/>
  <c r="I294" i="1" s="1"/>
  <c r="C294" i="1"/>
  <c r="H293" i="1"/>
  <c r="G293" i="1"/>
  <c r="I293" i="1" s="1"/>
  <c r="C293" i="1"/>
  <c r="H292" i="1"/>
  <c r="G292" i="1"/>
  <c r="I292" i="1" s="1"/>
  <c r="C292" i="1"/>
  <c r="H291" i="1"/>
  <c r="G291" i="1"/>
  <c r="I291" i="1" s="1"/>
  <c r="C291" i="1"/>
  <c r="H290" i="1"/>
  <c r="G290" i="1"/>
  <c r="I290" i="1" s="1"/>
  <c r="C290" i="1"/>
  <c r="H289" i="1"/>
  <c r="G289" i="1"/>
  <c r="I289" i="1" s="1"/>
  <c r="C289" i="1"/>
  <c r="H288" i="1"/>
  <c r="G288" i="1"/>
  <c r="I288" i="1" s="1"/>
  <c r="C288" i="1"/>
  <c r="H287" i="1"/>
  <c r="G287" i="1"/>
  <c r="I287" i="1" s="1"/>
  <c r="C287" i="1"/>
  <c r="H286" i="1"/>
  <c r="G286" i="1"/>
  <c r="I286" i="1" s="1"/>
  <c r="C286" i="1"/>
  <c r="H285" i="1"/>
  <c r="G285" i="1"/>
  <c r="I285" i="1" s="1"/>
  <c r="C285" i="1"/>
  <c r="H284" i="1"/>
  <c r="G284" i="1"/>
  <c r="I284" i="1" s="1"/>
  <c r="C284" i="1"/>
  <c r="H283" i="1"/>
  <c r="G283" i="1"/>
  <c r="I283" i="1" s="1"/>
  <c r="C283" i="1"/>
  <c r="H282" i="1"/>
  <c r="G282" i="1"/>
  <c r="I282" i="1" s="1"/>
  <c r="C282" i="1"/>
  <c r="H281" i="1"/>
  <c r="G281" i="1"/>
  <c r="I281" i="1" s="1"/>
  <c r="C281" i="1"/>
  <c r="H280" i="1"/>
  <c r="G280" i="1"/>
  <c r="I280" i="1" s="1"/>
  <c r="C280" i="1"/>
  <c r="H279" i="1"/>
  <c r="G279" i="1"/>
  <c r="I279" i="1" s="1"/>
  <c r="C279" i="1"/>
  <c r="H278" i="1"/>
  <c r="G278" i="1"/>
  <c r="I278" i="1" s="1"/>
  <c r="C278" i="1"/>
  <c r="H277" i="1"/>
  <c r="G277" i="1"/>
  <c r="I277" i="1" s="1"/>
  <c r="C277" i="1"/>
  <c r="H276" i="1"/>
  <c r="G276" i="1"/>
  <c r="I276" i="1" s="1"/>
  <c r="C276" i="1"/>
  <c r="H275" i="1"/>
  <c r="G275" i="1"/>
  <c r="I275" i="1" s="1"/>
  <c r="C275" i="1"/>
  <c r="H274" i="1"/>
  <c r="G274" i="1"/>
  <c r="I274" i="1" s="1"/>
  <c r="C274" i="1"/>
  <c r="H273" i="1"/>
  <c r="G273" i="1"/>
  <c r="I273" i="1" s="1"/>
  <c r="C273" i="1"/>
  <c r="H272" i="1"/>
  <c r="G272" i="1"/>
  <c r="I272" i="1" s="1"/>
  <c r="C272" i="1"/>
  <c r="H271" i="1"/>
  <c r="G271" i="1"/>
  <c r="I271" i="1" s="1"/>
  <c r="C271" i="1"/>
  <c r="H270" i="1"/>
  <c r="G270" i="1"/>
  <c r="I270" i="1" s="1"/>
  <c r="C270" i="1"/>
  <c r="H269" i="1"/>
  <c r="G269" i="1"/>
  <c r="I269" i="1" s="1"/>
  <c r="C269" i="1"/>
  <c r="H268" i="1"/>
  <c r="G268" i="1"/>
  <c r="I268" i="1" s="1"/>
  <c r="C268" i="1"/>
  <c r="H267" i="1"/>
  <c r="G267" i="1"/>
  <c r="I267" i="1" s="1"/>
  <c r="C267" i="1"/>
  <c r="H266" i="1"/>
  <c r="G266" i="1"/>
  <c r="I266" i="1" s="1"/>
  <c r="C266" i="1"/>
  <c r="H265" i="1"/>
  <c r="G265" i="1"/>
  <c r="I265" i="1" s="1"/>
  <c r="C265" i="1"/>
  <c r="H264" i="1"/>
  <c r="G264" i="1"/>
  <c r="I264" i="1" s="1"/>
  <c r="C264" i="1"/>
  <c r="H263" i="1"/>
  <c r="G263" i="1"/>
  <c r="I263" i="1" s="1"/>
  <c r="C263" i="1"/>
  <c r="H262" i="1"/>
  <c r="G262" i="1"/>
  <c r="I262" i="1" s="1"/>
  <c r="C262" i="1"/>
  <c r="H261" i="1"/>
  <c r="G261" i="1"/>
  <c r="I261" i="1" s="1"/>
  <c r="C261" i="1"/>
  <c r="H260" i="1"/>
  <c r="G260" i="1"/>
  <c r="I260" i="1" s="1"/>
  <c r="C260" i="1"/>
  <c r="H259" i="1"/>
  <c r="G259" i="1"/>
  <c r="I259" i="1" s="1"/>
  <c r="C259" i="1"/>
  <c r="H258" i="1"/>
  <c r="G258" i="1"/>
  <c r="I258" i="1" s="1"/>
  <c r="C258" i="1"/>
  <c r="H257" i="1"/>
  <c r="G257" i="1"/>
  <c r="I257" i="1" s="1"/>
  <c r="C257" i="1"/>
  <c r="H256" i="1"/>
  <c r="G256" i="1"/>
  <c r="I256" i="1" s="1"/>
  <c r="C256" i="1"/>
  <c r="H255" i="1"/>
  <c r="G255" i="1"/>
  <c r="I255" i="1" s="1"/>
  <c r="C255" i="1"/>
  <c r="H254" i="1"/>
  <c r="G254" i="1"/>
  <c r="I254" i="1" s="1"/>
  <c r="C254" i="1"/>
  <c r="H253" i="1"/>
  <c r="G253" i="1"/>
  <c r="I253" i="1" s="1"/>
  <c r="C253" i="1"/>
  <c r="H252" i="1"/>
  <c r="G252" i="1"/>
  <c r="I252" i="1" s="1"/>
  <c r="C252" i="1"/>
  <c r="H251" i="1"/>
  <c r="G251" i="1"/>
  <c r="I251" i="1" s="1"/>
  <c r="C251" i="1"/>
  <c r="H250" i="1"/>
  <c r="G250" i="1"/>
  <c r="I250" i="1" s="1"/>
  <c r="C250" i="1"/>
  <c r="H249" i="1"/>
  <c r="G249" i="1"/>
  <c r="I249" i="1" s="1"/>
  <c r="C249" i="1"/>
  <c r="H248" i="1"/>
  <c r="G248" i="1"/>
  <c r="I248" i="1" s="1"/>
  <c r="C248" i="1"/>
  <c r="H247" i="1"/>
  <c r="G247" i="1"/>
  <c r="I247" i="1" s="1"/>
  <c r="C247" i="1"/>
  <c r="H246" i="1"/>
  <c r="G246" i="1"/>
  <c r="I246" i="1" s="1"/>
  <c r="C246" i="1"/>
  <c r="H245" i="1"/>
  <c r="G245" i="1"/>
  <c r="I245" i="1" s="1"/>
  <c r="C245" i="1"/>
  <c r="H244" i="1"/>
  <c r="G244" i="1"/>
  <c r="I244" i="1" s="1"/>
  <c r="C244" i="1"/>
  <c r="H243" i="1"/>
  <c r="G243" i="1"/>
  <c r="I243" i="1" s="1"/>
  <c r="C243" i="1"/>
  <c r="H242" i="1"/>
  <c r="G242" i="1"/>
  <c r="I242" i="1" s="1"/>
  <c r="C242" i="1"/>
  <c r="H241" i="1"/>
  <c r="G241" i="1"/>
  <c r="I241" i="1" s="1"/>
  <c r="C241" i="1"/>
  <c r="H240" i="1"/>
  <c r="G240" i="1"/>
  <c r="I240" i="1" s="1"/>
  <c r="C240" i="1"/>
  <c r="H239" i="1"/>
  <c r="G239" i="1"/>
  <c r="I239" i="1" s="1"/>
  <c r="C239" i="1"/>
  <c r="H238" i="1"/>
  <c r="G238" i="1"/>
  <c r="I238" i="1" s="1"/>
  <c r="C238" i="1"/>
  <c r="H237" i="1"/>
  <c r="G237" i="1"/>
  <c r="I237" i="1" s="1"/>
  <c r="C237" i="1"/>
  <c r="H236" i="1"/>
  <c r="G236" i="1"/>
  <c r="I236" i="1" s="1"/>
  <c r="C236" i="1"/>
  <c r="H235" i="1"/>
  <c r="G235" i="1"/>
  <c r="I235" i="1" s="1"/>
  <c r="C235" i="1"/>
  <c r="H234" i="1"/>
  <c r="G234" i="1"/>
  <c r="I234" i="1" s="1"/>
  <c r="C234" i="1"/>
  <c r="H233" i="1"/>
  <c r="G233" i="1"/>
  <c r="I233" i="1" s="1"/>
  <c r="C233" i="1"/>
  <c r="H232" i="1"/>
  <c r="G232" i="1"/>
  <c r="I232" i="1" s="1"/>
  <c r="C232" i="1"/>
  <c r="H231" i="1"/>
  <c r="G231" i="1"/>
  <c r="I231" i="1" s="1"/>
  <c r="C231" i="1"/>
  <c r="H230" i="1"/>
  <c r="G230" i="1"/>
  <c r="I230" i="1" s="1"/>
  <c r="C230" i="1"/>
  <c r="H229" i="1"/>
  <c r="G229" i="1"/>
  <c r="I229" i="1" s="1"/>
  <c r="C229" i="1"/>
  <c r="H228" i="1"/>
  <c r="G228" i="1"/>
  <c r="I228" i="1" s="1"/>
  <c r="C228" i="1"/>
  <c r="H227" i="1"/>
  <c r="G227" i="1"/>
  <c r="I227" i="1" s="1"/>
  <c r="C227" i="1"/>
  <c r="H226" i="1"/>
  <c r="G226" i="1"/>
  <c r="I226" i="1" s="1"/>
  <c r="C226" i="1"/>
  <c r="H225" i="1"/>
  <c r="G225" i="1"/>
  <c r="I225" i="1" s="1"/>
  <c r="C225" i="1"/>
  <c r="H224" i="1"/>
  <c r="G224" i="1"/>
  <c r="I224" i="1" s="1"/>
  <c r="C224" i="1"/>
  <c r="H223" i="1"/>
  <c r="G223" i="1"/>
  <c r="I223" i="1" s="1"/>
  <c r="C223" i="1"/>
  <c r="H222" i="1"/>
  <c r="G222" i="1"/>
  <c r="I222" i="1" s="1"/>
  <c r="C222" i="1"/>
  <c r="H221" i="1"/>
  <c r="G221" i="1"/>
  <c r="I221" i="1" s="1"/>
  <c r="C221" i="1"/>
  <c r="H220" i="1"/>
  <c r="G220" i="1"/>
  <c r="I220" i="1" s="1"/>
  <c r="C220" i="1"/>
  <c r="H219" i="1"/>
  <c r="G219" i="1"/>
  <c r="I219" i="1" s="1"/>
  <c r="C219" i="1"/>
  <c r="H218" i="1"/>
  <c r="G218" i="1"/>
  <c r="I218" i="1" s="1"/>
  <c r="C218" i="1"/>
  <c r="H217" i="1"/>
  <c r="G217" i="1"/>
  <c r="I217" i="1" s="1"/>
  <c r="C217" i="1"/>
  <c r="H216" i="1"/>
  <c r="G216" i="1"/>
  <c r="I216" i="1" s="1"/>
  <c r="C216" i="1"/>
  <c r="H215" i="1"/>
  <c r="G215" i="1"/>
  <c r="I215" i="1" s="1"/>
  <c r="C215" i="1"/>
  <c r="H214" i="1"/>
  <c r="G214" i="1"/>
  <c r="I214" i="1" s="1"/>
  <c r="C214" i="1"/>
  <c r="H213" i="1"/>
  <c r="G213" i="1"/>
  <c r="I213" i="1" s="1"/>
  <c r="C213" i="1"/>
  <c r="H212" i="1"/>
  <c r="G212" i="1"/>
  <c r="I212" i="1" s="1"/>
  <c r="C212" i="1"/>
  <c r="H211" i="1"/>
  <c r="G211" i="1"/>
  <c r="I211" i="1" s="1"/>
  <c r="C211" i="1"/>
  <c r="H210" i="1"/>
  <c r="G210" i="1"/>
  <c r="I210" i="1" s="1"/>
  <c r="C210" i="1"/>
  <c r="H209" i="1"/>
  <c r="G209" i="1"/>
  <c r="I209" i="1" s="1"/>
  <c r="C209" i="1"/>
  <c r="H208" i="1"/>
  <c r="G208" i="1"/>
  <c r="I208" i="1" s="1"/>
  <c r="C208" i="1"/>
  <c r="H207" i="1"/>
  <c r="G207" i="1"/>
  <c r="I207" i="1" s="1"/>
  <c r="C207" i="1"/>
  <c r="H206" i="1"/>
  <c r="G206" i="1"/>
  <c r="I206" i="1" s="1"/>
  <c r="C206" i="1"/>
  <c r="H205" i="1"/>
  <c r="G205" i="1"/>
  <c r="I205" i="1" s="1"/>
  <c r="C205" i="1"/>
  <c r="H204" i="1"/>
  <c r="G204" i="1"/>
  <c r="I204" i="1" s="1"/>
  <c r="C204" i="1"/>
  <c r="H203" i="1"/>
  <c r="G203" i="1"/>
  <c r="I203" i="1" s="1"/>
  <c r="C203" i="1"/>
  <c r="H202" i="1"/>
  <c r="G202" i="1"/>
  <c r="I202" i="1" s="1"/>
  <c r="C202" i="1"/>
  <c r="H201" i="1"/>
  <c r="G201" i="1"/>
  <c r="I201" i="1" s="1"/>
  <c r="C201" i="1"/>
  <c r="H200" i="1"/>
  <c r="G200" i="1"/>
  <c r="I200" i="1" s="1"/>
  <c r="C200" i="1"/>
  <c r="H199" i="1"/>
  <c r="G199" i="1"/>
  <c r="I199" i="1" s="1"/>
  <c r="C199" i="1"/>
  <c r="H198" i="1"/>
  <c r="G198" i="1"/>
  <c r="I198" i="1" s="1"/>
  <c r="C198" i="1"/>
  <c r="H197" i="1"/>
  <c r="G197" i="1"/>
  <c r="I197" i="1" s="1"/>
  <c r="C197" i="1"/>
  <c r="H196" i="1"/>
  <c r="G196" i="1"/>
  <c r="I196" i="1" s="1"/>
  <c r="C196" i="1"/>
  <c r="H195" i="1"/>
  <c r="G195" i="1"/>
  <c r="I195" i="1" s="1"/>
  <c r="C195" i="1"/>
  <c r="H194" i="1"/>
  <c r="G194" i="1"/>
  <c r="I194" i="1" s="1"/>
  <c r="C194" i="1"/>
  <c r="H193" i="1"/>
  <c r="G193" i="1"/>
  <c r="I193" i="1" s="1"/>
  <c r="C193" i="1"/>
  <c r="H192" i="1"/>
  <c r="G192" i="1"/>
  <c r="I192" i="1" s="1"/>
  <c r="C192" i="1"/>
  <c r="H191" i="1"/>
  <c r="G191" i="1"/>
  <c r="I191" i="1" s="1"/>
  <c r="C191" i="1"/>
  <c r="H190" i="1"/>
  <c r="G190" i="1"/>
  <c r="I190" i="1" s="1"/>
  <c r="C190" i="1"/>
  <c r="H189" i="1"/>
  <c r="G189" i="1"/>
  <c r="I189" i="1" s="1"/>
  <c r="C189" i="1"/>
  <c r="H188" i="1"/>
  <c r="G188" i="1"/>
  <c r="I188" i="1" s="1"/>
  <c r="C188" i="1"/>
  <c r="H187" i="1"/>
  <c r="G187" i="1"/>
  <c r="I187" i="1" s="1"/>
  <c r="C187" i="1"/>
  <c r="H186" i="1"/>
  <c r="G186" i="1"/>
  <c r="I186" i="1" s="1"/>
  <c r="C186" i="1"/>
  <c r="H185" i="1"/>
  <c r="G185" i="1"/>
  <c r="I185" i="1" s="1"/>
  <c r="C185" i="1"/>
  <c r="H184" i="1"/>
  <c r="G184" i="1"/>
  <c r="I184" i="1" s="1"/>
  <c r="C184" i="1"/>
  <c r="H183" i="1"/>
  <c r="G183" i="1"/>
  <c r="I183" i="1" s="1"/>
  <c r="C183" i="1"/>
  <c r="H182" i="1"/>
  <c r="G182" i="1"/>
  <c r="I182" i="1" s="1"/>
  <c r="C182" i="1"/>
  <c r="H181" i="1"/>
  <c r="G181" i="1"/>
  <c r="I181" i="1" s="1"/>
  <c r="C181" i="1"/>
  <c r="H180" i="1"/>
  <c r="G180" i="1"/>
  <c r="I180" i="1" s="1"/>
  <c r="C180" i="1"/>
  <c r="H179" i="1"/>
  <c r="G179" i="1"/>
  <c r="I179" i="1" s="1"/>
  <c r="C179" i="1"/>
  <c r="H178" i="1"/>
  <c r="G178" i="1"/>
  <c r="I178" i="1" s="1"/>
  <c r="C178" i="1"/>
  <c r="H177" i="1"/>
  <c r="G177" i="1"/>
  <c r="I177" i="1" s="1"/>
  <c r="C177" i="1"/>
  <c r="H176" i="1"/>
  <c r="G176" i="1"/>
  <c r="I176" i="1" s="1"/>
  <c r="C176" i="1"/>
  <c r="H175" i="1"/>
  <c r="G175" i="1"/>
  <c r="I175" i="1" s="1"/>
  <c r="C175" i="1"/>
  <c r="H174" i="1"/>
  <c r="G174" i="1"/>
  <c r="I174" i="1" s="1"/>
  <c r="C174" i="1"/>
  <c r="H173" i="1"/>
  <c r="G173" i="1"/>
  <c r="I173" i="1" s="1"/>
  <c r="C173" i="1"/>
  <c r="H172" i="1"/>
  <c r="G172" i="1"/>
  <c r="I172" i="1" s="1"/>
  <c r="C172" i="1"/>
  <c r="H171" i="1"/>
  <c r="G171" i="1"/>
  <c r="I171" i="1" s="1"/>
  <c r="C171" i="1"/>
  <c r="H170" i="1"/>
  <c r="G170" i="1"/>
  <c r="I170" i="1" s="1"/>
  <c r="C170" i="1"/>
  <c r="H169" i="1"/>
  <c r="G169" i="1"/>
  <c r="I169" i="1" s="1"/>
  <c r="C169" i="1"/>
  <c r="H168" i="1"/>
  <c r="G168" i="1"/>
  <c r="I168" i="1" s="1"/>
  <c r="C168" i="1"/>
  <c r="H167" i="1"/>
  <c r="G167" i="1"/>
  <c r="I167" i="1" s="1"/>
  <c r="C167" i="1"/>
  <c r="H166" i="1"/>
  <c r="G166" i="1"/>
  <c r="I166" i="1" s="1"/>
  <c r="C166" i="1"/>
  <c r="H165" i="1"/>
  <c r="G165" i="1"/>
  <c r="I165" i="1" s="1"/>
  <c r="C165" i="1"/>
  <c r="H164" i="1"/>
  <c r="G164" i="1"/>
  <c r="I164" i="1" s="1"/>
  <c r="C164" i="1"/>
  <c r="H163" i="1"/>
  <c r="G163" i="1"/>
  <c r="I163" i="1" s="1"/>
  <c r="C163" i="1"/>
  <c r="H162" i="1"/>
  <c r="G162" i="1"/>
  <c r="I162" i="1" s="1"/>
  <c r="C162" i="1"/>
  <c r="H161" i="1"/>
  <c r="G161" i="1"/>
  <c r="I161" i="1" s="1"/>
  <c r="C161" i="1"/>
  <c r="H160" i="1"/>
  <c r="G160" i="1"/>
  <c r="I160" i="1" s="1"/>
  <c r="C160" i="1"/>
  <c r="H159" i="1"/>
  <c r="G159" i="1"/>
  <c r="I159" i="1" s="1"/>
  <c r="C159" i="1"/>
  <c r="H158" i="1"/>
  <c r="G158" i="1"/>
  <c r="I158" i="1" s="1"/>
  <c r="C158" i="1"/>
  <c r="H157" i="1"/>
  <c r="G157" i="1"/>
  <c r="I157" i="1" s="1"/>
  <c r="C157" i="1"/>
  <c r="H156" i="1"/>
  <c r="G156" i="1"/>
  <c r="I156" i="1" s="1"/>
  <c r="C156" i="1"/>
  <c r="H155" i="1"/>
  <c r="G155" i="1"/>
  <c r="I155" i="1" s="1"/>
  <c r="C155" i="1"/>
  <c r="H154" i="1"/>
  <c r="G154" i="1"/>
  <c r="I154" i="1" s="1"/>
  <c r="C154" i="1"/>
  <c r="H153" i="1"/>
  <c r="G153" i="1"/>
  <c r="I153" i="1" s="1"/>
  <c r="C153" i="1"/>
  <c r="H152" i="1"/>
  <c r="G152" i="1"/>
  <c r="I152" i="1" s="1"/>
  <c r="C152" i="1"/>
  <c r="H151" i="1"/>
  <c r="G151" i="1"/>
  <c r="I151" i="1" s="1"/>
  <c r="C151" i="1"/>
  <c r="H150" i="1"/>
  <c r="G150" i="1"/>
  <c r="I150" i="1" s="1"/>
  <c r="C150" i="1"/>
  <c r="H149" i="1"/>
  <c r="G149" i="1"/>
  <c r="I149" i="1" s="1"/>
  <c r="C149" i="1"/>
  <c r="H148" i="1"/>
  <c r="G148" i="1"/>
  <c r="I148" i="1" s="1"/>
  <c r="C148" i="1"/>
  <c r="H147" i="1"/>
  <c r="G147" i="1"/>
  <c r="I147" i="1" s="1"/>
  <c r="C147" i="1"/>
  <c r="H146" i="1"/>
  <c r="G146" i="1"/>
  <c r="I146" i="1" s="1"/>
  <c r="C146" i="1"/>
  <c r="H145" i="1"/>
  <c r="G145" i="1"/>
  <c r="I145" i="1" s="1"/>
  <c r="C145" i="1"/>
  <c r="H144" i="1"/>
  <c r="G144" i="1"/>
  <c r="I144" i="1" s="1"/>
  <c r="C144" i="1"/>
  <c r="H143" i="1"/>
  <c r="G143" i="1"/>
  <c r="I143" i="1" s="1"/>
  <c r="C143" i="1"/>
  <c r="H142" i="1"/>
  <c r="G142" i="1"/>
  <c r="I142" i="1" s="1"/>
  <c r="C142" i="1"/>
  <c r="H141" i="1"/>
  <c r="G141" i="1"/>
  <c r="I141" i="1" s="1"/>
  <c r="C141" i="1"/>
  <c r="H140" i="1"/>
  <c r="G140" i="1"/>
  <c r="I140" i="1" s="1"/>
  <c r="C140" i="1"/>
  <c r="H139" i="1"/>
  <c r="G139" i="1"/>
  <c r="I139" i="1" s="1"/>
  <c r="C139" i="1"/>
  <c r="H138" i="1"/>
  <c r="G138" i="1"/>
  <c r="I138" i="1" s="1"/>
  <c r="C138" i="1"/>
  <c r="H137" i="1"/>
  <c r="G137" i="1"/>
  <c r="I137" i="1" s="1"/>
  <c r="C137" i="1"/>
  <c r="H136" i="1"/>
  <c r="G136" i="1"/>
  <c r="I136" i="1" s="1"/>
  <c r="C136" i="1"/>
  <c r="H135" i="1"/>
  <c r="G135" i="1"/>
  <c r="I135" i="1" s="1"/>
  <c r="C135" i="1"/>
  <c r="H134" i="1"/>
  <c r="G134" i="1"/>
  <c r="I134" i="1" s="1"/>
  <c r="C134" i="1"/>
  <c r="H133" i="1"/>
  <c r="G133" i="1"/>
  <c r="I133" i="1" s="1"/>
  <c r="C133" i="1"/>
  <c r="H132" i="1"/>
  <c r="G132" i="1"/>
  <c r="I132" i="1" s="1"/>
  <c r="C132" i="1"/>
  <c r="H131" i="1"/>
  <c r="G131" i="1"/>
  <c r="I131" i="1" s="1"/>
  <c r="C131" i="1"/>
  <c r="H130" i="1"/>
  <c r="G130" i="1"/>
  <c r="I130" i="1" s="1"/>
  <c r="C130" i="1"/>
  <c r="H129" i="1"/>
  <c r="G129" i="1"/>
  <c r="I129" i="1" s="1"/>
  <c r="C129" i="1"/>
  <c r="H128" i="1"/>
  <c r="G128" i="1"/>
  <c r="I128" i="1" s="1"/>
  <c r="C128" i="1"/>
  <c r="H127" i="1"/>
  <c r="G127" i="1"/>
  <c r="I127" i="1" s="1"/>
  <c r="C127" i="1"/>
  <c r="H126" i="1"/>
  <c r="G126" i="1"/>
  <c r="I126" i="1" s="1"/>
  <c r="C126" i="1"/>
  <c r="H125" i="1"/>
  <c r="G125" i="1"/>
  <c r="I125" i="1" s="1"/>
  <c r="C125" i="1"/>
  <c r="H124" i="1"/>
  <c r="G124" i="1"/>
  <c r="I124" i="1" s="1"/>
  <c r="C124" i="1"/>
  <c r="H123" i="1"/>
  <c r="G123" i="1"/>
  <c r="I123" i="1" s="1"/>
  <c r="C123" i="1"/>
  <c r="H122" i="1"/>
  <c r="G122" i="1"/>
  <c r="I122" i="1" s="1"/>
  <c r="C122" i="1"/>
  <c r="H121" i="1"/>
  <c r="G121" i="1"/>
  <c r="I121" i="1" s="1"/>
  <c r="C121" i="1"/>
  <c r="H120" i="1"/>
  <c r="G120" i="1"/>
  <c r="I120" i="1" s="1"/>
  <c r="C120" i="1"/>
  <c r="H119" i="1"/>
  <c r="G119" i="1"/>
  <c r="I119" i="1" s="1"/>
  <c r="C119" i="1"/>
  <c r="H118" i="1"/>
  <c r="G118" i="1"/>
  <c r="I118" i="1" s="1"/>
  <c r="C118" i="1"/>
  <c r="H117" i="1"/>
  <c r="G117" i="1"/>
  <c r="I117" i="1" s="1"/>
  <c r="C117" i="1"/>
  <c r="H116" i="1"/>
  <c r="G116" i="1"/>
  <c r="I116" i="1" s="1"/>
  <c r="C116" i="1"/>
  <c r="H115" i="1"/>
  <c r="G115" i="1"/>
  <c r="I115" i="1" s="1"/>
  <c r="C115" i="1"/>
  <c r="H114" i="1"/>
  <c r="G114" i="1"/>
  <c r="I114" i="1" s="1"/>
  <c r="C114" i="1"/>
  <c r="H113" i="1"/>
  <c r="G113" i="1"/>
  <c r="I113" i="1" s="1"/>
  <c r="C113" i="1"/>
  <c r="H112" i="1"/>
  <c r="G112" i="1"/>
  <c r="I112" i="1" s="1"/>
  <c r="C112" i="1"/>
  <c r="H111" i="1"/>
  <c r="G111" i="1"/>
  <c r="I111" i="1" s="1"/>
  <c r="C111" i="1"/>
  <c r="H110" i="1"/>
  <c r="G110" i="1"/>
  <c r="I110" i="1" s="1"/>
  <c r="C110" i="1"/>
  <c r="H109" i="1"/>
  <c r="G109" i="1"/>
  <c r="I109" i="1" s="1"/>
  <c r="C109" i="1"/>
  <c r="H108" i="1"/>
  <c r="G108" i="1"/>
  <c r="I108" i="1" s="1"/>
  <c r="C108" i="1"/>
  <c r="H107" i="1"/>
  <c r="G107" i="1"/>
  <c r="I107" i="1" s="1"/>
  <c r="C107" i="1"/>
  <c r="H106" i="1"/>
  <c r="G106" i="1"/>
  <c r="I106" i="1" s="1"/>
  <c r="C106" i="1"/>
  <c r="H105" i="1"/>
  <c r="G105" i="1"/>
  <c r="I105" i="1" s="1"/>
  <c r="C105" i="1"/>
  <c r="H104" i="1"/>
  <c r="G104" i="1"/>
  <c r="I104" i="1" s="1"/>
  <c r="C104" i="1"/>
  <c r="H103" i="1"/>
  <c r="G103" i="1"/>
  <c r="I103" i="1" s="1"/>
  <c r="C103" i="1"/>
  <c r="H102" i="1"/>
  <c r="G102" i="1"/>
  <c r="I102" i="1" s="1"/>
  <c r="C102" i="1"/>
  <c r="H101" i="1"/>
  <c r="G101" i="1"/>
  <c r="I101" i="1" s="1"/>
  <c r="C101" i="1"/>
  <c r="H100" i="1"/>
  <c r="G100" i="1"/>
  <c r="I100" i="1" s="1"/>
  <c r="C100" i="1"/>
  <c r="H99" i="1"/>
  <c r="G99" i="1"/>
  <c r="I99" i="1" s="1"/>
  <c r="C99" i="1"/>
  <c r="H98" i="1"/>
  <c r="G98" i="1"/>
  <c r="I98" i="1" s="1"/>
  <c r="C98" i="1"/>
  <c r="H97" i="1"/>
  <c r="G97" i="1"/>
  <c r="I97" i="1" s="1"/>
  <c r="C97" i="1"/>
  <c r="H96" i="1"/>
  <c r="G96" i="1"/>
  <c r="I96" i="1" s="1"/>
  <c r="C96" i="1"/>
  <c r="H95" i="1"/>
  <c r="G95" i="1"/>
  <c r="I95" i="1" s="1"/>
  <c r="C95" i="1"/>
  <c r="H94" i="1"/>
  <c r="G94" i="1"/>
  <c r="I94" i="1" s="1"/>
  <c r="C94" i="1"/>
  <c r="H93" i="1"/>
  <c r="G93" i="1"/>
  <c r="I93" i="1" s="1"/>
  <c r="C93" i="1"/>
  <c r="H92" i="1"/>
  <c r="G92" i="1"/>
  <c r="I92" i="1" s="1"/>
  <c r="C92" i="1"/>
  <c r="H91" i="1"/>
  <c r="G91" i="1"/>
  <c r="I91" i="1" s="1"/>
  <c r="C91" i="1"/>
  <c r="H90" i="1"/>
  <c r="G90" i="1"/>
  <c r="I90" i="1" s="1"/>
  <c r="C90" i="1"/>
  <c r="H89" i="1"/>
  <c r="G89" i="1"/>
  <c r="I89" i="1" s="1"/>
  <c r="C89" i="1"/>
  <c r="H88" i="1"/>
  <c r="G88" i="1"/>
  <c r="I88" i="1" s="1"/>
  <c r="C88" i="1"/>
  <c r="H87" i="1"/>
  <c r="G87" i="1"/>
  <c r="I87" i="1" s="1"/>
  <c r="C87" i="1"/>
  <c r="H86" i="1"/>
  <c r="G86" i="1"/>
  <c r="I86" i="1" s="1"/>
  <c r="C86" i="1"/>
  <c r="H85" i="1"/>
  <c r="G85" i="1"/>
  <c r="I85" i="1" s="1"/>
  <c r="C85" i="1"/>
  <c r="H84" i="1"/>
  <c r="G84" i="1"/>
  <c r="I84" i="1" s="1"/>
  <c r="C84" i="1"/>
  <c r="H83" i="1"/>
  <c r="G83" i="1"/>
  <c r="I83" i="1" s="1"/>
  <c r="C83" i="1"/>
  <c r="H82" i="1"/>
  <c r="G82" i="1"/>
  <c r="I82" i="1" s="1"/>
  <c r="C82" i="1"/>
  <c r="H81" i="1"/>
  <c r="G81" i="1"/>
  <c r="I81" i="1" s="1"/>
  <c r="C81" i="1"/>
  <c r="H80" i="1"/>
  <c r="G80" i="1"/>
  <c r="I80" i="1" s="1"/>
  <c r="C80" i="1"/>
  <c r="H79" i="1"/>
  <c r="G79" i="1"/>
  <c r="I79" i="1" s="1"/>
  <c r="C79" i="1"/>
  <c r="H78" i="1"/>
  <c r="G78" i="1"/>
  <c r="I78" i="1" s="1"/>
  <c r="C78" i="1"/>
  <c r="H77" i="1"/>
  <c r="G77" i="1"/>
  <c r="I77" i="1" s="1"/>
  <c r="C77" i="1"/>
  <c r="H76" i="1"/>
  <c r="G76" i="1"/>
  <c r="I76" i="1" s="1"/>
  <c r="C76" i="1"/>
  <c r="H75" i="1"/>
  <c r="G75" i="1"/>
  <c r="I75" i="1" s="1"/>
  <c r="C75" i="1"/>
  <c r="H74" i="1"/>
  <c r="G74" i="1"/>
  <c r="I74" i="1" s="1"/>
  <c r="C74" i="1"/>
  <c r="H73" i="1"/>
  <c r="G73" i="1"/>
  <c r="I73" i="1" s="1"/>
  <c r="C73" i="1"/>
  <c r="H72" i="1"/>
  <c r="G72" i="1"/>
  <c r="I72" i="1" s="1"/>
  <c r="C72" i="1"/>
  <c r="H71" i="1"/>
  <c r="G71" i="1"/>
  <c r="I71" i="1" s="1"/>
  <c r="C71" i="1"/>
  <c r="H70" i="1"/>
  <c r="G70" i="1"/>
  <c r="I70" i="1" s="1"/>
  <c r="C70" i="1"/>
  <c r="H69" i="1"/>
  <c r="G69" i="1"/>
  <c r="I69" i="1" s="1"/>
  <c r="C69" i="1"/>
  <c r="H68" i="1"/>
  <c r="G68" i="1"/>
  <c r="I68" i="1" s="1"/>
  <c r="C68" i="1"/>
  <c r="H67" i="1"/>
  <c r="G67" i="1"/>
  <c r="I67" i="1" s="1"/>
  <c r="C67" i="1"/>
  <c r="H66" i="1"/>
  <c r="G66" i="1"/>
  <c r="I66" i="1" s="1"/>
  <c r="C66" i="1"/>
  <c r="H65" i="1"/>
  <c r="G65" i="1"/>
  <c r="I65" i="1" s="1"/>
  <c r="C65" i="1"/>
  <c r="H64" i="1"/>
  <c r="G64" i="1"/>
  <c r="I64" i="1" s="1"/>
  <c r="C64" i="1"/>
  <c r="H63" i="1"/>
  <c r="G63" i="1"/>
  <c r="I63" i="1" s="1"/>
  <c r="C63" i="1"/>
  <c r="H62" i="1"/>
  <c r="G62" i="1"/>
  <c r="I62" i="1" s="1"/>
  <c r="C62" i="1"/>
  <c r="H61" i="1"/>
  <c r="G61" i="1"/>
  <c r="I61" i="1" s="1"/>
  <c r="C61" i="1"/>
  <c r="H60" i="1"/>
  <c r="G60" i="1"/>
  <c r="I60" i="1" s="1"/>
  <c r="C60" i="1"/>
  <c r="H59" i="1"/>
  <c r="G59" i="1"/>
  <c r="I59" i="1" s="1"/>
  <c r="C59" i="1"/>
  <c r="H58" i="1"/>
  <c r="G58" i="1"/>
  <c r="I58" i="1" s="1"/>
  <c r="C58" i="1"/>
  <c r="H57" i="1"/>
  <c r="G57" i="1"/>
  <c r="I57" i="1" s="1"/>
  <c r="C57" i="1"/>
  <c r="H56" i="1"/>
  <c r="G56" i="1"/>
  <c r="I56" i="1" s="1"/>
  <c r="C56" i="1"/>
  <c r="H55" i="1"/>
  <c r="G55" i="1"/>
  <c r="I55" i="1" s="1"/>
  <c r="C55" i="1"/>
  <c r="H54" i="1"/>
  <c r="G54" i="1"/>
  <c r="I54" i="1" s="1"/>
  <c r="C54" i="1"/>
  <c r="H53" i="1"/>
  <c r="G53" i="1"/>
  <c r="I53" i="1" s="1"/>
  <c r="C53" i="1"/>
  <c r="H52" i="1"/>
  <c r="G52" i="1"/>
  <c r="I52" i="1" s="1"/>
  <c r="C52" i="1"/>
  <c r="H51" i="1"/>
  <c r="G51" i="1"/>
  <c r="I51" i="1" s="1"/>
  <c r="C51" i="1"/>
  <c r="H50" i="1"/>
  <c r="G50" i="1"/>
  <c r="I50" i="1" s="1"/>
  <c r="C50" i="1"/>
  <c r="H49" i="1"/>
  <c r="G49" i="1"/>
  <c r="I49" i="1" s="1"/>
  <c r="C49" i="1"/>
  <c r="H48" i="1"/>
  <c r="G48" i="1"/>
  <c r="I48" i="1" s="1"/>
  <c r="C48" i="1"/>
  <c r="H47" i="1"/>
  <c r="G47" i="1"/>
  <c r="I47" i="1" s="1"/>
  <c r="C47" i="1"/>
  <c r="H46" i="1"/>
  <c r="G46" i="1"/>
  <c r="I46" i="1" s="1"/>
  <c r="C46" i="1"/>
  <c r="H45" i="1"/>
  <c r="G45" i="1"/>
  <c r="I45" i="1" s="1"/>
  <c r="C45" i="1"/>
  <c r="H44" i="1"/>
  <c r="G44" i="1"/>
  <c r="I44" i="1" s="1"/>
  <c r="C44" i="1"/>
  <c r="H43" i="1"/>
  <c r="G43" i="1"/>
  <c r="I43" i="1" s="1"/>
  <c r="C43" i="1"/>
  <c r="H42" i="1"/>
  <c r="G42" i="1"/>
  <c r="I42" i="1" s="1"/>
  <c r="C42" i="1"/>
  <c r="H41" i="1"/>
  <c r="G41" i="1"/>
  <c r="I41" i="1" s="1"/>
  <c r="C41" i="1"/>
  <c r="H40" i="1"/>
  <c r="G40" i="1"/>
  <c r="I40" i="1" s="1"/>
  <c r="C40" i="1"/>
  <c r="H39" i="1"/>
  <c r="G39" i="1"/>
  <c r="I39" i="1" s="1"/>
  <c r="C39" i="1"/>
  <c r="H38" i="1"/>
  <c r="G38" i="1"/>
  <c r="I38" i="1" s="1"/>
  <c r="C38" i="1"/>
  <c r="H37" i="1"/>
  <c r="G37" i="1"/>
  <c r="I37" i="1" s="1"/>
  <c r="C37" i="1"/>
  <c r="H36" i="1"/>
  <c r="G36" i="1"/>
  <c r="I36" i="1" s="1"/>
  <c r="C36" i="1"/>
  <c r="H35" i="1"/>
  <c r="G35" i="1"/>
  <c r="I35" i="1" s="1"/>
  <c r="C35" i="1"/>
  <c r="H34" i="1"/>
  <c r="G34" i="1"/>
  <c r="I34" i="1" s="1"/>
  <c r="C34" i="1"/>
  <c r="H33" i="1"/>
  <c r="G33" i="1"/>
  <c r="I33" i="1" s="1"/>
  <c r="C33" i="1"/>
  <c r="H32" i="1"/>
  <c r="G32" i="1"/>
  <c r="I32" i="1" s="1"/>
  <c r="C32" i="1"/>
  <c r="H31" i="1"/>
  <c r="G31" i="1"/>
  <c r="I31" i="1" s="1"/>
  <c r="C31" i="1"/>
  <c r="H30" i="1"/>
  <c r="G30" i="1"/>
  <c r="I30" i="1" s="1"/>
  <c r="C30" i="1"/>
  <c r="H29" i="1"/>
  <c r="G29" i="1"/>
  <c r="I29" i="1" s="1"/>
  <c r="C29" i="1"/>
  <c r="H28" i="1"/>
  <c r="G28" i="1"/>
  <c r="I28" i="1" s="1"/>
  <c r="C28" i="1"/>
  <c r="H27" i="1"/>
  <c r="G27" i="1"/>
  <c r="I27" i="1" s="1"/>
  <c r="C27" i="1"/>
  <c r="H26" i="1"/>
  <c r="G26" i="1"/>
  <c r="I26" i="1" s="1"/>
  <c r="C26" i="1"/>
  <c r="H25" i="1"/>
  <c r="G25" i="1"/>
  <c r="I25" i="1" s="1"/>
  <c r="C25" i="1"/>
  <c r="H24" i="1"/>
  <c r="G24" i="1"/>
  <c r="I24" i="1" s="1"/>
  <c r="C24" i="1"/>
  <c r="H23" i="1"/>
  <c r="G23" i="1"/>
  <c r="I23" i="1" s="1"/>
  <c r="C23" i="1"/>
  <c r="H22" i="1"/>
  <c r="G22" i="1"/>
  <c r="I22" i="1" s="1"/>
  <c r="C22" i="1"/>
  <c r="H21" i="1"/>
  <c r="G21" i="1"/>
  <c r="I21" i="1" s="1"/>
  <c r="C21" i="1"/>
  <c r="H20" i="1"/>
  <c r="G20" i="1"/>
  <c r="I20" i="1" s="1"/>
  <c r="C20" i="1"/>
  <c r="H19" i="1"/>
  <c r="G19" i="1"/>
  <c r="I19" i="1" s="1"/>
  <c r="C19" i="1"/>
  <c r="H18" i="1"/>
  <c r="G18" i="1"/>
  <c r="I18" i="1" s="1"/>
  <c r="C18" i="1"/>
  <c r="H17" i="1"/>
  <c r="G17" i="1"/>
  <c r="I17" i="1" s="1"/>
  <c r="C17" i="1"/>
  <c r="H16" i="1"/>
  <c r="G16" i="1"/>
  <c r="I16" i="1" s="1"/>
  <c r="C16" i="1"/>
  <c r="H15" i="1"/>
  <c r="G15" i="1"/>
  <c r="I15" i="1" s="1"/>
  <c r="C15" i="1"/>
  <c r="H14" i="1"/>
  <c r="G14" i="1"/>
  <c r="I14" i="1" s="1"/>
  <c r="C14" i="1"/>
  <c r="H13" i="1"/>
  <c r="G13" i="1"/>
  <c r="I13" i="1" s="1"/>
  <c r="C13" i="1"/>
  <c r="H12" i="1"/>
  <c r="G12" i="1"/>
  <c r="I12" i="1" s="1"/>
  <c r="C12" i="1"/>
  <c r="H11" i="1"/>
  <c r="G11" i="1"/>
  <c r="I11" i="1" s="1"/>
  <c r="C11" i="1"/>
  <c r="H10" i="1"/>
  <c r="G10" i="1"/>
  <c r="I10" i="1" s="1"/>
  <c r="C10" i="1"/>
  <c r="H9" i="1"/>
  <c r="G9" i="1"/>
  <c r="I9" i="1" s="1"/>
  <c r="C9" i="1"/>
  <c r="H8" i="1"/>
  <c r="G8" i="1"/>
  <c r="I8" i="1" s="1"/>
  <c r="C8" i="1"/>
  <c r="H7" i="1"/>
  <c r="G7" i="1"/>
  <c r="I7" i="1" s="1"/>
  <c r="C7" i="1"/>
  <c r="H6" i="1"/>
  <c r="G6" i="1"/>
  <c r="I6" i="1" s="1"/>
  <c r="C6" i="1"/>
  <c r="H5" i="1"/>
  <c r="G5" i="1"/>
  <c r="I5" i="1" s="1"/>
  <c r="C5" i="1"/>
  <c r="H4" i="1"/>
  <c r="G4" i="1"/>
  <c r="I4" i="1" s="1"/>
  <c r="C4" i="1"/>
  <c r="H3" i="1"/>
  <c r="G3" i="1"/>
  <c r="I3" i="1" s="1"/>
  <c r="C3" i="1"/>
  <c r="G2" i="1"/>
  <c r="I2" i="1" s="1"/>
  <c r="C2" i="1"/>
  <c r="K126" i="4"/>
  <c r="K181" i="4"/>
  <c r="K217" i="4"/>
  <c r="K245" i="4"/>
  <c r="K261" i="4"/>
  <c r="K309" i="4"/>
  <c r="K325" i="4"/>
  <c r="K373" i="4"/>
  <c r="K389" i="4"/>
  <c r="K438" i="4"/>
  <c r="K453" i="4"/>
  <c r="K501" i="4"/>
  <c r="K517" i="4"/>
  <c r="K565" i="4"/>
  <c r="K581" i="4"/>
  <c r="K630" i="4"/>
  <c r="K645" i="4"/>
  <c r="K693" i="4"/>
  <c r="K710" i="4"/>
  <c r="K762" i="4"/>
  <c r="K773" i="4"/>
  <c r="K786" i="4"/>
  <c r="K789" i="4"/>
  <c r="K797" i="4"/>
  <c r="K171" i="4"/>
  <c r="K160" i="4"/>
  <c r="K168" i="4"/>
  <c r="K176" i="4"/>
  <c r="K184" i="4"/>
  <c r="K191" i="4"/>
  <c r="K200" i="4"/>
  <c r="K216" i="4"/>
  <c r="K225" i="4"/>
  <c r="K233" i="4"/>
  <c r="K248" i="4"/>
  <c r="K257" i="4"/>
  <c r="K264" i="4"/>
  <c r="K280" i="4"/>
  <c r="K288" i="4"/>
  <c r="K296" i="4"/>
  <c r="K312" i="4"/>
  <c r="K320" i="4"/>
  <c r="K328" i="4"/>
  <c r="K344" i="4"/>
  <c r="K353" i="4"/>
  <c r="K360" i="4"/>
  <c r="K376" i="4"/>
  <c r="K384" i="4"/>
  <c r="K392" i="4"/>
  <c r="K408" i="4"/>
  <c r="K416" i="4"/>
  <c r="K437" i="4"/>
  <c r="K440" i="4"/>
  <c r="K448" i="4"/>
  <c r="K456" i="4"/>
  <c r="K472" i="4"/>
  <c r="K493" i="4"/>
  <c r="K488" i="4"/>
  <c r="K504" i="4"/>
  <c r="K512" i="4"/>
  <c r="K520" i="4"/>
  <c r="K536" i="4"/>
  <c r="K544" i="4"/>
  <c r="K552" i="4"/>
  <c r="K568" i="4"/>
  <c r="K576" i="4"/>
  <c r="K584" i="4"/>
  <c r="K600" i="4"/>
  <c r="K608" i="4"/>
  <c r="K629" i="4"/>
  <c r="K632" i="4"/>
  <c r="K640" i="4"/>
  <c r="K648" i="4"/>
  <c r="K664" i="4"/>
  <c r="K672" i="4"/>
  <c r="K680" i="4"/>
  <c r="K696" i="4"/>
  <c r="K704" i="4"/>
  <c r="K712" i="4"/>
  <c r="K736" i="4"/>
  <c r="K737" i="4"/>
  <c r="K750" i="4"/>
  <c r="K769" i="4"/>
  <c r="K776" i="4"/>
  <c r="G136" i="7"/>
  <c r="K765" i="4" l="1"/>
  <c r="K709" i="4"/>
  <c r="K637" i="4"/>
  <c r="K573" i="4"/>
  <c r="K509" i="4"/>
  <c r="K445" i="4"/>
  <c r="K382" i="4"/>
  <c r="K317" i="4"/>
  <c r="K253" i="4"/>
  <c r="K188" i="4"/>
  <c r="K557" i="4"/>
  <c r="K685" i="4"/>
  <c r="K365" i="4"/>
  <c r="K194" i="4"/>
  <c r="K741" i="4"/>
  <c r="K678" i="4"/>
  <c r="K613" i="4"/>
  <c r="K549" i="4"/>
  <c r="K485" i="4"/>
  <c r="K421" i="4"/>
  <c r="K357" i="4"/>
  <c r="K293" i="4"/>
  <c r="K230" i="4"/>
  <c r="K165" i="4"/>
  <c r="K749" i="4"/>
  <c r="K494" i="4"/>
  <c r="K733" i="4"/>
  <c r="K669" i="4"/>
  <c r="K605" i="4"/>
  <c r="K541" i="4"/>
  <c r="K477" i="4"/>
  <c r="K413" i="4"/>
  <c r="K349" i="4"/>
  <c r="K285" i="4"/>
  <c r="K222" i="4"/>
  <c r="K157" i="4"/>
  <c r="K301" i="4"/>
  <c r="K725" i="4"/>
  <c r="K661" i="4"/>
  <c r="K597" i="4"/>
  <c r="K533" i="4"/>
  <c r="K469" i="4"/>
  <c r="K405" i="4"/>
  <c r="K341" i="4"/>
  <c r="K277" i="4"/>
  <c r="K213" i="4"/>
  <c r="K150" i="4"/>
  <c r="K621" i="4"/>
  <c r="K429" i="4"/>
  <c r="K238" i="4"/>
  <c r="K717" i="4"/>
  <c r="K654" i="4"/>
  <c r="K589" i="4"/>
  <c r="K525" i="4"/>
  <c r="K461" i="4"/>
  <c r="K397" i="4"/>
  <c r="K333" i="4"/>
  <c r="K269" i="4"/>
  <c r="K205" i="4"/>
  <c r="K614" i="4"/>
  <c r="K109" i="4"/>
  <c r="K103" i="4"/>
  <c r="K97" i="4"/>
  <c r="K144" i="4"/>
  <c r="K138" i="4"/>
  <c r="K67" i="4"/>
  <c r="K130" i="4"/>
  <c r="K84" i="4"/>
  <c r="K93" i="4"/>
  <c r="K68" i="4"/>
  <c r="K25" i="4"/>
  <c r="H25" i="4"/>
  <c r="K658" i="4"/>
  <c r="H658" i="4"/>
  <c r="K626" i="4"/>
  <c r="H626" i="4"/>
  <c r="K434" i="4"/>
  <c r="H434" i="4"/>
  <c r="K352" i="4"/>
  <c r="H352" i="4"/>
  <c r="K306" i="4"/>
  <c r="H306" i="4"/>
  <c r="K275" i="4"/>
  <c r="H275" i="4"/>
  <c r="K242" i="4"/>
  <c r="H242" i="4"/>
  <c r="K219" i="4"/>
  <c r="H219" i="4"/>
  <c r="K202" i="4"/>
  <c r="H202" i="4"/>
  <c r="K154" i="4"/>
  <c r="H154" i="4"/>
  <c r="K498" i="4"/>
  <c r="H498" i="4"/>
  <c r="K402" i="4"/>
  <c r="H402" i="4"/>
  <c r="K370" i="4"/>
  <c r="H370" i="4"/>
  <c r="K88" i="4"/>
  <c r="H88" i="4"/>
  <c r="K73" i="4"/>
  <c r="H73" i="4"/>
  <c r="K111" i="4"/>
  <c r="H111" i="4"/>
  <c r="K105" i="4"/>
  <c r="H105" i="4"/>
  <c r="K99" i="4"/>
  <c r="H99" i="4"/>
  <c r="K148" i="4"/>
  <c r="H148" i="4"/>
  <c r="K777" i="4"/>
  <c r="H777" i="4"/>
  <c r="K745" i="4"/>
  <c r="H745" i="4"/>
  <c r="K713" i="4"/>
  <c r="H713" i="4"/>
  <c r="K681" i="4"/>
  <c r="H681" i="4"/>
  <c r="K666" i="4"/>
  <c r="H666" i="4"/>
  <c r="K649" i="4"/>
  <c r="H649" i="4"/>
  <c r="K617" i="4"/>
  <c r="H617" i="4"/>
  <c r="K585" i="4"/>
  <c r="H585" i="4"/>
  <c r="K553" i="4"/>
  <c r="H553" i="4"/>
  <c r="K522" i="4"/>
  <c r="H522" i="4"/>
  <c r="K489" i="4"/>
  <c r="H489" i="4"/>
  <c r="K457" i="4"/>
  <c r="H457" i="4"/>
  <c r="K425" i="4"/>
  <c r="H425" i="4"/>
  <c r="K393" i="4"/>
  <c r="H393" i="4"/>
  <c r="K361" i="4"/>
  <c r="H361" i="4"/>
  <c r="K329" i="4"/>
  <c r="H329" i="4"/>
  <c r="K297" i="4"/>
  <c r="H297" i="4"/>
  <c r="K265" i="4"/>
  <c r="H265" i="4"/>
  <c r="K234" i="4"/>
  <c r="H234" i="4"/>
  <c r="K201" i="4"/>
  <c r="H201" i="4"/>
  <c r="K161" i="4"/>
  <c r="H161" i="4"/>
  <c r="K44" i="4"/>
  <c r="H44" i="4"/>
  <c r="K594" i="4"/>
  <c r="H594" i="4"/>
  <c r="K23" i="4"/>
  <c r="H23" i="4"/>
  <c r="K15" i="4"/>
  <c r="H15" i="4"/>
  <c r="K38" i="4"/>
  <c r="H38" i="4"/>
  <c r="K55" i="4"/>
  <c r="H55" i="4"/>
  <c r="K50" i="4"/>
  <c r="H50" i="4"/>
  <c r="K85" i="4"/>
  <c r="H85" i="4"/>
  <c r="K90" i="4"/>
  <c r="H90" i="4"/>
  <c r="K110" i="4"/>
  <c r="H110" i="4"/>
  <c r="K98" i="4"/>
  <c r="H98" i="4"/>
  <c r="K147" i="4"/>
  <c r="H147" i="4"/>
  <c r="K124" i="4"/>
  <c r="H124" i="4"/>
  <c r="K336" i="4"/>
  <c r="H336" i="4"/>
  <c r="K304" i="4"/>
  <c r="H304" i="4"/>
  <c r="K272" i="4"/>
  <c r="H272" i="4"/>
  <c r="K240" i="4"/>
  <c r="H240" i="4"/>
  <c r="K208" i="4"/>
  <c r="H208" i="4"/>
  <c r="K722" i="4"/>
  <c r="H722" i="4"/>
  <c r="K700" i="4"/>
  <c r="H700" i="4"/>
  <c r="K162" i="4"/>
  <c r="H162" i="4"/>
  <c r="K27" i="4"/>
  <c r="H27" i="4"/>
  <c r="K22" i="4"/>
  <c r="H22" i="4"/>
  <c r="K64" i="4"/>
  <c r="H64" i="4"/>
  <c r="K767" i="4"/>
  <c r="H767" i="4"/>
  <c r="K756" i="4"/>
  <c r="H756" i="4"/>
  <c r="K735" i="4"/>
  <c r="H735" i="4"/>
  <c r="K727" i="4"/>
  <c r="H727" i="4"/>
  <c r="K711" i="4"/>
  <c r="H711" i="4"/>
  <c r="K703" i="4"/>
  <c r="H703" i="4"/>
  <c r="K687" i="4"/>
  <c r="H687" i="4"/>
  <c r="K671" i="4"/>
  <c r="H671" i="4"/>
  <c r="K655" i="4"/>
  <c r="H655" i="4"/>
  <c r="K647" i="4"/>
  <c r="H647" i="4"/>
  <c r="K639" i="4"/>
  <c r="H639" i="4"/>
  <c r="K623" i="4"/>
  <c r="H623" i="4"/>
  <c r="K616" i="4"/>
  <c r="H616" i="4"/>
  <c r="K599" i="4"/>
  <c r="H599" i="4"/>
  <c r="K567" i="4"/>
  <c r="H567" i="4"/>
  <c r="K559" i="4"/>
  <c r="H559" i="4"/>
  <c r="K551" i="4"/>
  <c r="H551" i="4"/>
  <c r="K547" i="4"/>
  <c r="H547" i="4"/>
  <c r="K511" i="4"/>
  <c r="H511" i="4"/>
  <c r="K503" i="4"/>
  <c r="H503" i="4"/>
  <c r="K495" i="4"/>
  <c r="H495" i="4"/>
  <c r="K487" i="4"/>
  <c r="H487" i="4"/>
  <c r="K471" i="4"/>
  <c r="H471" i="4"/>
  <c r="K431" i="4"/>
  <c r="H431" i="4"/>
  <c r="K424" i="4"/>
  <c r="H424" i="4"/>
  <c r="K407" i="4"/>
  <c r="H407" i="4"/>
  <c r="K368" i="4"/>
  <c r="H368" i="4"/>
  <c r="K359" i="4"/>
  <c r="H359" i="4"/>
  <c r="K343" i="4"/>
  <c r="H343" i="4"/>
  <c r="K303" i="4"/>
  <c r="H303" i="4"/>
  <c r="K295" i="4"/>
  <c r="H295" i="4"/>
  <c r="K279" i="4"/>
  <c r="H279" i="4"/>
  <c r="K239" i="4"/>
  <c r="H239" i="4"/>
  <c r="K232" i="4"/>
  <c r="H232" i="4"/>
  <c r="K215" i="4"/>
  <c r="H215" i="4"/>
  <c r="K175" i="4"/>
  <c r="H175" i="4"/>
  <c r="K167" i="4"/>
  <c r="H167" i="4"/>
  <c r="K159" i="4"/>
  <c r="H159" i="4"/>
  <c r="K56" i="4"/>
  <c r="H56" i="4"/>
  <c r="K562" i="4"/>
  <c r="H562" i="4"/>
  <c r="K193" i="4"/>
  <c r="H193" i="4"/>
  <c r="K7" i="4"/>
  <c r="H7" i="4"/>
  <c r="K48" i="4"/>
  <c r="H48" i="4"/>
  <c r="K72" i="4"/>
  <c r="H72" i="4"/>
  <c r="K119" i="4"/>
  <c r="H119" i="4"/>
  <c r="K766" i="4"/>
  <c r="H766" i="4"/>
  <c r="K751" i="4"/>
  <c r="H751" i="4"/>
  <c r="K734" i="4"/>
  <c r="H734" i="4"/>
  <c r="K719" i="4"/>
  <c r="H719" i="4"/>
  <c r="K702" i="4"/>
  <c r="H702" i="4"/>
  <c r="K686" i="4"/>
  <c r="H686" i="4"/>
  <c r="K670" i="4"/>
  <c r="H670" i="4"/>
  <c r="K665" i="4"/>
  <c r="H665" i="4"/>
  <c r="K638" i="4"/>
  <c r="H638" i="4"/>
  <c r="K622" i="4"/>
  <c r="H622" i="4"/>
  <c r="K606" i="4"/>
  <c r="H606" i="4"/>
  <c r="K590" i="4"/>
  <c r="H590" i="4"/>
  <c r="K575" i="4"/>
  <c r="H575" i="4"/>
  <c r="K558" i="4"/>
  <c r="H558" i="4"/>
  <c r="K542" i="4"/>
  <c r="H542" i="4"/>
  <c r="K526" i="4"/>
  <c r="H526" i="4"/>
  <c r="K510" i="4"/>
  <c r="H510" i="4"/>
  <c r="K507" i="4"/>
  <c r="H507" i="4"/>
  <c r="K478" i="4"/>
  <c r="H478" i="4"/>
  <c r="K462" i="4"/>
  <c r="H462" i="4"/>
  <c r="K446" i="4"/>
  <c r="H446" i="4"/>
  <c r="K430" i="4"/>
  <c r="H430" i="4"/>
  <c r="K414" i="4"/>
  <c r="H414" i="4"/>
  <c r="K398" i="4"/>
  <c r="H398" i="4"/>
  <c r="K395" i="4"/>
  <c r="H395" i="4"/>
  <c r="K366" i="4"/>
  <c r="H366" i="4"/>
  <c r="K350" i="4"/>
  <c r="H350" i="4"/>
  <c r="K334" i="4"/>
  <c r="H334" i="4"/>
  <c r="K318" i="4"/>
  <c r="H318" i="4"/>
  <c r="K302" i="4"/>
  <c r="H302" i="4"/>
  <c r="K286" i="4"/>
  <c r="H286" i="4"/>
  <c r="K270" i="4"/>
  <c r="H270" i="4"/>
  <c r="K254" i="4"/>
  <c r="H254" i="4"/>
  <c r="K256" i="4"/>
  <c r="H256" i="4"/>
  <c r="K223" i="4"/>
  <c r="H223" i="4"/>
  <c r="K206" i="4"/>
  <c r="H206" i="4"/>
  <c r="K189" i="4"/>
  <c r="H189" i="4"/>
  <c r="K174" i="4"/>
  <c r="H174" i="4"/>
  <c r="K158" i="4"/>
  <c r="H158" i="4"/>
  <c r="K52" i="4"/>
  <c r="H52" i="4"/>
  <c r="K754" i="4"/>
  <c r="H754" i="4"/>
  <c r="K530" i="4"/>
  <c r="H530" i="4"/>
  <c r="K59" i="4"/>
  <c r="H59" i="4"/>
  <c r="K122" i="4"/>
  <c r="H122" i="4"/>
  <c r="K479" i="4"/>
  <c r="H479" i="4"/>
  <c r="K30" i="4"/>
  <c r="H30" i="4"/>
  <c r="K4" i="4"/>
  <c r="H4" i="4"/>
  <c r="K19" i="4"/>
  <c r="H19" i="4"/>
  <c r="K13" i="4"/>
  <c r="H13" i="4"/>
  <c r="K36" i="4"/>
  <c r="H36" i="4"/>
  <c r="K116" i="4"/>
  <c r="H116" i="4"/>
  <c r="K141" i="4"/>
  <c r="H141" i="4"/>
  <c r="K764" i="4"/>
  <c r="H764" i="4"/>
  <c r="K732" i="4"/>
  <c r="H732" i="4"/>
  <c r="K701" i="4"/>
  <c r="H701" i="4"/>
  <c r="K668" i="4"/>
  <c r="H668" i="4"/>
  <c r="K636" i="4"/>
  <c r="H636" i="4"/>
  <c r="K604" i="4"/>
  <c r="H604" i="4"/>
  <c r="K572" i="4"/>
  <c r="H572" i="4"/>
  <c r="K540" i="4"/>
  <c r="H540" i="4"/>
  <c r="K521" i="4"/>
  <c r="H521" i="4"/>
  <c r="K476" i="4"/>
  <c r="H476" i="4"/>
  <c r="K444" i="4"/>
  <c r="H444" i="4"/>
  <c r="K412" i="4"/>
  <c r="H412" i="4"/>
  <c r="K380" i="4"/>
  <c r="H380" i="4"/>
  <c r="K348" i="4"/>
  <c r="H348" i="4"/>
  <c r="K316" i="4"/>
  <c r="H316" i="4"/>
  <c r="K284" i="4"/>
  <c r="H284" i="4"/>
  <c r="K252" i="4"/>
  <c r="H252" i="4"/>
  <c r="K221" i="4"/>
  <c r="H221" i="4"/>
  <c r="K195" i="4"/>
  <c r="H195" i="4"/>
  <c r="K156" i="4"/>
  <c r="H156" i="4"/>
  <c r="K74" i="4"/>
  <c r="K33" i="4"/>
  <c r="H33" i="4"/>
  <c r="K3" i="4"/>
  <c r="H3" i="4"/>
  <c r="K53" i="4"/>
  <c r="H53" i="4"/>
  <c r="K45" i="4"/>
  <c r="H45" i="4"/>
  <c r="K80" i="4"/>
  <c r="H80" i="4"/>
  <c r="K69" i="4"/>
  <c r="H69" i="4"/>
  <c r="K115" i="4"/>
  <c r="H115" i="4"/>
  <c r="K134" i="4"/>
  <c r="H134" i="4"/>
  <c r="K723" i="4"/>
  <c r="H723" i="4"/>
  <c r="K659" i="4"/>
  <c r="H659" i="4"/>
  <c r="K595" i="4"/>
  <c r="H595" i="4"/>
  <c r="K531" i="4"/>
  <c r="H531" i="4"/>
  <c r="K467" i="4"/>
  <c r="H467" i="4"/>
  <c r="K403" i="4"/>
  <c r="H403" i="4"/>
  <c r="K339" i="4"/>
  <c r="H339" i="4"/>
  <c r="K292" i="4"/>
  <c r="H292" i="4"/>
  <c r="K291" i="4"/>
  <c r="H291" i="4"/>
  <c r="K211" i="4"/>
  <c r="H211" i="4"/>
  <c r="K170" i="4"/>
  <c r="H170" i="4"/>
  <c r="K106" i="4"/>
  <c r="K100" i="4"/>
  <c r="K133" i="4"/>
  <c r="K125" i="4"/>
  <c r="K94" i="4"/>
  <c r="K417" i="4"/>
  <c r="K289" i="4"/>
  <c r="K87" i="4"/>
  <c r="K798" i="4"/>
  <c r="K481" i="4"/>
  <c r="K49" i="4"/>
  <c r="H2" i="4"/>
  <c r="K41" i="4"/>
  <c r="K61" i="4"/>
  <c r="K8" i="4"/>
  <c r="A36" i="7"/>
  <c r="H159" i="7"/>
  <c r="G8" i="7"/>
  <c r="G13" i="7"/>
  <c r="S13" i="7"/>
  <c r="R13" i="7"/>
  <c r="K13" i="7"/>
  <c r="J13" i="7"/>
  <c r="K545" i="4"/>
  <c r="K226" i="4"/>
  <c r="K120" i="4"/>
  <c r="K153" i="4"/>
  <c r="K358" i="4"/>
  <c r="K743" i="4"/>
  <c r="K131" i="4"/>
  <c r="K151" i="4"/>
  <c r="K673" i="4"/>
  <c r="K367" i="4"/>
  <c r="K75" i="4"/>
  <c r="K609" i="4"/>
  <c r="G9" i="7"/>
  <c r="H9" i="7" s="1"/>
  <c r="I9" i="7" s="1"/>
  <c r="A31" i="7"/>
  <c r="A33" i="7"/>
  <c r="A34" i="7"/>
  <c r="A32" i="7"/>
  <c r="D36" i="7"/>
  <c r="C36" i="7"/>
  <c r="K422" i="4"/>
  <c r="K166" i="4"/>
  <c r="K774" i="4"/>
  <c r="K642" i="4"/>
  <c r="K513" i="4"/>
  <c r="K385" i="4"/>
  <c r="K274" i="4"/>
  <c r="K550" i="4"/>
  <c r="K294" i="4"/>
  <c r="K486" i="4"/>
  <c r="K231" i="4"/>
  <c r="K705" i="4"/>
  <c r="K577" i="4"/>
  <c r="K449" i="4"/>
  <c r="K321" i="4"/>
  <c r="K192" i="4"/>
  <c r="K742" i="4"/>
  <c r="B47" i="7"/>
  <c r="K54" i="4"/>
  <c r="K92" i="4"/>
  <c r="K146" i="4"/>
  <c r="K760" i="4"/>
  <c r="K793" i="4"/>
  <c r="K89" i="4"/>
  <c r="K112" i="4"/>
  <c r="K139" i="4"/>
  <c r="K784" i="4"/>
  <c r="K752" i="4"/>
  <c r="K720" i="4"/>
  <c r="K688" i="4"/>
  <c r="K656" i="4"/>
  <c r="K624" i="4"/>
  <c r="K592" i="4"/>
  <c r="K561" i="4"/>
  <c r="K528" i="4"/>
  <c r="K496" i="4"/>
  <c r="K464" i="4"/>
  <c r="K432" i="4"/>
  <c r="K400" i="4"/>
  <c r="K381" i="4"/>
  <c r="D5" i="60"/>
  <c r="B43" i="7"/>
  <c r="B44" i="7"/>
  <c r="B41" i="7"/>
  <c r="B42" i="7"/>
  <c r="B46" i="7"/>
  <c r="B45" i="7"/>
  <c r="C86" i="25"/>
  <c r="E84" i="25"/>
  <c r="H26" i="26"/>
  <c r="B84" i="25"/>
  <c r="F62" i="25"/>
  <c r="B85" i="25"/>
  <c r="D62" i="25"/>
  <c r="F85" i="25"/>
  <c r="I35" i="4"/>
  <c r="C7" i="60" s="1"/>
  <c r="I150" i="4"/>
  <c r="D11" i="60" s="1"/>
  <c r="I238" i="4"/>
  <c r="C15" i="60" s="1"/>
  <c r="I308" i="4"/>
  <c r="C19" i="60" s="1"/>
  <c r="I368" i="4"/>
  <c r="D23" i="60" s="1"/>
  <c r="I424" i="4"/>
  <c r="D27" i="60" s="1"/>
  <c r="F29" i="60"/>
  <c r="E29" i="60"/>
  <c r="G29" i="60"/>
  <c r="G40" i="60"/>
  <c r="E40" i="60"/>
  <c r="F40" i="60"/>
  <c r="F51" i="60"/>
  <c r="G51" i="60"/>
  <c r="E51" i="60"/>
  <c r="E55" i="60"/>
  <c r="F55" i="60"/>
  <c r="G55" i="60"/>
  <c r="E57" i="60"/>
  <c r="F57" i="60"/>
  <c r="G57" i="60"/>
  <c r="F59" i="60"/>
  <c r="G59" i="60"/>
  <c r="E59" i="60"/>
  <c r="F61" i="60"/>
  <c r="E61" i="60"/>
  <c r="G61" i="60"/>
  <c r="E18" i="60"/>
  <c r="F18" i="60"/>
  <c r="G18" i="60"/>
  <c r="E9" i="60"/>
  <c r="F9" i="60"/>
  <c r="G9" i="60"/>
  <c r="E13" i="60"/>
  <c r="G13" i="60"/>
  <c r="F13" i="60"/>
  <c r="E17" i="60"/>
  <c r="F17" i="60"/>
  <c r="G17" i="60"/>
  <c r="E30" i="60"/>
  <c r="F30" i="60"/>
  <c r="G30" i="60"/>
  <c r="F35" i="60"/>
  <c r="G35" i="60"/>
  <c r="E35" i="60"/>
  <c r="F43" i="60"/>
  <c r="G43" i="60"/>
  <c r="E43" i="60"/>
  <c r="E46" i="60"/>
  <c r="F46" i="60"/>
  <c r="G46" i="60"/>
  <c r="G50" i="60"/>
  <c r="E50" i="60"/>
  <c r="F50" i="60"/>
  <c r="E49" i="60"/>
  <c r="F49" i="60"/>
  <c r="G49" i="60"/>
  <c r="E12" i="60"/>
  <c r="F12" i="60"/>
  <c r="G12" i="60"/>
  <c r="G16" i="60"/>
  <c r="F16" i="60"/>
  <c r="E16" i="60"/>
  <c r="F19" i="60"/>
  <c r="G19" i="60"/>
  <c r="E19" i="60"/>
  <c r="G24" i="60"/>
  <c r="E24" i="60"/>
  <c r="F24" i="60"/>
  <c r="E33" i="60"/>
  <c r="F33" i="60"/>
  <c r="G33" i="60"/>
  <c r="E41" i="60"/>
  <c r="F41" i="60"/>
  <c r="G41" i="60"/>
  <c r="G48" i="60"/>
  <c r="E48" i="60"/>
  <c r="F48" i="60"/>
  <c r="F53" i="60"/>
  <c r="E53" i="60"/>
  <c r="G53" i="60"/>
  <c r="G8" i="60"/>
  <c r="E8" i="60"/>
  <c r="F8" i="60"/>
  <c r="E7" i="60"/>
  <c r="F7" i="60"/>
  <c r="G7" i="60"/>
  <c r="E20" i="60"/>
  <c r="F20" i="60"/>
  <c r="G20" i="60"/>
  <c r="E23" i="60"/>
  <c r="F23" i="60"/>
  <c r="G23" i="60"/>
  <c r="E25" i="60"/>
  <c r="F25" i="60"/>
  <c r="G25" i="60"/>
  <c r="E36" i="60"/>
  <c r="F36" i="60"/>
  <c r="G36" i="60"/>
  <c r="E44" i="60"/>
  <c r="F44" i="60"/>
  <c r="G44" i="60"/>
  <c r="F45" i="60"/>
  <c r="E45" i="60"/>
  <c r="G45" i="60"/>
  <c r="E54" i="60"/>
  <c r="F54" i="60"/>
  <c r="G54" i="60"/>
  <c r="G56" i="60"/>
  <c r="E56" i="60"/>
  <c r="F56" i="60"/>
  <c r="E58" i="60"/>
  <c r="F58" i="60"/>
  <c r="G58" i="60"/>
  <c r="E60" i="60"/>
  <c r="F60" i="60"/>
  <c r="G60" i="60"/>
  <c r="E10" i="60"/>
  <c r="G10" i="60"/>
  <c r="F10" i="60"/>
  <c r="G5" i="60"/>
  <c r="F5" i="60"/>
  <c r="E5" i="60"/>
  <c r="E15" i="60"/>
  <c r="F15" i="60"/>
  <c r="G15" i="60"/>
  <c r="E21" i="60"/>
  <c r="F21" i="60"/>
  <c r="G21" i="60"/>
  <c r="E26" i="60"/>
  <c r="F26" i="60"/>
  <c r="G26" i="60"/>
  <c r="G32" i="60"/>
  <c r="E32" i="60"/>
  <c r="F32" i="60"/>
  <c r="E39" i="60"/>
  <c r="F39" i="60"/>
  <c r="G39" i="60"/>
  <c r="E22" i="60"/>
  <c r="F22" i="60"/>
  <c r="G22" i="60"/>
  <c r="F27" i="60"/>
  <c r="G27" i="60"/>
  <c r="E27" i="60"/>
  <c r="G34" i="60"/>
  <c r="E34" i="60"/>
  <c r="F34" i="60"/>
  <c r="E42" i="60"/>
  <c r="F42" i="60"/>
  <c r="G42" i="60"/>
  <c r="E47" i="60"/>
  <c r="F47" i="60"/>
  <c r="G47" i="60"/>
  <c r="E38" i="60"/>
  <c r="F38" i="60"/>
  <c r="G38" i="60"/>
  <c r="E6" i="60"/>
  <c r="F6" i="60"/>
  <c r="G6" i="60"/>
  <c r="F11" i="60"/>
  <c r="G11" i="60"/>
  <c r="E11" i="60"/>
  <c r="E14" i="60"/>
  <c r="F14" i="60"/>
  <c r="G14" i="60"/>
  <c r="E28" i="60"/>
  <c r="F28" i="60"/>
  <c r="G28" i="60"/>
  <c r="E31" i="60"/>
  <c r="F31" i="60"/>
  <c r="G31" i="60"/>
  <c r="F37" i="60"/>
  <c r="E37" i="60"/>
  <c r="G37" i="60"/>
  <c r="E52" i="60"/>
  <c r="F52" i="60"/>
  <c r="G52" i="60"/>
  <c r="K689" i="4"/>
  <c r="K534" i="4"/>
  <c r="K63" i="4"/>
  <c r="K28" i="4"/>
  <c r="K682" i="4"/>
  <c r="K791" i="4"/>
  <c r="K426" i="4"/>
  <c r="K778" i="4"/>
  <c r="K266" i="4"/>
  <c r="K104" i="4"/>
  <c r="K775" i="4"/>
  <c r="K718" i="4"/>
  <c r="K646" i="4"/>
  <c r="K582" i="4"/>
  <c r="K518" i="4"/>
  <c r="K454" i="4"/>
  <c r="K390" i="4"/>
  <c r="K326" i="4"/>
  <c r="K262" i="4"/>
  <c r="K198" i="4"/>
  <c r="K443" i="4"/>
  <c r="K591" i="4"/>
  <c r="K319" i="4"/>
  <c r="K315" i="4"/>
  <c r="K650" i="4"/>
  <c r="K394" i="4"/>
  <c r="K255" i="4"/>
  <c r="K611" i="4"/>
  <c r="K10" i="4"/>
  <c r="K135" i="4"/>
  <c r="K554" i="4"/>
  <c r="K298" i="4"/>
  <c r="K91" i="4"/>
  <c r="K66" i="4"/>
  <c r="K149" i="4"/>
  <c r="K790" i="4"/>
  <c r="K758" i="4"/>
  <c r="K726" i="4"/>
  <c r="K694" i="4"/>
  <c r="K662" i="4"/>
  <c r="K641" i="4"/>
  <c r="K598" i="4"/>
  <c r="K566" i="4"/>
  <c r="K535" i="4"/>
  <c r="K502" i="4"/>
  <c r="K470" i="4"/>
  <c r="K451" i="4"/>
  <c r="K406" i="4"/>
  <c r="K374" i="4"/>
  <c r="K342" i="4"/>
  <c r="K310" i="4"/>
  <c r="K278" i="4"/>
  <c r="K246" i="4"/>
  <c r="K214" i="4"/>
  <c r="K182" i="4"/>
  <c r="K118" i="4"/>
  <c r="K483" i="4"/>
  <c r="K228" i="4"/>
  <c r="D10" i="60"/>
  <c r="C10" i="60"/>
  <c r="K18" i="4"/>
  <c r="C34" i="60"/>
  <c r="D34" i="60"/>
  <c r="D14" i="60"/>
  <c r="C14" i="60"/>
  <c r="D18" i="60"/>
  <c r="C18" i="60"/>
  <c r="C24" i="60"/>
  <c r="D24" i="60"/>
  <c r="D40" i="60"/>
  <c r="C40" i="60"/>
  <c r="C41" i="60"/>
  <c r="D41" i="60"/>
  <c r="D42" i="60"/>
  <c r="C42" i="60"/>
  <c r="C44" i="60"/>
  <c r="D44" i="60"/>
  <c r="C51" i="60"/>
  <c r="D51" i="60"/>
  <c r="K81" i="4"/>
  <c r="K618" i="4"/>
  <c r="K362" i="4"/>
  <c r="K235" i="4"/>
  <c r="D12" i="60"/>
  <c r="C12" i="60"/>
  <c r="D16" i="60"/>
  <c r="C16" i="60"/>
  <c r="C17" i="60"/>
  <c r="D17" i="60"/>
  <c r="C20" i="60"/>
  <c r="D20" i="60"/>
  <c r="D22" i="60"/>
  <c r="C22" i="60"/>
  <c r="C35" i="60"/>
  <c r="D35" i="60"/>
  <c r="C37" i="60"/>
  <c r="D37" i="60"/>
  <c r="C38" i="60"/>
  <c r="D38" i="60"/>
  <c r="D48" i="60"/>
  <c r="C48" i="60"/>
  <c r="C50" i="60"/>
  <c r="D50" i="60"/>
  <c r="C52" i="60"/>
  <c r="D52" i="60"/>
  <c r="D54" i="60"/>
  <c r="C54" i="60"/>
  <c r="C55" i="60"/>
  <c r="D55" i="60"/>
  <c r="C56" i="60"/>
  <c r="D56" i="60"/>
  <c r="C57" i="60"/>
  <c r="D57" i="60"/>
  <c r="C58" i="60"/>
  <c r="D58" i="60"/>
  <c r="C59" i="60"/>
  <c r="D59" i="60"/>
  <c r="D60" i="60"/>
  <c r="C60" i="60"/>
  <c r="C61" i="60"/>
  <c r="D61" i="60"/>
  <c r="C9" i="60"/>
  <c r="D9" i="60"/>
  <c r="C8" i="60"/>
  <c r="D8" i="60"/>
  <c r="C6" i="60"/>
  <c r="D6" i="60"/>
  <c r="C21" i="60"/>
  <c r="D21" i="60"/>
  <c r="C26" i="60"/>
  <c r="D26" i="60"/>
  <c r="D28" i="60"/>
  <c r="C28" i="60"/>
  <c r="C29" i="60"/>
  <c r="D29" i="60"/>
  <c r="C30" i="60"/>
  <c r="D30" i="60"/>
  <c r="C31" i="60"/>
  <c r="D31" i="60"/>
  <c r="D32" i="60"/>
  <c r="C32" i="60"/>
  <c r="C33" i="60"/>
  <c r="D33" i="60"/>
  <c r="D36" i="60"/>
  <c r="C36" i="60"/>
  <c r="C39" i="60"/>
  <c r="D39" i="60"/>
  <c r="C43" i="60"/>
  <c r="D43" i="60"/>
  <c r="C45" i="60"/>
  <c r="D45" i="60"/>
  <c r="D46" i="60"/>
  <c r="C46" i="60"/>
  <c r="C47" i="60"/>
  <c r="D47" i="60"/>
  <c r="C49" i="60"/>
  <c r="D49" i="60"/>
  <c r="C53" i="60"/>
  <c r="D53" i="60"/>
  <c r="K746" i="4"/>
  <c r="K490" i="4"/>
  <c r="K117" i="4"/>
  <c r="K714" i="4"/>
  <c r="K586" i="4"/>
  <c r="K458" i="4"/>
  <c r="K330" i="4"/>
  <c r="G10" i="7"/>
  <c r="F6" i="7"/>
  <c r="C85" i="25"/>
  <c r="E86" i="25"/>
  <c r="H24" i="26"/>
  <c r="G62" i="25"/>
  <c r="C62" i="25"/>
  <c r="E85" i="25"/>
  <c r="K123" i="4"/>
  <c r="D85" i="25"/>
  <c r="D86" i="25"/>
  <c r="C84" i="25"/>
  <c r="E62" i="25"/>
  <c r="F84" i="25"/>
  <c r="G85" i="25"/>
  <c r="B62" i="25"/>
  <c r="H27" i="26"/>
  <c r="H25" i="26"/>
  <c r="K76" i="4"/>
  <c r="K121" i="4"/>
  <c r="K127" i="4"/>
  <c r="K770" i="4"/>
  <c r="K738" i="4"/>
  <c r="K706" i="4"/>
  <c r="K674" i="4"/>
  <c r="K653" i="4"/>
  <c r="K610" i="4"/>
  <c r="K578" i="4"/>
  <c r="K546" i="4"/>
  <c r="K514" i="4"/>
  <c r="K482" i="4"/>
  <c r="K450" i="4"/>
  <c r="K418" i="4"/>
  <c r="K386" i="4"/>
  <c r="K354" i="4"/>
  <c r="K323" i="4"/>
  <c r="K290" i="4"/>
  <c r="K258" i="4"/>
  <c r="K227" i="4"/>
  <c r="K169" i="4"/>
  <c r="K57" i="4"/>
  <c r="K29" i="4"/>
  <c r="K186" i="4"/>
  <c r="K697" i="4"/>
  <c r="K602" i="4"/>
  <c r="K537" i="4"/>
  <c r="K473" i="4"/>
  <c r="K410" i="4"/>
  <c r="K345" i="4"/>
  <c r="K281" i="4"/>
  <c r="K218" i="4"/>
  <c r="K185" i="4"/>
  <c r="K39" i="4"/>
  <c r="K58" i="4"/>
  <c r="K96" i="4"/>
  <c r="K761" i="4"/>
  <c r="K729" i="4"/>
  <c r="K633" i="4"/>
  <c r="K569" i="4"/>
  <c r="K505" i="4"/>
  <c r="K441" i="4"/>
  <c r="K377" i="4"/>
  <c r="K313" i="4"/>
  <c r="K249" i="4"/>
  <c r="K70" i="4"/>
  <c r="K95" i="4"/>
  <c r="K794" i="4"/>
  <c r="K763" i="4"/>
  <c r="K730" i="4"/>
  <c r="K698" i="4"/>
  <c r="K677" i="4"/>
  <c r="K634" i="4"/>
  <c r="K615" i="4"/>
  <c r="K570" i="4"/>
  <c r="K538" i="4"/>
  <c r="K506" i="4"/>
  <c r="K474" i="4"/>
  <c r="K442" i="4"/>
  <c r="K423" i="4"/>
  <c r="K378" i="4"/>
  <c r="K346" i="4"/>
  <c r="K314" i="4"/>
  <c r="K282" i="4"/>
  <c r="K250" i="4"/>
  <c r="K12" i="4"/>
  <c r="K210" i="4"/>
  <c r="K178" i="4"/>
  <c r="K113" i="4"/>
  <c r="K140" i="4"/>
  <c r="K785" i="4"/>
  <c r="K753" i="4"/>
  <c r="K721" i="4"/>
  <c r="K690" i="4"/>
  <c r="K657" i="4"/>
  <c r="K625" i="4"/>
  <c r="K593" i="4"/>
  <c r="K574" i="4"/>
  <c r="K529" i="4"/>
  <c r="K497" i="4"/>
  <c r="K466" i="4"/>
  <c r="K433" i="4"/>
  <c r="K401" i="4"/>
  <c r="K369" i="4"/>
  <c r="K338" i="4"/>
  <c r="K305" i="4"/>
  <c r="K273" i="4"/>
  <c r="K241" i="4"/>
  <c r="K209" i="4"/>
  <c r="K177" i="4"/>
  <c r="K172" i="4"/>
  <c r="K86" i="4"/>
  <c r="K46" i="4"/>
  <c r="K42" i="4"/>
  <c r="K34" i="4"/>
  <c r="K663" i="4"/>
  <c r="K739" i="4"/>
  <c r="K571" i="4"/>
  <c r="K187" i="4"/>
  <c r="K728" i="4"/>
  <c r="K383" i="4"/>
  <c r="K190" i="4"/>
  <c r="K77" i="4"/>
  <c r="K699" i="4"/>
  <c r="K355" i="4"/>
  <c r="K251" i="4"/>
  <c r="K155" i="4"/>
  <c r="K17" i="4"/>
  <c r="K31" i="4"/>
  <c r="K20" i="4"/>
  <c r="K62" i="4"/>
  <c r="K37" i="4"/>
  <c r="K35" i="4"/>
  <c r="K101" i="4"/>
  <c r="K747" i="4"/>
  <c r="K583" i="4"/>
  <c r="K579" i="4"/>
  <c r="K555" i="4"/>
  <c r="K539" i="4"/>
  <c r="K519" i="4"/>
  <c r="K515" i="4"/>
  <c r="K491" i="4"/>
  <c r="K480" i="4"/>
  <c r="K475" i="4"/>
  <c r="K455" i="4"/>
  <c r="K452" i="4"/>
  <c r="K439" i="4"/>
  <c r="K427" i="4"/>
  <c r="K415" i="4"/>
  <c r="K411" i="4"/>
  <c r="K391" i="4"/>
  <c r="K387" i="4"/>
  <c r="K375" i="4"/>
  <c r="K363" i="4"/>
  <c r="K351" i="4"/>
  <c r="K347" i="4"/>
  <c r="K327" i="4"/>
  <c r="K337" i="4"/>
  <c r="K311" i="4"/>
  <c r="K299" i="4"/>
  <c r="K287" i="4"/>
  <c r="K283" i="4"/>
  <c r="K263" i="4"/>
  <c r="K259" i="4"/>
  <c r="K247" i="4"/>
  <c r="K236" i="4"/>
  <c r="K224" i="4"/>
  <c r="K220" i="4"/>
  <c r="K199" i="4"/>
  <c r="K196" i="4"/>
  <c r="K183" i="4"/>
  <c r="K163" i="4"/>
  <c r="K152" i="4"/>
  <c r="G131" i="7"/>
  <c r="K79" i="4"/>
  <c r="K132" i="4"/>
  <c r="K744" i="4"/>
  <c r="K679" i="4"/>
  <c r="K527" i="4"/>
  <c r="K463" i="4"/>
  <c r="K335" i="4"/>
  <c r="K207" i="4"/>
  <c r="K142" i="4"/>
  <c r="K779" i="4"/>
  <c r="K691" i="4"/>
  <c r="K651" i="4"/>
  <c r="K563" i="4"/>
  <c r="K523" i="4"/>
  <c r="K435" i="4"/>
  <c r="K396" i="4"/>
  <c r="K308" i="4"/>
  <c r="K267" i="4"/>
  <c r="K179" i="4"/>
  <c r="K6" i="4"/>
  <c r="K24" i="4"/>
  <c r="K16" i="4"/>
  <c r="K51" i="4"/>
  <c r="K71" i="4"/>
  <c r="K136" i="4"/>
  <c r="K771" i="4"/>
  <c r="K731" i="4"/>
  <c r="K707" i="4"/>
  <c r="K667" i="4"/>
  <c r="K603" i="4"/>
  <c r="K759" i="4"/>
  <c r="K631" i="4"/>
  <c r="K587" i="4"/>
  <c r="K447" i="4"/>
  <c r="K768" i="4"/>
  <c r="K675" i="4"/>
  <c r="K508" i="4"/>
  <c r="K419" i="4"/>
  <c r="K9" i="4"/>
  <c r="K26" i="4"/>
  <c r="K5" i="4"/>
  <c r="K65" i="4"/>
  <c r="K47" i="4"/>
  <c r="K43" i="4"/>
  <c r="K82" i="4"/>
  <c r="K795" i="4"/>
  <c r="K683" i="4"/>
  <c r="K643" i="4"/>
  <c r="K619" i="4"/>
  <c r="K145" i="4"/>
  <c r="K695" i="4"/>
  <c r="K607" i="4"/>
  <c r="K128" i="4"/>
  <c r="K635" i="4"/>
  <c r="K548" i="4"/>
  <c r="K379" i="4"/>
  <c r="K543" i="4"/>
  <c r="K399" i="4"/>
  <c r="K271" i="4"/>
  <c r="K107" i="4"/>
  <c r="K755" i="4"/>
  <c r="K715" i="4"/>
  <c r="K627" i="4"/>
  <c r="K588" i="4"/>
  <c r="K499" i="4"/>
  <c r="K459" i="4"/>
  <c r="K371" i="4"/>
  <c r="K331" i="4"/>
  <c r="K243" i="4"/>
  <c r="K203" i="4"/>
  <c r="K32" i="4"/>
  <c r="D84" i="25"/>
  <c r="F86" i="25"/>
  <c r="G86" i="25"/>
  <c r="B86" i="25"/>
  <c r="K114" i="4"/>
  <c r="K143" i="4"/>
  <c r="K788" i="4"/>
  <c r="K757" i="4"/>
  <c r="K724" i="4"/>
  <c r="K692" i="4"/>
  <c r="K660" i="4"/>
  <c r="K628" i="4"/>
  <c r="K596" i="4"/>
  <c r="K564" i="4"/>
  <c r="K532" i="4"/>
  <c r="K500" i="4"/>
  <c r="K468" i="4"/>
  <c r="K436" i="4"/>
  <c r="K404" i="4"/>
  <c r="K372" i="4"/>
  <c r="K340" i="4"/>
  <c r="K322" i="4"/>
  <c r="K276" i="4"/>
  <c r="K244" i="4"/>
  <c r="K212" i="4"/>
  <c r="K180" i="4"/>
  <c r="G134" i="7"/>
  <c r="K40" i="4"/>
  <c r="K83" i="4"/>
  <c r="K108" i="4"/>
  <c r="K137" i="4"/>
  <c r="K781" i="4"/>
  <c r="K748" i="4"/>
  <c r="K716" i="4"/>
  <c r="K684" i="4"/>
  <c r="K652" i="4"/>
  <c r="K620" i="4"/>
  <c r="K601" i="4"/>
  <c r="K556" i="4"/>
  <c r="K524" i="4"/>
  <c r="K492" i="4"/>
  <c r="K460" i="4"/>
  <c r="K428" i="4"/>
  <c r="K409" i="4"/>
  <c r="K364" i="4"/>
  <c r="K332" i="4"/>
  <c r="K300" i="4"/>
  <c r="K268" i="4"/>
  <c r="K237" i="4"/>
  <c r="K204" i="4"/>
  <c r="K173" i="4"/>
  <c r="G133" i="7"/>
  <c r="K78" i="4"/>
  <c r="K102" i="4"/>
  <c r="K129" i="4"/>
  <c r="K772" i="4"/>
  <c r="K740" i="4"/>
  <c r="K708" i="4"/>
  <c r="K676" i="4"/>
  <c r="K644" i="4"/>
  <c r="K612" i="4"/>
  <c r="K580" i="4"/>
  <c r="K560" i="4"/>
  <c r="K516" i="4"/>
  <c r="K484" i="4"/>
  <c r="K465" i="4"/>
  <c r="K420" i="4"/>
  <c r="K388" i="4"/>
  <c r="K356" i="4"/>
  <c r="K324" i="4"/>
  <c r="K307" i="4"/>
  <c r="K260" i="4"/>
  <c r="K229" i="4"/>
  <c r="K197" i="4"/>
  <c r="K164" i="4"/>
  <c r="K60" i="4"/>
  <c r="K11" i="4"/>
  <c r="K21" i="4"/>
  <c r="K14" i="4"/>
  <c r="G132" i="7"/>
  <c r="G135" i="7"/>
  <c r="G130" i="7"/>
  <c r="I396" i="4"/>
  <c r="I196" i="4"/>
  <c r="M13" i="7" l="1"/>
  <c r="L12" i="7"/>
  <c r="E6" i="7"/>
  <c r="F13" i="7"/>
  <c r="S12" i="7"/>
  <c r="T11" i="7" s="1"/>
  <c r="R12" i="7"/>
  <c r="K12" i="7"/>
  <c r="J12" i="7"/>
  <c r="U13" i="7"/>
  <c r="T12" i="7"/>
  <c r="G159" i="7"/>
  <c r="H160" i="7"/>
  <c r="G129" i="7"/>
  <c r="N129" i="7" s="1"/>
  <c r="S129" i="7" s="1"/>
  <c r="X129" i="7" s="1"/>
  <c r="H4" i="34"/>
  <c r="G11" i="7"/>
  <c r="G12" i="7" s="1"/>
  <c r="C27" i="60"/>
  <c r="D15" i="60"/>
  <c r="C5" i="60"/>
  <c r="J34" i="7"/>
  <c r="I34" i="7"/>
  <c r="J36" i="7"/>
  <c r="I36" i="7"/>
  <c r="I30" i="7"/>
  <c r="J30" i="7"/>
  <c r="J32" i="7"/>
  <c r="I32" i="7"/>
  <c r="C33" i="7"/>
  <c r="D33" i="7"/>
  <c r="D34" i="7"/>
  <c r="C34" i="7"/>
  <c r="D30" i="7"/>
  <c r="C30" i="7"/>
  <c r="D35" i="7"/>
  <c r="C35" i="7"/>
  <c r="C32" i="7"/>
  <c r="D32" i="7"/>
  <c r="D31" i="7"/>
  <c r="C31" i="7"/>
  <c r="D7" i="60"/>
  <c r="C27" i="7"/>
  <c r="C11" i="60"/>
  <c r="C23" i="60"/>
  <c r="D19" i="60"/>
  <c r="B120" i="7"/>
  <c r="M8" i="34"/>
  <c r="C13" i="60"/>
  <c r="D13" i="60"/>
  <c r="C25" i="60"/>
  <c r="D25" i="60"/>
  <c r="B117" i="7"/>
  <c r="F10" i="7"/>
  <c r="F8" i="7"/>
  <c r="F9" i="7"/>
  <c r="H11" i="34"/>
  <c r="I5" i="34"/>
  <c r="D6" i="7"/>
  <c r="E10" i="7"/>
  <c r="E9" i="7"/>
  <c r="B113" i="7"/>
  <c r="M7" i="34"/>
  <c r="M6" i="34"/>
  <c r="B115" i="7"/>
  <c r="B122" i="7"/>
  <c r="B118" i="7"/>
  <c r="A30" i="7"/>
  <c r="A35" i="7"/>
  <c r="M9" i="34"/>
  <c r="F159" i="7" l="1"/>
  <c r="G160" i="7"/>
  <c r="I163" i="7" s="1"/>
  <c r="M12" i="7"/>
  <c r="L11" i="7"/>
  <c r="D13" i="7"/>
  <c r="R10" i="7"/>
  <c r="S10" i="7"/>
  <c r="T9" i="7" s="1"/>
  <c r="K10" i="7"/>
  <c r="L9" i="7" s="1"/>
  <c r="J10" i="7"/>
  <c r="U12" i="7"/>
  <c r="E8" i="7"/>
  <c r="E13" i="7"/>
  <c r="R11" i="7"/>
  <c r="S11" i="7"/>
  <c r="K11" i="7"/>
  <c r="L10" i="7" s="1"/>
  <c r="J11" i="7"/>
  <c r="F31" i="7"/>
  <c r="F132" i="7"/>
  <c r="F131" i="7"/>
  <c r="F135" i="7"/>
  <c r="F134" i="7"/>
  <c r="F133" i="7"/>
  <c r="F136" i="7"/>
  <c r="F130" i="7"/>
  <c r="J6" i="34"/>
  <c r="M4" i="34"/>
  <c r="N34" i="7"/>
  <c r="F11" i="7"/>
  <c r="F12" i="7" s="1"/>
  <c r="M5" i="34"/>
  <c r="C6" i="7"/>
  <c r="D8" i="7"/>
  <c r="D10" i="7"/>
  <c r="D9" i="7"/>
  <c r="E11" i="7"/>
  <c r="E12" i="7" s="1"/>
  <c r="E135" i="7"/>
  <c r="E130" i="7"/>
  <c r="E136" i="7"/>
  <c r="E134" i="7"/>
  <c r="E132" i="7"/>
  <c r="E133" i="7"/>
  <c r="E131" i="7"/>
  <c r="E159" i="7" l="1"/>
  <c r="F129" i="7"/>
  <c r="M129" i="7" s="1"/>
  <c r="R129" i="7" s="1"/>
  <c r="W129" i="7" s="1"/>
  <c r="F160" i="7"/>
  <c r="W12" i="7"/>
  <c r="V12" i="7"/>
  <c r="X12" i="7"/>
  <c r="C13" i="7"/>
  <c r="R9" i="7"/>
  <c r="S9" i="7"/>
  <c r="T8" i="7" s="1"/>
  <c r="J9" i="7"/>
  <c r="K9" i="7"/>
  <c r="M11" i="7"/>
  <c r="M10" i="7"/>
  <c r="O12" i="7"/>
  <c r="P12" i="7"/>
  <c r="N12" i="7"/>
  <c r="T10" i="7"/>
  <c r="U10" i="7" s="1"/>
  <c r="U11" i="7"/>
  <c r="M10" i="34"/>
  <c r="M130" i="7"/>
  <c r="N130" i="7"/>
  <c r="M135" i="7"/>
  <c r="N135" i="7"/>
  <c r="M136" i="7"/>
  <c r="N136" i="7"/>
  <c r="M131" i="7"/>
  <c r="N131" i="7"/>
  <c r="M133" i="7"/>
  <c r="N133" i="7"/>
  <c r="M132" i="7"/>
  <c r="N132" i="7"/>
  <c r="M134" i="7"/>
  <c r="N134" i="7"/>
  <c r="I9" i="34"/>
  <c r="J8" i="34"/>
  <c r="D11" i="7"/>
  <c r="D12" i="7" s="1"/>
  <c r="B6" i="7"/>
  <c r="C9" i="7"/>
  <c r="C8" i="7"/>
  <c r="C10" i="7"/>
  <c r="D130" i="7"/>
  <c r="D133" i="7"/>
  <c r="L133" i="7" s="1"/>
  <c r="D135" i="7"/>
  <c r="D131" i="7"/>
  <c r="L131" i="7" s="1"/>
  <c r="D132" i="7"/>
  <c r="L132" i="7" s="1"/>
  <c r="D136" i="7"/>
  <c r="D134" i="7"/>
  <c r="L134" i="7" s="1"/>
  <c r="D159" i="7" l="1"/>
  <c r="E129" i="7"/>
  <c r="L129" i="7" s="1"/>
  <c r="Q129" i="7" s="1"/>
  <c r="V129" i="7" s="1"/>
  <c r="B13" i="7"/>
  <c r="R8" i="7"/>
  <c r="S8" i="7"/>
  <c r="U8" i="7" s="1"/>
  <c r="K8" i="7"/>
  <c r="J8" i="7"/>
  <c r="V11" i="7"/>
  <c r="X11" i="7"/>
  <c r="W11" i="7"/>
  <c r="W10" i="7"/>
  <c r="V10" i="7"/>
  <c r="X10" i="7"/>
  <c r="O10" i="7"/>
  <c r="N10" i="7"/>
  <c r="P10" i="7"/>
  <c r="N11" i="7"/>
  <c r="O11" i="7"/>
  <c r="P11" i="7"/>
  <c r="L8" i="7"/>
  <c r="M9" i="7"/>
  <c r="U9" i="7"/>
  <c r="E160" i="7"/>
  <c r="Q131" i="7"/>
  <c r="V131" i="7"/>
  <c r="V133" i="7"/>
  <c r="Q133" i="7"/>
  <c r="Q132" i="7"/>
  <c r="V132" i="7"/>
  <c r="V134" i="7"/>
  <c r="Q134" i="7"/>
  <c r="R133" i="7"/>
  <c r="W133" i="7"/>
  <c r="X131" i="7"/>
  <c r="S131" i="7"/>
  <c r="R131" i="7"/>
  <c r="W131" i="7"/>
  <c r="X134" i="7"/>
  <c r="S134" i="7"/>
  <c r="X136" i="7"/>
  <c r="S136" i="7"/>
  <c r="W134" i="7"/>
  <c r="R134" i="7"/>
  <c r="W136" i="7"/>
  <c r="R136" i="7"/>
  <c r="L135" i="7"/>
  <c r="X132" i="7"/>
  <c r="S132" i="7"/>
  <c r="S135" i="7"/>
  <c r="X135" i="7"/>
  <c r="L136" i="7"/>
  <c r="W132" i="7"/>
  <c r="R132" i="7"/>
  <c r="R135" i="7"/>
  <c r="W135" i="7"/>
  <c r="X130" i="7"/>
  <c r="S130" i="7"/>
  <c r="S133" i="7"/>
  <c r="X133" i="7"/>
  <c r="L130" i="7"/>
  <c r="W130" i="7"/>
  <c r="R130" i="7"/>
  <c r="B8" i="7"/>
  <c r="B9" i="7"/>
  <c r="B10" i="7"/>
  <c r="C11" i="7"/>
  <c r="C12" i="7" s="1"/>
  <c r="C131" i="7"/>
  <c r="K131" i="7" s="1"/>
  <c r="C133" i="7"/>
  <c r="K133" i="7" s="1"/>
  <c r="C132" i="7"/>
  <c r="C134" i="7"/>
  <c r="K134" i="7" s="1"/>
  <c r="C130" i="7"/>
  <c r="K130" i="7" s="1"/>
  <c r="C136" i="7"/>
  <c r="K136" i="7" s="1"/>
  <c r="C159" i="7" l="1"/>
  <c r="M8" i="7"/>
  <c r="P8" i="7" s="1"/>
  <c r="D129" i="7"/>
  <c r="K129" i="7" s="1"/>
  <c r="P129" i="7" s="1"/>
  <c r="U129" i="7" s="1"/>
  <c r="X9" i="7"/>
  <c r="V9" i="7"/>
  <c r="W9" i="7"/>
  <c r="P9" i="7"/>
  <c r="N9" i="7"/>
  <c r="O9" i="7"/>
  <c r="X8" i="7"/>
  <c r="W8" i="7"/>
  <c r="V8" i="7"/>
  <c r="P136" i="7"/>
  <c r="U136" i="7"/>
  <c r="U130" i="7"/>
  <c r="P130" i="7"/>
  <c r="P134" i="7"/>
  <c r="U134" i="7"/>
  <c r="P133" i="7"/>
  <c r="U133" i="7"/>
  <c r="P131" i="7"/>
  <c r="U131" i="7"/>
  <c r="C135" i="7"/>
  <c r="D160" i="7"/>
  <c r="Q130" i="7"/>
  <c r="V130" i="7"/>
  <c r="K132" i="7"/>
  <c r="Q136" i="7"/>
  <c r="V136" i="7"/>
  <c r="Q135" i="7"/>
  <c r="V135" i="7"/>
  <c r="B11" i="7"/>
  <c r="B12" i="7" s="1"/>
  <c r="B135" i="7"/>
  <c r="B131" i="7"/>
  <c r="J131" i="7" s="1"/>
  <c r="B134" i="7"/>
  <c r="J134" i="7" s="1"/>
  <c r="B133" i="7"/>
  <c r="J133" i="7" s="1"/>
  <c r="B130" i="7"/>
  <c r="J130" i="7" s="1"/>
  <c r="B132" i="7"/>
  <c r="J132" i="7" s="1"/>
  <c r="N8" i="7" l="1"/>
  <c r="O8" i="7"/>
  <c r="C129" i="7"/>
  <c r="J129" i="7" s="1"/>
  <c r="C160" i="7"/>
  <c r="B136" i="7"/>
  <c r="J136" i="7" s="1"/>
  <c r="J135" i="7"/>
  <c r="K135" i="7"/>
  <c r="P132" i="7"/>
  <c r="U132" i="7"/>
  <c r="J15" i="34" a="1"/>
  <c r="I15" i="34" a="1"/>
  <c r="B129" i="7" l="1"/>
  <c r="P135" i="7"/>
  <c r="U135" i="7"/>
  <c r="H15" i="34" a="1"/>
  <c r="I19" i="34"/>
  <c r="I15" i="34"/>
  <c r="I20" i="34"/>
  <c r="I17" i="34"/>
  <c r="I16" i="34"/>
  <c r="I18" i="34"/>
  <c r="J16" i="34"/>
  <c r="L16" i="34" s="1"/>
  <c r="M15" i="34" s="1"/>
  <c r="J15" i="34"/>
  <c r="L15" i="34" s="1"/>
  <c r="J20" i="34"/>
  <c r="L20" i="34" s="1"/>
  <c r="J17" i="34"/>
  <c r="L17" i="34" s="1"/>
  <c r="M16" i="34" s="1"/>
  <c r="J18" i="34"/>
  <c r="L18" i="34" s="1"/>
  <c r="M17" i="34" s="1"/>
  <c r="J19" i="34"/>
  <c r="L19" i="34" s="1"/>
  <c r="M18" i="34" s="1"/>
  <c r="N18" i="34" l="1"/>
  <c r="O18" i="34" s="1"/>
  <c r="N15" i="34"/>
  <c r="P15" i="34" s="1"/>
  <c r="H20" i="34"/>
  <c r="H19" i="34"/>
  <c r="H18" i="34"/>
  <c r="H17" i="34"/>
  <c r="H16" i="34"/>
  <c r="H15" i="34"/>
  <c r="N17" i="34"/>
  <c r="Q17" i="34" s="1"/>
  <c r="N16" i="34"/>
  <c r="P16" i="34" s="1"/>
  <c r="M19" i="34"/>
  <c r="N19" i="34" s="1"/>
  <c r="N20" i="34"/>
  <c r="P18" i="34" l="1"/>
  <c r="Q18" i="34"/>
  <c r="O16" i="34"/>
  <c r="Q16" i="34"/>
  <c r="P17" i="34"/>
  <c r="Q15" i="34"/>
  <c r="O15" i="34"/>
  <c r="O17" i="34"/>
  <c r="P19" i="34"/>
  <c r="Q19" i="34"/>
  <c r="O19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F830" authorId="0" shapeId="0" xr:uid="{6CFD9CF2-DD4E-449F-8D86-0B5BDB9E3CF6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6079.8152 - Paid for deemed/capacity charges</t>
        </r>
      </text>
    </comment>
    <comment ref="F862" authorId="0" shapeId="0" xr:uid="{A6F458C6-D3E8-4EF2-9915-237C0800BA63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139.218 Paid for deemed/capacity charges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F282" authorId="0" shapeId="0" xr:uid="{4CCEB231-235B-492D-9FA2-60746263D4C6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adjustments made in 2020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D164" authorId="0" shapeId="0" xr:uid="{9B151C03-BD7C-4568-A8DF-52DD7528687D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BECS Seased Operations in March 2021</t>
        </r>
      </text>
    </comment>
    <comment ref="D169" authorId="0" shapeId="0" xr:uid="{C9399F10-37DD-42B6-A479-0B8BA49BF89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BECS Seased Operations in March 2021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C2" authorId="0" shapeId="0" xr:uid="{570DDF1A-ABFD-4BD2-859C-49D1C9DE3F61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Tibet Hima Mining Company – </t>
        </r>
      </text>
    </comment>
    <comment ref="H7" authorId="0" shapeId="0" xr:uid="{6ABE106F-A8D0-42F9-AE02-03921C0463EF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14.4</t>
        </r>
      </text>
    </comment>
    <comment ref="H10" authorId="0" shapeId="0" xr:uid="{AB82CA24-F7E9-47D6-86C9-12CB507120B8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6.595 capacity revised. Some reports have 6.5</t>
        </r>
      </text>
    </comment>
    <comment ref="H12" authorId="0" shapeId="0" xr:uid="{F03E4EA6-BD44-4A8D-93D2-9BB0B027D0E0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262</t>
        </r>
      </text>
    </comment>
    <comment ref="H20" authorId="0" shapeId="0" xr:uid="{CADCB19A-2576-457F-97B7-1113177F3728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50MW net of parasitic load of 1.5 MW</t>
        </r>
      </text>
    </comment>
    <comment ref="H21" authorId="0" shapeId="0" xr:uid="{F0ABDEB6-4106-425A-8C76-EADDFF384E17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currently expanding to about 40</t>
        </r>
      </text>
    </comment>
    <comment ref="H26" authorId="0" shapeId="0" xr:uid="{5C41A29D-AD9C-4754-9CD9-5781041F1034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Removed from supply</t>
        </r>
      </text>
    </comment>
    <comment ref="H43" authorId="0" shapeId="0" xr:uid="{E34A4FE3-5C6E-48AB-9630-80DBA3C73E8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adjusted from 5.0</t>
        </r>
      </text>
    </comment>
    <comment ref="I47" authorId="0" shapeId="0" xr:uid="{01823564-A44A-423C-9B4D-A100D09B1527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no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C2" authorId="0" shapeId="0" xr:uid="{1C7518D0-1B91-40A9-9B1D-FD7EC0630ED4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Tibet Hima Mining Company – </t>
        </r>
      </text>
    </comment>
    <comment ref="H7" authorId="0" shapeId="0" xr:uid="{A93A98E0-ECE3-46E0-A438-8F9B9A56FF89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14.4</t>
        </r>
      </text>
    </comment>
    <comment ref="H10" authorId="0" shapeId="0" xr:uid="{2461FB65-8573-4ED6-97FD-28F90417F92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6.595 capacity revised. Some reports have 6.5</t>
        </r>
      </text>
    </comment>
    <comment ref="H12" authorId="0" shapeId="0" xr:uid="{3CD2CDEB-4528-4BA5-8A7C-5A9A33252E25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262</t>
        </r>
      </text>
    </comment>
    <comment ref="H20" authorId="0" shapeId="0" xr:uid="{396D8B63-FC85-409D-B3A9-FD949FB692D8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50MW net of parasitic load of 1.5 MW</t>
        </r>
      </text>
    </comment>
    <comment ref="H21" authorId="0" shapeId="0" xr:uid="{90697FC8-3B8F-4E92-9C73-DAF228D09E87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currently expanding to about 40</t>
        </r>
      </text>
    </comment>
    <comment ref="H23" authorId="0" shapeId="0" xr:uid="{A2866F82-0217-4921-8CE0-99FAC1FCC19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Removed 9.5</t>
        </r>
      </text>
    </comment>
    <comment ref="H41" authorId="0" shapeId="0" xr:uid="{54DE6CB7-2982-4939-B338-C86D279AC65A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adjusted from 5.0</t>
        </r>
      </text>
    </comment>
    <comment ref="I45" authorId="0" shapeId="0" xr:uid="{657A471D-47CE-48D8-99D6-CCCABD143D4D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K48" authorId="0" shapeId="0" xr:uid="{79C4326F-6D43-4FFC-BA77-0A73FE000C5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Bck to June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Mbaziira</author>
  </authors>
  <commentList>
    <comment ref="C2" authorId="0" shapeId="0" xr:uid="{B22547CD-C2A1-43DF-933B-B2F30B43DBB2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Tibet Hima Mining Company – </t>
        </r>
      </text>
    </comment>
    <comment ref="H7" authorId="0" shapeId="0" xr:uid="{7591BBB2-3432-456A-A756-6DF867F584E6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14.4</t>
        </r>
      </text>
    </comment>
    <comment ref="H10" authorId="0" shapeId="0" xr:uid="{D9D075D3-C900-4CBB-91C8-1857372407E6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6.595 capacity revised. Some reports have 6.5</t>
        </r>
      </text>
    </comment>
    <comment ref="H12" authorId="0" shapeId="0" xr:uid="{C96D03FC-8FD5-416A-83F9-EF66F8839539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262</t>
        </r>
      </text>
    </comment>
    <comment ref="H20" authorId="0" shapeId="0" xr:uid="{7A5AAF2C-152B-4855-B8E9-FA8373BFFBBE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50MW net of parasitic load of 1.5 MW</t>
        </r>
      </text>
    </comment>
    <comment ref="H21" authorId="0" shapeId="0" xr:uid="{590BA1BB-C1EA-470C-A058-B8CEE2912E29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currently expanding to about 40</t>
        </r>
      </text>
    </comment>
    <comment ref="H41" authorId="0" shapeId="0" xr:uid="{F5C2D3D9-EF68-47D8-9284-D03B1BD2934F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adjusted from 5.0</t>
        </r>
      </text>
    </comment>
    <comment ref="I45" authorId="0" shapeId="0" xr:uid="{8F2D5B30-3961-4624-9603-082568FE918D}">
      <text>
        <r>
          <rPr>
            <b/>
            <sz val="9"/>
            <color indexed="81"/>
            <rFont val="Tahoma"/>
            <family val="2"/>
          </rPr>
          <t>Mike Mbaziira:</t>
        </r>
        <r>
          <rPr>
            <sz val="9"/>
            <color indexed="81"/>
            <rFont val="Tahoma"/>
            <family val="2"/>
          </rPr>
          <t xml:space="preserve">
no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E11373-4999-4AD2-B80E-B76625627FA4}" keepAlive="1" name="Query - Energy_Purchases_MWh" description="Connection to the 'Energy_Purchases_MWh' query in the workbook." type="5" refreshedVersion="6" background="1" saveData="1">
    <dbPr connection="Provider=Microsoft.Mashup.OleDb.1;Data Source=$Workbook$;Location=Energy_Purchases_MWh;Extended Properties=&quot;&quot;" command="SELECT * FROM [Energy_Purchases_MWh]"/>
  </connection>
  <connection id="2" xr16:uid="{2B4B6929-C986-4531-A570-A2F3F12BBAB3}" keepAlive="1" name="Query - Energy_Sold_MWh" description="Connection to the 'Energy_Sold_MWh' query in the workbook." type="5" refreshedVersion="6" background="1" saveData="1">
    <dbPr connection="Provider=Microsoft.Mashup.OleDb.1;Data Source=$Workbook$;Location=Energy_Sold_MWh;Extended Properties=&quot;&quot;" command="SELECT * FROM [Energy_Sold_MWh]"/>
  </connection>
  <connection id="3" xr16:uid="{0CEDA50E-FC3D-4998-93C6-4CB31ADE2A43}" keepAlive="1" name="Query - Energy_Sold_TOU_MWh" description="Connection to the 'Energy_Sold_TOU_MWh' query in the workbook." type="5" refreshedVersion="6" background="1" saveData="1">
    <dbPr connection="Provider=Microsoft.Mashup.OleDb.1;Data Source=$Workbook$;Location=Energy_Sold_TOU_MWh;Extended Properties=&quot;&quot;" command="SELECT * FROM [Energy_Sold_TOU_MWh]"/>
  </connection>
  <connection id="4" xr16:uid="{302E4A3E-1132-4F10-8120-8F99D6E3184C}" keepAlive="1" name="Query - Network Length (kms)" description="Connection to the 'Network Length (kms)' query in the workbook." type="5" refreshedVersion="6" background="1" saveData="1">
    <dbPr connection="Provider=Microsoft.Mashup.OleDb.1;Data Source=$Workbook$;Location=Network Length (kms);Extended Properties=&quot;&quot;" command="SELECT * FROM [Network Length (kms)]"/>
  </connection>
  <connection id="5" xr16:uid="{00000000-0015-0000-FFFF-FFFF00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<sst xmlns="http://schemas.openxmlformats.org/spreadsheetml/2006/main" count="18115" uniqueCount="840">
  <si>
    <t>Years</t>
  </si>
  <si>
    <t>Quarters</t>
  </si>
  <si>
    <t>Period</t>
  </si>
  <si>
    <t>EnergyCustomerName</t>
  </si>
  <si>
    <t>EnergySold(ShsMil)</t>
  </si>
  <si>
    <t>EnergySold(MWh)</t>
  </si>
  <si>
    <t>Code</t>
  </si>
  <si>
    <t>Area</t>
  </si>
  <si>
    <t>Q3</t>
  </si>
  <si>
    <t>UMEME (U) Limited</t>
  </si>
  <si>
    <t>UEDCL</t>
  </si>
  <si>
    <t>Kilembe Investment Limited (KIL)</t>
  </si>
  <si>
    <t>Bundibugyo Energy Cooperative Society (BECSL)</t>
  </si>
  <si>
    <t>Pader Abim Community Multipurpose Electric Co-operative Society Limited (PACMECS)</t>
  </si>
  <si>
    <t xml:space="preserve">Kyegegwa Rural Electricity Cooperation Society </t>
  </si>
  <si>
    <t>KENYA POWER LIGHTING COMPANY (KPLC)</t>
  </si>
  <si>
    <t>TANESCO</t>
  </si>
  <si>
    <t>Rwanda (EWSA)</t>
  </si>
  <si>
    <t>DRC SNEL</t>
  </si>
  <si>
    <t>Q2</t>
  </si>
  <si>
    <t>Q1</t>
  </si>
  <si>
    <t>Q4</t>
  </si>
  <si>
    <t>Ferdsult</t>
  </si>
  <si>
    <t>WENRECO</t>
  </si>
  <si>
    <t>Utility</t>
  </si>
  <si>
    <t>Abbreviation</t>
  </si>
  <si>
    <t>D101</t>
  </si>
  <si>
    <t>UMEME</t>
  </si>
  <si>
    <t>D106</t>
  </si>
  <si>
    <t>Minigrid</t>
  </si>
  <si>
    <t>D109</t>
  </si>
  <si>
    <t>KIL</t>
  </si>
  <si>
    <t>D107</t>
  </si>
  <si>
    <t>BECSL</t>
  </si>
  <si>
    <t>D108</t>
  </si>
  <si>
    <t>PACMECS</t>
  </si>
  <si>
    <t>D110</t>
  </si>
  <si>
    <t>KRECS</t>
  </si>
  <si>
    <t>D111</t>
  </si>
  <si>
    <t>D102</t>
  </si>
  <si>
    <t>Export</t>
  </si>
  <si>
    <t>KENYA</t>
  </si>
  <si>
    <t>D103</t>
  </si>
  <si>
    <t>D104</t>
  </si>
  <si>
    <t>Rwanda</t>
  </si>
  <si>
    <t>D105</t>
  </si>
  <si>
    <t>DRC</t>
  </si>
  <si>
    <t>D112</t>
  </si>
  <si>
    <t>Quarter</t>
  </si>
  <si>
    <t>Tech</t>
  </si>
  <si>
    <t>Purchase ('Millions)</t>
  </si>
  <si>
    <t>Purchase (Mh)</t>
  </si>
  <si>
    <t>On_line_No</t>
  </si>
  <si>
    <t>ID</t>
  </si>
  <si>
    <t>Local</t>
  </si>
  <si>
    <t>Plant</t>
  </si>
  <si>
    <t>ESKOM (U) LIMITED</t>
  </si>
  <si>
    <t>BUJAGALI ELECTRICITY LIMITED</t>
  </si>
  <si>
    <t>KASESE COBALT COMPANY LIMITED</t>
  </si>
  <si>
    <t>KILEMBE MINES LIMITED (KLM)</t>
  </si>
  <si>
    <t>MAJI-POWER BUGOYE-LIMITED</t>
  </si>
  <si>
    <t>AEMS-MPANGA</t>
  </si>
  <si>
    <t>ELECTROMAXX (U) LIMITED</t>
  </si>
  <si>
    <t>JACOBSEN (U) LIMITED</t>
  </si>
  <si>
    <t>ECOPOWER-ISHASHA</t>
  </si>
  <si>
    <t>KAKIRA SUGAR WORKS</t>
  </si>
  <si>
    <t>KINYARA SUGAR WORKS</t>
  </si>
  <si>
    <t>KABALEGA HYDROMAX</t>
  </si>
  <si>
    <t>SAIL KALIRO</t>
  </si>
  <si>
    <t>ACCESS SOLAR</t>
  </si>
  <si>
    <t>MUVUMBE HYDRO (U) LIMITED</t>
  </si>
  <si>
    <t>ELGON HYDRO SITI</t>
  </si>
  <si>
    <t>TORORO SOLAR</t>
  </si>
  <si>
    <t>RWIMI</t>
  </si>
  <si>
    <t>LUBILIA</t>
  </si>
  <si>
    <t>NYAMWAMBA</t>
  </si>
  <si>
    <t>NKUSI</t>
  </si>
  <si>
    <t>Small Hydro</t>
  </si>
  <si>
    <t>Imports</t>
  </si>
  <si>
    <t>RWANDA</t>
  </si>
  <si>
    <t>Nyamwamba</t>
  </si>
  <si>
    <t>Lubilia</t>
  </si>
  <si>
    <t>IDA AGGREKO MUTUNDWE</t>
  </si>
  <si>
    <t>AGGREKO KIIRA</t>
  </si>
  <si>
    <t>MAHOMA</t>
  </si>
  <si>
    <t>XSABO SOLAR</t>
  </si>
  <si>
    <t>HYDROMAX NKUSI (WAKI)</t>
  </si>
  <si>
    <t>ISIMBA</t>
  </si>
  <si>
    <t>Sindila</t>
  </si>
  <si>
    <t>No_online</t>
  </si>
  <si>
    <t>UETCL Naming Energy</t>
  </si>
  <si>
    <t>UETCL Naming Finance</t>
  </si>
  <si>
    <t>Large Hydro</t>
  </si>
  <si>
    <t>GNL1</t>
  </si>
  <si>
    <t>Eskom (Nalubaale &amp; Kiira)</t>
  </si>
  <si>
    <t>Eskom</t>
  </si>
  <si>
    <t>GNL2</t>
  </si>
  <si>
    <t>Bujagali HPP</t>
  </si>
  <si>
    <t>Bujagali</t>
  </si>
  <si>
    <t>GNE1</t>
  </si>
  <si>
    <t>Mobuku III HPP</t>
  </si>
  <si>
    <t>KCCL</t>
  </si>
  <si>
    <t>GNE2</t>
  </si>
  <si>
    <t>Mobuku I HPP</t>
  </si>
  <si>
    <t>KML</t>
  </si>
  <si>
    <t>GNE3</t>
  </si>
  <si>
    <t>Bugoye (Mobuku II) HPP</t>
  </si>
  <si>
    <t>GNE5</t>
  </si>
  <si>
    <t>Mpanga HPP</t>
  </si>
  <si>
    <t>Mpanga</t>
  </si>
  <si>
    <t>Thermal</t>
  </si>
  <si>
    <t>GNT2</t>
  </si>
  <si>
    <t>Electromaxx</t>
  </si>
  <si>
    <t>Electromax</t>
  </si>
  <si>
    <t>GNT1</t>
  </si>
  <si>
    <t>Namanve - Jacobsen</t>
  </si>
  <si>
    <t>Jacobsen Plant- Namanve</t>
  </si>
  <si>
    <t>GNE6</t>
  </si>
  <si>
    <t>Ishasha HPP</t>
  </si>
  <si>
    <t>Bagasse</t>
  </si>
  <si>
    <t>GNC1</t>
  </si>
  <si>
    <t>Kakira</t>
  </si>
  <si>
    <t>Kakira SW</t>
  </si>
  <si>
    <t>GNC2</t>
  </si>
  <si>
    <t>Kinyara</t>
  </si>
  <si>
    <t>GNE4</t>
  </si>
  <si>
    <t>Kabalega (Buseruka) HPP</t>
  </si>
  <si>
    <t>GNC3</t>
  </si>
  <si>
    <t>SAIL Kaliro PP</t>
  </si>
  <si>
    <t>Solar</t>
  </si>
  <si>
    <t>GNS1</t>
  </si>
  <si>
    <t>Access Solar PV PP</t>
  </si>
  <si>
    <t>Access Solar</t>
  </si>
  <si>
    <t>GNE7</t>
  </si>
  <si>
    <t>Muvumbe HPP</t>
  </si>
  <si>
    <t>Muvumbe</t>
  </si>
  <si>
    <t>GNE8</t>
  </si>
  <si>
    <t>Siiti 1 HPP</t>
  </si>
  <si>
    <t>GNS2</t>
  </si>
  <si>
    <t>Tororo Solar PV PP</t>
  </si>
  <si>
    <t>Tororo Solar North</t>
  </si>
  <si>
    <t>GNIM1</t>
  </si>
  <si>
    <t>Kenya</t>
  </si>
  <si>
    <t>KPLC</t>
  </si>
  <si>
    <t>GNIM2</t>
  </si>
  <si>
    <t>TIBET HIMA (U) LIMITED</t>
  </si>
  <si>
    <t>GNT3</t>
  </si>
  <si>
    <t>Aggreko Mutundwe</t>
  </si>
  <si>
    <t>AGGREKO 3(Mutundwe)</t>
  </si>
  <si>
    <t>Rwimi HPP</t>
  </si>
  <si>
    <t>Rwimi</t>
  </si>
  <si>
    <t>Aggreko Kiira</t>
  </si>
  <si>
    <t>AGGREKO 2(Kiira)</t>
  </si>
  <si>
    <t>GNE10</t>
  </si>
  <si>
    <t>Nyamwamba HPP</t>
  </si>
  <si>
    <t>GNE11</t>
  </si>
  <si>
    <t>Lubilia HPP</t>
  </si>
  <si>
    <t>GNE12</t>
  </si>
  <si>
    <t>Nkusi HPP</t>
  </si>
  <si>
    <t>Nkusi Shpp</t>
  </si>
  <si>
    <t>GNL3</t>
  </si>
  <si>
    <t>Isimba</t>
  </si>
  <si>
    <t>GNS3</t>
  </si>
  <si>
    <t>GNE14</t>
  </si>
  <si>
    <t>GNE13</t>
  </si>
  <si>
    <t>GNS4</t>
  </si>
  <si>
    <t>GNE15</t>
  </si>
  <si>
    <t>Year</t>
  </si>
  <si>
    <t>Buildings</t>
  </si>
  <si>
    <t>General Plant</t>
  </si>
  <si>
    <t>Substations</t>
  </si>
  <si>
    <t>Vehicles</t>
  </si>
  <si>
    <t>Lines/Poles</t>
  </si>
  <si>
    <t>Furniture &amp; equipment</t>
  </si>
  <si>
    <t>National</t>
  </si>
  <si>
    <t>NSSF</t>
  </si>
  <si>
    <t>Terminal Benefits</t>
  </si>
  <si>
    <t>Other Benefits</t>
  </si>
  <si>
    <t>Training</t>
  </si>
  <si>
    <t>Others</t>
  </si>
  <si>
    <t>Real property rental costs</t>
  </si>
  <si>
    <t>Light, Heating and Utilities</t>
  </si>
  <si>
    <t>Purchase of IT Services</t>
  </si>
  <si>
    <t>Water</t>
  </si>
  <si>
    <t>Office Supplies</t>
  </si>
  <si>
    <t>Bad Debts</t>
  </si>
  <si>
    <t>Professional Fees</t>
  </si>
  <si>
    <t>Telephone, Fax, Mail</t>
  </si>
  <si>
    <t>Insurance</t>
  </si>
  <si>
    <t>Security</t>
  </si>
  <si>
    <t>Regulatory Fees</t>
  </si>
  <si>
    <t>Audit Fee</t>
  </si>
  <si>
    <t>Lawyers Fee</t>
  </si>
  <si>
    <t>Cleaning</t>
  </si>
  <si>
    <t>Funds and Levies</t>
  </si>
  <si>
    <t>Bujagali Liquidity</t>
  </si>
  <si>
    <t>Other</t>
  </si>
  <si>
    <t>Third Party</t>
  </si>
  <si>
    <t>Total OM</t>
  </si>
  <si>
    <t>Contract Employees</t>
  </si>
  <si>
    <t>Casual Employees</t>
  </si>
  <si>
    <t>Total Staff</t>
  </si>
  <si>
    <t>220 kV</t>
  </si>
  <si>
    <t>132 kV</t>
  </si>
  <si>
    <t>66 kV</t>
  </si>
  <si>
    <t>Total Length</t>
  </si>
  <si>
    <t>Energy Purchase ('Millions PAYABLES AT END OF PERIOD)</t>
  </si>
  <si>
    <t>Others2('Millions PAYABLES AT END OF PERIOD)</t>
  </si>
  <si>
    <t>Energy Sales ('Millions RECEIVABLES AT THE END OF THE PERIOD)</t>
  </si>
  <si>
    <t>ENERGY RECEIVABLES PAYABLES RATIO</t>
  </si>
  <si>
    <t>-</t>
  </si>
  <si>
    <t>Peak</t>
  </si>
  <si>
    <t>Shoulder</t>
  </si>
  <si>
    <t>Off-Peak</t>
  </si>
  <si>
    <t>Distribution</t>
  </si>
  <si>
    <t>Chose Year</t>
  </si>
  <si>
    <t>Financial Year</t>
  </si>
  <si>
    <t>Calender Year</t>
  </si>
  <si>
    <t>Jan - June (Bi-annual)</t>
  </si>
  <si>
    <t>Jan - Sept</t>
  </si>
  <si>
    <t>Purchases</t>
  </si>
  <si>
    <t>Sales</t>
  </si>
  <si>
    <t>SUM((SUMIFS(Trans_Pur_MWh,Trans_Pur_Year,B$6,Trans_Pur_Quarter,"Q1"))/10^3,(SUMIFS(Trans_Pur_MWh,Trans_Pur_Year,B$6,Trans_Pur_Quarter,"Q2"))/10^3)</t>
  </si>
  <si>
    <t>SUM((SUMIFS(Trans_Pur_MWh,Trans_Pur_Year,B$6,Trans_Pur_Quarter,"Q1")))</t>
  </si>
  <si>
    <t>SUM((SUMIFS(Trans_Pur_MWh,Trans_Pur_Year,B$6,Trans_Pur_Quarter,"Q2")))</t>
  </si>
  <si>
    <t>SUM((SUMIFS(Trans_Pur_MWh,Trans_Pur_Year,B$6,Trans_Pur_Quarter,"Q3")))</t>
  </si>
  <si>
    <t>SUM((SUMIFS(Trans_Pur_MWh,Trans_Pur_Year,B$6,Trans_Pur_Quarter,"Q4")))</t>
  </si>
  <si>
    <t>SUM(SUMIFS(Trans_Pur_MWh,Trans_Pur_Year,B$91, Trans_Pur_Quarter,"Q2")/10^3, SUMIFS(Trans_Pur_MWh,Trans_Pur_Year,B$91, Trans_Pur_Quarter,"Q1")/10^3, SUMIFS(Trans_Pur_MWh,Trans_Pur_Year,B$91-1, Trans_Pur_Quarter,"Q4")/10^3, SUMIFS(Trans_Pur_MWh,Trans_Pur_Year,B$91-1, Trans_Pur_Quarter,"Q3")/10^3)</t>
  </si>
  <si>
    <t>SUM((SUMIFS(Trans_Pur_MWh,Trans_Pur_Year,B$6)))</t>
  </si>
  <si>
    <t>SUM((SUMIFS(Trans_Pur_MWh,Trans_Pur_Year,B$6,Trans_Pur_Quarter,"Q1"))/10^3,(SUMIFS(Trans_Pur_MWh,Trans_Pur_Year,B$6,Trans_Pur_Quarter,"Q2"))/10^3,(SUMIFS(Trans_Pur_MWh,Trans_Pur_Year,B$6,Trans_Pur_Quarter,"Q3"))/10^3)</t>
  </si>
  <si>
    <t>Reporting period</t>
  </si>
  <si>
    <t>Jul - Dec (Bi-annual)</t>
  </si>
  <si>
    <t>Energy Purchased (GWh)</t>
  </si>
  <si>
    <t>Energy Sold (GWh)</t>
  </si>
  <si>
    <t>Energy Losses (GWh)</t>
  </si>
  <si>
    <t>Energy Losses (%)</t>
  </si>
  <si>
    <t>25 kVA</t>
  </si>
  <si>
    <t>50 kVA</t>
  </si>
  <si>
    <t>100 kVA</t>
  </si>
  <si>
    <t>200 kVA</t>
  </si>
  <si>
    <t>4 KVA</t>
  </si>
  <si>
    <t>5 kVA</t>
  </si>
  <si>
    <t>6 KVA</t>
  </si>
  <si>
    <t>15 kVA</t>
  </si>
  <si>
    <t>16 kVA</t>
  </si>
  <si>
    <t>63 kVA</t>
  </si>
  <si>
    <t>150 kVA</t>
  </si>
  <si>
    <t>Above 315 kVA</t>
  </si>
  <si>
    <t>400 kVA</t>
  </si>
  <si>
    <t>500 kVA</t>
  </si>
  <si>
    <t>500 KVA and Above</t>
  </si>
  <si>
    <t>600 kVA</t>
  </si>
  <si>
    <t>630 kVA</t>
  </si>
  <si>
    <t>750 kVA</t>
  </si>
  <si>
    <t>800 kVA</t>
  </si>
  <si>
    <t>1000 kVA and Above</t>
  </si>
  <si>
    <t>UMEME(U) Limited</t>
  </si>
  <si>
    <t>Bundibugyo Energy Cooperative Society (BECS)</t>
  </si>
  <si>
    <t>Southern Service Territory (SST)</t>
  </si>
  <si>
    <t>Kyegegewa Rural Electricity Cooperation Society</t>
  </si>
  <si>
    <t>Kilembe Investment Limited</t>
  </si>
  <si>
    <t>Pader Abim Community Multipurpose Electric Co-operative Society Limited</t>
  </si>
  <si>
    <t>North Western Service Territory (NWST)</t>
  </si>
  <si>
    <t>Southern West Service Territory (SWST)</t>
  </si>
  <si>
    <t>Central North Service Territory (CNST)</t>
  </si>
  <si>
    <t>Eastern Service Territory (EST)</t>
  </si>
  <si>
    <t>Mid West Service Territory (MWST)</t>
  </si>
  <si>
    <t>North North West Service Territory (NNWST)</t>
  </si>
  <si>
    <t>North East Service Territory (NEST)</t>
  </si>
  <si>
    <t>Kalangala Infrastructure Services</t>
  </si>
  <si>
    <t>West Nile Rural Electrification Company</t>
  </si>
  <si>
    <t>Kisiizi Hospital</t>
  </si>
  <si>
    <t>Kabalega Hydromax</t>
  </si>
  <si>
    <t>Pamoja Energy Ltd</t>
  </si>
  <si>
    <t>Absolute Energy - Kitobo</t>
  </si>
  <si>
    <t>Operator</t>
  </si>
  <si>
    <t>CNST</t>
  </si>
  <si>
    <t>EST</t>
  </si>
  <si>
    <t>MWST</t>
  </si>
  <si>
    <t>NEST</t>
  </si>
  <si>
    <t>NNWST</t>
  </si>
  <si>
    <t>SST</t>
  </si>
  <si>
    <t>SWST</t>
  </si>
  <si>
    <t>NWST</t>
  </si>
  <si>
    <t>BECS</t>
  </si>
  <si>
    <t>Umeme</t>
  </si>
  <si>
    <t>Offgrid</t>
  </si>
  <si>
    <t>Total</t>
  </si>
  <si>
    <t>Scheduled Outages - MWh</t>
  </si>
  <si>
    <t>Forced Outages - MWh</t>
  </si>
  <si>
    <t>Force Majeure/ Caused by low system demand - MWh</t>
  </si>
  <si>
    <t>Caused by Generator - MWh</t>
  </si>
  <si>
    <t>Domestic</t>
  </si>
  <si>
    <t>Commercial</t>
  </si>
  <si>
    <t>Medium Industrial</t>
  </si>
  <si>
    <t>Large Industrial</t>
  </si>
  <si>
    <t>Extra Large Industrial</t>
  </si>
  <si>
    <t>Street Lights</t>
  </si>
  <si>
    <t>%</t>
  </si>
  <si>
    <t>Distribution Losses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</si>
  <si>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</si>
  <si>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</si>
  <si>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</si>
  <si>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</si>
  <si>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</si>
  <si>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</si>
  <si>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</si>
  <si>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</si>
  <si>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</si>
  <si>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</si>
  <si>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</si>
  <si>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</si>
  <si>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</si>
  <si>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</si>
  <si>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No</t>
  </si>
  <si>
    <t>80 kVA</t>
  </si>
  <si>
    <t>160 kVA</t>
  </si>
  <si>
    <t>Row Labels</t>
  </si>
  <si>
    <t>Grand Total</t>
  </si>
  <si>
    <t>Column Labels</t>
  </si>
  <si>
    <t>Sum of Domestic Sales(Kwh)</t>
  </si>
  <si>
    <t>Name</t>
  </si>
  <si>
    <t>Category</t>
  </si>
  <si>
    <t>Purpose</t>
  </si>
  <si>
    <t>Licensed Capacity_MW</t>
  </si>
  <si>
    <t>Technology</t>
  </si>
  <si>
    <t>DistrictLocated</t>
  </si>
  <si>
    <t>YearCommissioned</t>
  </si>
  <si>
    <t>Effective Date</t>
  </si>
  <si>
    <t>Expiry Date</t>
  </si>
  <si>
    <t>PPA Period</t>
  </si>
  <si>
    <t>Pojoect Development costs (US$ '000')</t>
  </si>
  <si>
    <t>Operation &amp; Maintenance cost (US$/kWh)</t>
  </si>
  <si>
    <t>Debt to Total Capital Ratio</t>
  </si>
  <si>
    <t>cost of debt (%)</t>
  </si>
  <si>
    <t>Return on Equity (%)</t>
  </si>
  <si>
    <t>Generation Tariff (uS$/kWh)</t>
  </si>
  <si>
    <t>Annual Generation (Mwh)</t>
  </si>
  <si>
    <t>Licence No</t>
  </si>
  <si>
    <t>District, County, Sub-county, Parish, Village</t>
  </si>
  <si>
    <t>GPS Coordinates for Power House and Weir</t>
  </si>
  <si>
    <t>River(s)</t>
  </si>
  <si>
    <t>Installed Capacity (MW)</t>
  </si>
  <si>
    <t>Plant Factor (%)</t>
  </si>
  <si>
    <t>Plant Type (run-of-river or storage)</t>
  </si>
  <si>
    <t>Gross Head (m)</t>
  </si>
  <si>
    <t>Net Head (m)</t>
  </si>
  <si>
    <t>Turbine Type (Francis, Kaplan, etc.)</t>
  </si>
  <si>
    <t>Length of Headrace (m)</t>
  </si>
  <si>
    <t>Length of Penstock (m)</t>
  </si>
  <si>
    <t>Length of Tailrace (m)</t>
  </si>
  <si>
    <t>Length of Dam/Weir (m)</t>
  </si>
  <si>
    <t>Height of Dam/Weir (m)</t>
  </si>
  <si>
    <t>Distribution / Transmission line type</t>
  </si>
  <si>
    <t>Line Voltage (kV)</t>
  </si>
  <si>
    <t>Line Length (m)</t>
  </si>
  <si>
    <t>PPA date</t>
  </si>
  <si>
    <t>River</t>
  </si>
  <si>
    <t>Grid supply</t>
  </si>
  <si>
    <t>Kasese</t>
  </si>
  <si>
    <t>Kilembe Mines Limited</t>
  </si>
  <si>
    <t>ERA/LIC/DIS/017/160</t>
  </si>
  <si>
    <t>Nalubaale Power Station</t>
  </si>
  <si>
    <t>Buikwe</t>
  </si>
  <si>
    <t>Eskom Uganda Limited</t>
  </si>
  <si>
    <t>x</t>
  </si>
  <si>
    <t>Kasese Cobalt Company Limited</t>
  </si>
  <si>
    <t>Kiira Power Station</t>
  </si>
  <si>
    <t>Jinja</t>
  </si>
  <si>
    <t>Jacobsen Thermal Plant</t>
  </si>
  <si>
    <t>Thermal (HFO)</t>
  </si>
  <si>
    <t>Mukono</t>
  </si>
  <si>
    <t>Tronder Power Limited</t>
  </si>
  <si>
    <t>Electromaxx Uganda Limited</t>
  </si>
  <si>
    <t>Tororo</t>
  </si>
  <si>
    <t>Eco Power Uganda Limited- Ishasha</t>
  </si>
  <si>
    <t>Kanungu</t>
  </si>
  <si>
    <t>Africa EMS Mpanga</t>
  </si>
  <si>
    <t>Kamwenge</t>
  </si>
  <si>
    <t>Mpanga Hydro Uganda Limited</t>
  </si>
  <si>
    <t>Bujagali Energy Limited</t>
  </si>
  <si>
    <t>]</t>
  </si>
  <si>
    <t>Buikwe, Njeru,Kikubamtwe</t>
  </si>
  <si>
    <t>0.4983N, 33.1375E</t>
  </si>
  <si>
    <t>Nile</t>
  </si>
  <si>
    <t>Run-of-the -river</t>
  </si>
  <si>
    <t>1375 m3/s</t>
  </si>
  <si>
    <t>Kaplan</t>
  </si>
  <si>
    <t>N/A</t>
  </si>
  <si>
    <t>870m</t>
  </si>
  <si>
    <t>30m</t>
  </si>
  <si>
    <t>Hydromax Limited – Buseruka</t>
  </si>
  <si>
    <t>Hoima</t>
  </si>
  <si>
    <t>Hydromax Limited</t>
  </si>
  <si>
    <t>Access Uganda Solar Limited</t>
  </si>
  <si>
    <t>Solar PV</t>
  </si>
  <si>
    <t>Soroti</t>
  </si>
  <si>
    <t xml:space="preserve">Siti I Small Hydro Power </t>
  </si>
  <si>
    <t>Bukwo</t>
  </si>
  <si>
    <t>Elgon Hydro Siti (PVT) Limited</t>
  </si>
  <si>
    <t>Muvumbe hydro Limited</t>
  </si>
  <si>
    <t>Kabale</t>
  </si>
  <si>
    <t>Muvumbe Hydro (U) Ltd</t>
  </si>
  <si>
    <t>R. Maziba</t>
  </si>
  <si>
    <t>Rwimi Hydro</t>
  </si>
  <si>
    <t>Rwimi EP Company Limited</t>
  </si>
  <si>
    <t xml:space="preserve">Nyamwamba Hydro </t>
  </si>
  <si>
    <t>Africa EMS Nyamwamba Limited</t>
  </si>
  <si>
    <t>Kakira Sugar Limited</t>
  </si>
  <si>
    <t>Own use and grid supply</t>
  </si>
  <si>
    <t>Cogeneration</t>
  </si>
  <si>
    <t>Kinyara Sugar Limited</t>
  </si>
  <si>
    <t>Masindi</t>
  </si>
  <si>
    <t>Sugar and Allied Industries Limited</t>
  </si>
  <si>
    <t>Kaliro</t>
  </si>
  <si>
    <t>Sugar Corporation of Uganda Limited</t>
  </si>
  <si>
    <t>Own Use generation</t>
  </si>
  <si>
    <t>Mayuge Sugar Limited</t>
  </si>
  <si>
    <t>Mayuge</t>
  </si>
  <si>
    <t>Nyagak 1 – WENRECo</t>
  </si>
  <si>
    <t>Off Grid generation</t>
  </si>
  <si>
    <t>Zombo</t>
  </si>
  <si>
    <t>WENRECO-Thermal</t>
  </si>
  <si>
    <t>Diesel</t>
  </si>
  <si>
    <t>Kalangala</t>
  </si>
  <si>
    <t>Lubilia Kawembe Hydro Ltd</t>
  </si>
  <si>
    <t>Nkusi</t>
  </si>
  <si>
    <t>Kisiizi</t>
  </si>
  <si>
    <t>Rukungiri</t>
  </si>
  <si>
    <t>Absolute-Kitobo</t>
  </si>
  <si>
    <t>Bwindi</t>
  </si>
  <si>
    <t>Pamoja-Tiribogo</t>
  </si>
  <si>
    <t>Biomass</t>
  </si>
  <si>
    <t>Mpigi</t>
  </si>
  <si>
    <t>Pamoja-Ssekanyonyi</t>
  </si>
  <si>
    <t>Mityana</t>
  </si>
  <si>
    <t>Mahoma Hydro</t>
  </si>
  <si>
    <t>grid supply</t>
  </si>
  <si>
    <t>Kabarole</t>
  </si>
  <si>
    <t>Mahoma Uganda Limited</t>
  </si>
  <si>
    <t>2016-08-05</t>
  </si>
  <si>
    <t>ERA/LIC/GEN/016/143</t>
  </si>
  <si>
    <t>Swam</t>
  </si>
  <si>
    <t>Waki HPP</t>
  </si>
  <si>
    <t>Hydromax (Nkusi)  Limited</t>
  </si>
  <si>
    <t>KABULASOKE GRID CONNECTED SOLAR P.V POWER PLANT - MSS Xsabo Power Limited</t>
  </si>
  <si>
    <t>Kabulasoke</t>
  </si>
  <si>
    <t>Isimba HPP</t>
  </si>
  <si>
    <t>Uganda Electricity Generation Company Limited (UEGCL)</t>
  </si>
  <si>
    <t>Emerging Power U Ltd (Mayuge/Bufulubi)</t>
  </si>
  <si>
    <t>Sindila (Butama)</t>
  </si>
  <si>
    <t>Bundibugyo</t>
  </si>
  <si>
    <t>Butama Hydro-Electricity Company Ltd</t>
  </si>
  <si>
    <t>ERA/LIC/GEN/015/130</t>
  </si>
  <si>
    <t xml:space="preserve">Butama Hydro Electricity Company Ltd </t>
  </si>
  <si>
    <t xml:space="preserve">Siti II Small Hydro Power </t>
  </si>
  <si>
    <t>GetFIT</t>
  </si>
  <si>
    <t>Ziba Limited (Kyambura)</t>
  </si>
  <si>
    <t>Rubirizi</t>
  </si>
  <si>
    <t>Ziba Ltd</t>
  </si>
  <si>
    <t>ERA/LIC/GEN/015/136</t>
  </si>
  <si>
    <t>Ndugutu HPP</t>
  </si>
  <si>
    <t>small Hydro</t>
  </si>
  <si>
    <t>Ndugutu Power Company Limited</t>
  </si>
  <si>
    <t>ERA/LIC/GEN/016/138</t>
  </si>
  <si>
    <t>Arpe Limited</t>
  </si>
  <si>
    <t>ERA/LIC/GEN/015/120</t>
  </si>
  <si>
    <r>
      <t>Design Flow (m</t>
    </r>
    <r>
      <rPr>
        <b/>
        <vertAlign val="superscript"/>
        <sz val="9"/>
        <color theme="1"/>
        <rFont val="Candara"/>
        <family val="2"/>
      </rPr>
      <t>3</t>
    </r>
    <r>
      <rPr>
        <b/>
        <sz val="9"/>
        <color theme="1"/>
        <rFont val="Candara"/>
        <family val="2"/>
      </rPr>
      <t>/s)</t>
    </r>
  </si>
  <si>
    <t>Grid</t>
  </si>
  <si>
    <t>Status</t>
  </si>
  <si>
    <t>Operating</t>
  </si>
  <si>
    <t>Construction</t>
  </si>
  <si>
    <t>Licensed</t>
  </si>
  <si>
    <t>Feasibility</t>
  </si>
  <si>
    <t>Potential</t>
  </si>
  <si>
    <t>Import</t>
  </si>
  <si>
    <t>Energy (GWh)</t>
  </si>
  <si>
    <t>Mahoma</t>
  </si>
  <si>
    <t>Sum of Total_sales_KWh</t>
  </si>
  <si>
    <t>Sum of Total_purchased</t>
  </si>
  <si>
    <t>Tariff</t>
  </si>
  <si>
    <t>Sum of Total_Generated</t>
  </si>
  <si>
    <t>Sum of Commercial Sales(Kwh)</t>
  </si>
  <si>
    <t>Sum of Medium Industry Sales(Kwh)</t>
  </si>
  <si>
    <t>Sum of Large Industry Sales(Kwh)</t>
  </si>
  <si>
    <t>Sum of Extra Large (Kwh)</t>
  </si>
  <si>
    <t>Kibale Kyenjojo</t>
  </si>
  <si>
    <t>Former Ferdult</t>
  </si>
  <si>
    <t>Siti 2</t>
  </si>
  <si>
    <t>Ziba</t>
  </si>
  <si>
    <t>GNE16</t>
  </si>
  <si>
    <t>Ziba HPP</t>
  </si>
  <si>
    <t>GNE17</t>
  </si>
  <si>
    <t>Siti 2 HPP</t>
  </si>
  <si>
    <t>GNE9</t>
  </si>
  <si>
    <t>GNT4</t>
  </si>
  <si>
    <t>Ndugutu</t>
  </si>
  <si>
    <t>GNE18</t>
  </si>
  <si>
    <t>Ngugutu HPP</t>
  </si>
  <si>
    <t>315 kVA</t>
  </si>
  <si>
    <t>300 kVA</t>
  </si>
  <si>
    <t>250 kVA</t>
  </si>
  <si>
    <t>Purchases (GWh)</t>
  </si>
  <si>
    <t>Sales (GWh)</t>
  </si>
  <si>
    <t>Removed</t>
  </si>
  <si>
    <t>ERA/LIC/GEN/016/140</t>
  </si>
  <si>
    <t>Kinyara Sugar Works</t>
  </si>
  <si>
    <t>Size kVA</t>
  </si>
  <si>
    <t>Opening balance (Number)</t>
  </si>
  <si>
    <t>Additions since O.B. (Number)</t>
  </si>
  <si>
    <t>Removals since O.B. (Number)</t>
  </si>
  <si>
    <t>Achwa 2</t>
  </si>
  <si>
    <t>GNL4</t>
  </si>
  <si>
    <t>Emmerging Solar Power (Bufulubi)</t>
  </si>
  <si>
    <t>Bufulubi Solar PV</t>
  </si>
  <si>
    <t>ACHWA 2</t>
  </si>
  <si>
    <t>Month</t>
  </si>
  <si>
    <t>87.78*</t>
  </si>
  <si>
    <t>Hybrid</t>
  </si>
  <si>
    <t>SCOUL</t>
  </si>
  <si>
    <t>Losses (%)</t>
  </si>
  <si>
    <t>KIS</t>
  </si>
  <si>
    <t>D113</t>
  </si>
  <si>
    <t>offgrid</t>
  </si>
  <si>
    <t>D114</t>
  </si>
  <si>
    <t>Exempted</t>
  </si>
  <si>
    <t>Hydromax</t>
  </si>
  <si>
    <t>D115</t>
  </si>
  <si>
    <t>Pamoja</t>
  </si>
  <si>
    <t>D116</t>
  </si>
  <si>
    <t>Absolute</t>
  </si>
  <si>
    <t>D117</t>
  </si>
  <si>
    <t>% of total customers that are domestic</t>
  </si>
  <si>
    <t>Exports</t>
  </si>
  <si>
    <t>Effective available installed Capacity</t>
  </si>
  <si>
    <t>Effective Available capacity</t>
  </si>
  <si>
    <t>Tororo North Solar</t>
  </si>
  <si>
    <t>Elgon Siti 2</t>
  </si>
  <si>
    <t>Ziba/Kyambura</t>
  </si>
  <si>
    <t>Tororo Solar</t>
  </si>
  <si>
    <t>SAIL</t>
  </si>
  <si>
    <t>Xsabo Solar</t>
  </si>
  <si>
    <t>Source</t>
  </si>
  <si>
    <t>No. Plants</t>
  </si>
  <si>
    <t>UEDCL &amp; Other Minigrids</t>
  </si>
  <si>
    <t>Hydromax Nkusi (Waki)</t>
  </si>
  <si>
    <t>Agago Achwa 2 HPP</t>
  </si>
  <si>
    <t>Nalubaale HPP</t>
  </si>
  <si>
    <t>Mubuku III HPP</t>
  </si>
  <si>
    <t>Transmission Purchases (MWh)</t>
  </si>
  <si>
    <t>Transmission Sales (MWh)</t>
  </si>
  <si>
    <t>Tronder</t>
  </si>
  <si>
    <t>Ecopower</t>
  </si>
  <si>
    <t>Access Ug Solar</t>
  </si>
  <si>
    <t>Elgon Siti</t>
  </si>
  <si>
    <t>Sindila - Butama</t>
  </si>
  <si>
    <t>Emmerging Power - Bufulubi Solar</t>
  </si>
  <si>
    <t>Kakira Sugar Works</t>
  </si>
  <si>
    <t>Nkusi SHPP</t>
  </si>
  <si>
    <t>XSABO</t>
  </si>
  <si>
    <t>WAKI (HYDROMAX NKUSI)</t>
  </si>
  <si>
    <t>Electromaxx (U) Limited</t>
  </si>
  <si>
    <t>Jacobsen (U) Limited</t>
  </si>
  <si>
    <t>To Grid</t>
  </si>
  <si>
    <t>Partnership</t>
  </si>
  <si>
    <t>IPP</t>
  </si>
  <si>
    <t>GOV</t>
  </si>
  <si>
    <t>PPP</t>
  </si>
  <si>
    <t>PPA Date</t>
  </si>
  <si>
    <t xml:space="preserve">Tororo PV Power Project </t>
  </si>
  <si>
    <t xml:space="preserve">Tororo PV Power Company Ltd </t>
  </si>
  <si>
    <t>Timex Bukinda</t>
  </si>
  <si>
    <t>Timex Bukinda Hydro (U) Limited</t>
  </si>
  <si>
    <t>Kibale/Hoima</t>
  </si>
  <si>
    <t>COD Date</t>
  </si>
  <si>
    <t>Performance Bond</t>
  </si>
  <si>
    <t>160802PS1321UG</t>
  </si>
  <si>
    <t>USD 16250</t>
  </si>
  <si>
    <t>Stanbic Bank</t>
  </si>
  <si>
    <t>Elgon Hydro Siti</t>
  </si>
  <si>
    <t>Muvumbe Hydro (U) Limited</t>
  </si>
  <si>
    <t>Ecopower-Ishasha</t>
  </si>
  <si>
    <t>Maji-Power Bugoye-Limited</t>
  </si>
  <si>
    <t>AEMS-Mpanga</t>
  </si>
  <si>
    <t>Kilembe Mines Limited (KLM)</t>
  </si>
  <si>
    <t>Sail Kaliro</t>
  </si>
  <si>
    <t>Kenya Power Lighting Company (KPLC)</t>
  </si>
  <si>
    <t>GNO1</t>
  </si>
  <si>
    <t>Kasese Cobalt Company Limited (Mubuku III)</t>
  </si>
  <si>
    <t>Bugoye Hydro Limited (Mubuku II)</t>
  </si>
  <si>
    <t xml:space="preserve"> Kilembe Mines Limited (Mubuku I)</t>
  </si>
  <si>
    <t>GNC4</t>
  </si>
  <si>
    <t>GNC5</t>
  </si>
  <si>
    <t>GNO2</t>
  </si>
  <si>
    <t>GNO4</t>
  </si>
  <si>
    <t>GNO6</t>
  </si>
  <si>
    <t>GNO7</t>
  </si>
  <si>
    <t>GNO5</t>
  </si>
  <si>
    <t>Kalangala Infrastructure Services (KIS)</t>
  </si>
  <si>
    <t>GN08</t>
  </si>
  <si>
    <t>GNS5</t>
  </si>
  <si>
    <t>GNE19</t>
  </si>
  <si>
    <t>FY COD</t>
  </si>
  <si>
    <t>2017/2018</t>
  </si>
  <si>
    <t>Capacity Removed</t>
  </si>
  <si>
    <t>Arua</t>
  </si>
  <si>
    <t>Tororo PV Power Project (Tororo PV Power Co. Ltd)</t>
  </si>
  <si>
    <t>Percentage (%)</t>
  </si>
  <si>
    <t>Tororo PV</t>
  </si>
  <si>
    <t>Total Sum of Domestic Sales(Kwh)</t>
  </si>
  <si>
    <t>Total Sum of Commercial Sales(Kwh)</t>
  </si>
  <si>
    <t>Total Sum of Medium Industry Sales(Kwh)</t>
  </si>
  <si>
    <t>Total Sum of Large Industry Sales(Kwh)</t>
  </si>
  <si>
    <t>Total Sum of Extra Large (Kwh)</t>
  </si>
  <si>
    <t>Total Sum of StreetLightSales(kwh)</t>
  </si>
  <si>
    <t>Sum of StreetLightSales(kwh)</t>
  </si>
  <si>
    <t>Average Cost (USD/kWh)</t>
  </si>
  <si>
    <t>Weighted Average (USD/kWh)</t>
  </si>
  <si>
    <t>Percentage</t>
  </si>
  <si>
    <t>Weighted Tariff (%)</t>
  </si>
  <si>
    <t>Column1</t>
  </si>
  <si>
    <t>Invisible</t>
  </si>
  <si>
    <t xml:space="preserve"> +</t>
  </si>
  <si>
    <t xml:space="preserve"> -</t>
  </si>
  <si>
    <t>Net exports (GWh)</t>
  </si>
  <si>
    <t>Energy Losses (%) - Actual</t>
  </si>
  <si>
    <t>Energy Losses (%) - Target</t>
  </si>
  <si>
    <t>Medium Industrail</t>
  </si>
  <si>
    <t>Umeme (Gwh)</t>
  </si>
  <si>
    <t>Minigrids (GWh)</t>
  </si>
  <si>
    <t>Sales by Customer Category</t>
  </si>
  <si>
    <t>GNE20</t>
  </si>
  <si>
    <t>Nyamasagani 2</t>
  </si>
  <si>
    <t>Bukasa Island Offgrid</t>
  </si>
  <si>
    <t>Achwa 1</t>
  </si>
  <si>
    <t>Kakaka HPP</t>
  </si>
  <si>
    <t>Pader</t>
  </si>
  <si>
    <t>Kikagati HPP</t>
  </si>
  <si>
    <t>RST</t>
  </si>
  <si>
    <t>Rwenzori Service Territorry</t>
  </si>
  <si>
    <t>Nyamughasani 2</t>
  </si>
  <si>
    <t>GNL5</t>
  </si>
  <si>
    <t>GNO9</t>
  </si>
  <si>
    <t>GNO5_1</t>
  </si>
  <si>
    <t>GNO5_2</t>
  </si>
  <si>
    <t>Rwenzori Hydro</t>
  </si>
  <si>
    <t>GNE21</t>
  </si>
  <si>
    <t>Nyamasagani 1 (Rwenzori Hydro)</t>
  </si>
  <si>
    <t>Rwenzori Hydro (Nyamasagani 1)</t>
  </si>
  <si>
    <t>Absolute Energy Limited</t>
  </si>
  <si>
    <t>Kalangala, Bukasa Island</t>
  </si>
  <si>
    <t>Code2</t>
  </si>
  <si>
    <t>SUMIFS('ESI_Database_09_2019-DESKTOP-7GOBKDM 06.07.2021v3.xlsx'!Trans_sale_shs,'[ESI_Database_09_2019-DESKTOP-7GOBKDM 06.07.2021v3.xlsx]Trans_Sales_Database'!$I:$I,D$2,'ESI_Database_09_2019-DESKTOP-7GOBKDM 06.07.2021v3.xlsx'!Trans_Sale_Year,$B$4,'ESI_Database_09_2019-DESKTOP-7GOBKDM 06.07.2021v3.xlsx'!Trans_Sale_Quarter,$C$4)</t>
  </si>
  <si>
    <t>GNE22</t>
  </si>
  <si>
    <t>Kakaka (Greenwewus Energy Africa Ltd)</t>
  </si>
  <si>
    <t>GNE23</t>
  </si>
  <si>
    <t>Kikagati</t>
  </si>
  <si>
    <t>BUGOYE</t>
  </si>
  <si>
    <t>AEMS MPANGA</t>
  </si>
  <si>
    <t>ECO-POWER ISHASHA</t>
  </si>
  <si>
    <t>MUVUMBE</t>
  </si>
  <si>
    <t>WAKI</t>
  </si>
  <si>
    <t>SINDILA</t>
  </si>
  <si>
    <t>ZIBA</t>
  </si>
  <si>
    <t>SITI 2</t>
  </si>
  <si>
    <t>NDUGUTU</t>
  </si>
  <si>
    <t>TIMEX BUKINDA</t>
  </si>
  <si>
    <t>KAKIRA SUGAR LIMITED</t>
  </si>
  <si>
    <t xml:space="preserve">KINYARA SUGAR WORKS </t>
  </si>
  <si>
    <t>TORORO PV POWER PROJECT (TORORO PV POWER CO. LTD)</t>
  </si>
  <si>
    <t>ELECTRO-MAXX</t>
  </si>
  <si>
    <t xml:space="preserve">RWANDA </t>
  </si>
  <si>
    <t xml:space="preserve">BUJAGALI </t>
  </si>
  <si>
    <t xml:space="preserve">DRC SNEL </t>
  </si>
  <si>
    <t>FERDSULT KIHIIHI/KABALE</t>
  </si>
  <si>
    <t>PADER-ABIM (PACMECS)</t>
  </si>
  <si>
    <t xml:space="preserve">KILEMBE INVESTMENTS LIMITED </t>
  </si>
  <si>
    <t xml:space="preserve">KYEGEGWA RURAL ELECTRIFICATION COMPANY LIMITED </t>
  </si>
  <si>
    <t>operations to UEDCL</t>
  </si>
  <si>
    <t>OTHERS</t>
  </si>
  <si>
    <t>DISTRIBUTION</t>
  </si>
  <si>
    <t>ACHWA 1</t>
  </si>
  <si>
    <t>SUMIFS('ESI_Database_09_2019-DESKTOP-7GOBKDM 16.04.2022v3.xlsx'!Trans_sale_shs,'ESI_Database_09_2019-DESKTOP-7GOBKDM 16.04.2022v3.xlsx'!Trans_Sale_Year,$B$4,'ESI_Database_09_2019-DESKTOP-7GOBKDM 16.04.2022v3.xlsx'!Trans_Sale_Quarter,$C$4,'[ESI_Database_09_2019-DESKTOP-7GOBKDM 16.04.2022v3.xlsx]Trans_Sales_Database'!$I:$I,D$2)</t>
  </si>
  <si>
    <t>SUM(IF('[ESI_Database_09_2019-DESKTOP-7GOBKDM 16.04.2022v3.xlsx]Trans_ToU'!$A$2:$A$326=$B$6,IF('[ESI_Database_09_2019-DESKTOP-7GOBKDM 16.04.2022v3.xlsx]Trans_ToU'!$B$2:$B$326=$C$6,IF('[ESI_Database_09_2019-DESKTOP-7GOBKDM 16.04.2022v3.xlsx]Trans_ToU'!$C$2:$C$326=D$3,IF('[ESI_Database_09_2019-DESKTOP-7GOBKDM 16.04.2022v3.xlsx]Trans_ToU'!$D$1:$F$1=D$5,'[ESI_Database_09_2019-DESKTOP-7GOBKDM 16.04.2022v3.xlsx]Trans_ToU'!$D$2:$F$326)))))</t>
  </si>
  <si>
    <t>2022Q1</t>
  </si>
  <si>
    <t>E1</t>
  </si>
  <si>
    <t>E2</t>
  </si>
  <si>
    <t>C1</t>
  </si>
  <si>
    <t>C2</t>
  </si>
  <si>
    <t>E5</t>
  </si>
  <si>
    <t>E3</t>
  </si>
  <si>
    <t>E6</t>
  </si>
  <si>
    <t>E4</t>
  </si>
  <si>
    <t>C3</t>
  </si>
  <si>
    <t>S1</t>
  </si>
  <si>
    <t>E7</t>
  </si>
  <si>
    <t>E8</t>
  </si>
  <si>
    <t>S2</t>
  </si>
  <si>
    <t>E9</t>
  </si>
  <si>
    <t>10</t>
  </si>
  <si>
    <t>11</t>
  </si>
  <si>
    <t>12</t>
  </si>
  <si>
    <t>14</t>
  </si>
  <si>
    <t>S3</t>
  </si>
  <si>
    <t>15</t>
  </si>
  <si>
    <t>13</t>
  </si>
  <si>
    <t>16</t>
  </si>
  <si>
    <t>18</t>
  </si>
  <si>
    <t>17</t>
  </si>
  <si>
    <t>19</t>
  </si>
  <si>
    <t>S5</t>
  </si>
  <si>
    <t>S4</t>
  </si>
  <si>
    <t>20</t>
  </si>
  <si>
    <t>C4</t>
  </si>
  <si>
    <t>21</t>
  </si>
  <si>
    <t>23</t>
  </si>
  <si>
    <t>22</t>
  </si>
  <si>
    <t>T1</t>
  </si>
  <si>
    <t>T2</t>
  </si>
  <si>
    <t>M1</t>
  </si>
  <si>
    <t>M2</t>
  </si>
  <si>
    <t>L1</t>
  </si>
  <si>
    <t>L2</t>
  </si>
  <si>
    <t>L3</t>
  </si>
  <si>
    <t>L4</t>
  </si>
  <si>
    <t>L5</t>
  </si>
  <si>
    <t>UEGCL - Namanve</t>
  </si>
  <si>
    <t>Agago Achwa 1 HPP</t>
  </si>
  <si>
    <t>GNIM3</t>
  </si>
  <si>
    <t>GNE24</t>
  </si>
  <si>
    <t>Nyamwamba 2</t>
  </si>
  <si>
    <t>MAYUGE SUGAR</t>
  </si>
  <si>
    <t>KAKAKA</t>
  </si>
  <si>
    <t>KIKAGATI</t>
  </si>
  <si>
    <t>NYAMWAMBA 2</t>
  </si>
  <si>
    <t>SM HYDRO</t>
  </si>
  <si>
    <t>KARUMA</t>
  </si>
  <si>
    <t>BUNDIBUGYO CO-OPERATIVE SOCIETY (BECS)</t>
  </si>
  <si>
    <t>NYAMAGASANI 2</t>
  </si>
  <si>
    <t>RWENZORI HYDRO (NYAMAGASANI 1)</t>
  </si>
  <si>
    <t>EMMERGING POWER (BUFULUBI)</t>
  </si>
  <si>
    <t>BUSITEMA SOLAR</t>
  </si>
  <si>
    <t>UEGCL-NAMANVE</t>
  </si>
  <si>
    <t>UEGCL-KIIRA &amp; NALUBAALE</t>
  </si>
  <si>
    <t>400KV</t>
  </si>
  <si>
    <t>XSABO NKONGE SOLARLINE</t>
  </si>
  <si>
    <t>DISTRIBUTED GENERATION</t>
  </si>
  <si>
    <t>Plant Name</t>
  </si>
  <si>
    <t>Energy purchased</t>
  </si>
  <si>
    <t>Large Hydros</t>
  </si>
  <si>
    <t>Distribution Utility</t>
  </si>
  <si>
    <t>Energy Sold MWh</t>
  </si>
  <si>
    <t>TOU</t>
  </si>
  <si>
    <t>MWh</t>
  </si>
  <si>
    <t>Length</t>
  </si>
  <si>
    <t>Calendar Year</t>
  </si>
  <si>
    <t>Transmission Losses (GWh)</t>
  </si>
  <si>
    <t>Transmission Losses (%)</t>
  </si>
  <si>
    <t>MINIGRIDS</t>
  </si>
  <si>
    <t>EXPORTS</t>
  </si>
  <si>
    <t>UETCL Energy Sales by Time of Use (GWh)</t>
  </si>
  <si>
    <t>UETCL Energy Sales by Time of Use (%age)</t>
  </si>
  <si>
    <t>Transmission Network Length (kms) by Category</t>
  </si>
  <si>
    <t>UETCL Energy Purchases by Source</t>
  </si>
  <si>
    <t>UETCL Energy Sales by Destination (GWh)</t>
  </si>
  <si>
    <t>Energy Sales by Destination(GWh)</t>
  </si>
  <si>
    <t>UETCL Energy Purchases by Technology(GWh)</t>
  </si>
  <si>
    <t xml:space="preserve">Select the Reporting Period of Choice here </t>
  </si>
  <si>
    <t>EMBEDDED GENERATORS</t>
  </si>
  <si>
    <t>COGENERATION</t>
  </si>
  <si>
    <t>SOLAR PVC</t>
  </si>
  <si>
    <t xml:space="preserve">THERMAL GENERATORS </t>
  </si>
  <si>
    <t xml:space="preserve">IMPORTS </t>
  </si>
  <si>
    <t>LARGE HYDROS</t>
  </si>
  <si>
    <t>YEAR</t>
  </si>
  <si>
    <t>QUARTER</t>
  </si>
  <si>
    <t>KIGWABYA</t>
  </si>
  <si>
    <t>Source: ERA ESI database</t>
  </si>
  <si>
    <t>NOTE:</t>
  </si>
  <si>
    <t>1. Statistics reported here are subject to monthly reveisions up to six months after original publication</t>
  </si>
  <si>
    <t>2. KEY</t>
  </si>
  <si>
    <t>Expiry of Licence</t>
  </si>
  <si>
    <t>Breakdown</t>
  </si>
  <si>
    <t>Before Plant commenced operations</t>
  </si>
  <si>
    <t>BUGOYE (TRONDER)</t>
  </si>
  <si>
    <t>NYAMUGHASANI 2</t>
  </si>
  <si>
    <t>RWENZORI HYDRO (NYAMASAGANI 1)</t>
  </si>
  <si>
    <t>UEGCL NAMANVE</t>
  </si>
  <si>
    <t>TOTAL</t>
  </si>
  <si>
    <t>UETCL ENERGY SALES IN MEGEWATT HOURS</t>
  </si>
  <si>
    <t xml:space="preserve">UGANDA ELECTRICITY DISTRIBUTION LIMITED </t>
  </si>
  <si>
    <t xml:space="preserve">Before utility commenced operations </t>
  </si>
  <si>
    <t>UETCL ENERGY SALES IN UGANDA MILLION SHILLINGS</t>
  </si>
  <si>
    <t>BUNDIBUGYO CO-OPERATIVE SOCIETY</t>
  </si>
  <si>
    <t>PADER-ABIM CMECS</t>
  </si>
  <si>
    <t>OPERATION AND MAINTENANCE COSTS IN UGANDA MILLION SHILLINGS</t>
  </si>
  <si>
    <t>PERIOD</t>
  </si>
  <si>
    <t>REPAIR AND MAINTENANCE COSTS</t>
  </si>
  <si>
    <t xml:space="preserve"> STAFF COSTS </t>
  </si>
  <si>
    <t>ADMINISTRATIVE COSTS</t>
  </si>
  <si>
    <t xml:space="preserve">OTHER COSTS </t>
  </si>
  <si>
    <t>Light, heating and utilities</t>
  </si>
  <si>
    <t>Third Party Funds</t>
  </si>
  <si>
    <t>UETCL EMPLOYEE NUMBERS</t>
  </si>
  <si>
    <t>CONTRACT</t>
  </si>
  <si>
    <t>CASUAL</t>
  </si>
  <si>
    <t>UETCL OUTAGES IN MEGAWATT HOURS</t>
  </si>
  <si>
    <t>Scheduled Outages</t>
  </si>
  <si>
    <t>Forced Outages</t>
  </si>
  <si>
    <t>Force Majeure/Caused by low system demand</t>
  </si>
  <si>
    <t>Caused by Generator</t>
  </si>
  <si>
    <t>MACRO-ECONOMIC FACTORS</t>
  </si>
  <si>
    <t>Inflation Index</t>
  </si>
  <si>
    <t>Exchange Rate</t>
  </si>
  <si>
    <t>Source: BOU Month end exchange rates</t>
  </si>
  <si>
    <t>ENERGY PAYABLES AND RECEIVABLES ANALYSIS IN UGANDA MILLION SHILLINGS</t>
  </si>
  <si>
    <t>PAYABLES AT END OF PERIOD</t>
  </si>
  <si>
    <t>RECEIVABLES AT THE END OF THE PERIOD</t>
  </si>
  <si>
    <t>Energy Purchase</t>
  </si>
  <si>
    <t>Energy Sales</t>
  </si>
  <si>
    <t>UETCL ENERGY SALES BY TIME OF USE IN MEGAWATT HOURS</t>
  </si>
  <si>
    <t>TRANSMISSION NETWORK LENGTH OVER THE YEARS</t>
  </si>
  <si>
    <t>Sub-stations</t>
  </si>
  <si>
    <t>MONTHLY SYSTEM PEAK DEMAND</t>
  </si>
  <si>
    <t>Peak - Domestic + Exports (MW)</t>
  </si>
  <si>
    <t>Domestic - Peak (MW)</t>
  </si>
  <si>
    <t>Peak Demand -Exports(MW)</t>
  </si>
  <si>
    <t>Sep</t>
  </si>
  <si>
    <t>Aug</t>
  </si>
  <si>
    <t>July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</si>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</sst>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_);_(@_)"/>
    <numFmt numFmtId="165" formatCode="_(* #,##0.00_);_(* \(#,##0.00\);_(* &quot;-&quot;??_);_(@_)"/>
    <numFmt numFmtId="166" formatCode="_(* #,##0.0_);_(* \(#,##0.0\);_(* &quot;-&quot;??_);_(@_)"/>
    <numFmt numFmtId="167" formatCode="_(* #,##0_);_(* \(#,##0\);_(* &quot;-&quot;??_);_(@_)"/>
    <numFmt numFmtId="168" formatCode="#,##0.0_);\(#,##0.0\)"/>
    <numFmt numFmtId="169" formatCode="0.0%"/>
    <numFmt numFmtId="170" formatCode="_-* #,##0_-;\-* #,##0_-;_-* &quot;-&quot;??_-;_-@_-"/>
    <numFmt numFmtId="171" formatCode="_(* #,##0.000_);_(* \(#,##0.000\);_(* &quot;-&quot;??_);_(@_)"/>
    <numFmt numFmtId="172" formatCode="0.0"/>
    <numFmt numFmtId="173" formatCode="_-* #,##0.0_-;\-* #,##0.0_-;_-* &quot;-&quot;??_-;_-@_-"/>
    <numFmt numFmtId="174" formatCode="[$-809]dd\ mmmm\ yyyy;@"/>
    <numFmt numFmtId="175" formatCode="_(* #,##0.0000_);_(* \(#,##0.0000\);_(* &quot;-&quot;??_);_(@_)"/>
    <numFmt numFmtId="176" formatCode="0.000"/>
    <numFmt numFmtId="177" formatCode="_-* #,##0.000_-;\-* #,##0.000_-;_-* &quot;-&quot;??_-;_-@_-"/>
    <numFmt numFmtId="178" formatCode="_-* #,##0.00_-;\-* #,##0.00_-;_-* &quot;-&quot;_-;_-@_-"/>
    <numFmt numFmtId="179" formatCode="_-* #,##0.0_-;\-* #,##0.0_-;_-* &quot;-&quot;_-;_-@_-"/>
    <numFmt numFmtId="180" formatCode="_-* #,##0.0000_-;\-* #,##0.0000_-;_-* &quot;-&quot;_-;_-@_-"/>
    <numFmt numFmtId="181" formatCode="_(&quot;$&quot;* #,##0_);_(&quot;$&quot;* \(#,##0\);_(&quot;$&quot;* &quot;-&quot;_);_(@_)"/>
    <numFmt numFmtId="182" formatCode="_-* #,##0.0_-;\-* #,##0.0_-;_-* &quot;-&quot;?_-;_-@_-"/>
    <numFmt numFmtId="183" formatCode="[$-409]mmm\-yy;@"/>
    <numFmt numFmtId="184" formatCode="_-* #,##0.00000000000_-;\-* #,##0.00000000000_-;_-* &quot;-&quot;_-;_-@_-"/>
    <numFmt numFmtId="185" formatCode="0.00000000000"/>
  </numFmts>
  <fonts count="8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ndara"/>
      <family val="2"/>
    </font>
    <font>
      <sz val="11"/>
      <color theme="1"/>
      <name val="Book Antiqua"/>
      <family val="1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2.5"/>
      <color indexed="8"/>
      <name val="Candara"/>
      <family val="2"/>
    </font>
    <font>
      <b/>
      <sz val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8"/>
      <color theme="1"/>
      <name val="Candara"/>
      <family val="2"/>
    </font>
    <font>
      <b/>
      <sz val="8"/>
      <color theme="1"/>
      <name val="Candara"/>
      <family val="2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9"/>
      <color theme="1"/>
      <name val="Candara"/>
      <family val="2"/>
    </font>
    <font>
      <b/>
      <sz val="9"/>
      <name val="Candara"/>
      <family val="2"/>
    </font>
    <font>
      <b/>
      <vertAlign val="superscript"/>
      <sz val="9"/>
      <color theme="1"/>
      <name val="Candara"/>
      <family val="2"/>
    </font>
    <font>
      <sz val="9"/>
      <color theme="1"/>
      <name val="Candara"/>
      <family val="2"/>
    </font>
    <font>
      <sz val="9"/>
      <color rgb="FFFF0000"/>
      <name val="Candara"/>
      <family val="2"/>
    </font>
    <font>
      <sz val="9"/>
      <color rgb="FF000000"/>
      <name val="Candara"/>
      <family val="2"/>
    </font>
    <font>
      <sz val="9"/>
      <color rgb="FF000000"/>
      <name val="Arial"/>
      <family val="2"/>
    </font>
    <font>
      <sz val="9"/>
      <color rgb="FF222222"/>
      <name val="Arial"/>
      <family val="2"/>
    </font>
    <font>
      <sz val="10"/>
      <name val="Candara"/>
      <family val="2"/>
    </font>
    <font>
      <sz val="11"/>
      <color theme="1"/>
      <name val="Candara"/>
      <family val="2"/>
    </font>
    <font>
      <sz val="11"/>
      <color rgb="FF000000"/>
      <name val="Calibri"/>
      <family val="2"/>
    </font>
    <font>
      <sz val="11"/>
      <name val="Bookman Old Style"/>
      <family val="1"/>
    </font>
    <font>
      <b/>
      <sz val="11"/>
      <name val="Bookman Old Style"/>
      <family val="1"/>
    </font>
    <font>
      <sz val="11"/>
      <color theme="1"/>
      <name val="Bookman Old Style"/>
      <family val="1"/>
    </font>
    <font>
      <sz val="12"/>
      <name val="SWISS"/>
    </font>
    <font>
      <b/>
      <sz val="11"/>
      <color theme="1"/>
      <name val="Candara"/>
      <family val="2"/>
    </font>
    <font>
      <b/>
      <i/>
      <sz val="11"/>
      <color theme="1"/>
      <name val="Candara"/>
      <family val="2"/>
    </font>
    <font>
      <b/>
      <i/>
      <u/>
      <sz val="11"/>
      <color theme="1"/>
      <name val="Candara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4.4"/>
      <color rgb="FF000000"/>
      <name val="Century Gothic"/>
      <family val="2"/>
    </font>
    <font>
      <b/>
      <sz val="10"/>
      <color theme="1"/>
      <name val="Century Gothic"/>
      <family val="2"/>
    </font>
    <font>
      <sz val="10"/>
      <color rgb="FF000000"/>
      <name val="Arial"/>
      <family val="2"/>
    </font>
    <font>
      <sz val="11"/>
      <color indexed="8"/>
      <name val="Calibri"/>
      <family val="2"/>
    </font>
    <font>
      <sz val="10"/>
      <name val="Book Antiqua"/>
      <family val="1"/>
    </font>
    <font>
      <sz val="11"/>
      <name val="Book Antiqua"/>
      <family val="1"/>
    </font>
    <font>
      <sz val="9.5"/>
      <name val="Book Antiqua"/>
      <family val="1"/>
    </font>
    <font>
      <sz val="9"/>
      <name val="Book Antiqua"/>
      <family val="1"/>
    </font>
    <font>
      <sz val="8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theme="1"/>
      <name val="Candara"/>
      <family val="2"/>
    </font>
    <font>
      <sz val="12"/>
      <color theme="1"/>
      <name val="Candara"/>
      <family val="2"/>
    </font>
    <font>
      <sz val="11"/>
      <color theme="1"/>
      <name val="Gill Sans MT"/>
      <family val="2"/>
    </font>
    <font>
      <b/>
      <sz val="14"/>
      <name val="Candar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name val="Candara"/>
      <family val="2"/>
    </font>
    <font>
      <b/>
      <sz val="12"/>
      <color rgb="FF9C0006"/>
      <name val="Candara"/>
      <family val="2"/>
    </font>
    <font>
      <b/>
      <sz val="12"/>
      <color rgb="FF006100"/>
      <name val="Candara"/>
      <family val="2"/>
    </font>
    <font>
      <b/>
      <sz val="12"/>
      <color rgb="FF9C6500"/>
      <name val="Candara"/>
      <family val="2"/>
    </font>
    <font>
      <sz val="12"/>
      <name val="Candara"/>
      <family val="2"/>
    </font>
    <font>
      <sz val="12"/>
      <color rgb="FF000000"/>
      <name val="Candara"/>
      <family val="2"/>
    </font>
    <font>
      <b/>
      <sz val="12.5"/>
      <name val="Candara"/>
      <family val="2"/>
    </font>
    <font>
      <b/>
      <sz val="10"/>
      <color theme="1"/>
      <name val="Calibri"/>
      <family val="2"/>
      <scheme val="minor"/>
    </font>
    <font>
      <sz val="10"/>
      <name val="Calibri Light"/>
      <family val="1"/>
      <scheme val="major"/>
    </font>
    <font>
      <b/>
      <sz val="12"/>
      <color indexed="8"/>
      <name val="Candara"/>
      <family val="2"/>
    </font>
    <font>
      <sz val="12"/>
      <color indexed="8"/>
      <name val="Candara"/>
      <family val="2"/>
    </font>
    <font>
      <b/>
      <sz val="10"/>
      <name val="Calibri Light"/>
      <family val="1"/>
      <scheme val="major"/>
    </font>
    <font>
      <sz val="12.5"/>
      <color theme="1"/>
      <name val="Century Gothic"/>
      <family val="2"/>
    </font>
    <font>
      <b/>
      <u/>
      <sz val="12"/>
      <name val="Candara"/>
      <family val="2"/>
    </font>
    <font>
      <sz val="11"/>
      <color theme="1"/>
      <name val="Calibri Light"/>
      <family val="1"/>
      <scheme val="major"/>
    </font>
    <font>
      <sz val="14"/>
      <name val="Calibri Light"/>
      <family val="1"/>
      <scheme val="major"/>
    </font>
    <font>
      <sz val="12.5"/>
      <name val="Candara"/>
      <family val="2"/>
    </font>
    <font>
      <b/>
      <u/>
      <sz val="12.5"/>
      <color indexed="8"/>
      <name val="Candara"/>
      <family val="2"/>
    </font>
    <font>
      <b/>
      <sz val="12.5"/>
      <color indexed="8"/>
      <name val="Candara"/>
      <family val="2"/>
    </font>
    <font>
      <sz val="10"/>
      <color indexed="8"/>
      <name val="Calibri Light"/>
      <family val="1"/>
      <scheme val="major"/>
    </font>
    <font>
      <b/>
      <u/>
      <sz val="12"/>
      <color indexed="8"/>
      <name val="Candara"/>
      <family val="2"/>
    </font>
    <font>
      <sz val="11"/>
      <color indexed="8"/>
      <name val="Calibri Light"/>
      <family val="1"/>
      <scheme val="major"/>
    </font>
    <font>
      <sz val="11"/>
      <name val="Calibri Light"/>
      <family val="1"/>
      <scheme val="major"/>
    </font>
    <font>
      <sz val="12"/>
      <name val="Century Gothic"/>
      <family val="2"/>
    </font>
  </fonts>
  <fills count="3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FFFF"/>
        <bgColor rgb="FF000000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theme="0" tint="-0.249977111117893"/>
        <bgColor indexed="64"/>
      </patternFill>
    </fill>
  </fills>
  <borders count="13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DashDotDot">
        <color theme="5"/>
      </left>
      <right style="mediumDashDotDot">
        <color theme="5"/>
      </right>
      <top style="mediumDashDotDot">
        <color theme="5"/>
      </top>
      <bottom/>
      <diagonal/>
    </border>
    <border>
      <left style="mediumDashDotDot">
        <color theme="5"/>
      </left>
      <right style="mediumDashDotDot">
        <color theme="5"/>
      </right>
      <top/>
      <bottom/>
      <diagonal/>
    </border>
    <border>
      <left style="mediumDashDotDot">
        <color theme="5"/>
      </left>
      <right style="mediumDashDotDot">
        <color theme="5"/>
      </right>
      <top/>
      <bottom style="mediumDashDot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8"/>
      </right>
      <top style="thin">
        <color theme="8"/>
      </top>
      <bottom/>
      <diagonal/>
    </border>
    <border>
      <left style="thin">
        <color indexed="64"/>
      </left>
      <right style="thin">
        <color theme="8"/>
      </right>
      <top style="medium">
        <color theme="8"/>
      </top>
      <bottom/>
      <diagonal/>
    </border>
    <border>
      <left style="thin">
        <color indexed="64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double">
        <color theme="9" tint="-0.24994659260841701"/>
      </bottom>
      <diagonal/>
    </border>
    <border>
      <left style="medium">
        <color indexed="64"/>
      </left>
      <right style="medium">
        <color indexed="64"/>
      </right>
      <top/>
      <bottom style="double">
        <color theme="9" tint="-0.2499465926084170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theme="9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double">
        <color theme="9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double">
        <color theme="9"/>
      </top>
      <bottom/>
      <diagonal/>
    </border>
    <border>
      <left style="medium">
        <color indexed="64"/>
      </left>
      <right style="medium">
        <color indexed="64"/>
      </right>
      <top style="double">
        <color theme="9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theme="9"/>
      </bottom>
      <diagonal/>
    </border>
    <border>
      <left style="medium">
        <color indexed="64"/>
      </left>
      <right style="medium">
        <color indexed="64"/>
      </right>
      <top style="double">
        <color theme="9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double">
        <color theme="9"/>
      </bottom>
      <diagonal/>
    </border>
    <border>
      <left style="thick">
        <color indexed="64"/>
      </left>
      <right style="thick">
        <color indexed="64"/>
      </right>
      <top/>
      <bottom style="double">
        <color theme="9"/>
      </bottom>
      <diagonal/>
    </border>
    <border>
      <left style="medium">
        <color indexed="64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theme="9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theme="9"/>
      </bottom>
      <diagonal/>
    </border>
    <border>
      <left style="medium">
        <color indexed="64"/>
      </left>
      <right style="thick">
        <color indexed="64"/>
      </right>
      <top style="double">
        <color theme="9"/>
      </top>
      <bottom/>
      <diagonal/>
    </border>
    <border>
      <left style="thick">
        <color indexed="64"/>
      </left>
      <right style="thick">
        <color indexed="64"/>
      </right>
      <top style="double">
        <color theme="9"/>
      </top>
      <bottom/>
      <diagonal/>
    </border>
    <border>
      <left style="thick">
        <color indexed="64"/>
      </left>
      <right style="thick">
        <color indexed="64"/>
      </right>
      <top style="double">
        <color theme="9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double">
        <color theme="9"/>
      </bottom>
      <diagonal/>
    </border>
    <border>
      <left style="medium">
        <color indexed="64"/>
      </left>
      <right/>
      <top style="thin">
        <color indexed="64"/>
      </top>
      <bottom style="double">
        <color theme="9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auto="1"/>
      </left>
      <right style="thick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theme="9"/>
      </bottom>
      <diagonal/>
    </border>
    <border>
      <left/>
      <right style="thin">
        <color indexed="64"/>
      </right>
      <top style="thin">
        <color indexed="64"/>
      </top>
      <bottom style="double">
        <color theme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theme="9"/>
      </bottom>
      <diagonal/>
    </border>
    <border>
      <left style="thin">
        <color indexed="64"/>
      </left>
      <right/>
      <top style="thin">
        <color indexed="64"/>
      </top>
      <bottom style="double">
        <color theme="9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theme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165" fontId="8" fillId="0" borderId="0" applyFont="0" applyFill="0" applyBorder="0" applyAlignment="0" applyProtection="0">
      <alignment wrapText="1"/>
    </xf>
    <xf numFmtId="165" fontId="8" fillId="0" borderId="0" applyFont="0" applyFill="0" applyBorder="0" applyAlignment="0" applyProtection="0"/>
    <xf numFmtId="0" fontId="16" fillId="0" borderId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/>
    <xf numFmtId="0" fontId="8" fillId="0" borderId="0"/>
    <xf numFmtId="0" fontId="1" fillId="0" borderId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/>
    <xf numFmtId="168" fontId="40" fillId="0" borderId="0"/>
    <xf numFmtId="0" fontId="44" fillId="0" borderId="0"/>
    <xf numFmtId="9" fontId="44" fillId="0" borderId="0" applyFont="0" applyFill="0" applyBorder="0" applyAlignment="0" applyProtection="0"/>
    <xf numFmtId="41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5" fillId="0" borderId="0"/>
    <xf numFmtId="0" fontId="50" fillId="0" borderId="0"/>
    <xf numFmtId="0" fontId="50" fillId="0" borderId="0"/>
    <xf numFmtId="0" fontId="50" fillId="0" borderId="0"/>
    <xf numFmtId="43" fontId="8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5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8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36" fillId="0" borderId="0"/>
    <xf numFmtId="164" fontId="1" fillId="0" borderId="0" applyFont="0" applyFill="0" applyBorder="0" applyAlignment="0" applyProtection="0"/>
    <xf numFmtId="0" fontId="58" fillId="26" borderId="0" applyNumberFormat="0" applyBorder="0" applyAlignment="0" applyProtection="0"/>
    <xf numFmtId="43" fontId="1" fillId="0" borderId="0" applyFont="0" applyFill="0" applyBorder="0" applyAlignment="0" applyProtection="0"/>
    <xf numFmtId="0" fontId="57" fillId="27" borderId="0" applyNumberFormat="0" applyBorder="0" applyAlignment="0" applyProtection="0"/>
    <xf numFmtId="9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63" fillId="29" borderId="0" applyNumberFormat="0" applyBorder="0" applyAlignment="0" applyProtection="0"/>
    <xf numFmtId="0" fontId="64" fillId="30" borderId="0" applyNumberFormat="0" applyBorder="0" applyAlignment="0" applyProtection="0"/>
    <xf numFmtId="0" fontId="57" fillId="31" borderId="0" applyNumberFormat="0" applyBorder="0" applyAlignment="0" applyProtection="0"/>
  </cellStyleXfs>
  <cellXfs count="93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166" fontId="2" fillId="2" borderId="2" xfId="1" applyNumberFormat="1" applyFont="1" applyFill="1" applyBorder="1"/>
    <xf numFmtId="167" fontId="2" fillId="2" borderId="2" xfId="1" applyNumberFormat="1" applyFont="1" applyFill="1" applyBorder="1"/>
    <xf numFmtId="0" fontId="2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ont="1" applyFill="1" applyBorder="1"/>
    <xf numFmtId="166" fontId="0" fillId="3" borderId="2" xfId="1" applyNumberFormat="1" applyFont="1" applyFill="1" applyBorder="1"/>
    <xf numFmtId="0" fontId="4" fillId="3" borderId="2" xfId="1" applyNumberFormat="1" applyFont="1" applyFill="1" applyBorder="1"/>
    <xf numFmtId="0" fontId="4" fillId="3" borderId="3" xfId="0" applyNumberFormat="1" applyFont="1" applyFill="1" applyBorder="1"/>
    <xf numFmtId="0" fontId="4" fillId="0" borderId="1" xfId="0" applyFont="1" applyBorder="1"/>
    <xf numFmtId="0" fontId="4" fillId="0" borderId="2" xfId="0" applyFont="1" applyBorder="1"/>
    <xf numFmtId="0" fontId="0" fillId="0" borderId="2" xfId="0" applyFont="1" applyBorder="1"/>
    <xf numFmtId="166" fontId="0" fillId="0" borderId="2" xfId="1" applyNumberFormat="1" applyFont="1" applyBorder="1"/>
    <xf numFmtId="0" fontId="4" fillId="0" borderId="2" xfId="1" applyNumberFormat="1" applyFont="1" applyBorder="1"/>
    <xf numFmtId="0" fontId="4" fillId="0" borderId="3" xfId="0" applyNumberFormat="1" applyFont="1" applyBorder="1"/>
    <xf numFmtId="166" fontId="4" fillId="3" borderId="2" xfId="1" applyNumberFormat="1" applyFont="1" applyFill="1" applyBorder="1"/>
    <xf numFmtId="167" fontId="4" fillId="3" borderId="2" xfId="1" applyNumberFormat="1" applyFont="1" applyFill="1" applyBorder="1"/>
    <xf numFmtId="166" fontId="4" fillId="0" borderId="2" xfId="1" applyNumberFormat="1" applyFont="1" applyBorder="1"/>
    <xf numFmtId="167" fontId="4" fillId="0" borderId="2" xfId="1" applyNumberFormat="1" applyFont="1" applyBorder="1"/>
    <xf numFmtId="0" fontId="4" fillId="3" borderId="3" xfId="0" applyFont="1" applyFill="1" applyBorder="1"/>
    <xf numFmtId="0" fontId="4" fillId="0" borderId="3" xfId="0" applyFont="1" applyBorder="1"/>
    <xf numFmtId="165" fontId="4" fillId="3" borderId="2" xfId="1" applyNumberFormat="1" applyFont="1" applyFill="1" applyBorder="1"/>
    <xf numFmtId="166" fontId="4" fillId="3" borderId="3" xfId="1" applyNumberFormat="1" applyFont="1" applyFill="1" applyBorder="1"/>
    <xf numFmtId="166" fontId="4" fillId="0" borderId="3" xfId="1" applyNumberFormat="1" applyFont="1" applyBorder="1"/>
    <xf numFmtId="0" fontId="4" fillId="4" borderId="1" xfId="0" applyFont="1" applyFill="1" applyBorder="1"/>
    <xf numFmtId="0" fontId="4" fillId="4" borderId="2" xfId="0" applyFont="1" applyFill="1" applyBorder="1"/>
    <xf numFmtId="166" fontId="4" fillId="4" borderId="2" xfId="1" applyNumberFormat="1" applyFont="1" applyFill="1" applyBorder="1"/>
    <xf numFmtId="167" fontId="4" fillId="4" borderId="2" xfId="1" applyNumberFormat="1" applyFont="1" applyFill="1" applyBorder="1"/>
    <xf numFmtId="0" fontId="4" fillId="3" borderId="4" xfId="0" applyFont="1" applyFill="1" applyBorder="1"/>
    <xf numFmtId="166" fontId="4" fillId="3" borderId="4" xfId="1" applyNumberFormat="1" applyFont="1" applyFill="1" applyBorder="1"/>
    <xf numFmtId="167" fontId="4" fillId="3" borderId="4" xfId="1" applyNumberFormat="1" applyFont="1" applyFill="1" applyBorder="1"/>
    <xf numFmtId="0" fontId="4" fillId="3" borderId="5" xfId="1" applyNumberFormat="1" applyFont="1" applyFill="1" applyBorder="1"/>
    <xf numFmtId="0" fontId="4" fillId="0" borderId="4" xfId="0" applyFont="1" applyBorder="1"/>
    <xf numFmtId="166" fontId="4" fillId="0" borderId="4" xfId="1" applyNumberFormat="1" applyFont="1" applyBorder="1"/>
    <xf numFmtId="167" fontId="4" fillId="0" borderId="4" xfId="1" applyNumberFormat="1" applyFont="1" applyBorder="1"/>
    <xf numFmtId="0" fontId="4" fillId="0" borderId="5" xfId="1" applyNumberFormat="1" applyFont="1" applyBorder="1"/>
    <xf numFmtId="0" fontId="4" fillId="3" borderId="6" xfId="0" applyFont="1" applyFill="1" applyBorder="1"/>
    <xf numFmtId="0" fontId="4" fillId="3" borderId="7" xfId="0" applyFont="1" applyFill="1" applyBorder="1"/>
    <xf numFmtId="0" fontId="4" fillId="3" borderId="8" xfId="0" applyFont="1" applyFill="1" applyBorder="1"/>
    <xf numFmtId="166" fontId="4" fillId="3" borderId="8" xfId="1" applyNumberFormat="1" applyFont="1" applyFill="1" applyBorder="1"/>
    <xf numFmtId="167" fontId="4" fillId="3" borderId="8" xfId="1" applyNumberFormat="1" applyFont="1" applyFill="1" applyBorder="1"/>
    <xf numFmtId="0" fontId="4" fillId="3" borderId="9" xfId="1" applyNumberFormat="1" applyFont="1" applyFill="1" applyBorder="1"/>
    <xf numFmtId="0" fontId="4" fillId="3" borderId="10" xfId="0" applyNumberFormat="1" applyFont="1" applyFill="1" applyBorder="1"/>
    <xf numFmtId="0" fontId="5" fillId="0" borderId="11" xfId="0" applyFont="1" applyBorder="1"/>
    <xf numFmtId="43" fontId="5" fillId="0" borderId="11" xfId="1" applyFont="1" applyBorder="1"/>
    <xf numFmtId="167" fontId="5" fillId="0" borderId="11" xfId="1" applyNumberFormat="1" applyFont="1" applyBorder="1"/>
    <xf numFmtId="0" fontId="6" fillId="0" borderId="0" xfId="3" applyFont="1"/>
    <xf numFmtId="0" fontId="6" fillId="0" borderId="0" xfId="3" applyFont="1" applyFill="1"/>
    <xf numFmtId="0" fontId="0" fillId="6" borderId="0" xfId="0" applyFill="1"/>
    <xf numFmtId="0" fontId="7" fillId="0" borderId="11" xfId="0" applyFont="1" applyFill="1" applyBorder="1"/>
    <xf numFmtId="0" fontId="10" fillId="0" borderId="11" xfId="0" applyFont="1" applyFill="1" applyBorder="1"/>
    <xf numFmtId="167" fontId="0" fillId="0" borderId="11" xfId="1" applyNumberFormat="1" applyFont="1" applyFill="1" applyBorder="1"/>
    <xf numFmtId="0" fontId="0" fillId="0" borderId="11" xfId="0" applyFill="1" applyBorder="1"/>
    <xf numFmtId="0" fontId="0" fillId="0" borderId="11" xfId="3" applyNumberFormat="1" applyFont="1" applyFill="1" applyBorder="1" applyAlignment="1">
      <alignment horizontal="left" vertical="center"/>
    </xf>
    <xf numFmtId="0" fontId="9" fillId="0" borderId="11" xfId="4" applyNumberFormat="1" applyFont="1" applyFill="1" applyBorder="1" applyAlignment="1">
      <alignment horizontal="left" vertical="center" wrapText="1"/>
    </xf>
    <xf numFmtId="0" fontId="9" fillId="0" borderId="11" xfId="3" applyNumberFormat="1" applyFont="1" applyFill="1" applyBorder="1" applyAlignment="1">
      <alignment horizontal="left"/>
    </xf>
    <xf numFmtId="0" fontId="9" fillId="0" borderId="11" xfId="3" applyNumberFormat="1" applyFont="1" applyFill="1" applyBorder="1" applyAlignment="1">
      <alignment horizontal="left" vertical="center"/>
    </xf>
    <xf numFmtId="0" fontId="9" fillId="0" borderId="0" xfId="0" applyFont="1" applyAlignment="1">
      <alignment wrapText="1"/>
    </xf>
    <xf numFmtId="0" fontId="0" fillId="0" borderId="0" xfId="0" applyBorder="1"/>
    <xf numFmtId="0" fontId="0" fillId="5" borderId="0" xfId="0" applyFill="1" applyBorder="1"/>
    <xf numFmtId="0" fontId="10" fillId="0" borderId="0" xfId="0" applyFont="1" applyBorder="1"/>
    <xf numFmtId="1" fontId="0" fillId="0" borderId="0" xfId="0" applyNumberFormat="1" applyBorder="1"/>
    <xf numFmtId="0" fontId="12" fillId="5" borderId="11" xfId="5" applyFont="1" applyFill="1" applyBorder="1" applyAlignment="1">
      <alignment horizontal="center" vertical="center" wrapText="1"/>
    </xf>
    <xf numFmtId="0" fontId="11" fillId="5" borderId="11" xfId="5" applyFont="1" applyFill="1" applyBorder="1" applyAlignment="1">
      <alignment horizontal="center" vertical="center" wrapText="1"/>
    </xf>
    <xf numFmtId="167" fontId="12" fillId="5" borderId="11" xfId="1" applyNumberFormat="1" applyFont="1" applyFill="1" applyBorder="1" applyAlignment="1">
      <alignment horizontal="center" vertical="center" wrapText="1"/>
    </xf>
    <xf numFmtId="167" fontId="9" fillId="5" borderId="11" xfId="9" applyNumberFormat="1" applyFont="1" applyFill="1" applyBorder="1" applyAlignment="1">
      <alignment horizontal="right"/>
    </xf>
    <xf numFmtId="0" fontId="9" fillId="5" borderId="11" xfId="0" applyFont="1" applyFill="1" applyBorder="1" applyAlignment="1">
      <alignment horizontal="center"/>
    </xf>
    <xf numFmtId="0" fontId="8" fillId="5" borderId="11" xfId="5" applyFill="1" applyBorder="1" applyAlignment="1">
      <alignment horizontal="center" vertical="center" wrapText="1"/>
    </xf>
    <xf numFmtId="167" fontId="12" fillId="5" borderId="11" xfId="8" applyNumberFormat="1" applyFont="1" applyFill="1" applyBorder="1" applyAlignment="1">
      <alignment horizontal="right" wrapText="1"/>
    </xf>
    <xf numFmtId="0" fontId="0" fillId="0" borderId="0" xfId="0" applyAlignment="1">
      <alignment wrapText="1"/>
    </xf>
    <xf numFmtId="0" fontId="0" fillId="5" borderId="0" xfId="0" applyFill="1" applyProtection="1">
      <protection hidden="1"/>
    </xf>
    <xf numFmtId="0" fontId="15" fillId="5" borderId="0" xfId="0" applyFont="1" applyFill="1" applyAlignment="1" applyProtection="1">
      <alignment horizontal="right"/>
      <protection hidden="1"/>
    </xf>
    <xf numFmtId="170" fontId="0" fillId="5" borderId="0" xfId="1" applyNumberFormat="1" applyFont="1" applyFill="1" applyProtection="1">
      <protection hidden="1"/>
    </xf>
    <xf numFmtId="170" fontId="0" fillId="5" borderId="0" xfId="0" applyNumberFormat="1" applyFill="1" applyProtection="1">
      <protection hidden="1"/>
    </xf>
    <xf numFmtId="0" fontId="15" fillId="8" borderId="0" xfId="0" applyFont="1" applyFill="1" applyProtection="1">
      <protection hidden="1"/>
    </xf>
    <xf numFmtId="0" fontId="0" fillId="8" borderId="0" xfId="0" applyFill="1" applyProtection="1">
      <protection hidden="1"/>
    </xf>
    <xf numFmtId="0" fontId="0" fillId="7" borderId="11" xfId="0" applyFill="1" applyBorder="1" applyProtection="1">
      <protection hidden="1"/>
    </xf>
    <xf numFmtId="170" fontId="0" fillId="5" borderId="0" xfId="1" applyNumberFormat="1" applyFont="1" applyFill="1" applyBorder="1"/>
    <xf numFmtId="167" fontId="7" fillId="0" borderId="11" xfId="1" applyNumberFormat="1" applyFont="1" applyFill="1" applyBorder="1"/>
    <xf numFmtId="1" fontId="10" fillId="0" borderId="11" xfId="1" applyNumberFormat="1" applyFont="1" applyFill="1" applyBorder="1"/>
    <xf numFmtId="167" fontId="10" fillId="0" borderId="11" xfId="1" applyNumberFormat="1" applyFont="1" applyFill="1" applyBorder="1"/>
    <xf numFmtId="1" fontId="0" fillId="0" borderId="11" xfId="0" applyNumberFormat="1" applyFill="1" applyBorder="1"/>
    <xf numFmtId="170" fontId="10" fillId="0" borderId="11" xfId="1" applyNumberFormat="1" applyFont="1" applyFill="1" applyBorder="1"/>
    <xf numFmtId="170" fontId="1" fillId="0" borderId="11" xfId="1" applyNumberFormat="1" applyFont="1" applyFill="1" applyBorder="1"/>
    <xf numFmtId="1" fontId="2" fillId="0" borderId="11" xfId="1" applyNumberFormat="1" applyFont="1" applyFill="1" applyBorder="1"/>
    <xf numFmtId="170" fontId="0" fillId="0" borderId="11" xfId="1" applyNumberFormat="1" applyFont="1" applyFill="1" applyBorder="1"/>
    <xf numFmtId="1" fontId="8" fillId="0" borderId="11" xfId="0" applyNumberFormat="1" applyFont="1" applyFill="1" applyBorder="1"/>
    <xf numFmtId="1" fontId="0" fillId="0" borderId="11" xfId="1" applyNumberFormat="1" applyFont="1" applyFill="1" applyBorder="1"/>
    <xf numFmtId="1" fontId="9" fillId="0" borderId="11" xfId="8" applyNumberFormat="1" applyFont="1" applyFill="1" applyBorder="1" applyAlignment="1">
      <alignment vertical="center"/>
    </xf>
    <xf numFmtId="1" fontId="0" fillId="0" borderId="0" xfId="0" applyNumberFormat="1" applyFill="1" applyBorder="1"/>
    <xf numFmtId="170" fontId="7" fillId="0" borderId="11" xfId="1" applyNumberFormat="1" applyFont="1" applyFill="1" applyBorder="1"/>
    <xf numFmtId="173" fontId="12" fillId="0" borderId="11" xfId="1" applyNumberFormat="1" applyFont="1" applyFill="1" applyBorder="1" applyAlignment="1">
      <alignment vertical="top" wrapText="1"/>
    </xf>
    <xf numFmtId="170" fontId="14" fillId="0" borderId="11" xfId="1" applyNumberFormat="1" applyFont="1" applyFill="1" applyBorder="1" applyAlignment="1">
      <alignment horizontal="center" vertical="center" wrapText="1"/>
    </xf>
    <xf numFmtId="170" fontId="9" fillId="0" borderId="11" xfId="1" applyNumberFormat="1" applyFont="1" applyFill="1" applyBorder="1" applyAlignment="1">
      <alignment vertical="top" wrapText="1"/>
    </xf>
    <xf numFmtId="170" fontId="12" fillId="0" borderId="11" xfId="1" applyNumberFormat="1" applyFont="1" applyFill="1" applyBorder="1" applyAlignment="1">
      <alignment vertical="top" wrapText="1"/>
    </xf>
    <xf numFmtId="170" fontId="2" fillId="0" borderId="11" xfId="1" applyNumberFormat="1" applyFont="1" applyFill="1" applyBorder="1"/>
    <xf numFmtId="170" fontId="13" fillId="0" borderId="11" xfId="1" applyNumberFormat="1" applyFont="1" applyFill="1" applyBorder="1" applyAlignment="1">
      <alignment vertical="top" wrapText="1"/>
    </xf>
    <xf numFmtId="170" fontId="9" fillId="0" borderId="11" xfId="1" applyNumberFormat="1" applyFont="1" applyFill="1" applyBorder="1" applyAlignment="1">
      <alignment horizontal="center" vertical="center" wrapText="1"/>
    </xf>
    <xf numFmtId="170" fontId="8" fillId="0" borderId="11" xfId="1" applyNumberFormat="1" applyFont="1" applyFill="1" applyBorder="1"/>
    <xf numFmtId="170" fontId="9" fillId="0" borderId="11" xfId="1" applyNumberFormat="1" applyFont="1" applyFill="1" applyBorder="1" applyAlignment="1">
      <alignment horizontal="right" wrapText="1"/>
    </xf>
    <xf numFmtId="170" fontId="9" fillId="0" borderId="11" xfId="1" applyNumberFormat="1" applyFont="1" applyFill="1" applyBorder="1" applyAlignment="1">
      <alignment horizontal="center" wrapText="1"/>
    </xf>
    <xf numFmtId="170" fontId="9" fillId="0" borderId="11" xfId="1" applyNumberFormat="1" applyFont="1" applyFill="1" applyBorder="1" applyAlignment="1">
      <alignment horizontal="center"/>
    </xf>
    <xf numFmtId="170" fontId="12" fillId="0" borderId="11" xfId="1" applyNumberFormat="1" applyFont="1" applyFill="1" applyBorder="1" applyAlignment="1">
      <alignment horizontal="right" vertical="top" wrapText="1"/>
    </xf>
    <xf numFmtId="0" fontId="6" fillId="3" borderId="11" xfId="10" applyNumberFormat="1" applyFont="1" applyFill="1" applyBorder="1" applyAlignment="1"/>
    <xf numFmtId="170" fontId="1" fillId="0" borderId="11" xfId="1" applyNumberFormat="1" applyFont="1" applyFill="1" applyBorder="1" applyAlignment="1">
      <alignment horizontal="right" wrapText="1"/>
    </xf>
    <xf numFmtId="0" fontId="0" fillId="0" borderId="11" xfId="0" applyBorder="1"/>
    <xf numFmtId="0" fontId="0" fillId="4" borderId="0" xfId="0" applyFill="1"/>
    <xf numFmtId="170" fontId="14" fillId="0" borderId="11" xfId="1" applyNumberFormat="1" applyFont="1" applyFill="1" applyBorder="1" applyAlignment="1">
      <alignment wrapText="1"/>
    </xf>
    <xf numFmtId="170" fontId="17" fillId="0" borderId="11" xfId="1" applyNumberFormat="1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0" fontId="0" fillId="0" borderId="0" xfId="0" applyNumberFormat="1"/>
    <xf numFmtId="0" fontId="26" fillId="9" borderId="11" xfId="0" applyFont="1" applyFill="1" applyBorder="1"/>
    <xf numFmtId="0" fontId="26" fillId="9" borderId="11" xfId="0" applyFont="1" applyFill="1" applyBorder="1" applyAlignment="1">
      <alignment wrapText="1"/>
    </xf>
    <xf numFmtId="0" fontId="26" fillId="9" borderId="11" xfId="0" applyFont="1" applyFill="1" applyBorder="1" applyAlignment="1" applyProtection="1">
      <alignment vertical="center" wrapText="1"/>
      <protection locked="0"/>
    </xf>
    <xf numFmtId="0" fontId="27" fillId="9" borderId="11" xfId="0" applyFont="1" applyFill="1" applyBorder="1" applyAlignment="1" applyProtection="1">
      <alignment vertical="center" wrapText="1"/>
      <protection locked="0"/>
    </xf>
    <xf numFmtId="0" fontId="25" fillId="9" borderId="11" xfId="0" applyFont="1" applyFill="1" applyBorder="1" applyAlignment="1" applyProtection="1">
      <alignment vertical="center" wrapText="1"/>
      <protection locked="0"/>
    </xf>
    <xf numFmtId="0" fontId="23" fillId="9" borderId="11" xfId="0" applyFont="1" applyFill="1" applyBorder="1" applyAlignment="1" applyProtection="1">
      <alignment vertical="center" wrapText="1"/>
      <protection locked="0"/>
    </xf>
    <xf numFmtId="0" fontId="29" fillId="14" borderId="11" xfId="0" applyFont="1" applyFill="1" applyBorder="1"/>
    <xf numFmtId="0" fontId="30" fillId="14" borderId="11" xfId="0" applyFont="1" applyFill="1" applyBorder="1" applyAlignment="1">
      <alignment wrapText="1"/>
    </xf>
    <xf numFmtId="0" fontId="29" fillId="14" borderId="11" xfId="0" applyFont="1" applyFill="1" applyBorder="1" applyAlignment="1">
      <alignment wrapText="1"/>
    </xf>
    <xf numFmtId="172" fontId="29" fillId="14" borderId="11" xfId="0" applyNumberFormat="1" applyFont="1" applyFill="1" applyBorder="1" applyAlignment="1">
      <alignment wrapText="1"/>
    </xf>
    <xf numFmtId="174" fontId="31" fillId="14" borderId="11" xfId="0" applyNumberFormat="1" applyFont="1" applyFill="1" applyBorder="1" applyAlignment="1">
      <alignment horizontal="left" vertical="top" wrapText="1"/>
    </xf>
    <xf numFmtId="167" fontId="29" fillId="14" borderId="11" xfId="21" applyNumberFormat="1" applyFont="1" applyFill="1" applyBorder="1"/>
    <xf numFmtId="0" fontId="0" fillId="14" borderId="11" xfId="0" applyFill="1" applyBorder="1"/>
    <xf numFmtId="43" fontId="29" fillId="14" borderId="11" xfId="21" applyNumberFormat="1" applyFont="1" applyFill="1" applyBorder="1"/>
    <xf numFmtId="9" fontId="29" fillId="14" borderId="11" xfId="2" applyFont="1" applyFill="1" applyBorder="1"/>
    <xf numFmtId="169" fontId="29" fillId="14" borderId="11" xfId="2" applyNumberFormat="1" applyFont="1" applyFill="1" applyBorder="1"/>
    <xf numFmtId="0" fontId="32" fillId="14" borderId="11" xfId="0" applyFont="1" applyFill="1" applyBorder="1"/>
    <xf numFmtId="167" fontId="24" fillId="14" borderId="11" xfId="21" applyNumberFormat="1" applyFont="1" applyFill="1" applyBorder="1"/>
    <xf numFmtId="43" fontId="24" fillId="14" borderId="11" xfId="21" applyNumberFormat="1" applyFont="1" applyFill="1" applyBorder="1"/>
    <xf numFmtId="9" fontId="24" fillId="14" borderId="11" xfId="2" applyFont="1" applyFill="1" applyBorder="1"/>
    <xf numFmtId="169" fontId="24" fillId="14" borderId="11" xfId="2" applyNumberFormat="1" applyFont="1" applyFill="1" applyBorder="1"/>
    <xf numFmtId="0" fontId="24" fillId="14" borderId="11" xfId="0" applyFont="1" applyFill="1" applyBorder="1"/>
    <xf numFmtId="0" fontId="23" fillId="14" borderId="11" xfId="0" applyFont="1" applyFill="1" applyBorder="1" applyAlignment="1">
      <alignment wrapText="1"/>
    </xf>
    <xf numFmtId="14" fontId="29" fillId="14" borderId="11" xfId="0" applyNumberFormat="1" applyFont="1" applyFill="1" applyBorder="1" applyAlignment="1">
      <alignment wrapText="1"/>
    </xf>
    <xf numFmtId="171" fontId="24" fillId="14" borderId="11" xfId="21" applyNumberFormat="1" applyFont="1" applyFill="1" applyBorder="1"/>
    <xf numFmtId="14" fontId="32" fillId="14" borderId="11" xfId="0" applyNumberFormat="1" applyFont="1" applyFill="1" applyBorder="1"/>
    <xf numFmtId="171" fontId="29" fillId="14" borderId="11" xfId="21" applyNumberFormat="1" applyFont="1" applyFill="1" applyBorder="1"/>
    <xf numFmtId="9" fontId="29" fillId="14" borderId="11" xfId="2" applyNumberFormat="1" applyFont="1" applyFill="1" applyBorder="1"/>
    <xf numFmtId="10" fontId="29" fillId="14" borderId="11" xfId="2" applyNumberFormat="1" applyFont="1" applyFill="1" applyBorder="1"/>
    <xf numFmtId="0" fontId="22" fillId="14" borderId="11" xfId="0" applyFont="1" applyFill="1" applyBorder="1" applyAlignment="1">
      <alignment wrapText="1"/>
    </xf>
    <xf numFmtId="15" fontId="33" fillId="14" borderId="11" xfId="0" applyNumberFormat="1" applyFont="1" applyFill="1" applyBorder="1"/>
    <xf numFmtId="14" fontId="32" fillId="14" borderId="11" xfId="0" applyNumberFormat="1" applyFont="1" applyFill="1" applyBorder="1" applyAlignment="1">
      <alignment horizontal="left" vertical="top" wrapText="1"/>
    </xf>
    <xf numFmtId="173" fontId="29" fillId="14" borderId="11" xfId="21" applyNumberFormat="1" applyFont="1" applyFill="1" applyBorder="1" applyAlignment="1">
      <alignment wrapText="1"/>
    </xf>
    <xf numFmtId="43" fontId="24" fillId="14" borderId="11" xfId="21" applyFont="1" applyFill="1" applyBorder="1"/>
    <xf numFmtId="175" fontId="29" fillId="14" borderId="11" xfId="21" applyNumberFormat="1" applyFont="1" applyFill="1" applyBorder="1"/>
    <xf numFmtId="170" fontId="29" fillId="14" borderId="11" xfId="21" applyNumberFormat="1" applyFont="1" applyFill="1" applyBorder="1" applyAlignment="1">
      <alignment wrapText="1"/>
    </xf>
    <xf numFmtId="9" fontId="29" fillId="14" borderId="11" xfId="2" applyFont="1" applyFill="1" applyBorder="1" applyAlignment="1">
      <alignment wrapText="1"/>
    </xf>
    <xf numFmtId="4" fontId="29" fillId="14" borderId="11" xfId="0" applyNumberFormat="1" applyFont="1" applyFill="1" applyBorder="1" applyAlignment="1">
      <alignment wrapText="1"/>
    </xf>
    <xf numFmtId="14" fontId="0" fillId="14" borderId="11" xfId="0" applyNumberFormat="1" applyFill="1" applyBorder="1"/>
    <xf numFmtId="43" fontId="29" fillId="14" borderId="11" xfId="21" applyFont="1" applyFill="1" applyBorder="1" applyAlignment="1">
      <alignment wrapText="1"/>
    </xf>
    <xf numFmtId="172" fontId="0" fillId="0" borderId="0" xfId="0" applyNumberFormat="1"/>
    <xf numFmtId="9" fontId="0" fillId="0" borderId="0" xfId="2" applyFont="1"/>
    <xf numFmtId="173" fontId="0" fillId="0" borderId="0" xfId="1" applyNumberFormat="1" applyFont="1"/>
    <xf numFmtId="0" fontId="3" fillId="0" borderId="11" xfId="0" applyFont="1" applyBorder="1"/>
    <xf numFmtId="170" fontId="0" fillId="4" borderId="0" xfId="0" applyNumberFormat="1" applyFill="1"/>
    <xf numFmtId="169" fontId="0" fillId="0" borderId="0" xfId="2" applyNumberFormat="1" applyFont="1"/>
    <xf numFmtId="0" fontId="23" fillId="9" borderId="15" xfId="0" applyFont="1" applyFill="1" applyBorder="1" applyAlignment="1" applyProtection="1">
      <alignment vertical="center" wrapText="1"/>
      <protection locked="0"/>
    </xf>
    <xf numFmtId="177" fontId="0" fillId="0" borderId="0" xfId="1" applyNumberFormat="1" applyFont="1"/>
    <xf numFmtId="0" fontId="0" fillId="0" borderId="22" xfId="0" applyBorder="1"/>
    <xf numFmtId="17" fontId="0" fillId="0" borderId="0" xfId="0" applyNumberFormat="1"/>
    <xf numFmtId="0" fontId="21" fillId="0" borderId="0" xfId="0" applyFont="1"/>
    <xf numFmtId="0" fontId="36" fillId="0" borderId="11" xfId="0" applyFont="1" applyBorder="1" applyAlignment="1">
      <alignment vertical="center"/>
    </xf>
    <xf numFmtId="0" fontId="0" fillId="0" borderId="0" xfId="0" applyFill="1"/>
    <xf numFmtId="0" fontId="38" fillId="15" borderId="24" xfId="0" applyFont="1" applyFill="1" applyBorder="1" applyAlignment="1"/>
    <xf numFmtId="49" fontId="38" fillId="15" borderId="25" xfId="0" applyNumberFormat="1" applyFont="1" applyFill="1" applyBorder="1" applyAlignment="1">
      <alignment horizontal="center" wrapText="1"/>
    </xf>
    <xf numFmtId="0" fontId="38" fillId="15" borderId="26" xfId="0" applyFont="1" applyFill="1" applyBorder="1" applyAlignment="1">
      <alignment horizontal="center" wrapText="1"/>
    </xf>
    <xf numFmtId="0" fontId="38" fillId="15" borderId="27" xfId="0" applyFont="1" applyFill="1" applyBorder="1" applyAlignment="1">
      <alignment horizontal="center" wrapText="1"/>
    </xf>
    <xf numFmtId="0" fontId="39" fillId="0" borderId="11" xfId="0" applyFont="1" applyFill="1" applyBorder="1"/>
    <xf numFmtId="0" fontId="39" fillId="0" borderId="11" xfId="24" applyFont="1" applyFill="1" applyBorder="1"/>
    <xf numFmtId="0" fontId="39" fillId="0" borderId="11" xfId="25" applyFont="1" applyFill="1" applyBorder="1"/>
    <xf numFmtId="0" fontId="37" fillId="0" borderId="23" xfId="0" applyFont="1" applyFill="1" applyBorder="1"/>
    <xf numFmtId="0" fontId="38" fillId="15" borderId="0" xfId="0" applyFont="1" applyFill="1" applyBorder="1" applyAlignment="1">
      <alignment horizontal="center" wrapText="1"/>
    </xf>
    <xf numFmtId="0" fontId="39" fillId="0" borderId="0" xfId="24" applyFont="1" applyFill="1" applyBorder="1"/>
    <xf numFmtId="170" fontId="0" fillId="0" borderId="2" xfId="1" applyNumberFormat="1" applyFont="1" applyBorder="1"/>
    <xf numFmtId="170" fontId="4" fillId="0" borderId="2" xfId="1" applyNumberFormat="1" applyFont="1" applyBorder="1"/>
    <xf numFmtId="0" fontId="0" fillId="0" borderId="1" xfId="0" applyBorder="1"/>
    <xf numFmtId="0" fontId="4" fillId="0" borderId="0" xfId="0" applyFont="1" applyBorder="1"/>
    <xf numFmtId="0" fontId="0" fillId="0" borderId="6" xfId="0" applyBorder="1"/>
    <xf numFmtId="0" fontId="4" fillId="3" borderId="0" xfId="0" applyFont="1" applyFill="1" applyBorder="1"/>
    <xf numFmtId="0" fontId="0" fillId="0" borderId="2" xfId="0" applyBorder="1"/>
    <xf numFmtId="0" fontId="0" fillId="0" borderId="7" xfId="0" applyBorder="1"/>
    <xf numFmtId="0" fontId="4" fillId="0" borderId="7" xfId="0" applyFont="1" applyBorder="1"/>
    <xf numFmtId="0" fontId="0" fillId="0" borderId="4" xfId="0" applyBorder="1"/>
    <xf numFmtId="0" fontId="5" fillId="0" borderId="0" xfId="0" applyFont="1" applyBorder="1"/>
    <xf numFmtId="166" fontId="4" fillId="0" borderId="0" xfId="1" applyNumberFormat="1" applyFont="1" applyBorder="1"/>
    <xf numFmtId="43" fontId="5" fillId="0" borderId="0" xfId="1" applyFont="1" applyBorder="1"/>
    <xf numFmtId="167" fontId="4" fillId="0" borderId="0" xfId="1" applyNumberFormat="1" applyFont="1" applyBorder="1"/>
    <xf numFmtId="167" fontId="5" fillId="0" borderId="0" xfId="1" applyNumberFormat="1" applyFont="1" applyBorder="1"/>
    <xf numFmtId="0" fontId="4" fillId="0" borderId="9" xfId="1" applyNumberFormat="1" applyFont="1" applyBorder="1"/>
    <xf numFmtId="0" fontId="4" fillId="0" borderId="10" xfId="0" applyNumberFormat="1" applyFont="1" applyBorder="1"/>
    <xf numFmtId="166" fontId="4" fillId="3" borderId="0" xfId="1" applyNumberFormat="1" applyFont="1" applyFill="1" applyBorder="1"/>
    <xf numFmtId="167" fontId="4" fillId="3" borderId="0" xfId="1" applyNumberFormat="1" applyFont="1" applyFill="1" applyBorder="1"/>
    <xf numFmtId="0" fontId="5" fillId="4" borderId="0" xfId="0" applyFont="1" applyFill="1"/>
    <xf numFmtId="173" fontId="0" fillId="0" borderId="4" xfId="1" applyNumberFormat="1" applyFont="1" applyBorder="1"/>
    <xf numFmtId="173" fontId="5" fillId="0" borderId="0" xfId="1" applyNumberFormat="1" applyFont="1"/>
    <xf numFmtId="170" fontId="4" fillId="3" borderId="0" xfId="1" applyNumberFormat="1" applyFont="1" applyFill="1" applyBorder="1"/>
    <xf numFmtId="170" fontId="0" fillId="0" borderId="11" xfId="1" applyNumberFormat="1" applyFont="1" applyBorder="1"/>
    <xf numFmtId="170" fontId="5" fillId="0" borderId="0" xfId="1" applyNumberFormat="1" applyFont="1" applyBorder="1"/>
    <xf numFmtId="170" fontId="0" fillId="0" borderId="4" xfId="1" applyNumberFormat="1" applyFont="1" applyBorder="1"/>
    <xf numFmtId="0" fontId="0" fillId="7" borderId="0" xfId="0" applyFill="1"/>
    <xf numFmtId="2" fontId="29" fillId="14" borderId="11" xfId="0" applyNumberFormat="1" applyFont="1" applyFill="1" applyBorder="1" applyAlignment="1">
      <alignment wrapText="1"/>
    </xf>
    <xf numFmtId="0" fontId="0" fillId="0" borderId="0" xfId="0" applyFill="1" applyBorder="1"/>
    <xf numFmtId="0" fontId="9" fillId="0" borderId="0" xfId="19" applyFont="1" applyFill="1" applyBorder="1" applyAlignment="1">
      <alignment wrapText="1"/>
    </xf>
    <xf numFmtId="41" fontId="0" fillId="0" borderId="0" xfId="22" applyFont="1"/>
    <xf numFmtId="0" fontId="41" fillId="0" borderId="12" xfId="0" applyFont="1" applyBorder="1" applyAlignment="1">
      <alignment wrapText="1"/>
    </xf>
    <xf numFmtId="0" fontId="41" fillId="0" borderId="13" xfId="0" applyFont="1" applyBorder="1" applyAlignment="1">
      <alignment wrapText="1"/>
    </xf>
    <xf numFmtId="0" fontId="41" fillId="0" borderId="14" xfId="0" applyFont="1" applyBorder="1" applyAlignment="1">
      <alignment wrapText="1"/>
    </xf>
    <xf numFmtId="0" fontId="4" fillId="0" borderId="28" xfId="19" applyFont="1" applyFill="1" applyBorder="1" applyAlignment="1">
      <alignment wrapText="1"/>
    </xf>
    <xf numFmtId="41" fontId="35" fillId="0" borderId="0" xfId="22" applyFont="1" applyBorder="1" applyAlignment="1">
      <alignment wrapText="1"/>
    </xf>
    <xf numFmtId="9" fontId="35" fillId="0" borderId="21" xfId="2" applyFont="1" applyBorder="1" applyAlignment="1">
      <alignment wrapText="1"/>
    </xf>
    <xf numFmtId="0" fontId="34" fillId="0" borderId="28" xfId="19" applyFont="1" applyFill="1" applyBorder="1" applyAlignment="1">
      <alignment wrapText="1"/>
    </xf>
    <xf numFmtId="0" fontId="35" fillId="0" borderId="29" xfId="19" applyFont="1" applyFill="1" applyBorder="1" applyAlignment="1">
      <alignment wrapText="1"/>
    </xf>
    <xf numFmtId="41" fontId="35" fillId="0" borderId="33" xfId="22" applyFont="1" applyBorder="1" applyAlignment="1">
      <alignment wrapText="1"/>
    </xf>
    <xf numFmtId="9" fontId="35" fillId="0" borderId="34" xfId="2" applyFont="1" applyBorder="1" applyAlignment="1">
      <alignment wrapText="1"/>
    </xf>
    <xf numFmtId="0" fontId="26" fillId="0" borderId="11" xfId="0" applyFont="1" applyFill="1" applyBorder="1" applyAlignment="1">
      <alignment wrapText="1"/>
    </xf>
    <xf numFmtId="172" fontId="29" fillId="0" borderId="11" xfId="0" applyNumberFormat="1" applyFont="1" applyFill="1" applyBorder="1" applyAlignment="1">
      <alignment wrapText="1"/>
    </xf>
    <xf numFmtId="2" fontId="29" fillId="0" borderId="11" xfId="0" applyNumberFormat="1" applyFont="1" applyFill="1" applyBorder="1" applyAlignment="1">
      <alignment wrapText="1"/>
    </xf>
    <xf numFmtId="172" fontId="0" fillId="0" borderId="0" xfId="0" applyNumberFormat="1" applyFill="1"/>
    <xf numFmtId="172" fontId="30" fillId="0" borderId="11" xfId="0" applyNumberFormat="1" applyFont="1" applyFill="1" applyBorder="1" applyAlignment="1">
      <alignment wrapText="1"/>
    </xf>
    <xf numFmtId="1" fontId="3" fillId="9" borderId="0" xfId="0" applyNumberFormat="1" applyFont="1" applyFill="1" applyAlignment="1" applyProtection="1">
      <alignment horizontal="right"/>
      <protection hidden="1"/>
    </xf>
    <xf numFmtId="0" fontId="42" fillId="9" borderId="12" xfId="0" applyFont="1" applyFill="1" applyBorder="1" applyProtection="1">
      <protection hidden="1"/>
    </xf>
    <xf numFmtId="0" fontId="42" fillId="9" borderId="13" xfId="0" applyFont="1" applyFill="1" applyBorder="1" applyAlignment="1" applyProtection="1">
      <alignment horizontal="center"/>
      <protection hidden="1"/>
    </xf>
    <xf numFmtId="0" fontId="42" fillId="9" borderId="14" xfId="0" applyFont="1" applyFill="1" applyBorder="1" applyAlignment="1" applyProtection="1">
      <alignment horizontal="center"/>
      <protection hidden="1"/>
    </xf>
    <xf numFmtId="0" fontId="35" fillId="5" borderId="0" xfId="0" applyFont="1" applyFill="1" applyProtection="1">
      <protection hidden="1"/>
    </xf>
    <xf numFmtId="0" fontId="43" fillId="10" borderId="12" xfId="0" applyFont="1" applyFill="1" applyBorder="1" applyProtection="1">
      <protection hidden="1"/>
    </xf>
    <xf numFmtId="0" fontId="35" fillId="7" borderId="28" xfId="0" applyFont="1" applyFill="1" applyBorder="1"/>
    <xf numFmtId="0" fontId="35" fillId="8" borderId="0" xfId="0" applyFont="1" applyFill="1" applyBorder="1" applyAlignment="1" applyProtection="1">
      <alignment horizontal="center"/>
      <protection hidden="1"/>
    </xf>
    <xf numFmtId="0" fontId="35" fillId="14" borderId="28" xfId="0" applyFont="1" applyFill="1" applyBorder="1" applyProtection="1">
      <protection hidden="1"/>
    </xf>
    <xf numFmtId="172" fontId="35" fillId="14" borderId="20" xfId="0" applyNumberFormat="1" applyFont="1" applyFill="1" applyBorder="1" applyProtection="1">
      <protection hidden="1"/>
    </xf>
    <xf numFmtId="0" fontId="35" fillId="14" borderId="20" xfId="0" applyFont="1" applyFill="1" applyBorder="1" applyProtection="1">
      <protection hidden="1"/>
    </xf>
    <xf numFmtId="172" fontId="35" fillId="16" borderId="20" xfId="0" applyNumberFormat="1" applyFont="1" applyFill="1" applyBorder="1" applyProtection="1">
      <protection hidden="1"/>
    </xf>
    <xf numFmtId="0" fontId="35" fillId="18" borderId="28" xfId="0" applyFont="1" applyFill="1" applyBorder="1" applyProtection="1">
      <protection hidden="1"/>
    </xf>
    <xf numFmtId="172" fontId="35" fillId="18" borderId="20" xfId="0" applyNumberFormat="1" applyFont="1" applyFill="1" applyBorder="1" applyProtection="1">
      <protection hidden="1"/>
    </xf>
    <xf numFmtId="0" fontId="35" fillId="13" borderId="12" xfId="0" applyFont="1" applyFill="1" applyBorder="1"/>
    <xf numFmtId="0" fontId="35" fillId="13" borderId="13" xfId="0" applyFont="1" applyFill="1" applyBorder="1" applyAlignment="1" applyProtection="1">
      <alignment horizontal="center"/>
      <protection hidden="1"/>
    </xf>
    <xf numFmtId="0" fontId="35" fillId="13" borderId="14" xfId="0" applyFont="1" applyFill="1" applyBorder="1" applyAlignment="1" applyProtection="1">
      <alignment horizontal="center"/>
      <protection hidden="1"/>
    </xf>
    <xf numFmtId="0" fontId="35" fillId="19" borderId="29" xfId="0" applyFont="1" applyFill="1" applyBorder="1" applyProtection="1">
      <protection hidden="1"/>
    </xf>
    <xf numFmtId="172" fontId="35" fillId="19" borderId="22" xfId="0" applyNumberFormat="1" applyFont="1" applyFill="1" applyBorder="1" applyProtection="1">
      <protection hidden="1"/>
    </xf>
    <xf numFmtId="0" fontId="36" fillId="0" borderId="22" xfId="0" applyFont="1" applyBorder="1" applyAlignment="1">
      <alignment vertical="center"/>
    </xf>
    <xf numFmtId="41" fontId="0" fillId="8" borderId="0" xfId="22" applyFont="1" applyFill="1" applyProtection="1">
      <protection hidden="1"/>
    </xf>
    <xf numFmtId="179" fontId="0" fillId="8" borderId="0" xfId="22" applyNumberFormat="1" applyFont="1" applyFill="1" applyProtection="1">
      <protection hidden="1"/>
    </xf>
    <xf numFmtId="0" fontId="36" fillId="0" borderId="19" xfId="0" applyFont="1" applyBorder="1" applyAlignment="1">
      <alignment vertical="center"/>
    </xf>
    <xf numFmtId="176" fontId="30" fillId="14" borderId="11" xfId="0" applyNumberFormat="1" applyFont="1" applyFill="1" applyBorder="1" applyAlignment="1">
      <alignment wrapText="1"/>
    </xf>
    <xf numFmtId="0" fontId="0" fillId="0" borderId="0" xfId="0" applyAlignment="1"/>
    <xf numFmtId="0" fontId="5" fillId="0" borderId="0" xfId="0" applyFont="1" applyFill="1"/>
    <xf numFmtId="0" fontId="29" fillId="0" borderId="0" xfId="0" applyFont="1" applyFill="1" applyBorder="1" applyAlignment="1">
      <alignment wrapText="1"/>
    </xf>
    <xf numFmtId="41" fontId="0" fillId="0" borderId="0" xfId="0" applyNumberFormat="1"/>
    <xf numFmtId="172" fontId="35" fillId="17" borderId="21" xfId="0" applyNumberFormat="1" applyFont="1" applyFill="1" applyBorder="1" applyAlignment="1" applyProtection="1">
      <alignment horizontal="center"/>
      <protection hidden="1"/>
    </xf>
    <xf numFmtId="9" fontId="0" fillId="8" borderId="0" xfId="2" applyFont="1" applyFill="1" applyProtection="1">
      <protection hidden="1"/>
    </xf>
    <xf numFmtId="177" fontId="0" fillId="5" borderId="0" xfId="1" applyNumberFormat="1" applyFont="1" applyFill="1" applyProtection="1">
      <protection hidden="1"/>
    </xf>
    <xf numFmtId="170" fontId="7" fillId="0" borderId="11" xfId="15" applyNumberFormat="1" applyFont="1" applyFill="1" applyBorder="1"/>
    <xf numFmtId="172" fontId="0" fillId="0" borderId="11" xfId="1" applyNumberFormat="1" applyFont="1" applyFill="1" applyBorder="1"/>
    <xf numFmtId="172" fontId="1" fillId="0" borderId="11" xfId="1" applyNumberFormat="1" applyFont="1" applyFill="1" applyBorder="1"/>
    <xf numFmtId="167" fontId="13" fillId="0" borderId="36" xfId="5" applyNumberFormat="1" applyFont="1" applyFill="1" applyBorder="1" applyAlignment="1">
      <alignment vertical="top" wrapText="1"/>
    </xf>
    <xf numFmtId="166" fontId="13" fillId="0" borderId="21" xfId="5" applyNumberFormat="1" applyFont="1" applyFill="1" applyBorder="1" applyAlignment="1">
      <alignment vertical="top" wrapText="1"/>
    </xf>
    <xf numFmtId="166" fontId="13" fillId="0" borderId="36" xfId="5" applyNumberFormat="1" applyFont="1" applyFill="1" applyBorder="1" applyAlignment="1">
      <alignment vertical="top" wrapText="1"/>
    </xf>
    <xf numFmtId="166" fontId="12" fillId="0" borderId="11" xfId="1" applyNumberFormat="1" applyFont="1" applyFill="1" applyBorder="1" applyAlignment="1">
      <alignment horizontal="right" vertical="top" wrapText="1"/>
    </xf>
    <xf numFmtId="166" fontId="12" fillId="0" borderId="11" xfId="1" applyNumberFormat="1" applyFont="1" applyFill="1" applyBorder="1" applyAlignment="1">
      <alignment vertical="top" wrapText="1"/>
    </xf>
    <xf numFmtId="0" fontId="35" fillId="16" borderId="28" xfId="0" applyFont="1" applyFill="1" applyBorder="1" applyAlignment="1" applyProtection="1">
      <alignment horizontal="left" wrapText="1" shrinkToFit="1"/>
      <protection hidden="1"/>
    </xf>
    <xf numFmtId="0" fontId="21" fillId="8" borderId="0" xfId="0" applyFont="1" applyFill="1" applyProtection="1">
      <protection hidden="1"/>
    </xf>
    <xf numFmtId="9" fontId="21" fillId="8" borderId="0" xfId="2" applyFont="1" applyFill="1" applyProtection="1">
      <protection hidden="1"/>
    </xf>
    <xf numFmtId="0" fontId="42" fillId="9" borderId="19" xfId="0" applyFont="1" applyFill="1" applyBorder="1" applyAlignment="1" applyProtection="1">
      <alignment horizontal="center" wrapText="1"/>
      <protection hidden="1"/>
    </xf>
    <xf numFmtId="9" fontId="0" fillId="14" borderId="36" xfId="2" applyFont="1" applyFill="1" applyBorder="1" applyProtection="1">
      <protection hidden="1"/>
    </xf>
    <xf numFmtId="9" fontId="35" fillId="13" borderId="19" xfId="2" applyFont="1" applyFill="1" applyBorder="1" applyAlignment="1" applyProtection="1">
      <alignment horizontal="right"/>
      <protection hidden="1"/>
    </xf>
    <xf numFmtId="169" fontId="35" fillId="5" borderId="0" xfId="2" applyNumberFormat="1" applyFont="1" applyFill="1" applyAlignment="1" applyProtection="1">
      <alignment horizontal="right"/>
      <protection hidden="1"/>
    </xf>
    <xf numFmtId="0" fontId="41" fillId="10" borderId="19" xfId="0" applyFont="1" applyFill="1" applyBorder="1" applyAlignment="1" applyProtection="1">
      <alignment wrapText="1"/>
      <protection hidden="1"/>
    </xf>
    <xf numFmtId="0" fontId="26" fillId="9" borderId="37" xfId="0" applyFont="1" applyFill="1" applyBorder="1"/>
    <xf numFmtId="0" fontId="26" fillId="9" borderId="37" xfId="0" applyFont="1" applyFill="1" applyBorder="1" applyAlignment="1">
      <alignment wrapText="1"/>
    </xf>
    <xf numFmtId="0" fontId="26" fillId="0" borderId="37" xfId="0" applyFont="1" applyFill="1" applyBorder="1" applyAlignment="1">
      <alignment wrapText="1"/>
    </xf>
    <xf numFmtId="0" fontId="29" fillId="14" borderId="37" xfId="0" applyFont="1" applyFill="1" applyBorder="1"/>
    <xf numFmtId="0" fontId="30" fillId="14" borderId="37" xfId="0" applyFont="1" applyFill="1" applyBorder="1" applyAlignment="1">
      <alignment wrapText="1"/>
    </xf>
    <xf numFmtId="0" fontId="29" fillId="14" borderId="37" xfId="0" applyFont="1" applyFill="1" applyBorder="1" applyAlignment="1">
      <alignment wrapText="1"/>
    </xf>
    <xf numFmtId="172" fontId="29" fillId="14" borderId="37" xfId="0" applyNumberFormat="1" applyFont="1" applyFill="1" applyBorder="1" applyAlignment="1">
      <alignment wrapText="1"/>
    </xf>
    <xf numFmtId="172" fontId="29" fillId="0" borderId="37" xfId="0" applyNumberFormat="1" applyFont="1" applyFill="1" applyBorder="1" applyAlignment="1">
      <alignment wrapText="1"/>
    </xf>
    <xf numFmtId="172" fontId="30" fillId="0" borderId="37" xfId="0" applyNumberFormat="1" applyFont="1" applyFill="1" applyBorder="1" applyAlignment="1">
      <alignment wrapText="1"/>
    </xf>
    <xf numFmtId="14" fontId="29" fillId="14" borderId="37" xfId="0" applyNumberFormat="1" applyFont="1" applyFill="1" applyBorder="1" applyAlignment="1">
      <alignment wrapText="1"/>
    </xf>
    <xf numFmtId="15" fontId="33" fillId="14" borderId="37" xfId="0" applyNumberFormat="1" applyFont="1" applyFill="1" applyBorder="1"/>
    <xf numFmtId="0" fontId="30" fillId="14" borderId="37" xfId="0" applyFont="1" applyFill="1" applyBorder="1"/>
    <xf numFmtId="172" fontId="30" fillId="14" borderId="37" xfId="0" applyNumberFormat="1" applyFont="1" applyFill="1" applyBorder="1" applyAlignment="1">
      <alignment wrapText="1"/>
    </xf>
    <xf numFmtId="2" fontId="29" fillId="14" borderId="37" xfId="0" applyNumberFormat="1" applyFont="1" applyFill="1" applyBorder="1" applyAlignment="1">
      <alignment wrapText="1"/>
    </xf>
    <xf numFmtId="2" fontId="29" fillId="0" borderId="37" xfId="0" applyNumberFormat="1" applyFont="1" applyFill="1" applyBorder="1" applyAlignment="1">
      <alignment wrapText="1"/>
    </xf>
    <xf numFmtId="176" fontId="30" fillId="14" borderId="37" xfId="0" applyNumberFormat="1" applyFont="1" applyFill="1" applyBorder="1" applyAlignment="1">
      <alignment wrapText="1"/>
    </xf>
    <xf numFmtId="179" fontId="35" fillId="17" borderId="21" xfId="22" applyNumberFormat="1" applyFont="1" applyFill="1" applyBorder="1" applyAlignment="1" applyProtection="1">
      <alignment horizontal="center"/>
      <protection hidden="1"/>
    </xf>
    <xf numFmtId="179" fontId="35" fillId="13" borderId="14" xfId="22" applyNumberFormat="1" applyFont="1" applyFill="1" applyBorder="1" applyAlignment="1" applyProtection="1">
      <alignment horizontal="center"/>
      <protection hidden="1"/>
    </xf>
    <xf numFmtId="178" fontId="35" fillId="17" borderId="21" xfId="22" applyNumberFormat="1" applyFont="1" applyFill="1" applyBorder="1" applyAlignment="1" applyProtection="1">
      <alignment horizontal="center"/>
      <protection hidden="1"/>
    </xf>
    <xf numFmtId="179" fontId="35" fillId="14" borderId="20" xfId="22" applyNumberFormat="1" applyFont="1" applyFill="1" applyBorder="1" applyProtection="1">
      <protection hidden="1"/>
    </xf>
    <xf numFmtId="179" fontId="35" fillId="16" borderId="20" xfId="22" applyNumberFormat="1" applyFont="1" applyFill="1" applyBorder="1" applyProtection="1">
      <protection hidden="1"/>
    </xf>
    <xf numFmtId="179" fontId="35" fillId="18" borderId="20" xfId="22" applyNumberFormat="1" applyFont="1" applyFill="1" applyBorder="1" applyProtection="1">
      <protection hidden="1"/>
    </xf>
    <xf numFmtId="179" fontId="35" fillId="19" borderId="22" xfId="22" applyNumberFormat="1" applyFont="1" applyFill="1" applyBorder="1" applyProtection="1">
      <protection hidden="1"/>
    </xf>
    <xf numFmtId="170" fontId="0" fillId="8" borderId="0" xfId="0" applyNumberFormat="1" applyFill="1" applyProtection="1">
      <protection hidden="1"/>
    </xf>
    <xf numFmtId="169" fontId="0" fillId="8" borderId="0" xfId="2" applyNumberFormat="1" applyFont="1" applyFill="1" applyProtection="1">
      <protection hidden="1"/>
    </xf>
    <xf numFmtId="0" fontId="0" fillId="11" borderId="0" xfId="0" applyFill="1" applyProtection="1">
      <protection hidden="1"/>
    </xf>
    <xf numFmtId="0" fontId="46" fillId="11" borderId="0" xfId="0" applyFont="1" applyFill="1" applyProtection="1">
      <protection hidden="1"/>
    </xf>
    <xf numFmtId="0" fontId="47" fillId="5" borderId="0" xfId="0" applyFont="1" applyFill="1" applyAlignment="1" applyProtection="1">
      <alignment horizontal="left"/>
      <protection hidden="1"/>
    </xf>
    <xf numFmtId="0" fontId="47" fillId="11" borderId="0" xfId="0" applyFont="1" applyFill="1" applyProtection="1">
      <protection hidden="1"/>
    </xf>
    <xf numFmtId="0" fontId="47" fillId="5" borderId="0" xfId="0" applyFont="1" applyFill="1" applyProtection="1">
      <protection hidden="1"/>
    </xf>
    <xf numFmtId="10" fontId="0" fillId="8" borderId="0" xfId="2" applyNumberFormat="1" applyFont="1" applyFill="1" applyProtection="1">
      <protection hidden="1"/>
    </xf>
    <xf numFmtId="0" fontId="48" fillId="0" borderId="0" xfId="0" applyFont="1" applyAlignment="1">
      <alignment horizontal="center" vertical="center" readingOrder="1"/>
    </xf>
    <xf numFmtId="10" fontId="0" fillId="5" borderId="0" xfId="2" applyNumberFormat="1" applyFont="1" applyFill="1" applyProtection="1">
      <protection hidden="1"/>
    </xf>
    <xf numFmtId="0" fontId="47" fillId="11" borderId="35" xfId="0" applyFont="1" applyFill="1" applyBorder="1"/>
    <xf numFmtId="0" fontId="47" fillId="11" borderId="0" xfId="0" applyFont="1" applyFill="1" applyBorder="1"/>
    <xf numFmtId="0" fontId="49" fillId="22" borderId="16" xfId="0" applyFont="1" applyFill="1" applyBorder="1"/>
    <xf numFmtId="0" fontId="49" fillId="12" borderId="17" xfId="0" applyFont="1" applyFill="1" applyBorder="1"/>
    <xf numFmtId="0" fontId="49" fillId="16" borderId="17" xfId="0" applyFont="1" applyFill="1" applyBorder="1"/>
    <xf numFmtId="0" fontId="49" fillId="18" borderId="17" xfId="0" applyFont="1" applyFill="1" applyBorder="1" applyAlignment="1">
      <alignment horizontal="centerContinuous"/>
    </xf>
    <xf numFmtId="0" fontId="47" fillId="11" borderId="21" xfId="0" applyFont="1" applyFill="1" applyBorder="1"/>
    <xf numFmtId="179" fontId="47" fillId="11" borderId="35" xfId="22" applyNumberFormat="1" applyFont="1" applyFill="1" applyBorder="1" applyAlignment="1"/>
    <xf numFmtId="172" fontId="47" fillId="11" borderId="29" xfId="0" applyNumberFormat="1" applyFont="1" applyFill="1" applyBorder="1"/>
    <xf numFmtId="0" fontId="47" fillId="11" borderId="33" xfId="0" applyFont="1" applyFill="1" applyBorder="1"/>
    <xf numFmtId="0" fontId="47" fillId="11" borderId="34" xfId="0" applyFont="1" applyFill="1" applyBorder="1"/>
    <xf numFmtId="0" fontId="47" fillId="11" borderId="18" xfId="0" applyFont="1" applyFill="1" applyBorder="1"/>
    <xf numFmtId="179" fontId="47" fillId="11" borderId="39" xfId="22" applyNumberFormat="1" applyFont="1" applyFill="1" applyBorder="1"/>
    <xf numFmtId="0" fontId="47" fillId="11" borderId="40" xfId="0" applyFont="1" applyFill="1" applyBorder="1"/>
    <xf numFmtId="172" fontId="47" fillId="11" borderId="41" xfId="0" applyNumberFormat="1" applyFont="1" applyFill="1" applyBorder="1"/>
    <xf numFmtId="0" fontId="47" fillId="21" borderId="0" xfId="0" applyFont="1" applyFill="1" applyBorder="1"/>
    <xf numFmtId="169" fontId="47" fillId="21" borderId="0" xfId="2" applyNumberFormat="1" applyFont="1" applyFill="1" applyBorder="1" applyAlignment="1">
      <alignment horizontal="center"/>
    </xf>
    <xf numFmtId="9" fontId="47" fillId="21" borderId="0" xfId="2" applyFont="1" applyFill="1" applyBorder="1" applyAlignment="1">
      <alignment horizontal="center"/>
    </xf>
    <xf numFmtId="0" fontId="47" fillId="21" borderId="33" xfId="0" applyFont="1" applyFill="1" applyBorder="1"/>
    <xf numFmtId="0" fontId="47" fillId="20" borderId="0" xfId="0" applyFont="1" applyFill="1" applyBorder="1"/>
    <xf numFmtId="169" fontId="47" fillId="20" borderId="0" xfId="2" applyNumberFormat="1" applyFont="1" applyFill="1" applyBorder="1"/>
    <xf numFmtId="169" fontId="47" fillId="20" borderId="0" xfId="0" applyNumberFormat="1" applyFont="1" applyFill="1" applyBorder="1"/>
    <xf numFmtId="0" fontId="47" fillId="20" borderId="33" xfId="0" applyFont="1" applyFill="1" applyBorder="1"/>
    <xf numFmtId="0" fontId="4" fillId="3" borderId="0" xfId="0" applyFont="1" applyFill="1" applyBorder="1" applyAlignment="1"/>
    <xf numFmtId="0" fontId="4" fillId="3" borderId="9" xfId="8" applyNumberFormat="1" applyFont="1" applyFill="1" applyBorder="1" applyAlignment="1"/>
    <xf numFmtId="0" fontId="4" fillId="3" borderId="10" xfId="0" applyNumberFormat="1" applyFont="1" applyFill="1" applyBorder="1" applyAlignment="1"/>
    <xf numFmtId="165" fontId="5" fillId="0" borderId="37" xfId="8" applyFont="1" applyBorder="1" applyAlignment="1"/>
    <xf numFmtId="167" fontId="5" fillId="0" borderId="37" xfId="8" applyNumberFormat="1" applyFont="1" applyBorder="1" applyAlignment="1"/>
    <xf numFmtId="0" fontId="12" fillId="5" borderId="37" xfId="7" applyFont="1" applyFill="1" applyBorder="1" applyAlignment="1">
      <alignment horizontal="center" vertical="center" wrapText="1"/>
    </xf>
    <xf numFmtId="167" fontId="12" fillId="5" borderId="37" xfId="8" applyNumberFormat="1" applyFont="1" applyFill="1" applyBorder="1" applyAlignment="1">
      <alignment horizontal="center" vertical="center" wrapText="1"/>
    </xf>
    <xf numFmtId="0" fontId="0" fillId="3" borderId="10" xfId="0" applyFont="1" applyFill="1" applyBorder="1"/>
    <xf numFmtId="170" fontId="7" fillId="0" borderId="37" xfId="54" applyNumberFormat="1" applyFont="1" applyFill="1" applyBorder="1"/>
    <xf numFmtId="1" fontId="10" fillId="0" borderId="37" xfId="54" applyNumberFormat="1" applyFont="1" applyFill="1" applyBorder="1"/>
    <xf numFmtId="170" fontId="10" fillId="0" borderId="37" xfId="54" applyNumberFormat="1" applyFont="1" applyFill="1" applyBorder="1"/>
    <xf numFmtId="167" fontId="10" fillId="0" borderId="37" xfId="54" applyNumberFormat="1" applyFont="1" applyFill="1" applyBorder="1"/>
    <xf numFmtId="170" fontId="9" fillId="0" borderId="37" xfId="54" applyNumberFormat="1" applyFont="1" applyFill="1" applyBorder="1" applyAlignment="1">
      <alignment vertical="top" wrapText="1"/>
    </xf>
    <xf numFmtId="173" fontId="12" fillId="0" borderId="37" xfId="54" applyNumberFormat="1" applyFont="1" applyFill="1" applyBorder="1" applyAlignment="1">
      <alignment vertical="top" wrapText="1"/>
    </xf>
    <xf numFmtId="170" fontId="8" fillId="0" borderId="37" xfId="54" applyNumberFormat="1" applyFont="1" applyFill="1" applyBorder="1"/>
    <xf numFmtId="0" fontId="5" fillId="0" borderId="37" xfId="0" applyFont="1" applyBorder="1"/>
    <xf numFmtId="43" fontId="5" fillId="0" borderId="37" xfId="49" applyFont="1" applyBorder="1"/>
    <xf numFmtId="167" fontId="5" fillId="0" borderId="37" xfId="49" applyNumberFormat="1" applyFont="1" applyBorder="1"/>
    <xf numFmtId="0" fontId="0" fillId="23" borderId="0" xfId="0" applyFill="1" applyAlignment="1"/>
    <xf numFmtId="0" fontId="7" fillId="0" borderId="42" xfId="0" applyFont="1" applyBorder="1"/>
    <xf numFmtId="37" fontId="7" fillId="0" borderId="42" xfId="1" applyNumberFormat="1" applyFont="1" applyBorder="1"/>
    <xf numFmtId="3" fontId="14" fillId="0" borderId="42" xfId="4" applyNumberFormat="1" applyFont="1" applyBorder="1" applyAlignment="1">
      <alignment horizontal="center" vertical="center" wrapText="1"/>
    </xf>
    <xf numFmtId="0" fontId="3" fillId="0" borderId="43" xfId="0" applyFont="1" applyBorder="1"/>
    <xf numFmtId="0" fontId="0" fillId="24" borderId="42" xfId="0" applyFont="1" applyFill="1" applyBorder="1"/>
    <xf numFmtId="170" fontId="0" fillId="24" borderId="42" xfId="1" applyNumberFormat="1" applyFont="1" applyFill="1" applyBorder="1"/>
    <xf numFmtId="41" fontId="9" fillId="24" borderId="42" xfId="22" applyNumberFormat="1" applyFont="1" applyFill="1" applyBorder="1" applyAlignment="1">
      <alignment horizontal="right" vertical="center" wrapText="1"/>
    </xf>
    <xf numFmtId="0" fontId="0" fillId="24" borderId="44" xfId="0" applyFont="1" applyFill="1" applyBorder="1"/>
    <xf numFmtId="0" fontId="0" fillId="0" borderId="42" xfId="0" applyFont="1" applyBorder="1"/>
    <xf numFmtId="170" fontId="0" fillId="0" borderId="42" xfId="1" applyNumberFormat="1" applyFont="1" applyBorder="1" applyAlignment="1">
      <alignment horizontal="right"/>
    </xf>
    <xf numFmtId="41" fontId="9" fillId="0" borderId="42" xfId="22" applyNumberFormat="1" applyFont="1" applyBorder="1" applyAlignment="1">
      <alignment horizontal="right" vertical="center" wrapText="1"/>
    </xf>
    <xf numFmtId="0" fontId="0" fillId="0" borderId="43" xfId="0" applyFont="1" applyBorder="1"/>
    <xf numFmtId="0" fontId="0" fillId="24" borderId="43" xfId="0" applyFont="1" applyFill="1" applyBorder="1"/>
    <xf numFmtId="0" fontId="0" fillId="24" borderId="45" xfId="0" applyFont="1" applyFill="1" applyBorder="1"/>
    <xf numFmtId="0" fontId="0" fillId="0" borderId="0" xfId="0"/>
    <xf numFmtId="0" fontId="54" fillId="0" borderId="37" xfId="0" applyFont="1" applyFill="1" applyBorder="1"/>
    <xf numFmtId="0" fontId="52" fillId="0" borderId="37" xfId="23" applyFont="1" applyFill="1" applyBorder="1"/>
    <xf numFmtId="0" fontId="52" fillId="0" borderId="38" xfId="23" applyFont="1" applyFill="1" applyBorder="1"/>
    <xf numFmtId="0" fontId="55" fillId="0" borderId="37" xfId="23" applyFont="1" applyFill="1" applyBorder="1"/>
    <xf numFmtId="0" fontId="52" fillId="0" borderId="31" xfId="5" applyFont="1" applyFill="1" applyBorder="1" applyAlignment="1"/>
    <xf numFmtId="165" fontId="53" fillId="0" borderId="37" xfId="1" applyNumberFormat="1" applyFont="1" applyFill="1" applyBorder="1" applyProtection="1">
      <protection locked="0"/>
    </xf>
    <xf numFmtId="165" fontId="53" fillId="0" borderId="32" xfId="1" applyNumberFormat="1" applyFont="1" applyFill="1" applyBorder="1" applyProtection="1">
      <protection locked="0"/>
    </xf>
    <xf numFmtId="2" fontId="50" fillId="0" borderId="35" xfId="0" applyNumberFormat="1" applyFont="1" applyFill="1" applyBorder="1" applyAlignment="1">
      <alignment vertical="center"/>
    </xf>
    <xf numFmtId="0" fontId="8" fillId="0" borderId="31" xfId="5" applyFont="1" applyFill="1" applyBorder="1" applyAlignment="1"/>
    <xf numFmtId="0" fontId="8" fillId="0" borderId="46" xfId="5" applyFont="1" applyFill="1" applyBorder="1" applyAlignment="1"/>
    <xf numFmtId="0" fontId="50" fillId="0" borderId="29" xfId="0" applyFont="1" applyFill="1" applyBorder="1" applyAlignment="1">
      <alignment vertical="center"/>
    </xf>
    <xf numFmtId="165" fontId="52" fillId="25" borderId="37" xfId="1" applyNumberFormat="1" applyFont="1" applyFill="1" applyBorder="1" applyProtection="1">
      <protection locked="0"/>
    </xf>
    <xf numFmtId="165" fontId="52" fillId="25" borderId="32" xfId="1" applyNumberFormat="1" applyFont="1" applyFill="1" applyBorder="1" applyProtection="1">
      <protection locked="0"/>
    </xf>
    <xf numFmtId="14" fontId="29" fillId="4" borderId="37" xfId="0" applyNumberFormat="1" applyFont="1" applyFill="1" applyBorder="1" applyAlignment="1">
      <alignment wrapText="1"/>
    </xf>
    <xf numFmtId="43" fontId="5" fillId="0" borderId="37" xfId="1" applyFont="1" applyBorder="1"/>
    <xf numFmtId="167" fontId="5" fillId="0" borderId="37" xfId="1" applyNumberFormat="1" applyFont="1" applyBorder="1"/>
    <xf numFmtId="14" fontId="29" fillId="4" borderId="11" xfId="0" applyNumberFormat="1" applyFont="1" applyFill="1" applyBorder="1" applyAlignment="1">
      <alignment wrapText="1"/>
    </xf>
    <xf numFmtId="0" fontId="29" fillId="4" borderId="11" xfId="0" applyFont="1" applyFill="1" applyBorder="1"/>
    <xf numFmtId="0" fontId="29" fillId="4" borderId="11" xfId="0" applyFont="1" applyFill="1" applyBorder="1" applyAlignment="1">
      <alignment wrapText="1"/>
    </xf>
    <xf numFmtId="0" fontId="32" fillId="4" borderId="11" xfId="0" applyFont="1" applyFill="1" applyBorder="1"/>
    <xf numFmtId="174" fontId="31" fillId="4" borderId="11" xfId="0" applyNumberFormat="1" applyFont="1" applyFill="1" applyBorder="1" applyAlignment="1">
      <alignment horizontal="left" vertical="top" wrapText="1"/>
    </xf>
    <xf numFmtId="2" fontId="30" fillId="14" borderId="37" xfId="0" applyNumberFormat="1" applyFont="1" applyFill="1" applyBorder="1" applyAlignment="1">
      <alignment wrapText="1"/>
    </xf>
    <xf numFmtId="0" fontId="2" fillId="2" borderId="0" xfId="0" applyFont="1" applyFill="1" applyBorder="1"/>
    <xf numFmtId="0" fontId="56" fillId="0" borderId="37" xfId="58" applyFont="1" applyBorder="1" applyAlignment="1">
      <alignment vertical="center"/>
    </xf>
    <xf numFmtId="0" fontId="0" fillId="0" borderId="30" xfId="0" applyFont="1" applyFill="1" applyBorder="1"/>
    <xf numFmtId="0" fontId="52" fillId="0" borderId="31" xfId="47" applyFont="1" applyBorder="1"/>
    <xf numFmtId="43" fontId="53" fillId="0" borderId="37" xfId="1" applyFont="1" applyFill="1" applyBorder="1" applyProtection="1">
      <protection locked="0"/>
    </xf>
    <xf numFmtId="43" fontId="53" fillId="5" borderId="32" xfId="1" applyFont="1" applyFill="1" applyBorder="1" applyProtection="1">
      <protection locked="0"/>
    </xf>
    <xf numFmtId="43" fontId="0" fillId="0" borderId="0" xfId="0" applyNumberFormat="1"/>
    <xf numFmtId="2" fontId="18" fillId="0" borderId="35" xfId="0" applyNumberFormat="1" applyFont="1" applyBorder="1" applyAlignment="1">
      <alignment vertical="center"/>
    </xf>
    <xf numFmtId="0" fontId="8" fillId="0" borderId="31" xfId="47" applyFont="1" applyBorder="1"/>
    <xf numFmtId="0" fontId="8" fillId="0" borderId="46" xfId="47" applyFont="1" applyBorder="1"/>
    <xf numFmtId="0" fontId="18" fillId="0" borderId="29" xfId="0" applyFont="1" applyFill="1" applyBorder="1" applyAlignment="1">
      <alignment vertical="center"/>
    </xf>
    <xf numFmtId="0" fontId="18" fillId="0" borderId="35" xfId="0" applyFont="1" applyFill="1" applyBorder="1" applyAlignment="1">
      <alignment vertical="center"/>
    </xf>
    <xf numFmtId="0" fontId="18" fillId="0" borderId="37" xfId="0" applyFont="1" applyFill="1" applyBorder="1" applyAlignment="1">
      <alignment vertical="center"/>
    </xf>
    <xf numFmtId="0" fontId="8" fillId="0" borderId="37" xfId="47" applyFont="1" applyBorder="1"/>
    <xf numFmtId="0" fontId="0" fillId="28" borderId="0" xfId="0" applyFill="1"/>
    <xf numFmtId="41" fontId="61" fillId="0" borderId="0" xfId="22" applyFont="1"/>
    <xf numFmtId="167" fontId="12" fillId="5" borderId="30" xfId="8" applyNumberFormat="1" applyFont="1" applyFill="1" applyBorder="1" applyAlignment="1">
      <alignment horizontal="center" vertical="center" wrapText="1"/>
    </xf>
    <xf numFmtId="0" fontId="60" fillId="21" borderId="0" xfId="0" applyFont="1" applyFill="1" applyBorder="1"/>
    <xf numFmtId="0" fontId="60" fillId="21" borderId="21" xfId="0" applyFont="1" applyFill="1" applyBorder="1"/>
    <xf numFmtId="0" fontId="60" fillId="8" borderId="0" xfId="0" applyFont="1" applyFill="1"/>
    <xf numFmtId="0" fontId="60" fillId="8" borderId="0" xfId="0" applyFont="1" applyFill="1" applyBorder="1" applyProtection="1">
      <protection hidden="1"/>
    </xf>
    <xf numFmtId="0" fontId="60" fillId="8" borderId="0" xfId="0" applyFont="1" applyFill="1" applyProtection="1">
      <protection hidden="1"/>
    </xf>
    <xf numFmtId="0" fontId="62" fillId="21" borderId="19" xfId="0" applyFont="1" applyFill="1" applyBorder="1" applyProtection="1">
      <protection hidden="1"/>
    </xf>
    <xf numFmtId="0" fontId="59" fillId="8" borderId="47" xfId="0" applyFont="1" applyFill="1" applyBorder="1" applyAlignment="1" applyProtection="1">
      <alignment horizontal="right"/>
      <protection hidden="1"/>
    </xf>
    <xf numFmtId="0" fontId="59" fillId="8" borderId="50" xfId="0" applyFont="1" applyFill="1" applyBorder="1" applyProtection="1">
      <protection hidden="1"/>
    </xf>
    <xf numFmtId="0" fontId="60" fillId="21" borderId="48" xfId="0" applyFont="1" applyFill="1" applyBorder="1" applyProtection="1">
      <protection hidden="1"/>
    </xf>
    <xf numFmtId="0" fontId="60" fillId="21" borderId="49" xfId="0" applyFont="1" applyFill="1" applyBorder="1" applyProtection="1">
      <protection hidden="1"/>
    </xf>
    <xf numFmtId="0" fontId="60" fillId="21" borderId="0" xfId="0" applyFont="1" applyFill="1" applyBorder="1" applyProtection="1">
      <protection hidden="1"/>
    </xf>
    <xf numFmtId="0" fontId="60" fillId="21" borderId="21" xfId="0" applyFont="1" applyFill="1" applyBorder="1" applyProtection="1">
      <protection hidden="1"/>
    </xf>
    <xf numFmtId="0" fontId="60" fillId="21" borderId="35" xfId="0" applyFont="1" applyFill="1" applyBorder="1" applyProtection="1">
      <protection hidden="1"/>
    </xf>
    <xf numFmtId="0" fontId="60" fillId="21" borderId="0" xfId="0" applyFont="1" applyFill="1" applyBorder="1" applyAlignment="1" applyProtection="1">
      <alignment horizontal="left"/>
      <protection hidden="1"/>
    </xf>
    <xf numFmtId="0" fontId="60" fillId="21" borderId="29" xfId="0" applyFont="1" applyFill="1" applyBorder="1" applyProtection="1">
      <protection hidden="1"/>
    </xf>
    <xf numFmtId="0" fontId="60" fillId="21" borderId="33" xfId="0" applyFont="1" applyFill="1" applyBorder="1" applyProtection="1">
      <protection hidden="1"/>
    </xf>
    <xf numFmtId="0" fontId="60" fillId="21" borderId="34" xfId="0" applyFont="1" applyFill="1" applyBorder="1" applyProtection="1">
      <protection hidden="1"/>
    </xf>
    <xf numFmtId="0" fontId="59" fillId="21" borderId="19" xfId="0" applyFont="1" applyFill="1" applyBorder="1" applyProtection="1">
      <protection hidden="1"/>
    </xf>
    <xf numFmtId="0" fontId="59" fillId="21" borderId="12" xfId="0" applyFont="1" applyFill="1" applyBorder="1" applyAlignment="1" applyProtection="1">
      <alignment horizontal="right"/>
      <protection hidden="1"/>
    </xf>
    <xf numFmtId="0" fontId="59" fillId="21" borderId="51" xfId="0" applyFont="1" applyFill="1" applyBorder="1" applyAlignment="1" applyProtection="1">
      <alignment horizontal="right"/>
      <protection hidden="1"/>
    </xf>
    <xf numFmtId="0" fontId="59" fillId="21" borderId="14" xfId="0" applyFont="1" applyFill="1" applyBorder="1" applyAlignment="1" applyProtection="1">
      <alignment horizontal="right"/>
      <protection hidden="1"/>
    </xf>
    <xf numFmtId="0" fontId="60" fillId="21" borderId="36" xfId="0" applyFont="1" applyFill="1" applyBorder="1" applyProtection="1">
      <protection hidden="1"/>
    </xf>
    <xf numFmtId="41" fontId="60" fillId="21" borderId="0" xfId="0" applyNumberFormat="1" applyFont="1" applyFill="1" applyBorder="1" applyAlignment="1" applyProtection="1">
      <alignment horizontal="right"/>
      <protection hidden="1"/>
    </xf>
    <xf numFmtId="41" fontId="60" fillId="21" borderId="21" xfId="0" applyNumberFormat="1" applyFont="1" applyFill="1" applyBorder="1" applyAlignment="1" applyProtection="1">
      <alignment horizontal="right"/>
      <protection hidden="1"/>
    </xf>
    <xf numFmtId="169" fontId="60" fillId="21" borderId="0" xfId="2" applyNumberFormat="1" applyFont="1" applyFill="1" applyBorder="1" applyAlignment="1" applyProtection="1">
      <alignment horizontal="right"/>
      <protection hidden="1"/>
    </xf>
    <xf numFmtId="169" fontId="60" fillId="21" borderId="21" xfId="2" applyNumberFormat="1" applyFont="1" applyFill="1" applyBorder="1" applyAlignment="1" applyProtection="1">
      <alignment horizontal="right"/>
      <protection hidden="1"/>
    </xf>
    <xf numFmtId="179" fontId="60" fillId="21" borderId="0" xfId="22" applyNumberFormat="1" applyFont="1" applyFill="1" applyBorder="1" applyAlignment="1" applyProtection="1">
      <alignment horizontal="right"/>
      <protection hidden="1"/>
    </xf>
    <xf numFmtId="179" fontId="60" fillId="21" borderId="21" xfId="22" applyNumberFormat="1" applyFont="1" applyFill="1" applyBorder="1" applyAlignment="1" applyProtection="1">
      <alignment horizontal="right"/>
      <protection hidden="1"/>
    </xf>
    <xf numFmtId="0" fontId="60" fillId="21" borderId="22" xfId="0" applyFont="1" applyFill="1" applyBorder="1" applyProtection="1">
      <protection hidden="1"/>
    </xf>
    <xf numFmtId="179" fontId="60" fillId="21" borderId="33" xfId="22" applyNumberFormat="1" applyFont="1" applyFill="1" applyBorder="1" applyAlignment="1" applyProtection="1">
      <alignment horizontal="right"/>
      <protection hidden="1"/>
    </xf>
    <xf numFmtId="179" fontId="60" fillId="21" borderId="34" xfId="22" applyNumberFormat="1" applyFont="1" applyFill="1" applyBorder="1" applyAlignment="1" applyProtection="1">
      <alignment horizontal="right"/>
      <protection hidden="1"/>
    </xf>
    <xf numFmtId="41" fontId="60" fillId="21" borderId="0" xfId="22" applyNumberFormat="1" applyFont="1" applyFill="1" applyBorder="1" applyAlignment="1" applyProtection="1">
      <alignment horizontal="right"/>
      <protection hidden="1"/>
    </xf>
    <xf numFmtId="41" fontId="60" fillId="21" borderId="21" xfId="22" applyNumberFormat="1" applyFont="1" applyFill="1" applyBorder="1" applyAlignment="1" applyProtection="1">
      <alignment horizontal="right"/>
      <protection hidden="1"/>
    </xf>
    <xf numFmtId="0" fontId="59" fillId="21" borderId="51" xfId="22" applyNumberFormat="1" applyFont="1" applyFill="1" applyBorder="1" applyAlignment="1" applyProtection="1">
      <alignment horizontal="right"/>
      <protection hidden="1"/>
    </xf>
    <xf numFmtId="0" fontId="59" fillId="21" borderId="14" xfId="22" applyNumberFormat="1" applyFont="1" applyFill="1" applyBorder="1" applyAlignment="1" applyProtection="1">
      <alignment horizontal="right"/>
      <protection hidden="1"/>
    </xf>
    <xf numFmtId="0" fontId="59" fillId="21" borderId="51" xfId="0" applyNumberFormat="1" applyFont="1" applyFill="1" applyBorder="1" applyAlignment="1" applyProtection="1">
      <alignment horizontal="right"/>
      <protection hidden="1"/>
    </xf>
    <xf numFmtId="0" fontId="59" fillId="21" borderId="14" xfId="0" applyNumberFormat="1" applyFont="1" applyFill="1" applyBorder="1" applyAlignment="1" applyProtection="1">
      <alignment horizontal="right"/>
      <protection hidden="1"/>
    </xf>
    <xf numFmtId="41" fontId="60" fillId="21" borderId="0" xfId="22" applyFont="1" applyFill="1" applyBorder="1" applyAlignment="1" applyProtection="1">
      <alignment horizontal="right"/>
      <protection hidden="1"/>
    </xf>
    <xf numFmtId="41" fontId="60" fillId="21" borderId="21" xfId="22" applyFont="1" applyFill="1" applyBorder="1" applyAlignment="1" applyProtection="1">
      <alignment horizontal="right"/>
      <protection hidden="1"/>
    </xf>
    <xf numFmtId="9" fontId="60" fillId="21" borderId="0" xfId="2" applyFont="1" applyFill="1" applyBorder="1" applyAlignment="1" applyProtection="1">
      <alignment horizontal="right"/>
      <protection hidden="1"/>
    </xf>
    <xf numFmtId="9" fontId="60" fillId="21" borderId="21" xfId="2" applyFont="1" applyFill="1" applyBorder="1" applyAlignment="1" applyProtection="1">
      <alignment horizontal="right"/>
      <protection hidden="1"/>
    </xf>
    <xf numFmtId="0" fontId="59" fillId="21" borderId="36" xfId="0" applyFont="1" applyFill="1" applyBorder="1" applyProtection="1">
      <protection hidden="1"/>
    </xf>
    <xf numFmtId="0" fontId="1" fillId="5" borderId="0" xfId="3" applyFill="1"/>
    <xf numFmtId="0" fontId="66" fillId="32" borderId="48" xfId="72" applyFont="1" applyFill="1" applyBorder="1" applyAlignment="1">
      <alignment horizontal="center" vertical="top" wrapText="1"/>
    </xf>
    <xf numFmtId="0" fontId="66" fillId="30" borderId="48" xfId="72" applyFont="1" applyBorder="1" applyAlignment="1">
      <alignment horizontal="center" vertical="top" wrapText="1"/>
    </xf>
    <xf numFmtId="0" fontId="66" fillId="33" borderId="53" xfId="72" applyFont="1" applyFill="1" applyBorder="1" applyAlignment="1">
      <alignment horizontal="center" vertical="top" wrapText="1"/>
    </xf>
    <xf numFmtId="0" fontId="66" fillId="33" borderId="38" xfId="72" applyFont="1" applyFill="1" applyBorder="1" applyAlignment="1">
      <alignment horizontal="center" vertical="top" wrapText="1"/>
    </xf>
    <xf numFmtId="0" fontId="66" fillId="33" borderId="0" xfId="72" applyFont="1" applyFill="1" applyBorder="1" applyAlignment="1">
      <alignment horizontal="center" vertical="top" wrapText="1"/>
    </xf>
    <xf numFmtId="0" fontId="68" fillId="26" borderId="0" xfId="60" applyFont="1" applyBorder="1" applyAlignment="1">
      <alignment horizontal="center" vertical="top"/>
    </xf>
    <xf numFmtId="0" fontId="65" fillId="31" borderId="0" xfId="73" applyFont="1" applyBorder="1" applyAlignment="1">
      <alignment horizontal="center" vertical="top"/>
    </xf>
    <xf numFmtId="0" fontId="3" fillId="5" borderId="0" xfId="3" applyFont="1" applyFill="1"/>
    <xf numFmtId="0" fontId="65" fillId="21" borderId="54" xfId="4" applyFont="1" applyFill="1" applyBorder="1" applyAlignment="1">
      <alignment horizontal="center" vertical="top" wrapText="1"/>
    </xf>
    <xf numFmtId="0" fontId="65" fillId="21" borderId="50" xfId="4" applyFont="1" applyFill="1" applyBorder="1" applyAlignment="1">
      <alignment horizontal="center" vertical="top" wrapText="1"/>
    </xf>
    <xf numFmtId="3" fontId="65" fillId="21" borderId="50" xfId="4" applyNumberFormat="1" applyFont="1" applyFill="1" applyBorder="1" applyAlignment="1">
      <alignment horizontal="center" vertical="top" wrapText="1"/>
    </xf>
    <xf numFmtId="0" fontId="65" fillId="21" borderId="50" xfId="5" applyFont="1" applyFill="1" applyBorder="1" applyAlignment="1">
      <alignment horizontal="center" vertical="top" wrapText="1"/>
    </xf>
    <xf numFmtId="0" fontId="65" fillId="21" borderId="36" xfId="5" applyFont="1" applyFill="1" applyBorder="1" applyAlignment="1">
      <alignment horizontal="center" vertical="top" wrapText="1"/>
    </xf>
    <xf numFmtId="0" fontId="69" fillId="14" borderId="55" xfId="5" applyFont="1" applyFill="1" applyBorder="1" applyAlignment="1">
      <alignment horizontal="center" vertical="top"/>
    </xf>
    <xf numFmtId="0" fontId="69" fillId="14" borderId="56" xfId="5" applyFont="1" applyFill="1" applyBorder="1" applyAlignment="1">
      <alignment horizontal="center" vertical="top"/>
    </xf>
    <xf numFmtId="167" fontId="69" fillId="0" borderId="56" xfId="8" applyNumberFormat="1" applyFont="1" applyFill="1" applyBorder="1" applyAlignment="1">
      <alignment horizontal="center" vertical="top"/>
    </xf>
    <xf numFmtId="0" fontId="70" fillId="34" borderId="56" xfId="0" applyFont="1" applyFill="1" applyBorder="1" applyAlignment="1">
      <alignment horizontal="center" vertical="top"/>
    </xf>
    <xf numFmtId="0" fontId="70" fillId="0" borderId="56" xfId="0" applyFont="1" applyFill="1" applyBorder="1" applyAlignment="1">
      <alignment horizontal="center" vertical="top"/>
    </xf>
    <xf numFmtId="175" fontId="69" fillId="0" borderId="56" xfId="8" applyNumberFormat="1" applyFont="1" applyFill="1" applyBorder="1" applyAlignment="1">
      <alignment horizontal="center" vertical="top"/>
    </xf>
    <xf numFmtId="167" fontId="3" fillId="5" borderId="0" xfId="3" applyNumberFormat="1" applyFont="1" applyFill="1"/>
    <xf numFmtId="0" fontId="70" fillId="35" borderId="57" xfId="0" applyFont="1" applyFill="1" applyBorder="1" applyAlignment="1">
      <alignment horizontal="center" vertical="top"/>
    </xf>
    <xf numFmtId="0" fontId="69" fillId="14" borderId="58" xfId="5" applyFont="1" applyFill="1" applyBorder="1" applyAlignment="1">
      <alignment horizontal="center" vertical="top"/>
    </xf>
    <xf numFmtId="0" fontId="69" fillId="14" borderId="59" xfId="5" applyFont="1" applyFill="1" applyBorder="1" applyAlignment="1">
      <alignment horizontal="center" vertical="top"/>
    </xf>
    <xf numFmtId="167" fontId="69" fillId="0" borderId="59" xfId="8" applyNumberFormat="1" applyFont="1" applyFill="1" applyBorder="1" applyAlignment="1">
      <alignment horizontal="center" vertical="top"/>
    </xf>
    <xf numFmtId="0" fontId="70" fillId="34" borderId="59" xfId="0" applyFont="1" applyFill="1" applyBorder="1" applyAlignment="1">
      <alignment horizontal="center" vertical="top"/>
    </xf>
    <xf numFmtId="0" fontId="70" fillId="35" borderId="60" xfId="0" applyFont="1" applyFill="1" applyBorder="1" applyAlignment="1">
      <alignment horizontal="center" vertical="top"/>
    </xf>
    <xf numFmtId="175" fontId="69" fillId="0" borderId="59" xfId="8" applyNumberFormat="1" applyFont="1" applyFill="1" applyBorder="1" applyAlignment="1">
      <alignment horizontal="center" vertical="top"/>
    </xf>
    <xf numFmtId="0" fontId="69" fillId="14" borderId="61" xfId="5" applyFont="1" applyFill="1" applyBorder="1" applyAlignment="1">
      <alignment horizontal="center" vertical="top"/>
    </xf>
    <xf numFmtId="0" fontId="69" fillId="14" borderId="62" xfId="5" applyFont="1" applyFill="1" applyBorder="1" applyAlignment="1">
      <alignment horizontal="center" vertical="top"/>
    </xf>
    <xf numFmtId="167" fontId="69" fillId="0" borderId="62" xfId="8" applyNumberFormat="1" applyFont="1" applyFill="1" applyBorder="1" applyAlignment="1">
      <alignment horizontal="center" vertical="top"/>
    </xf>
    <xf numFmtId="0" fontId="70" fillId="34" borderId="62" xfId="0" applyFont="1" applyFill="1" applyBorder="1" applyAlignment="1">
      <alignment horizontal="center" vertical="top"/>
    </xf>
    <xf numFmtId="0" fontId="70" fillId="36" borderId="62" xfId="0" applyFont="1" applyFill="1" applyBorder="1" applyAlignment="1">
      <alignment horizontal="center" vertical="top"/>
    </xf>
    <xf numFmtId="0" fontId="70" fillId="35" borderId="62" xfId="0" applyFont="1" applyFill="1" applyBorder="1" applyAlignment="1">
      <alignment horizontal="center" vertical="top"/>
    </xf>
    <xf numFmtId="175" fontId="69" fillId="0" borderId="62" xfId="8" applyNumberFormat="1" applyFont="1" applyFill="1" applyBorder="1" applyAlignment="1">
      <alignment horizontal="center" vertical="top"/>
    </xf>
    <xf numFmtId="0" fontId="69" fillId="14" borderId="63" xfId="5" applyFont="1" applyFill="1" applyBorder="1" applyAlignment="1">
      <alignment horizontal="center" vertical="top"/>
    </xf>
    <xf numFmtId="0" fontId="69" fillId="14" borderId="57" xfId="5" applyFont="1" applyFill="1" applyBorder="1" applyAlignment="1">
      <alignment horizontal="center" vertical="top"/>
    </xf>
    <xf numFmtId="0" fontId="70" fillId="36" borderId="57" xfId="0" applyFont="1" applyFill="1" applyBorder="1" applyAlignment="1">
      <alignment horizontal="center" vertical="top"/>
    </xf>
    <xf numFmtId="0" fontId="70" fillId="34" borderId="57" xfId="0" applyFont="1" applyFill="1" applyBorder="1" applyAlignment="1">
      <alignment horizontal="center" vertical="top"/>
    </xf>
    <xf numFmtId="165" fontId="69" fillId="0" borderId="62" xfId="8" applyNumberFormat="1" applyFont="1" applyFill="1" applyBorder="1" applyAlignment="1">
      <alignment horizontal="center" vertical="top"/>
    </xf>
    <xf numFmtId="167" fontId="71" fillId="5" borderId="0" xfId="8" applyNumberFormat="1" applyFont="1" applyFill="1" applyBorder="1" applyAlignment="1">
      <alignment horizontal="center" vertical="center" wrapText="1"/>
    </xf>
    <xf numFmtId="167" fontId="69" fillId="0" borderId="57" xfId="8" applyNumberFormat="1" applyFont="1" applyFill="1" applyBorder="1" applyAlignment="1">
      <alignment horizontal="center" vertical="top"/>
    </xf>
    <xf numFmtId="167" fontId="69" fillId="5" borderId="57" xfId="8" applyNumberFormat="1" applyFont="1" applyFill="1" applyBorder="1" applyAlignment="1">
      <alignment horizontal="center" vertical="top"/>
    </xf>
    <xf numFmtId="167" fontId="69" fillId="5" borderId="57" xfId="8" applyNumberFormat="1" applyFont="1" applyFill="1" applyBorder="1" applyAlignment="1">
      <alignment horizontal="center" vertical="top" wrapText="1"/>
    </xf>
    <xf numFmtId="41" fontId="69" fillId="0" borderId="57" xfId="22" applyFont="1" applyFill="1" applyBorder="1" applyAlignment="1" applyProtection="1">
      <alignment horizontal="center" vertical="top"/>
      <protection locked="0"/>
    </xf>
    <xf numFmtId="0" fontId="13" fillId="5" borderId="0" xfId="5" applyFont="1" applyFill="1" applyAlignment="1">
      <alignment horizontal="center"/>
    </xf>
    <xf numFmtId="0" fontId="69" fillId="14" borderId="64" xfId="5" applyFont="1" applyFill="1" applyBorder="1" applyAlignment="1">
      <alignment horizontal="center" vertical="top"/>
    </xf>
    <xf numFmtId="0" fontId="69" fillId="14" borderId="60" xfId="5" applyFont="1" applyFill="1" applyBorder="1" applyAlignment="1">
      <alignment horizontal="center" vertical="top"/>
    </xf>
    <xf numFmtId="167" fontId="69" fillId="0" borderId="60" xfId="8" applyNumberFormat="1" applyFont="1" applyFill="1" applyBorder="1" applyAlignment="1">
      <alignment horizontal="center" vertical="top"/>
    </xf>
    <xf numFmtId="167" fontId="69" fillId="5" borderId="60" xfId="8" applyNumberFormat="1" applyFont="1" applyFill="1" applyBorder="1" applyAlignment="1">
      <alignment horizontal="center" vertical="top"/>
    </xf>
    <xf numFmtId="0" fontId="70" fillId="34" borderId="60" xfId="0" applyFont="1" applyFill="1" applyBorder="1" applyAlignment="1">
      <alignment horizontal="center" vertical="top"/>
    </xf>
    <xf numFmtId="167" fontId="69" fillId="0" borderId="57" xfId="8" applyNumberFormat="1" applyFont="1" applyFill="1" applyBorder="1" applyAlignment="1">
      <alignment horizontal="center" vertical="top" wrapText="1"/>
    </xf>
    <xf numFmtId="167" fontId="69" fillId="0" borderId="60" xfId="8" applyNumberFormat="1" applyFont="1" applyFill="1" applyBorder="1" applyAlignment="1">
      <alignment horizontal="center" vertical="top" wrapText="1"/>
    </xf>
    <xf numFmtId="167" fontId="60" fillId="0" borderId="60" xfId="8" applyNumberFormat="1" applyFont="1" applyFill="1" applyBorder="1" applyAlignment="1">
      <alignment horizontal="center" vertical="top"/>
    </xf>
    <xf numFmtId="0" fontId="69" fillId="14" borderId="65" xfId="5" applyFont="1" applyFill="1" applyBorder="1" applyAlignment="1">
      <alignment horizontal="center" vertical="top"/>
    </xf>
    <xf numFmtId="0" fontId="69" fillId="14" borderId="36" xfId="5" applyFont="1" applyFill="1" applyBorder="1" applyAlignment="1">
      <alignment horizontal="center" vertical="top"/>
    </xf>
    <xf numFmtId="167" fontId="69" fillId="0" borderId="62" xfId="8" applyNumberFormat="1" applyFont="1" applyFill="1" applyBorder="1" applyAlignment="1">
      <alignment horizontal="center" vertical="top" wrapText="1"/>
    </xf>
    <xf numFmtId="0" fontId="70" fillId="35" borderId="66" xfId="0" applyFont="1" applyFill="1" applyBorder="1" applyAlignment="1">
      <alignment horizontal="center" vertical="top"/>
    </xf>
    <xf numFmtId="0" fontId="69" fillId="14" borderId="67" xfId="5" applyFont="1" applyFill="1" applyBorder="1" applyAlignment="1">
      <alignment horizontal="center" vertical="top"/>
    </xf>
    <xf numFmtId="0" fontId="69" fillId="14" borderId="68" xfId="5" applyFont="1" applyFill="1" applyBorder="1" applyAlignment="1">
      <alignment horizontal="center" vertical="top"/>
    </xf>
    <xf numFmtId="0" fontId="69" fillId="14" borderId="69" xfId="5" applyFont="1" applyFill="1" applyBorder="1" applyAlignment="1">
      <alignment horizontal="center" vertical="top"/>
    </xf>
    <xf numFmtId="0" fontId="69" fillId="14" borderId="66" xfId="5" applyFont="1" applyFill="1" applyBorder="1" applyAlignment="1">
      <alignment horizontal="center" vertical="top"/>
    </xf>
    <xf numFmtId="167" fontId="69" fillId="0" borderId="66" xfId="8" applyNumberFormat="1" applyFont="1" applyFill="1" applyBorder="1" applyAlignment="1">
      <alignment horizontal="center" vertical="top"/>
    </xf>
    <xf numFmtId="0" fontId="13" fillId="5" borderId="0" xfId="5" applyFont="1" applyFill="1" applyBorder="1" applyAlignment="1">
      <alignment horizontal="center"/>
    </xf>
    <xf numFmtId="0" fontId="70" fillId="35" borderId="36" xfId="0" applyFont="1" applyFill="1" applyBorder="1" applyAlignment="1">
      <alignment horizontal="center" vertical="top"/>
    </xf>
    <xf numFmtId="0" fontId="69" fillId="14" borderId="70" xfId="5" applyFont="1" applyFill="1" applyBorder="1" applyAlignment="1">
      <alignment horizontal="center" vertical="top"/>
    </xf>
    <xf numFmtId="0" fontId="69" fillId="14" borderId="71" xfId="5" applyFont="1" applyFill="1" applyBorder="1" applyAlignment="1">
      <alignment horizontal="center" vertical="top"/>
    </xf>
    <xf numFmtId="167" fontId="69" fillId="0" borderId="71" xfId="8" applyNumberFormat="1" applyFont="1" applyFill="1" applyBorder="1" applyAlignment="1">
      <alignment horizontal="center" vertical="top"/>
    </xf>
    <xf numFmtId="0" fontId="70" fillId="35" borderId="71" xfId="0" applyFont="1" applyFill="1" applyBorder="1" applyAlignment="1">
      <alignment horizontal="center" vertical="top"/>
    </xf>
    <xf numFmtId="167" fontId="60" fillId="0" borderId="71" xfId="8" applyNumberFormat="1" applyFont="1" applyFill="1" applyBorder="1" applyAlignment="1">
      <alignment horizontal="center" vertical="top"/>
    </xf>
    <xf numFmtId="0" fontId="1" fillId="5" borderId="0" xfId="3" applyFill="1" applyBorder="1"/>
    <xf numFmtId="0" fontId="59" fillId="0" borderId="0" xfId="0" applyFont="1" applyFill="1" applyBorder="1" applyAlignment="1"/>
    <xf numFmtId="0" fontId="9" fillId="0" borderId="0" xfId="5" applyFont="1">
      <alignment wrapText="1"/>
    </xf>
    <xf numFmtId="0" fontId="60" fillId="0" borderId="0" xfId="0" applyFont="1" applyFill="1" applyBorder="1" applyAlignment="1"/>
    <xf numFmtId="0" fontId="59" fillId="0" borderId="0" xfId="0" applyFont="1" applyFill="1" applyBorder="1"/>
    <xf numFmtId="0" fontId="60" fillId="0" borderId="0" xfId="0" applyFont="1" applyFill="1" applyBorder="1"/>
    <xf numFmtId="0" fontId="70" fillId="34" borderId="37" xfId="0" applyFont="1" applyFill="1" applyBorder="1"/>
    <xf numFmtId="0" fontId="70" fillId="36" borderId="37" xfId="0" applyFont="1" applyFill="1" applyBorder="1" applyAlignment="1">
      <alignment horizontal="center" vertical="top"/>
    </xf>
    <xf numFmtId="0" fontId="70" fillId="35" borderId="37" xfId="0" applyFont="1" applyFill="1" applyBorder="1" applyAlignment="1"/>
    <xf numFmtId="0" fontId="6" fillId="0" borderId="0" xfId="3" applyFont="1" applyBorder="1"/>
    <xf numFmtId="0" fontId="14" fillId="0" borderId="0" xfId="3" applyFont="1" applyBorder="1" applyAlignment="1">
      <alignment horizontal="center" wrapText="1"/>
    </xf>
    <xf numFmtId="3" fontId="14" fillId="0" borderId="0" xfId="3" applyNumberFormat="1" applyFont="1" applyBorder="1" applyAlignment="1">
      <alignment horizontal="center" wrapText="1"/>
    </xf>
    <xf numFmtId="0" fontId="6" fillId="0" borderId="0" xfId="3" applyFont="1" applyBorder="1" applyAlignment="1">
      <alignment horizontal="center"/>
    </xf>
    <xf numFmtId="167" fontId="6" fillId="0" borderId="0" xfId="3" applyNumberFormat="1" applyFont="1" applyBorder="1" applyAlignment="1">
      <alignment horizontal="center"/>
    </xf>
    <xf numFmtId="9" fontId="6" fillId="0" borderId="0" xfId="16" applyFont="1" applyBorder="1" applyAlignment="1">
      <alignment horizontal="center"/>
    </xf>
    <xf numFmtId="9" fontId="6" fillId="0" borderId="0" xfId="3" applyNumberFormat="1" applyFont="1" applyBorder="1" applyAlignment="1">
      <alignment horizontal="center"/>
    </xf>
    <xf numFmtId="0" fontId="66" fillId="37" borderId="48" xfId="72" applyFont="1" applyFill="1" applyBorder="1" applyAlignment="1">
      <alignment horizontal="centerContinuous" vertical="center" wrapText="1"/>
    </xf>
    <xf numFmtId="0" fontId="66" fillId="30" borderId="12" xfId="72" applyFont="1" applyBorder="1" applyAlignment="1">
      <alignment horizontal="centerContinuous" vertical="top" wrapText="1"/>
    </xf>
    <xf numFmtId="0" fontId="66" fillId="30" borderId="51" xfId="72" applyFont="1" applyBorder="1" applyAlignment="1">
      <alignment horizontal="centerContinuous" vertical="top" wrapText="1"/>
    </xf>
    <xf numFmtId="0" fontId="66" fillId="33" borderId="12" xfId="72" applyFont="1" applyFill="1" applyBorder="1" applyAlignment="1">
      <alignment horizontal="centerContinuous" vertical="center" wrapText="1"/>
    </xf>
    <xf numFmtId="0" fontId="66" fillId="33" borderId="51" xfId="72" applyFont="1" applyFill="1" applyBorder="1" applyAlignment="1">
      <alignment horizontal="centerContinuous" vertical="center" wrapText="1"/>
    </xf>
    <xf numFmtId="0" fontId="66" fillId="33" borderId="14" xfId="72" applyFont="1" applyFill="1" applyBorder="1" applyAlignment="1">
      <alignment horizontal="centerContinuous" vertical="center" wrapText="1"/>
    </xf>
    <xf numFmtId="0" fontId="66" fillId="33" borderId="48" xfId="72" applyFont="1" applyFill="1" applyBorder="1" applyAlignment="1">
      <alignment horizontal="centerContinuous" vertical="center" wrapText="1"/>
    </xf>
    <xf numFmtId="0" fontId="67" fillId="29" borderId="48" xfId="71" applyFont="1" applyBorder="1" applyAlignment="1">
      <alignment horizontal="centerContinuous" vertical="top"/>
    </xf>
    <xf numFmtId="0" fontId="68" fillId="26" borderId="47" xfId="60" applyFont="1" applyBorder="1" applyAlignment="1">
      <alignment horizontal="centerContinuous" vertical="top"/>
    </xf>
    <xf numFmtId="0" fontId="68" fillId="26" borderId="48" xfId="60" applyFont="1" applyBorder="1" applyAlignment="1">
      <alignment horizontal="centerContinuous" vertical="top"/>
    </xf>
    <xf numFmtId="0" fontId="59" fillId="0" borderId="21" xfId="3" applyFont="1" applyBorder="1" applyAlignment="1">
      <alignment horizontal="center"/>
    </xf>
    <xf numFmtId="0" fontId="72" fillId="5" borderId="0" xfId="3" applyFont="1" applyFill="1"/>
    <xf numFmtId="0" fontId="65" fillId="21" borderId="19" xfId="4" applyFont="1" applyFill="1" applyBorder="1" applyAlignment="1">
      <alignment horizontal="center" vertical="top" wrapText="1"/>
    </xf>
    <xf numFmtId="0" fontId="65" fillId="21" borderId="22" xfId="4" applyFont="1" applyFill="1" applyBorder="1" applyAlignment="1">
      <alignment horizontal="center" vertical="top" wrapText="1"/>
    </xf>
    <xf numFmtId="0" fontId="70" fillId="34" borderId="56" xfId="0" applyFont="1" applyFill="1" applyBorder="1" applyAlignment="1">
      <alignment vertical="top"/>
    </xf>
    <xf numFmtId="167" fontId="69" fillId="0" borderId="56" xfId="8" applyNumberFormat="1" applyFont="1" applyFill="1" applyBorder="1" applyAlignment="1">
      <alignment horizontal="center" vertical="top" wrapText="1"/>
    </xf>
    <xf numFmtId="167" fontId="69" fillId="5" borderId="56" xfId="8" applyNumberFormat="1" applyFont="1" applyFill="1" applyBorder="1" applyAlignment="1">
      <alignment horizontal="center" vertical="top" wrapText="1"/>
    </xf>
    <xf numFmtId="41" fontId="59" fillId="5" borderId="56" xfId="22" applyFont="1" applyFill="1" applyBorder="1" applyAlignment="1">
      <alignment horizontal="center" vertical="top"/>
    </xf>
    <xf numFmtId="180" fontId="13" fillId="5" borderId="0" xfId="5" applyNumberFormat="1" applyFont="1" applyFill="1" applyAlignment="1">
      <alignment horizontal="center"/>
    </xf>
    <xf numFmtId="0" fontId="69" fillId="14" borderId="72" xfId="5" applyFont="1" applyFill="1" applyBorder="1" applyAlignment="1">
      <alignment horizontal="center" vertical="top"/>
    </xf>
    <xf numFmtId="167" fontId="69" fillId="0" borderId="72" xfId="8" applyNumberFormat="1" applyFont="1" applyFill="1" applyBorder="1" applyAlignment="1">
      <alignment horizontal="center" vertical="top"/>
    </xf>
    <xf numFmtId="0" fontId="70" fillId="34" borderId="72" xfId="0" applyFont="1" applyFill="1" applyBorder="1" applyAlignment="1">
      <alignment vertical="top"/>
    </xf>
    <xf numFmtId="167" fontId="69" fillId="0" borderId="72" xfId="8" applyNumberFormat="1" applyFont="1" applyFill="1" applyBorder="1" applyAlignment="1">
      <alignment horizontal="center" vertical="top" wrapText="1"/>
    </xf>
    <xf numFmtId="167" fontId="69" fillId="5" borderId="72" xfId="8" applyNumberFormat="1" applyFont="1" applyFill="1" applyBorder="1" applyAlignment="1">
      <alignment horizontal="center" vertical="top" wrapText="1"/>
    </xf>
    <xf numFmtId="41" fontId="59" fillId="5" borderId="72" xfId="22" applyFont="1" applyFill="1" applyBorder="1" applyAlignment="1">
      <alignment horizontal="center" vertical="top"/>
    </xf>
    <xf numFmtId="0" fontId="70" fillId="34" borderId="62" xfId="0" applyFont="1" applyFill="1" applyBorder="1" applyAlignment="1">
      <alignment vertical="top"/>
    </xf>
    <xf numFmtId="167" fontId="69" fillId="5" borderId="62" xfId="8" applyNumberFormat="1" applyFont="1" applyFill="1" applyBorder="1" applyAlignment="1">
      <alignment horizontal="center" vertical="top" wrapText="1"/>
    </xf>
    <xf numFmtId="41" fontId="59" fillId="5" borderId="62" xfId="22" applyFont="1" applyFill="1" applyBorder="1" applyAlignment="1">
      <alignment horizontal="center" vertical="top"/>
    </xf>
    <xf numFmtId="0" fontId="70" fillId="34" borderId="57" xfId="0" applyFont="1" applyFill="1" applyBorder="1" applyAlignment="1">
      <alignment vertical="top"/>
    </xf>
    <xf numFmtId="43" fontId="70" fillId="34" borderId="57" xfId="0" applyNumberFormat="1" applyFont="1" applyFill="1" applyBorder="1" applyAlignment="1">
      <alignment vertical="top"/>
    </xf>
    <xf numFmtId="41" fontId="59" fillId="5" borderId="57" xfId="22" applyFont="1" applyFill="1" applyBorder="1" applyAlignment="1">
      <alignment horizontal="center" vertical="top"/>
    </xf>
    <xf numFmtId="167" fontId="65" fillId="0" borderId="60" xfId="8" applyNumberFormat="1" applyFont="1" applyFill="1" applyBorder="1" applyAlignment="1">
      <alignment horizontal="center" vertical="top"/>
    </xf>
    <xf numFmtId="0" fontId="69" fillId="14" borderId="73" xfId="5" applyFont="1" applyFill="1" applyBorder="1" applyAlignment="1">
      <alignment horizontal="center" vertical="top"/>
    </xf>
    <xf numFmtId="41" fontId="13" fillId="5" borderId="0" xfId="5" applyNumberFormat="1" applyFont="1" applyFill="1" applyAlignment="1">
      <alignment horizontal="center"/>
    </xf>
    <xf numFmtId="0" fontId="70" fillId="0" borderId="60" xfId="0" applyFont="1" applyFill="1" applyBorder="1" applyAlignment="1">
      <alignment horizontal="center" vertical="top"/>
    </xf>
    <xf numFmtId="41" fontId="59" fillId="5" borderId="60" xfId="22" applyFont="1" applyFill="1" applyBorder="1" applyAlignment="1">
      <alignment horizontal="center" vertical="top"/>
    </xf>
    <xf numFmtId="0" fontId="70" fillId="0" borderId="62" xfId="0" applyFont="1" applyFill="1" applyBorder="1" applyAlignment="1">
      <alignment horizontal="center" vertical="top"/>
    </xf>
    <xf numFmtId="0" fontId="70" fillId="0" borderId="57" xfId="0" applyFont="1" applyFill="1" applyBorder="1" applyAlignment="1">
      <alignment horizontal="center" vertical="top"/>
    </xf>
    <xf numFmtId="0" fontId="69" fillId="14" borderId="23" xfId="5" applyFont="1" applyFill="1" applyBorder="1" applyAlignment="1">
      <alignment horizontal="center" vertical="top"/>
    </xf>
    <xf numFmtId="167" fontId="69" fillId="0" borderId="23" xfId="8" applyNumberFormat="1" applyFont="1" applyFill="1" applyBorder="1" applyAlignment="1">
      <alignment horizontal="center" vertical="top"/>
    </xf>
    <xf numFmtId="0" fontId="70" fillId="35" borderId="23" xfId="0" applyFont="1" applyFill="1" applyBorder="1" applyAlignment="1">
      <alignment horizontal="center" vertical="top"/>
    </xf>
    <xf numFmtId="167" fontId="60" fillId="0" borderId="23" xfId="8" applyNumberFormat="1" applyFont="1" applyFill="1" applyBorder="1" applyAlignment="1">
      <alignment horizontal="center" vertical="top"/>
    </xf>
    <xf numFmtId="0" fontId="70" fillId="0" borderId="23" xfId="0" applyFont="1" applyFill="1" applyBorder="1" applyAlignment="1">
      <alignment horizontal="center" vertical="top"/>
    </xf>
    <xf numFmtId="41" fontId="59" fillId="5" borderId="23" xfId="22" applyFont="1" applyFill="1" applyBorder="1" applyAlignment="1">
      <alignment horizontal="center" vertical="top"/>
    </xf>
    <xf numFmtId="0" fontId="73" fillId="5" borderId="0" xfId="4" applyFont="1" applyFill="1"/>
    <xf numFmtId="0" fontId="74" fillId="5" borderId="0" xfId="3" applyFont="1" applyFill="1" applyBorder="1" applyAlignment="1"/>
    <xf numFmtId="0" fontId="75" fillId="5" borderId="0" xfId="5" applyFont="1" applyFill="1" applyBorder="1" applyAlignment="1"/>
    <xf numFmtId="0" fontId="69" fillId="5" borderId="0" xfId="4" applyFont="1" applyFill="1"/>
    <xf numFmtId="0" fontId="65" fillId="5" borderId="0" xfId="4" applyFont="1" applyFill="1"/>
    <xf numFmtId="0" fontId="69" fillId="5" borderId="0" xfId="4" applyFont="1" applyFill="1" applyBorder="1"/>
    <xf numFmtId="0" fontId="9" fillId="5" borderId="0" xfId="4" applyFont="1" applyFill="1"/>
    <xf numFmtId="0" fontId="76" fillId="5" borderId="0" xfId="4" applyFont="1" applyFill="1"/>
    <xf numFmtId="0" fontId="77" fillId="11" borderId="0" xfId="3" applyFont="1" applyFill="1"/>
    <xf numFmtId="0" fontId="78" fillId="0" borderId="0" xfId="3" applyFont="1" applyFill="1" applyBorder="1" applyAlignment="1">
      <alignment horizontal="center"/>
    </xf>
    <xf numFmtId="0" fontId="59" fillId="0" borderId="0" xfId="3" applyFont="1"/>
    <xf numFmtId="0" fontId="46" fillId="11" borderId="0" xfId="3" applyFont="1" applyFill="1"/>
    <xf numFmtId="0" fontId="65" fillId="21" borderId="74" xfId="4" applyFont="1" applyFill="1" applyBorder="1" applyAlignment="1">
      <alignment horizontal="center" vertical="top" wrapText="1"/>
    </xf>
    <xf numFmtId="0" fontId="65" fillId="21" borderId="75" xfId="4" applyFont="1" applyFill="1" applyBorder="1" applyAlignment="1">
      <alignment horizontal="center" vertical="top" wrapText="1"/>
    </xf>
    <xf numFmtId="167" fontId="71" fillId="11" borderId="0" xfId="8" applyNumberFormat="1" applyFont="1" applyFill="1" applyBorder="1" applyAlignment="1">
      <alignment horizontal="center" vertical="center" wrapText="1"/>
    </xf>
    <xf numFmtId="0" fontId="69" fillId="14" borderId="76" xfId="5" applyFont="1" applyFill="1" applyBorder="1" applyAlignment="1">
      <alignment horizontal="center" vertical="top"/>
    </xf>
    <xf numFmtId="0" fontId="69" fillId="14" borderId="77" xfId="5" applyFont="1" applyFill="1" applyBorder="1" applyAlignment="1">
      <alignment horizontal="center" vertical="top"/>
    </xf>
    <xf numFmtId="167" fontId="69" fillId="0" borderId="77" xfId="8" applyNumberFormat="1" applyFont="1" applyFill="1" applyBorder="1" applyAlignment="1">
      <alignment horizontal="center" vertical="top"/>
    </xf>
    <xf numFmtId="0" fontId="70" fillId="34" borderId="77" xfId="0" applyFont="1" applyFill="1" applyBorder="1" applyAlignment="1">
      <alignment horizontal="center" vertical="top"/>
    </xf>
    <xf numFmtId="167" fontId="65" fillId="14" borderId="57" xfId="8" applyNumberFormat="1" applyFont="1" applyFill="1" applyBorder="1" applyAlignment="1">
      <alignment horizontal="center" vertical="top" wrapText="1"/>
    </xf>
    <xf numFmtId="167" fontId="69" fillId="0" borderId="77" xfId="8" applyNumberFormat="1" applyFont="1" applyFill="1" applyBorder="1" applyAlignment="1">
      <alignment horizontal="center" vertical="top" wrapText="1"/>
    </xf>
    <xf numFmtId="41" fontId="65" fillId="0" borderId="77" xfId="22" applyFont="1" applyBorder="1" applyAlignment="1">
      <alignment horizontal="center" vertical="top"/>
    </xf>
    <xf numFmtId="9" fontId="13" fillId="11" borderId="0" xfId="5" applyNumberFormat="1" applyFont="1" applyFill="1" applyAlignment="1">
      <alignment horizontal="center"/>
    </xf>
    <xf numFmtId="0" fontId="13" fillId="11" borderId="0" xfId="5" applyFont="1" applyFill="1" applyAlignment="1">
      <alignment horizontal="center"/>
    </xf>
    <xf numFmtId="0" fontId="69" fillId="14" borderId="78" xfId="5" applyFont="1" applyFill="1" applyBorder="1" applyAlignment="1">
      <alignment horizontal="center" vertical="top"/>
    </xf>
    <xf numFmtId="0" fontId="69" fillId="14" borderId="79" xfId="5" applyFont="1" applyFill="1" applyBorder="1" applyAlignment="1">
      <alignment horizontal="center" vertical="top"/>
    </xf>
    <xf numFmtId="167" fontId="69" fillId="0" borderId="79" xfId="8" applyNumberFormat="1" applyFont="1" applyFill="1" applyBorder="1" applyAlignment="1">
      <alignment horizontal="center" vertical="top"/>
    </xf>
    <xf numFmtId="0" fontId="70" fillId="34" borderId="79" xfId="0" applyFont="1" applyFill="1" applyBorder="1" applyAlignment="1">
      <alignment horizontal="center" vertical="top"/>
    </xf>
    <xf numFmtId="167" fontId="69" fillId="0" borderId="79" xfId="8" applyNumberFormat="1" applyFont="1" applyFill="1" applyBorder="1" applyAlignment="1">
      <alignment horizontal="center" vertical="top" wrapText="1"/>
    </xf>
    <xf numFmtId="41" fontId="65" fillId="0" borderId="79" xfId="22" applyFont="1" applyBorder="1" applyAlignment="1">
      <alignment horizontal="center" vertical="top"/>
    </xf>
    <xf numFmtId="41" fontId="13" fillId="11" borderId="0" xfId="5" applyNumberFormat="1" applyFont="1" applyFill="1" applyAlignment="1">
      <alignment horizontal="center"/>
    </xf>
    <xf numFmtId="0" fontId="69" fillId="14" borderId="80" xfId="5" applyFont="1" applyFill="1" applyBorder="1" applyAlignment="1">
      <alignment horizontal="center" vertical="top"/>
    </xf>
    <xf numFmtId="0" fontId="69" fillId="14" borderId="81" xfId="5" applyFont="1" applyFill="1" applyBorder="1" applyAlignment="1">
      <alignment horizontal="center" vertical="top"/>
    </xf>
    <xf numFmtId="167" fontId="69" fillId="0" borderId="81" xfId="8" applyNumberFormat="1" applyFont="1" applyFill="1" applyBorder="1" applyAlignment="1">
      <alignment horizontal="center" vertical="top"/>
    </xf>
    <xf numFmtId="0" fontId="70" fillId="34" borderId="81" xfId="0" applyFont="1" applyFill="1" applyBorder="1" applyAlignment="1">
      <alignment horizontal="center" vertical="top"/>
    </xf>
    <xf numFmtId="167" fontId="69" fillId="0" borderId="81" xfId="8" applyNumberFormat="1" applyFont="1" applyFill="1" applyBorder="1" applyAlignment="1">
      <alignment horizontal="center" vertical="top" wrapText="1"/>
    </xf>
    <xf numFmtId="0" fontId="70" fillId="35" borderId="81" xfId="0" applyFont="1" applyFill="1" applyBorder="1" applyAlignment="1">
      <alignment horizontal="center" vertical="top"/>
    </xf>
    <xf numFmtId="41" fontId="65" fillId="0" borderId="81" xfId="22" applyFont="1" applyBorder="1" applyAlignment="1">
      <alignment horizontal="center" vertical="top"/>
    </xf>
    <xf numFmtId="0" fontId="69" fillId="14" borderId="82" xfId="5" applyFont="1" applyFill="1" applyBorder="1" applyAlignment="1">
      <alignment horizontal="center" vertical="top"/>
    </xf>
    <xf numFmtId="0" fontId="69" fillId="14" borderId="83" xfId="5" applyFont="1" applyFill="1" applyBorder="1" applyAlignment="1">
      <alignment horizontal="center" vertical="top"/>
    </xf>
    <xf numFmtId="0" fontId="70" fillId="34" borderId="83" xfId="0" applyFont="1" applyFill="1" applyBorder="1" applyAlignment="1">
      <alignment horizontal="center" vertical="top"/>
    </xf>
    <xf numFmtId="0" fontId="70" fillId="35" borderId="83" xfId="0" applyFont="1" applyFill="1" applyBorder="1" applyAlignment="1">
      <alignment horizontal="center" vertical="top"/>
    </xf>
    <xf numFmtId="41" fontId="65" fillId="0" borderId="83" xfId="22" applyFont="1" applyBorder="1" applyAlignment="1">
      <alignment horizontal="center" vertical="top"/>
    </xf>
    <xf numFmtId="167" fontId="69" fillId="0" borderId="83" xfId="8" applyNumberFormat="1" applyFont="1" applyFill="1" applyBorder="1" applyAlignment="1">
      <alignment horizontal="center" vertical="top"/>
    </xf>
    <xf numFmtId="167" fontId="69" fillId="0" borderId="83" xfId="8" applyNumberFormat="1" applyFont="1" applyFill="1" applyBorder="1" applyAlignment="1">
      <alignment horizontal="center" vertical="top" wrapText="1"/>
    </xf>
    <xf numFmtId="0" fontId="69" fillId="14" borderId="84" xfId="5" applyFont="1" applyFill="1" applyBorder="1" applyAlignment="1">
      <alignment horizontal="center" vertical="top"/>
    </xf>
    <xf numFmtId="0" fontId="69" fillId="14" borderId="85" xfId="5" applyFont="1" applyFill="1" applyBorder="1" applyAlignment="1">
      <alignment horizontal="center" vertical="top"/>
    </xf>
    <xf numFmtId="167" fontId="69" fillId="0" borderId="85" xfId="8" applyNumberFormat="1" applyFont="1" applyFill="1" applyBorder="1" applyAlignment="1">
      <alignment horizontal="center" vertical="top"/>
    </xf>
    <xf numFmtId="0" fontId="70" fillId="35" borderId="85" xfId="0" applyFont="1" applyFill="1" applyBorder="1" applyAlignment="1">
      <alignment horizontal="center" vertical="top"/>
    </xf>
    <xf numFmtId="167" fontId="65" fillId="0" borderId="85" xfId="8" applyNumberFormat="1" applyFont="1" applyFill="1" applyBorder="1" applyAlignment="1">
      <alignment horizontal="center" vertical="top"/>
    </xf>
    <xf numFmtId="41" fontId="69" fillId="0" borderId="83" xfId="22" applyFont="1" applyFill="1" applyBorder="1" applyAlignment="1">
      <alignment horizontal="center" vertical="top"/>
    </xf>
    <xf numFmtId="167" fontId="69" fillId="0" borderId="85" xfId="8" applyNumberFormat="1" applyFont="1" applyFill="1" applyBorder="1" applyAlignment="1">
      <alignment horizontal="center" vertical="top" wrapText="1"/>
    </xf>
    <xf numFmtId="167" fontId="60" fillId="0" borderId="85" xfId="8" applyNumberFormat="1" applyFont="1" applyFill="1" applyBorder="1" applyAlignment="1">
      <alignment horizontal="center" vertical="top"/>
    </xf>
    <xf numFmtId="167" fontId="65" fillId="14" borderId="83" xfId="8" applyNumberFormat="1" applyFont="1" applyFill="1" applyBorder="1" applyAlignment="1">
      <alignment horizontal="center" vertical="top" wrapText="1"/>
    </xf>
    <xf numFmtId="0" fontId="69" fillId="14" borderId="86" xfId="5" applyFont="1" applyFill="1" applyBorder="1" applyAlignment="1">
      <alignment horizontal="center" vertical="top"/>
    </xf>
    <xf numFmtId="0" fontId="69" fillId="14" borderId="87" xfId="5" applyFont="1" applyFill="1" applyBorder="1" applyAlignment="1">
      <alignment horizontal="center" vertical="top"/>
    </xf>
    <xf numFmtId="167" fontId="69" fillId="0" borderId="87" xfId="8" applyNumberFormat="1" applyFont="1" applyFill="1" applyBorder="1" applyAlignment="1">
      <alignment horizontal="center" vertical="top" wrapText="1"/>
    </xf>
    <xf numFmtId="167" fontId="69" fillId="0" borderId="88" xfId="8" applyNumberFormat="1" applyFont="1" applyFill="1" applyBorder="1" applyAlignment="1">
      <alignment horizontal="center" vertical="top"/>
    </xf>
    <xf numFmtId="167" fontId="69" fillId="11" borderId="83" xfId="8" applyNumberFormat="1" applyFont="1" applyFill="1" applyBorder="1" applyAlignment="1">
      <alignment horizontal="center" vertical="top"/>
    </xf>
    <xf numFmtId="167" fontId="69" fillId="11" borderId="85" xfId="8" applyNumberFormat="1" applyFont="1" applyFill="1" applyBorder="1" applyAlignment="1">
      <alignment horizontal="center" vertical="top"/>
    </xf>
    <xf numFmtId="167" fontId="69" fillId="11" borderId="88" xfId="8" applyNumberFormat="1" applyFont="1" applyFill="1" applyBorder="1" applyAlignment="1">
      <alignment horizontal="center" vertical="top"/>
    </xf>
    <xf numFmtId="0" fontId="70" fillId="0" borderId="85" xfId="0" applyFont="1" applyFill="1" applyBorder="1" applyAlignment="1">
      <alignment horizontal="center" vertical="top"/>
    </xf>
    <xf numFmtId="0" fontId="70" fillId="0" borderId="81" xfId="0" applyFont="1" applyFill="1" applyBorder="1" applyAlignment="1">
      <alignment horizontal="center" vertical="top"/>
    </xf>
    <xf numFmtId="0" fontId="70" fillId="0" borderId="83" xfId="0" applyFont="1" applyFill="1" applyBorder="1" applyAlignment="1">
      <alignment horizontal="center" vertical="top"/>
    </xf>
    <xf numFmtId="0" fontId="69" fillId="14" borderId="89" xfId="5" applyFont="1" applyFill="1" applyBorder="1" applyAlignment="1">
      <alignment horizontal="center" vertical="top"/>
    </xf>
    <xf numFmtId="0" fontId="69" fillId="14" borderId="90" xfId="5" applyFont="1" applyFill="1" applyBorder="1" applyAlignment="1">
      <alignment horizontal="center" vertical="top"/>
    </xf>
    <xf numFmtId="167" fontId="69" fillId="0" borderId="90" xfId="8" applyNumberFormat="1" applyFont="1" applyFill="1" applyBorder="1" applyAlignment="1">
      <alignment horizontal="center" vertical="top"/>
    </xf>
    <xf numFmtId="0" fontId="70" fillId="0" borderId="90" xfId="0" applyFont="1" applyFill="1" applyBorder="1" applyAlignment="1">
      <alignment horizontal="center" vertical="top"/>
    </xf>
    <xf numFmtId="0" fontId="70" fillId="35" borderId="90" xfId="0" applyFont="1" applyFill="1" applyBorder="1" applyAlignment="1">
      <alignment horizontal="center" vertical="top"/>
    </xf>
    <xf numFmtId="41" fontId="65" fillId="0" borderId="90" xfId="22" applyFont="1" applyBorder="1" applyAlignment="1">
      <alignment horizontal="center" vertical="top"/>
    </xf>
    <xf numFmtId="0" fontId="79" fillId="11" borderId="0" xfId="3" applyFont="1" applyFill="1"/>
    <xf numFmtId="0" fontId="59" fillId="11" borderId="0" xfId="0" applyFont="1" applyFill="1" applyBorder="1" applyAlignment="1"/>
    <xf numFmtId="0" fontId="60" fillId="11" borderId="0" xfId="0" applyFont="1" applyFill="1" applyBorder="1"/>
    <xf numFmtId="167" fontId="9" fillId="11" borderId="0" xfId="61" applyNumberFormat="1" applyFont="1" applyFill="1" applyBorder="1" applyAlignment="1">
      <alignment horizontal="center"/>
    </xf>
    <xf numFmtId="167" fontId="6" fillId="11" borderId="0" xfId="3" applyNumberFormat="1" applyFont="1" applyFill="1" applyBorder="1"/>
    <xf numFmtId="0" fontId="72" fillId="11" borderId="0" xfId="3" applyFont="1" applyFill="1"/>
    <xf numFmtId="0" fontId="60" fillId="11" borderId="0" xfId="0" applyFont="1" applyFill="1" applyBorder="1" applyAlignment="1"/>
    <xf numFmtId="0" fontId="6" fillId="11" borderId="0" xfId="3" applyFont="1" applyFill="1" applyBorder="1"/>
    <xf numFmtId="0" fontId="6" fillId="11" borderId="0" xfId="3" applyFont="1" applyFill="1"/>
    <xf numFmtId="181" fontId="6" fillId="11" borderId="0" xfId="3" applyNumberFormat="1" applyFont="1" applyFill="1" applyBorder="1"/>
    <xf numFmtId="0" fontId="59" fillId="11" borderId="0" xfId="0" applyFont="1" applyFill="1" applyBorder="1"/>
    <xf numFmtId="0" fontId="73" fillId="5" borderId="0" xfId="5" applyFont="1" applyFill="1">
      <alignment wrapText="1"/>
    </xf>
    <xf numFmtId="0" fontId="80" fillId="5" borderId="0" xfId="5" applyFont="1" applyFill="1">
      <alignment wrapText="1"/>
    </xf>
    <xf numFmtId="0" fontId="69" fillId="0" borderId="0" xfId="5" applyFont="1" applyBorder="1" applyAlignment="1">
      <alignment horizontal="center" vertical="top" wrapText="1"/>
    </xf>
    <xf numFmtId="0" fontId="60" fillId="0" borderId="0" xfId="3" applyFont="1" applyAlignment="1">
      <alignment horizontal="center" vertical="top"/>
    </xf>
    <xf numFmtId="0" fontId="65" fillId="0" borderId="0" xfId="5" applyFont="1" applyBorder="1" applyAlignment="1">
      <alignment horizontal="center" vertical="top" wrapText="1"/>
    </xf>
    <xf numFmtId="0" fontId="73" fillId="5" borderId="0" xfId="5" applyFont="1" applyFill="1" applyAlignment="1">
      <alignment horizontal="center" vertical="center" wrapText="1"/>
    </xf>
    <xf numFmtId="0" fontId="65" fillId="21" borderId="91" xfId="4" applyFont="1" applyFill="1" applyBorder="1" applyAlignment="1">
      <alignment horizontal="center" vertical="top" wrapText="1"/>
    </xf>
    <xf numFmtId="0" fontId="65" fillId="21" borderId="12" xfId="4" applyFont="1" applyFill="1" applyBorder="1" applyAlignment="1">
      <alignment horizontal="center" vertical="top" wrapText="1"/>
    </xf>
    <xf numFmtId="0" fontId="65" fillId="21" borderId="92" xfId="4" applyFont="1" applyFill="1" applyBorder="1" applyAlignment="1">
      <alignment horizontal="center" vertical="top" wrapText="1"/>
    </xf>
    <xf numFmtId="167" fontId="65" fillId="14" borderId="56" xfId="8" applyNumberFormat="1" applyFont="1" applyFill="1" applyBorder="1" applyAlignment="1">
      <alignment horizontal="center" vertical="top" wrapText="1"/>
    </xf>
    <xf numFmtId="167" fontId="69" fillId="0" borderId="93" xfId="8" applyNumberFormat="1" applyFont="1" applyFill="1" applyBorder="1" applyAlignment="1">
      <alignment horizontal="center" vertical="top"/>
    </xf>
    <xf numFmtId="167" fontId="65" fillId="0" borderId="76" xfId="8" applyNumberFormat="1" applyFont="1" applyFill="1" applyBorder="1" applyAlignment="1">
      <alignment horizontal="center" vertical="top"/>
    </xf>
    <xf numFmtId="167" fontId="69" fillId="0" borderId="46" xfId="8" applyNumberFormat="1" applyFont="1" applyFill="1" applyBorder="1" applyAlignment="1">
      <alignment horizontal="center" vertical="top"/>
    </xf>
    <xf numFmtId="167" fontId="65" fillId="0" borderId="80" xfId="8" applyNumberFormat="1" applyFont="1" applyFill="1" applyBorder="1" applyAlignment="1">
      <alignment horizontal="center" vertical="top"/>
    </xf>
    <xf numFmtId="0" fontId="69" fillId="14" borderId="94" xfId="5" applyFont="1" applyFill="1" applyBorder="1" applyAlignment="1">
      <alignment horizontal="center" vertical="top"/>
    </xf>
    <xf numFmtId="0" fontId="70" fillId="34" borderId="72" xfId="0" applyFont="1" applyFill="1" applyBorder="1" applyAlignment="1">
      <alignment horizontal="center" vertical="top"/>
    </xf>
    <xf numFmtId="0" fontId="70" fillId="35" borderId="95" xfId="0" applyFont="1" applyFill="1" applyBorder="1" applyAlignment="1">
      <alignment horizontal="center" vertical="top"/>
    </xf>
    <xf numFmtId="167" fontId="65" fillId="0" borderId="78" xfId="8" applyNumberFormat="1" applyFont="1" applyFill="1" applyBorder="1" applyAlignment="1">
      <alignment horizontal="center" vertical="top"/>
    </xf>
    <xf numFmtId="0" fontId="70" fillId="35" borderId="46" xfId="0" applyFont="1" applyFill="1" applyBorder="1" applyAlignment="1">
      <alignment horizontal="center" vertical="top"/>
    </xf>
    <xf numFmtId="41" fontId="65" fillId="0" borderId="82" xfId="22" applyFont="1" applyBorder="1" applyAlignment="1">
      <alignment horizontal="center" vertical="top"/>
    </xf>
    <xf numFmtId="9" fontId="13" fillId="5" borderId="0" xfId="5" applyNumberFormat="1" applyFont="1" applyFill="1" applyAlignment="1">
      <alignment horizontal="center"/>
    </xf>
    <xf numFmtId="0" fontId="70" fillId="35" borderId="96" xfId="0" applyFont="1" applyFill="1" applyBorder="1" applyAlignment="1">
      <alignment horizontal="center" vertical="top"/>
    </xf>
    <xf numFmtId="167" fontId="65" fillId="0" borderId="84" xfId="8" applyNumberFormat="1" applyFont="1" applyFill="1" applyBorder="1" applyAlignment="1">
      <alignment horizontal="center" vertical="top"/>
    </xf>
    <xf numFmtId="41" fontId="69" fillId="0" borderId="57" xfId="22" applyFont="1" applyFill="1" applyBorder="1" applyAlignment="1">
      <alignment horizontal="center" vertical="top"/>
    </xf>
    <xf numFmtId="167" fontId="69" fillId="0" borderId="68" xfId="8" applyNumberFormat="1" applyFont="1" applyFill="1" applyBorder="1" applyAlignment="1">
      <alignment horizontal="center" vertical="top" wrapText="1"/>
    </xf>
    <xf numFmtId="167" fontId="69" fillId="0" borderId="73" xfId="8" applyNumberFormat="1" applyFont="1" applyFill="1" applyBorder="1" applyAlignment="1">
      <alignment horizontal="center" vertical="top"/>
    </xf>
    <xf numFmtId="0" fontId="70" fillId="35" borderId="97" xfId="0" applyFont="1" applyFill="1" applyBorder="1" applyAlignment="1">
      <alignment horizontal="center" vertical="top"/>
    </xf>
    <xf numFmtId="0" fontId="70" fillId="0" borderId="71" xfId="0" applyFont="1" applyFill="1" applyBorder="1" applyAlignment="1">
      <alignment horizontal="center" vertical="top"/>
    </xf>
    <xf numFmtId="0" fontId="70" fillId="35" borderId="98" xfId="0" applyFont="1" applyFill="1" applyBorder="1" applyAlignment="1">
      <alignment horizontal="center" vertical="top"/>
    </xf>
    <xf numFmtId="41" fontId="65" fillId="0" borderId="89" xfId="22" applyFont="1" applyBorder="1" applyAlignment="1">
      <alignment horizontal="center" vertical="top"/>
    </xf>
    <xf numFmtId="0" fontId="8" fillId="5" borderId="0" xfId="5" applyFill="1">
      <alignment wrapText="1"/>
    </xf>
    <xf numFmtId="0" fontId="9" fillId="5" borderId="0" xfId="5" applyFont="1" applyFill="1">
      <alignment wrapText="1"/>
    </xf>
    <xf numFmtId="0" fontId="14" fillId="5" borderId="0" xfId="5" applyFont="1" applyFill="1">
      <alignment wrapText="1"/>
    </xf>
    <xf numFmtId="0" fontId="9" fillId="5" borderId="0" xfId="5" applyFont="1" applyFill="1" applyBorder="1">
      <alignment wrapText="1"/>
    </xf>
    <xf numFmtId="0" fontId="14" fillId="5" borderId="0" xfId="5" applyFont="1" applyFill="1" applyBorder="1">
      <alignment wrapText="1"/>
    </xf>
    <xf numFmtId="0" fontId="81" fillId="5" borderId="0" xfId="5" applyFont="1" applyFill="1">
      <alignment wrapText="1"/>
    </xf>
    <xf numFmtId="0" fontId="82" fillId="5" borderId="0" xfId="5" applyFont="1" applyFill="1" applyBorder="1" applyAlignment="1">
      <alignment vertical="top" wrapText="1"/>
    </xf>
    <xf numFmtId="0" fontId="71" fillId="5" borderId="0" xfId="5" applyFont="1" applyFill="1">
      <alignment wrapText="1"/>
    </xf>
    <xf numFmtId="0" fontId="82" fillId="5" borderId="0" xfId="5" applyFont="1" applyFill="1" applyBorder="1" applyAlignment="1">
      <alignment horizontal="center" vertical="top" wrapText="1"/>
    </xf>
    <xf numFmtId="0" fontId="81" fillId="5" borderId="0" xfId="5" applyFont="1" applyFill="1" applyAlignment="1">
      <alignment horizontal="center" vertical="center" wrapText="1"/>
    </xf>
    <xf numFmtId="166" fontId="81" fillId="5" borderId="0" xfId="8" applyNumberFormat="1" applyFont="1" applyFill="1" applyAlignment="1">
      <alignment horizontal="right" wrapText="1"/>
    </xf>
    <xf numFmtId="0" fontId="13" fillId="5" borderId="0" xfId="5" applyFont="1" applyFill="1" applyBorder="1" applyAlignment="1">
      <alignment vertical="top" wrapText="1"/>
    </xf>
    <xf numFmtId="0" fontId="74" fillId="21" borderId="99" xfId="6" applyFont="1" applyFill="1" applyBorder="1" applyAlignment="1">
      <alignment horizontal="centerContinuous" vertical="center" wrapText="1"/>
    </xf>
    <xf numFmtId="0" fontId="74" fillId="21" borderId="100" xfId="6" applyFont="1" applyFill="1" applyBorder="1" applyAlignment="1">
      <alignment horizontal="centerContinuous" vertical="center" wrapText="1"/>
    </xf>
    <xf numFmtId="0" fontId="67" fillId="4" borderId="47" xfId="71" applyFont="1" applyFill="1" applyBorder="1" applyAlignment="1">
      <alignment horizontal="center" vertical="top" wrapText="1"/>
    </xf>
    <xf numFmtId="0" fontId="65" fillId="0" borderId="0" xfId="5" applyFont="1" applyFill="1" applyAlignment="1">
      <alignment horizontal="center" vertical="top" wrapText="1"/>
    </xf>
    <xf numFmtId="0" fontId="13" fillId="5" borderId="0" xfId="5" applyFont="1" applyFill="1" applyBorder="1" applyAlignment="1">
      <alignment horizontal="center" vertical="center" wrapText="1"/>
    </xf>
    <xf numFmtId="0" fontId="74" fillId="21" borderId="99" xfId="6" applyFont="1" applyFill="1" applyBorder="1" applyAlignment="1">
      <alignment vertical="center" wrapText="1"/>
    </xf>
    <xf numFmtId="0" fontId="74" fillId="21" borderId="100" xfId="6" applyFont="1" applyFill="1" applyBorder="1" applyAlignment="1">
      <alignment vertical="center" wrapText="1"/>
    </xf>
    <xf numFmtId="0" fontId="74" fillId="21" borderId="101" xfId="5" applyFont="1" applyFill="1" applyBorder="1" applyAlignment="1">
      <alignment horizontal="center" vertical="top" wrapText="1"/>
    </xf>
    <xf numFmtId="166" fontId="74" fillId="21" borderId="101" xfId="8" applyNumberFormat="1" applyFont="1" applyFill="1" applyBorder="1" applyAlignment="1">
      <alignment horizontal="center" vertical="top" wrapText="1"/>
    </xf>
    <xf numFmtId="0" fontId="65" fillId="21" borderId="101" xfId="5" applyFont="1" applyFill="1" applyBorder="1" applyAlignment="1">
      <alignment horizontal="center" vertical="top" wrapText="1"/>
    </xf>
    <xf numFmtId="167" fontId="65" fillId="0" borderId="83" xfId="8" applyNumberFormat="1" applyFont="1" applyFill="1" applyBorder="1" applyAlignment="1">
      <alignment horizontal="center" vertical="top"/>
    </xf>
    <xf numFmtId="41" fontId="65" fillId="0" borderId="83" xfId="22" applyFont="1" applyBorder="1" applyAlignment="1">
      <alignment horizontal="center" vertical="top" wrapText="1"/>
    </xf>
    <xf numFmtId="167" fontId="69" fillId="0" borderId="90" xfId="8" applyNumberFormat="1" applyFont="1" applyFill="1" applyBorder="1" applyAlignment="1">
      <alignment horizontal="center" vertical="top" wrapText="1"/>
    </xf>
    <xf numFmtId="167" fontId="60" fillId="0" borderId="90" xfId="8" applyNumberFormat="1" applyFont="1" applyFill="1" applyBorder="1" applyAlignment="1">
      <alignment horizontal="center" vertical="top"/>
    </xf>
    <xf numFmtId="41" fontId="65" fillId="0" borderId="90" xfId="22" applyFont="1" applyBorder="1" applyAlignment="1">
      <alignment horizontal="center" vertical="top" wrapText="1"/>
    </xf>
    <xf numFmtId="0" fontId="74" fillId="5" borderId="0" xfId="3" applyFont="1" applyFill="1" applyBorder="1" applyAlignment="1">
      <alignment vertical="top"/>
    </xf>
    <xf numFmtId="0" fontId="69" fillId="5" borderId="0" xfId="5" applyFont="1" applyFill="1" applyAlignment="1">
      <alignment horizontal="center" vertical="top" wrapText="1"/>
    </xf>
    <xf numFmtId="166" fontId="69" fillId="5" borderId="0" xfId="8" applyNumberFormat="1" applyFont="1" applyFill="1" applyAlignment="1">
      <alignment horizontal="center" vertical="top" wrapText="1"/>
    </xf>
    <xf numFmtId="0" fontId="65" fillId="5" borderId="0" xfId="5" applyFont="1" applyFill="1" applyAlignment="1">
      <alignment horizontal="center" vertical="top" wrapText="1"/>
    </xf>
    <xf numFmtId="0" fontId="81" fillId="5" borderId="0" xfId="5" applyFont="1" applyFill="1" applyAlignment="1"/>
    <xf numFmtId="0" fontId="81" fillId="0" borderId="102" xfId="5" applyFont="1" applyFill="1" applyBorder="1" applyAlignment="1">
      <alignment horizontal="centerContinuous" wrapText="1"/>
    </xf>
    <xf numFmtId="0" fontId="71" fillId="0" borderId="103" xfId="5" applyFont="1" applyFill="1" applyBorder="1" applyAlignment="1">
      <alignment horizontal="centerContinuous" wrapText="1"/>
    </xf>
    <xf numFmtId="0" fontId="71" fillId="0" borderId="104" xfId="5" applyFont="1" applyFill="1" applyBorder="1" applyAlignment="1">
      <alignment horizontal="centerContinuous" wrapText="1"/>
    </xf>
    <xf numFmtId="0" fontId="81" fillId="11" borderId="0" xfId="5" applyFont="1" applyFill="1">
      <alignment wrapText="1"/>
    </xf>
    <xf numFmtId="0" fontId="65" fillId="0" borderId="105" xfId="5" applyFont="1" applyBorder="1" applyAlignment="1">
      <alignment horizontal="centerContinuous" vertical="top" wrapText="1"/>
    </xf>
    <xf numFmtId="0" fontId="65" fillId="0" borderId="106" xfId="5" applyFont="1" applyBorder="1" applyAlignment="1">
      <alignment horizontal="centerContinuous" vertical="top" wrapText="1"/>
    </xf>
    <xf numFmtId="0" fontId="65" fillId="0" borderId="107" xfId="5" applyFont="1" applyBorder="1" applyAlignment="1">
      <alignment horizontal="centerContinuous" vertical="top" wrapText="1"/>
    </xf>
    <xf numFmtId="0" fontId="13" fillId="11" borderId="0" xfId="7" applyFont="1" applyFill="1" applyBorder="1" applyAlignment="1">
      <alignment vertical="top" wrapText="1"/>
    </xf>
    <xf numFmtId="0" fontId="81" fillId="11" borderId="0" xfId="5" applyFont="1" applyFill="1" applyAlignment="1">
      <alignment horizontal="center" vertical="center" wrapText="1"/>
    </xf>
    <xf numFmtId="0" fontId="74" fillId="21" borderId="74" xfId="7" applyFont="1" applyFill="1" applyBorder="1" applyAlignment="1">
      <alignment horizontal="center" vertical="top" wrapText="1"/>
    </xf>
    <xf numFmtId="0" fontId="74" fillId="21" borderId="75" xfId="7" applyFont="1" applyFill="1" applyBorder="1" applyAlignment="1">
      <alignment horizontal="center" vertical="top" wrapText="1"/>
    </xf>
    <xf numFmtId="0" fontId="74" fillId="21" borderId="101" xfId="7" applyFont="1" applyFill="1" applyBorder="1" applyAlignment="1">
      <alignment horizontal="center" vertical="top" wrapText="1"/>
    </xf>
    <xf numFmtId="0" fontId="13" fillId="11" borderId="0" xfId="7" applyFont="1" applyFill="1" applyBorder="1" applyAlignment="1">
      <alignment horizontal="center" vertical="center" wrapText="1"/>
    </xf>
    <xf numFmtId="167" fontId="13" fillId="11" borderId="0" xfId="7" applyNumberFormat="1" applyFont="1" applyFill="1" applyBorder="1" applyAlignment="1">
      <alignment horizontal="center" vertical="center" wrapText="1"/>
    </xf>
    <xf numFmtId="0" fontId="81" fillId="11" borderId="0" xfId="7" applyFont="1" applyFill="1">
      <alignment wrapText="1"/>
    </xf>
    <xf numFmtId="165" fontId="81" fillId="11" borderId="0" xfId="7" applyNumberFormat="1" applyFont="1" applyFill="1">
      <alignment wrapText="1"/>
    </xf>
    <xf numFmtId="167" fontId="81" fillId="11" borderId="0" xfId="5" applyNumberFormat="1" applyFont="1" applyFill="1" applyBorder="1" applyAlignment="1">
      <alignment horizontal="right" wrapText="1"/>
    </xf>
    <xf numFmtId="167" fontId="13" fillId="11" borderId="0" xfId="7" applyNumberFormat="1" applyFont="1" applyFill="1" applyBorder="1" applyAlignment="1">
      <alignment vertical="top" wrapText="1"/>
    </xf>
    <xf numFmtId="0" fontId="81" fillId="11" borderId="0" xfId="7" applyFont="1" applyFill="1" applyBorder="1">
      <alignment wrapText="1"/>
    </xf>
    <xf numFmtId="0" fontId="81" fillId="11" borderId="0" xfId="5" applyFont="1" applyFill="1" applyBorder="1">
      <alignment wrapText="1"/>
    </xf>
    <xf numFmtId="0" fontId="74" fillId="11" borderId="0" xfId="3" applyFont="1" applyFill="1" applyBorder="1" applyAlignment="1">
      <alignment horizontal="center" vertical="top"/>
    </xf>
    <xf numFmtId="0" fontId="83" fillId="11" borderId="0" xfId="3" applyFont="1" applyFill="1" applyBorder="1" applyAlignment="1"/>
    <xf numFmtId="0" fontId="84" fillId="0" borderId="0" xfId="6" applyFont="1" applyFill="1" applyBorder="1" applyAlignment="1">
      <alignment vertical="top" wrapText="1"/>
    </xf>
    <xf numFmtId="0" fontId="85" fillId="0" borderId="102" xfId="6" applyFont="1" applyFill="1" applyBorder="1" applyAlignment="1">
      <alignment horizontal="centerContinuous" vertical="top" wrapText="1"/>
    </xf>
    <xf numFmtId="0" fontId="85" fillId="0" borderId="103" xfId="6" applyFont="1" applyFill="1" applyBorder="1" applyAlignment="1">
      <alignment horizontal="centerContinuous" vertical="top" wrapText="1"/>
    </xf>
    <xf numFmtId="0" fontId="85" fillId="0" borderId="104" xfId="6" applyFont="1" applyFill="1" applyBorder="1" applyAlignment="1">
      <alignment horizontal="centerContinuous" vertical="top" wrapText="1"/>
    </xf>
    <xf numFmtId="0" fontId="73" fillId="0" borderId="0" xfId="6" applyFont="1">
      <alignment wrapText="1"/>
    </xf>
    <xf numFmtId="0" fontId="69" fillId="0" borderId="105" xfId="6" applyFont="1" applyBorder="1" applyAlignment="1">
      <alignment horizontal="centerContinuous" wrapText="1"/>
    </xf>
    <xf numFmtId="0" fontId="69" fillId="0" borderId="106" xfId="6" applyFont="1" applyBorder="1" applyAlignment="1">
      <alignment horizontal="centerContinuous" wrapText="1"/>
    </xf>
    <xf numFmtId="0" fontId="69" fillId="0" borderId="107" xfId="6" applyFont="1" applyBorder="1" applyAlignment="1">
      <alignment horizontal="centerContinuous" wrapText="1"/>
    </xf>
    <xf numFmtId="0" fontId="86" fillId="0" borderId="0" xfId="6" applyFont="1" applyFill="1" applyBorder="1" applyAlignment="1">
      <alignment vertical="center" wrapText="1"/>
    </xf>
    <xf numFmtId="0" fontId="74" fillId="21" borderId="108" xfId="6" applyFont="1" applyFill="1" applyBorder="1" applyAlignment="1">
      <alignment horizontal="center" vertical="top" wrapText="1"/>
    </xf>
    <xf numFmtId="0" fontId="74" fillId="21" borderId="109" xfId="6" applyFont="1" applyFill="1" applyBorder="1" applyAlignment="1">
      <alignment horizontal="center" vertical="top" wrapText="1"/>
    </xf>
    <xf numFmtId="0" fontId="74" fillId="21" borderId="110" xfId="6" applyFont="1" applyFill="1" applyBorder="1" applyAlignment="1">
      <alignment horizontal="center" vertical="top" wrapText="1"/>
    </xf>
    <xf numFmtId="0" fontId="74" fillId="21" borderId="111" xfId="6" applyFont="1" applyFill="1" applyBorder="1" applyAlignment="1">
      <alignment horizontal="center" vertical="top" wrapText="1"/>
    </xf>
    <xf numFmtId="0" fontId="75" fillId="0" borderId="0" xfId="6" applyFont="1" applyFill="1" applyBorder="1" applyAlignment="1">
      <alignment vertical="center" wrapText="1"/>
    </xf>
    <xf numFmtId="0" fontId="69" fillId="0" borderId="0" xfId="6" applyFont="1" applyAlignment="1">
      <alignment vertical="center" wrapText="1"/>
    </xf>
    <xf numFmtId="0" fontId="87" fillId="0" borderId="0" xfId="6" applyFont="1" applyAlignment="1">
      <alignment vertical="center" wrapText="1"/>
    </xf>
    <xf numFmtId="167" fontId="69" fillId="0" borderId="57" xfId="8" applyNumberFormat="1" applyFont="1" applyFill="1" applyBorder="1" applyAlignment="1">
      <alignment horizontal="right" vertical="top"/>
    </xf>
    <xf numFmtId="167" fontId="69" fillId="0" borderId="82" xfId="8" applyNumberFormat="1" applyFont="1" applyFill="1" applyBorder="1" applyAlignment="1">
      <alignment horizontal="right" vertical="top"/>
    </xf>
    <xf numFmtId="167" fontId="69" fillId="0" borderId="60" xfId="8" applyNumberFormat="1" applyFont="1" applyFill="1" applyBorder="1" applyAlignment="1">
      <alignment horizontal="right" vertical="top"/>
    </xf>
    <xf numFmtId="167" fontId="69" fillId="0" borderId="84" xfId="8" applyNumberFormat="1" applyFont="1" applyFill="1" applyBorder="1" applyAlignment="1">
      <alignment horizontal="right" vertical="top"/>
    </xf>
    <xf numFmtId="0" fontId="69" fillId="0" borderId="0" xfId="5" applyFont="1" applyAlignment="1">
      <alignment horizontal="center" vertical="center" wrapText="1"/>
    </xf>
    <xf numFmtId="0" fontId="81" fillId="0" borderId="0" xfId="5" applyFont="1" applyAlignment="1">
      <alignment horizontal="center" vertical="center" wrapText="1"/>
    </xf>
    <xf numFmtId="167" fontId="69" fillId="0" borderId="86" xfId="8" applyNumberFormat="1" applyFont="1" applyFill="1" applyBorder="1" applyAlignment="1">
      <alignment horizontal="center" vertical="top" wrapText="1"/>
    </xf>
    <xf numFmtId="165" fontId="69" fillId="0" borderId="0" xfId="5" applyNumberFormat="1" applyFont="1" applyAlignment="1">
      <alignment horizontal="center" vertical="center" wrapText="1"/>
    </xf>
    <xf numFmtId="0" fontId="69" fillId="0" borderId="0" xfId="5" applyFont="1">
      <alignment wrapText="1"/>
    </xf>
    <xf numFmtId="0" fontId="75" fillId="0" borderId="0" xfId="6" applyFont="1" applyFill="1" applyBorder="1" applyAlignment="1">
      <alignment vertical="top" wrapText="1"/>
    </xf>
    <xf numFmtId="0" fontId="69" fillId="0" borderId="0" xfId="6" applyFont="1">
      <alignment wrapText="1"/>
    </xf>
    <xf numFmtId="0" fontId="8" fillId="0" borderId="0" xfId="5">
      <alignment wrapText="1"/>
    </xf>
    <xf numFmtId="167" fontId="69" fillId="0" borderId="71" xfId="8" applyNumberFormat="1" applyFont="1" applyFill="1" applyBorder="1" applyAlignment="1">
      <alignment horizontal="right" vertical="top"/>
    </xf>
    <xf numFmtId="167" fontId="69" fillId="0" borderId="89" xfId="8" applyNumberFormat="1" applyFont="1" applyFill="1" applyBorder="1" applyAlignment="1">
      <alignment horizontal="right" vertical="top"/>
    </xf>
    <xf numFmtId="0" fontId="78" fillId="0" borderId="0" xfId="6" applyFont="1">
      <alignment wrapText="1"/>
    </xf>
    <xf numFmtId="0" fontId="69" fillId="0" borderId="0" xfId="5" applyFont="1" applyBorder="1" applyAlignment="1">
      <alignment horizontal="center"/>
    </xf>
    <xf numFmtId="0" fontId="69" fillId="0" borderId="0" xfId="5" applyFont="1" applyBorder="1">
      <alignment wrapText="1"/>
    </xf>
    <xf numFmtId="0" fontId="81" fillId="0" borderId="0" xfId="6" applyFont="1">
      <alignment wrapText="1"/>
    </xf>
    <xf numFmtId="0" fontId="9" fillId="0" borderId="0" xfId="6" applyFont="1">
      <alignment wrapText="1"/>
    </xf>
    <xf numFmtId="0" fontId="75" fillId="0" borderId="0" xfId="5" applyFont="1" applyFill="1" applyBorder="1" applyAlignment="1">
      <alignment vertical="center" wrapText="1"/>
    </xf>
    <xf numFmtId="0" fontId="75" fillId="0" borderId="0" xfId="5" applyFont="1" applyFill="1" applyBorder="1" applyAlignment="1">
      <alignment vertical="top" wrapText="1"/>
    </xf>
    <xf numFmtId="0" fontId="69" fillId="0" borderId="0" xfId="5" applyFont="1" applyAlignment="1">
      <alignment vertical="center" wrapText="1"/>
    </xf>
    <xf numFmtId="0" fontId="74" fillId="21" borderId="108" xfId="5" applyFont="1" applyFill="1" applyBorder="1" applyAlignment="1">
      <alignment horizontal="center" vertical="top" wrapText="1"/>
    </xf>
    <xf numFmtId="0" fontId="74" fillId="21" borderId="109" xfId="5" applyFont="1" applyFill="1" applyBorder="1" applyAlignment="1">
      <alignment horizontal="center" vertical="top" wrapText="1"/>
    </xf>
    <xf numFmtId="0" fontId="74" fillId="21" borderId="74" xfId="5" applyFont="1" applyFill="1" applyBorder="1" applyAlignment="1">
      <alignment horizontal="center" vertical="top" wrapText="1"/>
    </xf>
    <xf numFmtId="0" fontId="88" fillId="14" borderId="63" xfId="5" applyFont="1" applyFill="1" applyBorder="1" applyAlignment="1">
      <alignment horizontal="center" vertical="top"/>
    </xf>
    <xf numFmtId="0" fontId="88" fillId="14" borderId="57" xfId="5" applyFont="1" applyFill="1" applyBorder="1" applyAlignment="1">
      <alignment horizontal="center" vertical="top"/>
    </xf>
    <xf numFmtId="166" fontId="88" fillId="0" borderId="57" xfId="8" applyNumberFormat="1" applyFont="1" applyFill="1" applyBorder="1" applyAlignment="1">
      <alignment horizontal="center" vertical="top"/>
    </xf>
    <xf numFmtId="166" fontId="88" fillId="0" borderId="82" xfId="8" applyNumberFormat="1" applyFont="1" applyFill="1" applyBorder="1" applyAlignment="1">
      <alignment horizontal="center" vertical="top"/>
    </xf>
    <xf numFmtId="0" fontId="88" fillId="14" borderId="64" xfId="5" applyFont="1" applyFill="1" applyBorder="1" applyAlignment="1">
      <alignment horizontal="center" vertical="top"/>
    </xf>
    <xf numFmtId="0" fontId="88" fillId="14" borderId="60" xfId="5" applyFont="1" applyFill="1" applyBorder="1" applyAlignment="1">
      <alignment horizontal="center" vertical="top"/>
    </xf>
    <xf numFmtId="166" fontId="88" fillId="0" borderId="60" xfId="8" applyNumberFormat="1" applyFont="1" applyFill="1" applyBorder="1" applyAlignment="1">
      <alignment horizontal="center" vertical="top"/>
    </xf>
    <xf numFmtId="166" fontId="88" fillId="0" borderId="84" xfId="8" applyNumberFormat="1" applyFont="1" applyFill="1" applyBorder="1" applyAlignment="1">
      <alignment horizontal="center" vertical="top"/>
    </xf>
    <xf numFmtId="43" fontId="75" fillId="0" borderId="0" xfId="5" applyNumberFormat="1" applyFont="1" applyFill="1" applyBorder="1" applyAlignment="1">
      <alignment vertical="center" wrapText="1"/>
    </xf>
    <xf numFmtId="169" fontId="69" fillId="0" borderId="0" xfId="2" applyNumberFormat="1" applyFont="1" applyAlignment="1">
      <alignment vertical="center" wrapText="1"/>
    </xf>
    <xf numFmtId="0" fontId="88" fillId="14" borderId="61" xfId="5" applyFont="1" applyFill="1" applyBorder="1" applyAlignment="1">
      <alignment horizontal="center" vertical="top"/>
    </xf>
    <xf numFmtId="0" fontId="88" fillId="14" borderId="62" xfId="5" applyFont="1" applyFill="1" applyBorder="1" applyAlignment="1">
      <alignment horizontal="center" vertical="top"/>
    </xf>
    <xf numFmtId="166" fontId="88" fillId="0" borderId="62" xfId="8" applyNumberFormat="1" applyFont="1" applyFill="1" applyBorder="1" applyAlignment="1">
      <alignment horizontal="center" vertical="top"/>
    </xf>
    <xf numFmtId="166" fontId="88" fillId="0" borderId="80" xfId="8" applyNumberFormat="1" applyFont="1" applyFill="1" applyBorder="1" applyAlignment="1">
      <alignment horizontal="center" vertical="top"/>
    </xf>
    <xf numFmtId="0" fontId="88" fillId="14" borderId="67" xfId="5" applyFont="1" applyFill="1" applyBorder="1" applyAlignment="1">
      <alignment horizontal="center" vertical="top"/>
    </xf>
    <xf numFmtId="0" fontId="88" fillId="14" borderId="68" xfId="5" applyFont="1" applyFill="1" applyBorder="1" applyAlignment="1">
      <alignment horizontal="center" vertical="top"/>
    </xf>
    <xf numFmtId="166" fontId="88" fillId="0" borderId="68" xfId="8" applyNumberFormat="1" applyFont="1" applyFill="1" applyBorder="1" applyAlignment="1">
      <alignment horizontal="center" vertical="top" wrapText="1"/>
    </xf>
    <xf numFmtId="166" fontId="88" fillId="0" borderId="86" xfId="8" applyNumberFormat="1" applyFont="1" applyFill="1" applyBorder="1" applyAlignment="1">
      <alignment horizontal="center" vertical="top" wrapText="1"/>
    </xf>
    <xf numFmtId="0" fontId="88" fillId="14" borderId="70" xfId="5" applyFont="1" applyFill="1" applyBorder="1" applyAlignment="1">
      <alignment horizontal="center" vertical="top"/>
    </xf>
    <xf numFmtId="0" fontId="88" fillId="14" borderId="71" xfId="5" applyFont="1" applyFill="1" applyBorder="1" applyAlignment="1">
      <alignment horizontal="center" vertical="top"/>
    </xf>
    <xf numFmtId="166" fontId="88" fillId="0" borderId="71" xfId="8" applyNumberFormat="1" applyFont="1" applyFill="1" applyBorder="1" applyAlignment="1">
      <alignment horizontal="center" vertical="top"/>
    </xf>
    <xf numFmtId="166" fontId="88" fillId="0" borderId="89" xfId="8" applyNumberFormat="1" applyFont="1" applyFill="1" applyBorder="1" applyAlignment="1">
      <alignment horizontal="center" vertical="top"/>
    </xf>
    <xf numFmtId="0" fontId="74" fillId="0" borderId="0" xfId="3" applyFont="1" applyBorder="1" applyAlignment="1"/>
    <xf numFmtId="0" fontId="69" fillId="0" borderId="0" xfId="5" applyFont="1" applyAlignment="1">
      <alignment horizontal="centerContinuous" wrapText="1"/>
    </xf>
    <xf numFmtId="165" fontId="69" fillId="0" borderId="0" xfId="8" applyFont="1" applyAlignment="1">
      <alignment horizontal="centerContinuous" wrapText="1"/>
    </xf>
    <xf numFmtId="0" fontId="78" fillId="0" borderId="0" xfId="5" applyFont="1" applyAlignment="1">
      <alignment horizontal="centerContinuous" vertical="center"/>
    </xf>
    <xf numFmtId="0" fontId="78" fillId="0" borderId="0" xfId="5" applyFont="1" applyAlignment="1">
      <alignment vertical="center"/>
    </xf>
    <xf numFmtId="165" fontId="74" fillId="21" borderId="111" xfId="8" applyFont="1" applyFill="1" applyBorder="1" applyAlignment="1">
      <alignment horizontal="center" vertical="top" wrapText="1"/>
    </xf>
    <xf numFmtId="0" fontId="69" fillId="0" borderId="0" xfId="5" applyFont="1" applyAlignment="1">
      <alignment horizontal="left" wrapText="1"/>
    </xf>
    <xf numFmtId="0" fontId="69" fillId="0" borderId="0" xfId="5" applyFont="1" applyBorder="1" applyAlignment="1">
      <alignment horizontal="center" vertical="center" wrapText="1"/>
    </xf>
    <xf numFmtId="0" fontId="74" fillId="21" borderId="50" xfId="6" applyFont="1" applyFill="1" applyBorder="1" applyAlignment="1">
      <alignment horizontal="center" vertical="center" wrapText="1"/>
    </xf>
    <xf numFmtId="165" fontId="65" fillId="21" borderId="112" xfId="8" applyFont="1" applyFill="1" applyBorder="1" applyAlignment="1">
      <alignment horizontal="center" vertical="center" wrapText="1"/>
    </xf>
    <xf numFmtId="166" fontId="69" fillId="0" borderId="82" xfId="8" applyNumberFormat="1" applyFont="1" applyFill="1" applyBorder="1" applyAlignment="1">
      <alignment horizontal="center" vertical="top"/>
    </xf>
    <xf numFmtId="167" fontId="69" fillId="0" borderId="0" xfId="5" applyNumberFormat="1" applyFont="1" applyAlignment="1">
      <alignment horizontal="center" vertical="center" wrapText="1"/>
    </xf>
    <xf numFmtId="166" fontId="69" fillId="0" borderId="84" xfId="8" applyNumberFormat="1" applyFont="1" applyFill="1" applyBorder="1" applyAlignment="1">
      <alignment horizontal="center" vertical="top"/>
    </xf>
    <xf numFmtId="166" fontId="69" fillId="0" borderId="86" xfId="8" applyNumberFormat="1" applyFont="1" applyFill="1" applyBorder="1" applyAlignment="1">
      <alignment horizontal="center" vertical="top" wrapText="1"/>
    </xf>
    <xf numFmtId="2" fontId="69" fillId="0" borderId="0" xfId="5" applyNumberFormat="1" applyFont="1" applyAlignment="1">
      <alignment horizontal="center" vertical="center" wrapText="1"/>
    </xf>
    <xf numFmtId="166" fontId="69" fillId="0" borderId="89" xfId="8" applyNumberFormat="1" applyFont="1" applyFill="1" applyBorder="1" applyAlignment="1">
      <alignment horizontal="center" vertical="top"/>
    </xf>
    <xf numFmtId="0" fontId="69" fillId="0" borderId="0" xfId="8" applyNumberFormat="1" applyFont="1" applyBorder="1" applyAlignment="1">
      <alignment horizontal="center" wrapText="1"/>
    </xf>
    <xf numFmtId="167" fontId="69" fillId="0" borderId="0" xfId="8" applyNumberFormat="1" applyFont="1" applyBorder="1" applyAlignment="1">
      <alignment horizontal="right" wrapText="1"/>
    </xf>
    <xf numFmtId="165" fontId="69" fillId="0" borderId="0" xfId="8" applyFont="1" applyBorder="1" applyAlignment="1">
      <alignment horizontal="right" wrapText="1"/>
    </xf>
    <xf numFmtId="165" fontId="69" fillId="0" borderId="0" xfId="8" applyFont="1" applyAlignment="1">
      <alignment horizontal="center" wrapText="1"/>
    </xf>
    <xf numFmtId="0" fontId="74" fillId="5" borderId="0" xfId="5" applyFont="1" applyFill="1" applyBorder="1" applyAlignment="1">
      <alignment horizontal="center" vertical="center" wrapText="1"/>
    </xf>
    <xf numFmtId="0" fontId="69" fillId="21" borderId="111" xfId="5" applyFont="1" applyFill="1" applyBorder="1">
      <alignment wrapText="1"/>
    </xf>
    <xf numFmtId="0" fontId="8" fillId="5" borderId="0" xfId="5" applyFill="1" applyAlignment="1">
      <alignment horizontal="center" vertical="center" wrapText="1"/>
    </xf>
    <xf numFmtId="0" fontId="74" fillId="21" borderId="56" xfId="5" applyFont="1" applyFill="1" applyBorder="1" applyAlignment="1">
      <alignment horizontal="center" vertical="top" wrapText="1"/>
    </xf>
    <xf numFmtId="0" fontId="74" fillId="21" borderId="37" xfId="5" applyFont="1" applyFill="1" applyBorder="1" applyAlignment="1">
      <alignment horizontal="center" vertical="top" wrapText="1"/>
    </xf>
    <xf numFmtId="0" fontId="74" fillId="21" borderId="114" xfId="5" applyFont="1" applyFill="1" applyBorder="1" applyAlignment="1">
      <alignment horizontal="center" vertical="top" wrapText="1"/>
    </xf>
    <xf numFmtId="0" fontId="74" fillId="21" borderId="46" xfId="5" applyFont="1" applyFill="1" applyBorder="1" applyAlignment="1">
      <alignment horizontal="center" vertical="top" wrapText="1"/>
    </xf>
    <xf numFmtId="0" fontId="74" fillId="21" borderId="82" xfId="5" applyFont="1" applyFill="1" applyBorder="1" applyAlignment="1">
      <alignment horizontal="center" vertical="top" wrapText="1"/>
    </xf>
    <xf numFmtId="167" fontId="69" fillId="0" borderId="96" xfId="8" applyNumberFormat="1" applyFont="1" applyFill="1" applyBorder="1" applyAlignment="1">
      <alignment horizontal="center" vertical="top"/>
    </xf>
    <xf numFmtId="41" fontId="59" fillId="0" borderId="82" xfId="22" applyFont="1" applyBorder="1" applyAlignment="1">
      <alignment horizontal="center" vertical="top"/>
    </xf>
    <xf numFmtId="43" fontId="69" fillId="0" borderId="96" xfId="8" applyNumberFormat="1" applyFont="1" applyFill="1" applyBorder="1" applyAlignment="1">
      <alignment horizontal="center" vertical="top"/>
    </xf>
    <xf numFmtId="167" fontId="69" fillId="0" borderId="95" xfId="8" applyNumberFormat="1" applyFont="1" applyFill="1" applyBorder="1" applyAlignment="1">
      <alignment horizontal="center" vertical="top"/>
    </xf>
    <xf numFmtId="41" fontId="60" fillId="0" borderId="57" xfId="22" applyFont="1" applyBorder="1" applyAlignment="1">
      <alignment horizontal="center" vertical="top"/>
    </xf>
    <xf numFmtId="41" fontId="60" fillId="0" borderId="96" xfId="22" applyFont="1" applyBorder="1" applyAlignment="1">
      <alignment horizontal="center" vertical="top"/>
    </xf>
    <xf numFmtId="167" fontId="69" fillId="0" borderId="96" xfId="8" applyNumberFormat="1" applyFont="1" applyFill="1" applyBorder="1" applyAlignment="1">
      <alignment horizontal="center" vertical="top" wrapText="1"/>
    </xf>
    <xf numFmtId="167" fontId="60" fillId="0" borderId="95" xfId="8" applyNumberFormat="1" applyFont="1" applyFill="1" applyBorder="1" applyAlignment="1">
      <alignment horizontal="center" vertical="top"/>
    </xf>
    <xf numFmtId="167" fontId="69" fillId="0" borderId="71" xfId="8" applyNumberFormat="1" applyFont="1" applyFill="1" applyBorder="1" applyAlignment="1">
      <alignment horizontal="center" vertical="top" wrapText="1"/>
    </xf>
    <xf numFmtId="167" fontId="60" fillId="0" borderId="98" xfId="8" applyNumberFormat="1" applyFont="1" applyFill="1" applyBorder="1" applyAlignment="1">
      <alignment horizontal="center" vertical="top"/>
    </xf>
    <xf numFmtId="41" fontId="59" fillId="0" borderId="89" xfId="22" applyFont="1" applyBorder="1" applyAlignment="1">
      <alignment horizontal="center" vertical="top"/>
    </xf>
    <xf numFmtId="167" fontId="75" fillId="5" borderId="0" xfId="8" applyNumberFormat="1" applyFont="1" applyFill="1" applyBorder="1" applyAlignment="1">
      <alignment horizontal="right" vertical="top" wrapText="1"/>
    </xf>
    <xf numFmtId="167" fontId="69" fillId="5" borderId="0" xfId="5" applyNumberFormat="1" applyFont="1" applyFill="1" applyAlignment="1">
      <alignment horizontal="center" vertical="center" wrapText="1"/>
    </xf>
    <xf numFmtId="165" fontId="9" fillId="5" borderId="0" xfId="5" applyNumberFormat="1" applyFont="1" applyFill="1">
      <alignment wrapText="1"/>
    </xf>
    <xf numFmtId="1" fontId="9" fillId="5" borderId="0" xfId="5" applyNumberFormat="1" applyFont="1" applyFill="1">
      <alignment wrapText="1"/>
    </xf>
    <xf numFmtId="0" fontId="59" fillId="14" borderId="115" xfId="0" applyFont="1" applyFill="1" applyBorder="1" applyAlignment="1">
      <alignment horizontal="left"/>
    </xf>
    <xf numFmtId="0" fontId="59" fillId="14" borderId="116" xfId="0" applyFont="1" applyFill="1" applyBorder="1" applyAlignment="1">
      <alignment horizontal="left"/>
    </xf>
    <xf numFmtId="0" fontId="59" fillId="16" borderId="117" xfId="0" applyFont="1" applyFill="1" applyBorder="1" applyAlignment="1">
      <alignment horizontal="left"/>
    </xf>
    <xf numFmtId="0" fontId="65" fillId="16" borderId="117" xfId="0" applyFont="1" applyFill="1" applyBorder="1" applyAlignment="1">
      <alignment horizontal="left"/>
    </xf>
    <xf numFmtId="0" fontId="65" fillId="16" borderId="118" xfId="0" applyFont="1" applyFill="1" applyBorder="1" applyAlignment="1">
      <alignment horizontal="left"/>
    </xf>
    <xf numFmtId="0" fontId="60" fillId="14" borderId="119" xfId="0" applyFont="1" applyFill="1" applyBorder="1" applyAlignment="1">
      <alignment horizontal="left"/>
    </xf>
    <xf numFmtId="0" fontId="60" fillId="14" borderId="120" xfId="0" applyFont="1" applyFill="1" applyBorder="1" applyAlignment="1">
      <alignment horizontal="left"/>
    </xf>
    <xf numFmtId="179" fontId="60" fillId="0" borderId="121" xfId="22" applyNumberFormat="1" applyFont="1" applyFill="1" applyBorder="1" applyAlignment="1">
      <alignment horizontal="left"/>
    </xf>
    <xf numFmtId="179" fontId="59" fillId="0" borderId="122" xfId="22" applyNumberFormat="1" applyFont="1" applyFill="1" applyBorder="1" applyAlignment="1">
      <alignment horizontal="left"/>
    </xf>
    <xf numFmtId="0" fontId="60" fillId="0" borderId="32" xfId="0" applyFont="1" applyFill="1" applyBorder="1" applyAlignment="1">
      <alignment horizontal="left"/>
    </xf>
    <xf numFmtId="0" fontId="69" fillId="14" borderId="123" xfId="0" applyFont="1" applyFill="1" applyBorder="1" applyAlignment="1">
      <alignment horizontal="left"/>
    </xf>
    <xf numFmtId="0" fontId="69" fillId="14" borderId="124" xfId="0" applyFont="1" applyFill="1" applyBorder="1" applyAlignment="1">
      <alignment horizontal="left"/>
    </xf>
    <xf numFmtId="179" fontId="69" fillId="0" borderId="125" xfId="22" applyNumberFormat="1" applyFont="1" applyFill="1" applyBorder="1" applyAlignment="1">
      <alignment horizontal="left"/>
    </xf>
    <xf numFmtId="179" fontId="65" fillId="0" borderId="126" xfId="22" applyNumberFormat="1" applyFont="1" applyFill="1" applyBorder="1" applyAlignment="1">
      <alignment horizontal="left"/>
    </xf>
    <xf numFmtId="0" fontId="69" fillId="0" borderId="127" xfId="0" applyFont="1" applyFill="1" applyBorder="1" applyAlignment="1">
      <alignment horizontal="left"/>
    </xf>
    <xf numFmtId="182" fontId="0" fillId="0" borderId="0" xfId="0" applyNumberFormat="1"/>
    <xf numFmtId="0" fontId="69" fillId="14" borderId="119" xfId="0" applyFont="1" applyFill="1" applyBorder="1" applyAlignment="1">
      <alignment horizontal="left"/>
    </xf>
    <xf numFmtId="0" fontId="69" fillId="14" borderId="120" xfId="0" applyFont="1" applyFill="1" applyBorder="1" applyAlignment="1">
      <alignment horizontal="left"/>
    </xf>
    <xf numFmtId="179" fontId="69" fillId="0" borderId="121" xfId="22" applyNumberFormat="1" applyFont="1" applyFill="1" applyBorder="1" applyAlignment="1">
      <alignment horizontal="left"/>
    </xf>
    <xf numFmtId="179" fontId="65" fillId="0" borderId="122" xfId="22" applyNumberFormat="1" applyFont="1" applyFill="1" applyBorder="1" applyAlignment="1">
      <alignment horizontal="left"/>
    </xf>
    <xf numFmtId="0" fontId="69" fillId="0" borderId="32" xfId="0" applyFont="1" applyFill="1" applyBorder="1" applyAlignment="1">
      <alignment horizontal="left"/>
    </xf>
    <xf numFmtId="0" fontId="69" fillId="14" borderId="31" xfId="0" applyFont="1" applyFill="1" applyBorder="1" applyAlignment="1">
      <alignment horizontal="left"/>
    </xf>
    <xf numFmtId="179" fontId="69" fillId="0" borderId="37" xfId="22" applyNumberFormat="1" applyFont="1" applyFill="1" applyBorder="1" applyAlignment="1">
      <alignment horizontal="left"/>
    </xf>
    <xf numFmtId="179" fontId="69" fillId="0" borderId="15" xfId="22" applyNumberFormat="1" applyFont="1" applyFill="1" applyBorder="1" applyAlignment="1">
      <alignment horizontal="left"/>
    </xf>
    <xf numFmtId="179" fontId="69" fillId="0" borderId="128" xfId="22" applyNumberFormat="1" applyFont="1" applyFill="1" applyBorder="1" applyAlignment="1">
      <alignment horizontal="left"/>
    </xf>
    <xf numFmtId="0" fontId="69" fillId="14" borderId="129" xfId="0" applyFont="1" applyFill="1" applyBorder="1" applyAlignment="1">
      <alignment horizontal="left"/>
    </xf>
    <xf numFmtId="0" fontId="69" fillId="14" borderId="130" xfId="0" applyFont="1" applyFill="1" applyBorder="1" applyAlignment="1">
      <alignment horizontal="left"/>
    </xf>
    <xf numFmtId="0" fontId="69" fillId="14" borderId="131" xfId="0" applyFont="1" applyFill="1" applyBorder="1" applyAlignment="1">
      <alignment horizontal="left"/>
    </xf>
    <xf numFmtId="0" fontId="69" fillId="14" borderId="132" xfId="0" applyFont="1" applyFill="1" applyBorder="1" applyAlignment="1">
      <alignment horizontal="left"/>
    </xf>
    <xf numFmtId="0" fontId="69" fillId="14" borderId="133" xfId="0" applyFont="1" applyFill="1" applyBorder="1" applyAlignment="1">
      <alignment horizontal="left"/>
    </xf>
    <xf numFmtId="179" fontId="69" fillId="0" borderId="134" xfId="22" applyNumberFormat="1" applyFont="1" applyFill="1" applyBorder="1" applyAlignment="1">
      <alignment horizontal="left"/>
    </xf>
    <xf numFmtId="179" fontId="65" fillId="0" borderId="134" xfId="22" applyNumberFormat="1" applyFont="1" applyFill="1" applyBorder="1" applyAlignment="1">
      <alignment horizontal="left"/>
    </xf>
    <xf numFmtId="0" fontId="69" fillId="0" borderId="134" xfId="22" applyNumberFormat="1" applyFont="1" applyFill="1" applyBorder="1" applyAlignment="1">
      <alignment horizontal="left"/>
    </xf>
    <xf numFmtId="0" fontId="59" fillId="16" borderId="37" xfId="0" applyFont="1" applyFill="1" applyBorder="1" applyAlignment="1">
      <alignment horizontal="centerContinuous"/>
    </xf>
    <xf numFmtId="0" fontId="3" fillId="0" borderId="0" xfId="0" applyFont="1"/>
    <xf numFmtId="0" fontId="59" fillId="16" borderId="37" xfId="0" applyFont="1" applyFill="1" applyBorder="1"/>
    <xf numFmtId="0" fontId="60" fillId="28" borderId="37" xfId="0" applyNumberFormat="1" applyFont="1" applyFill="1" applyBorder="1"/>
    <xf numFmtId="183" fontId="60" fillId="28" borderId="37" xfId="0" applyNumberFormat="1" applyFont="1" applyFill="1" applyBorder="1"/>
    <xf numFmtId="41" fontId="60" fillId="0" borderId="37" xfId="22" applyFont="1" applyFill="1" applyBorder="1"/>
    <xf numFmtId="2" fontId="3" fillId="0" borderId="0" xfId="0" applyNumberFormat="1" applyFont="1"/>
    <xf numFmtId="2" fontId="0" fillId="0" borderId="0" xfId="0" applyNumberFormat="1"/>
    <xf numFmtId="41" fontId="60" fillId="0" borderId="37" xfId="22" applyFont="1" applyFill="1" applyBorder="1" applyAlignment="1">
      <alignment horizontal="right"/>
    </xf>
    <xf numFmtId="185" fontId="60" fillId="8" borderId="0" xfId="0" applyNumberFormat="1" applyFont="1" applyFill="1"/>
    <xf numFmtId="184" fontId="60" fillId="8" borderId="0" xfId="0" applyNumberFormat="1" applyFont="1" applyFill="1"/>
    <xf numFmtId="1" fontId="60" fillId="21" borderId="0" xfId="0" applyNumberFormat="1" applyFont="1" applyFill="1" applyBorder="1" applyAlignment="1" applyProtection="1">
      <alignment horizontal="right"/>
      <protection hidden="1"/>
    </xf>
    <xf numFmtId="1" fontId="60" fillId="21" borderId="21" xfId="0" applyNumberFormat="1" applyFont="1" applyFill="1" applyBorder="1" applyAlignment="1" applyProtection="1">
      <alignment horizontal="right"/>
      <protection hidden="1"/>
    </xf>
    <xf numFmtId="1" fontId="60" fillId="21" borderId="0" xfId="22" applyNumberFormat="1" applyFont="1" applyFill="1" applyBorder="1" applyAlignment="1" applyProtection="1">
      <alignment horizontal="right"/>
      <protection hidden="1"/>
    </xf>
    <xf numFmtId="1" fontId="60" fillId="21" borderId="21" xfId="22" applyNumberFormat="1" applyFont="1" applyFill="1" applyBorder="1" applyAlignment="1" applyProtection="1">
      <alignment horizontal="right"/>
      <protection hidden="1"/>
    </xf>
    <xf numFmtId="0" fontId="59" fillId="8" borderId="29" xfId="0" applyFont="1" applyFill="1" applyBorder="1" applyProtection="1">
      <protection locked="0" hidden="1"/>
    </xf>
    <xf numFmtId="0" fontId="59" fillId="8" borderId="22" xfId="0" applyFont="1" applyFill="1" applyBorder="1" applyAlignment="1" applyProtection="1">
      <alignment horizontal="left"/>
      <protection locked="0" hidden="1"/>
    </xf>
    <xf numFmtId="0" fontId="65" fillId="31" borderId="0" xfId="73" applyFont="1" applyBorder="1" applyAlignment="1">
      <alignment horizontal="center" vertical="top"/>
    </xf>
    <xf numFmtId="0" fontId="65" fillId="0" borderId="0" xfId="4" applyFont="1" applyBorder="1" applyAlignment="1">
      <alignment horizontal="center" vertical="top" wrapText="1"/>
    </xf>
    <xf numFmtId="0" fontId="65" fillId="0" borderId="21" xfId="4" applyFont="1" applyBorder="1" applyAlignment="1">
      <alignment horizontal="center" vertical="top" wrapText="1"/>
    </xf>
    <xf numFmtId="0" fontId="66" fillId="32" borderId="47" xfId="72" applyFont="1" applyFill="1" applyBorder="1" applyAlignment="1">
      <alignment horizontal="center" vertical="top" wrapText="1"/>
    </xf>
    <xf numFmtId="0" fontId="66" fillId="32" borderId="48" xfId="72" applyFont="1" applyFill="1" applyBorder="1" applyAlignment="1">
      <alignment horizontal="center" vertical="top" wrapText="1"/>
    </xf>
    <xf numFmtId="0" fontId="66" fillId="30" borderId="48" xfId="72" applyFont="1" applyBorder="1" applyAlignment="1">
      <alignment horizontal="center" vertical="top" wrapText="1"/>
    </xf>
    <xf numFmtId="0" fontId="66" fillId="30" borderId="49" xfId="72" applyFont="1" applyBorder="1" applyAlignment="1">
      <alignment horizontal="center" vertical="top" wrapText="1"/>
    </xf>
    <xf numFmtId="0" fontId="66" fillId="33" borderId="52" xfId="72" applyFont="1" applyFill="1" applyBorder="1" applyAlignment="1">
      <alignment horizontal="center" vertical="top" wrapText="1"/>
    </xf>
    <xf numFmtId="0" fontId="66" fillId="33" borderId="38" xfId="72" applyFont="1" applyFill="1" applyBorder="1" applyAlignment="1">
      <alignment horizontal="center" vertical="top" wrapText="1"/>
    </xf>
    <xf numFmtId="0" fontId="67" fillId="29" borderId="48" xfId="71" applyFont="1" applyBorder="1" applyAlignment="1">
      <alignment horizontal="center" vertical="top"/>
    </xf>
    <xf numFmtId="0" fontId="68" fillId="26" borderId="47" xfId="60" applyFont="1" applyBorder="1" applyAlignment="1">
      <alignment horizontal="center" vertical="top"/>
    </xf>
    <xf numFmtId="0" fontId="68" fillId="26" borderId="48" xfId="60" applyFont="1" applyBorder="1" applyAlignment="1">
      <alignment horizontal="center" vertical="top"/>
    </xf>
    <xf numFmtId="0" fontId="65" fillId="0" borderId="0" xfId="4" applyFont="1" applyBorder="1" applyAlignment="1">
      <alignment horizontal="center" vertical="center" wrapText="1"/>
    </xf>
    <xf numFmtId="0" fontId="65" fillId="0" borderId="21" xfId="4" applyFont="1" applyBorder="1" applyAlignment="1">
      <alignment horizontal="center" vertical="center" wrapText="1"/>
    </xf>
    <xf numFmtId="0" fontId="66" fillId="30" borderId="51" xfId="72" applyFont="1" applyBorder="1" applyAlignment="1">
      <alignment horizontal="center" vertical="top" wrapText="1"/>
    </xf>
    <xf numFmtId="0" fontId="66" fillId="30" borderId="14" xfId="72" applyFont="1" applyBorder="1" applyAlignment="1">
      <alignment horizontal="center" vertical="top" wrapText="1"/>
    </xf>
    <xf numFmtId="0" fontId="78" fillId="0" borderId="0" xfId="3" applyFont="1" applyFill="1" applyBorder="1" applyAlignment="1">
      <alignment horizontal="center"/>
    </xf>
    <xf numFmtId="0" fontId="78" fillId="0" borderId="0" xfId="5" applyFont="1" applyBorder="1" applyAlignment="1">
      <alignment horizontal="center" vertical="top"/>
    </xf>
    <xf numFmtId="0" fontId="82" fillId="5" borderId="0" xfId="5" applyFont="1" applyFill="1" applyBorder="1" applyAlignment="1">
      <alignment horizontal="center" vertical="top" wrapText="1"/>
    </xf>
    <xf numFmtId="0" fontId="66" fillId="30" borderId="47" xfId="72" applyFont="1" applyBorder="1" applyAlignment="1">
      <alignment horizontal="center" vertical="top" wrapText="1"/>
    </xf>
    <xf numFmtId="0" fontId="67" fillId="29" borderId="47" xfId="71" applyFont="1" applyBorder="1" applyAlignment="1">
      <alignment horizontal="center" vertical="top" wrapText="1"/>
    </xf>
    <xf numFmtId="0" fontId="67" fillId="29" borderId="48" xfId="71" applyFont="1" applyBorder="1" applyAlignment="1">
      <alignment horizontal="center" vertical="top" wrapText="1"/>
    </xf>
    <xf numFmtId="0" fontId="67" fillId="29" borderId="49" xfId="71" applyFont="1" applyBorder="1" applyAlignment="1">
      <alignment horizontal="center" vertical="top" wrapText="1"/>
    </xf>
    <xf numFmtId="0" fontId="68" fillId="4" borderId="48" xfId="60" applyFont="1" applyFill="1" applyBorder="1" applyAlignment="1">
      <alignment horizontal="center" vertical="top" wrapText="1"/>
    </xf>
    <xf numFmtId="0" fontId="68" fillId="4" borderId="49" xfId="60" applyFont="1" applyFill="1" applyBorder="1" applyAlignment="1">
      <alignment horizontal="center" vertical="top" wrapText="1"/>
    </xf>
    <xf numFmtId="0" fontId="59" fillId="27" borderId="47" xfId="62" applyFont="1" applyBorder="1" applyAlignment="1">
      <alignment horizontal="center" vertical="top" wrapText="1"/>
    </xf>
    <xf numFmtId="0" fontId="59" fillId="27" borderId="48" xfId="62" applyFont="1" applyBorder="1" applyAlignment="1">
      <alignment horizontal="center" vertical="top" wrapText="1"/>
    </xf>
    <xf numFmtId="0" fontId="59" fillId="27" borderId="49" xfId="62" applyFont="1" applyBorder="1" applyAlignment="1">
      <alignment horizontal="center" vertical="top" wrapText="1"/>
    </xf>
    <xf numFmtId="0" fontId="74" fillId="0" borderId="0" xfId="3" applyFont="1" applyBorder="1" applyAlignment="1">
      <alignment horizontal="left"/>
    </xf>
    <xf numFmtId="0" fontId="71" fillId="0" borderId="0" xfId="6" applyFont="1" applyAlignment="1">
      <alignment horizontal="left" wrapText="1"/>
    </xf>
    <xf numFmtId="0" fontId="85" fillId="0" borderId="0" xfId="5" applyFont="1" applyFill="1" applyBorder="1" applyAlignment="1">
      <alignment horizontal="center" vertical="top"/>
    </xf>
    <xf numFmtId="0" fontId="74" fillId="21" borderId="110" xfId="6" applyFont="1" applyFill="1" applyBorder="1" applyAlignment="1">
      <alignment horizontal="center" vertical="top" wrapText="1"/>
    </xf>
    <xf numFmtId="0" fontId="74" fillId="21" borderId="109" xfId="5" applyFont="1" applyFill="1" applyBorder="1" applyAlignment="1">
      <alignment horizontal="center" vertical="top" wrapText="1"/>
    </xf>
    <xf numFmtId="0" fontId="74" fillId="5" borderId="0" xfId="3" applyFont="1" applyFill="1" applyBorder="1" applyAlignment="1">
      <alignment horizontal="left"/>
    </xf>
    <xf numFmtId="0" fontId="85" fillId="0" borderId="0" xfId="5" applyFont="1" applyFill="1" applyBorder="1" applyAlignment="1">
      <alignment horizontal="center" vertical="top" wrapText="1"/>
    </xf>
    <xf numFmtId="0" fontId="74" fillId="21" borderId="12" xfId="5" applyFont="1" applyFill="1" applyBorder="1" applyAlignment="1">
      <alignment horizontal="center" vertical="top" wrapText="1"/>
    </xf>
    <xf numFmtId="0" fontId="74" fillId="21" borderId="14" xfId="5" applyFont="1" applyFill="1" applyBorder="1" applyAlignment="1">
      <alignment horizontal="center" vertical="top" wrapText="1"/>
    </xf>
    <xf numFmtId="0" fontId="74" fillId="21" borderId="113" xfId="5" applyFont="1" applyFill="1" applyBorder="1" applyAlignment="1">
      <alignment horizontal="center" vertical="top" wrapText="1"/>
    </xf>
    <xf numFmtId="0" fontId="59" fillId="16" borderId="12" xfId="0" applyFont="1" applyFill="1" applyBorder="1" applyAlignment="1">
      <alignment horizontal="center"/>
    </xf>
    <xf numFmtId="0" fontId="59" fillId="16" borderId="51" xfId="0" applyFont="1" applyFill="1" applyBorder="1" applyAlignment="1">
      <alignment horizontal="center"/>
    </xf>
    <xf numFmtId="0" fontId="59" fillId="16" borderId="14" xfId="0" applyFont="1" applyFill="1" applyBorder="1" applyAlignment="1">
      <alignment horizontal="center"/>
    </xf>
    <xf numFmtId="0" fontId="0" fillId="8" borderId="21" xfId="0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</cellXfs>
  <cellStyles count="74">
    <cellStyle name="60% - Accent5 2" xfId="62" xr:uid="{FED0C899-FA45-4848-BEF8-FFC93512ECCF}"/>
    <cellStyle name="Accent5" xfId="73" builtinId="45"/>
    <cellStyle name="Bad" xfId="72" builtinId="27"/>
    <cellStyle name="Comma" xfId="1" builtinId="3"/>
    <cellStyle name="Comma [0]" xfId="22" builtinId="6"/>
    <cellStyle name="Comma [0] 2" xfId="29" xr:uid="{00000000-0005-0000-0000-000003000000}"/>
    <cellStyle name="Comma [0] 3" xfId="55" xr:uid="{00000000-0005-0000-0000-000065000000}"/>
    <cellStyle name="Comma [0] 4" xfId="59" xr:uid="{EC8AB7D9-001C-46CE-9A56-1C05D93AC7FB}"/>
    <cellStyle name="Comma 10" xfId="38" xr:uid="{00000000-0005-0000-0000-00005F000000}"/>
    <cellStyle name="Comma 11" xfId="15" xr:uid="{00000000-0005-0000-0000-000004000000}"/>
    <cellStyle name="Comma 12" xfId="51" xr:uid="{00000000-0005-0000-0000-000060000000}"/>
    <cellStyle name="Comma 13" xfId="52" xr:uid="{00000000-0005-0000-0000-000061000000}"/>
    <cellStyle name="Comma 14" xfId="50" xr:uid="{00000000-0005-0000-0000-000062000000}"/>
    <cellStyle name="Comma 15" xfId="54" xr:uid="{00000000-0005-0000-0000-000063000000}"/>
    <cellStyle name="Comma 16" xfId="53" xr:uid="{00000000-0005-0000-0000-000064000000}"/>
    <cellStyle name="Comma 17" xfId="14" xr:uid="{00000000-0005-0000-0000-000005000000}"/>
    <cellStyle name="Comma 18" xfId="49" xr:uid="{00000000-0005-0000-0000-000066000000}"/>
    <cellStyle name="Comma 19" xfId="56" xr:uid="{00000000-0005-0000-0000-000067000000}"/>
    <cellStyle name="Comma 2" xfId="8" xr:uid="{00000000-0005-0000-0000-000006000000}"/>
    <cellStyle name="Comma 2 2" xfId="36" xr:uid="{00000000-0005-0000-0000-000001000000}"/>
    <cellStyle name="Comma 2 2 2" xfId="61" xr:uid="{E7EA5D95-4A9F-4194-95DB-507F39DB0DBC}"/>
    <cellStyle name="Comma 20" xfId="57" xr:uid="{00000000-0005-0000-0000-000068000000}"/>
    <cellStyle name="Comma 21" xfId="64" xr:uid="{00000000-0005-0000-0000-00006B000000}"/>
    <cellStyle name="Comma 22" xfId="65" xr:uid="{00000000-0005-0000-0000-00006D000000}"/>
    <cellStyle name="Comma 23" xfId="66" xr:uid="{00000000-0005-0000-0000-00006E000000}"/>
    <cellStyle name="Comma 24" xfId="67" xr:uid="{00000000-0005-0000-0000-00006F000000}"/>
    <cellStyle name="Comma 25" xfId="68" xr:uid="{00000000-0005-0000-0000-000070000000}"/>
    <cellStyle name="Comma 26" xfId="69" xr:uid="{00000000-0005-0000-0000-000071000000}"/>
    <cellStyle name="Comma 27" xfId="70" xr:uid="{00000000-0005-0000-0000-000072000000}"/>
    <cellStyle name="Comma 3" xfId="9" xr:uid="{00000000-0005-0000-0000-000007000000}"/>
    <cellStyle name="Comma 4" xfId="11" xr:uid="{00000000-0005-0000-0000-000008000000}"/>
    <cellStyle name="Comma 4 2" xfId="13" xr:uid="{00000000-0005-0000-0000-000009000000}"/>
    <cellStyle name="Comma 5" xfId="20" xr:uid="{00000000-0005-0000-0000-00000A000000}"/>
    <cellStyle name="Comma 6" xfId="12" xr:uid="{00000000-0005-0000-0000-00000B000000}"/>
    <cellStyle name="Comma 7" xfId="21" xr:uid="{00000000-0005-0000-0000-00000C000000}"/>
    <cellStyle name="Comma 8" xfId="30" xr:uid="{00000000-0005-0000-0000-00000D000000}"/>
    <cellStyle name="Comma 9" xfId="35" xr:uid="{00000000-0005-0000-0000-000050000000}"/>
    <cellStyle name="Good" xfId="71" builtinId="26"/>
    <cellStyle name="Neutral 2" xfId="60" xr:uid="{E351A707-66D3-4731-AC21-C84248C05982}"/>
    <cellStyle name="Normal" xfId="0" builtinId="0"/>
    <cellStyle name="Normal 11" xfId="33" xr:uid="{8DF6CE3E-4853-4ADC-9339-614FBE0E6E88}"/>
    <cellStyle name="Normal 14" xfId="32" xr:uid="{5FD57DB8-8158-4F11-BA85-13DE880049A2}"/>
    <cellStyle name="Normal 19" xfId="34" xr:uid="{23838710-69AC-49A3-859A-CB136A466ACB}"/>
    <cellStyle name="Normal 2" xfId="5" xr:uid="{00000000-0005-0000-0000-00000F000000}"/>
    <cellStyle name="Normal 2 10" xfId="47" xr:uid="{997BE7BE-47E9-412A-BEFA-D3CA1703E357}"/>
    <cellStyle name="Normal 2 11" xfId="48" xr:uid="{AAB50DB4-2D09-4EBB-9991-634FDAF051B0}"/>
    <cellStyle name="Normal 2 2" xfId="3" xr:uid="{00000000-0005-0000-0000-000010000000}"/>
    <cellStyle name="Normal 2 3" xfId="7" xr:uid="{00000000-0005-0000-0000-000011000000}"/>
    <cellStyle name="Normal 2 3 2" xfId="39" xr:uid="{00000000-0005-0000-0000-000006000000}"/>
    <cellStyle name="Normal 2 4" xfId="18" xr:uid="{00000000-0005-0000-0000-000012000000}"/>
    <cellStyle name="Normal 2 4 2" xfId="40" xr:uid="{00000000-0005-0000-0000-000007000000}"/>
    <cellStyle name="Normal 2 5" xfId="41" xr:uid="{00000000-0005-0000-0000-000008000000}"/>
    <cellStyle name="Normal 2 6" xfId="42" xr:uid="{00000000-0005-0000-0000-000009000000}"/>
    <cellStyle name="Normal 2 7" xfId="44" xr:uid="{00000000-0005-0000-0000-00000A000000}"/>
    <cellStyle name="Normal 2 8" xfId="45" xr:uid="{FBDFE30F-F8F7-41FB-A0ED-0194104ACB82}"/>
    <cellStyle name="Normal 2 9" xfId="46" xr:uid="{87B4F793-1EA6-49F3-A90A-BF1218C97456}"/>
    <cellStyle name="Normal 3" xfId="6" xr:uid="{00000000-0005-0000-0000-000013000000}"/>
    <cellStyle name="Normal 3 2" xfId="17" xr:uid="{00000000-0005-0000-0000-000014000000}"/>
    <cellStyle name="Normal 3 3" xfId="37" xr:uid="{00000000-0005-0000-0000-00000B000000}"/>
    <cellStyle name="Normal 4" xfId="4" xr:uid="{00000000-0005-0000-0000-000015000000}"/>
    <cellStyle name="Normal 5" xfId="10" xr:uid="{00000000-0005-0000-0000-000016000000}"/>
    <cellStyle name="Normal 5 2" xfId="19" xr:uid="{00000000-0005-0000-0000-000017000000}"/>
    <cellStyle name="Normal 5 3" xfId="43" xr:uid="{00000000-0005-0000-0000-00000D000000}"/>
    <cellStyle name="Normal 56" xfId="24" xr:uid="{00000000-0005-0000-0000-000018000000}"/>
    <cellStyle name="Normal 58" xfId="25" xr:uid="{00000000-0005-0000-0000-000019000000}"/>
    <cellStyle name="Normal 6" xfId="26" xr:uid="{00000000-0005-0000-0000-00001A000000}"/>
    <cellStyle name="Normal 6 3" xfId="23" xr:uid="{00000000-0005-0000-0000-00001B000000}"/>
    <cellStyle name="Normal 7" xfId="27" xr:uid="{00000000-0005-0000-0000-00001C000000}"/>
    <cellStyle name="Normal 8" xfId="31" xr:uid="{D7022912-E5C0-4E05-8390-C2C18BF49BA9}"/>
    <cellStyle name="Normal 9" xfId="58" xr:uid="{5AAE11DD-E3EA-41D2-9829-B7C3DDC2D938}"/>
    <cellStyle name="Percent" xfId="2" builtinId="5"/>
    <cellStyle name="Percent 2" xfId="16" xr:uid="{00000000-0005-0000-0000-00001E000000}"/>
    <cellStyle name="Percent 3" xfId="28" xr:uid="{00000000-0005-0000-0000-00001F000000}"/>
    <cellStyle name="Percent 4" xfId="63" xr:uid="{3831FEBD-66D0-4D9E-B026-4ED69036233C}"/>
  </cellStyles>
  <dxfs count="15">
    <dxf>
      <numFmt numFmtId="170" formatCode="_-* #,##0_-;\-* #,##0_-;_-* &quot;-&quot;??_-;_-@_-"/>
    </dxf>
    <dxf>
      <numFmt numFmtId="170" formatCode="_-* #,##0_-;\-* #,##0_-;_-* &quot;-&quot;??_-;_-@_-"/>
    </dxf>
    <dxf>
      <fill>
        <patternFill patternType="solid">
          <bgColor rgb="FFFFFF00"/>
        </patternFill>
      </fill>
    </dxf>
    <dxf>
      <numFmt numFmtId="170" formatCode="_-* #,##0_-;\-* #,##0_-;_-* &quot;-&quot;??_-;_-@_-"/>
    </dxf>
    <dxf>
      <fill>
        <patternFill patternType="solid">
          <bgColor rgb="FFFFFF00"/>
        </patternFill>
      </fill>
    </dxf>
    <dxf>
      <numFmt numFmtId="170" formatCode="_-* #,##0_-;\-* #,##0_-;_-* &quot;-&quot;??_-;_-@_-"/>
    </dxf>
    <dxf>
      <numFmt numFmtId="170" formatCode="_-* #,##0_-;\-* #,##0_-;_-* &quot;-&quot;??_-;_-@_-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E5E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openxmlformats.org/officeDocument/2006/relationships/connections" Target="connection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pivotCacheDefinition" Target="pivotCache/pivotCacheDefinition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tx1"/>
                </a:solidFill>
              </a:rPr>
              <a:t>Energy </a:t>
            </a:r>
            <a:r>
              <a:rPr lang="en-GB" b="1">
                <a:solidFill>
                  <a:schemeClr val="tx1"/>
                </a:solidFill>
                <a:latin typeface="Candara" panose="020E0502030303020204" pitchFamily="34" charset="0"/>
              </a:rPr>
              <a:t>Purchases</a:t>
            </a:r>
            <a:r>
              <a:rPr lang="en-GB" b="1">
                <a:solidFill>
                  <a:schemeClr val="tx1"/>
                </a:solidFill>
              </a:rPr>
              <a:t> and Sales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'Transmission Dashboard'!$F$57</c:f>
              <c:strCache>
                <c:ptCount val="1"/>
                <c:pt idx="0">
                  <c:v>Energy Purchased (GWh)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Dashboard'!$G$56:$K$56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Dashboard'!$G$57:$K$57</c:f>
              <c:numCache>
                <c:formatCode>_(* #,##0_);_(* \(#,##0\);_(* "-"_);_(@_)</c:formatCode>
                <c:ptCount val="5"/>
                <c:pt idx="0">
                  <c:v>1130.0662048799998</c:v>
                </c:pt>
                <c:pt idx="1">
                  <c:v>1271.1401901538002</c:v>
                </c:pt>
                <c:pt idx="2">
                  <c:v>1379.3279999999997</c:v>
                </c:pt>
                <c:pt idx="3">
                  <c:v>1555.1147189430003</c:v>
                </c:pt>
                <c:pt idx="4">
                  <c:v>1681.1407979227929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7-4E11-9123-F03C75C44F49}"/>
            </c:ext>
          </c:extLst>
        </c:ser>
        <c:ser>
          <c:idx val="1"/>
          <c:order val="1"/>
          <c:tx>
            <c:strRef>
              <c:f>'Transmission Dashboard'!$F$58</c:f>
              <c:strCache>
                <c:ptCount val="1"/>
                <c:pt idx="0">
                  <c:v>Energy Sold (GWh)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Dashboard'!$G$56:$K$56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Dashboard'!$G$58:$K$58</c:f>
              <c:numCache>
                <c:formatCode>_(* #,##0_);_(* \(#,##0\);_(* "-"_);_(@_)</c:formatCode>
                <c:ptCount val="5"/>
                <c:pt idx="0">
                  <c:v>1084.7281192800001</c:v>
                </c:pt>
                <c:pt idx="1">
                  <c:v>1221.5299089999999</c:v>
                </c:pt>
                <c:pt idx="2">
                  <c:v>1313.64860002</c:v>
                </c:pt>
                <c:pt idx="3">
                  <c:v>1485.0846582947111</c:v>
                </c:pt>
                <c:pt idx="4">
                  <c:v>1602.4955922900001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7-4E11-9123-F03C75C44F4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959344991"/>
        <c:axId val="484005551"/>
      </c:barChart>
      <c:catAx>
        <c:axId val="195934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484005551"/>
        <c:crosses val="autoZero"/>
        <c:auto val="1"/>
        <c:lblAlgn val="ctr"/>
        <c:lblOffset val="100"/>
        <c:noMultiLvlLbl val="0"/>
      </c:catAx>
      <c:valAx>
        <c:axId val="484005551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195934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50000"/>
                  </a:schemeClr>
                </a:solidFill>
                <a:latin typeface="Candara" panose="020E0502030303020204" pitchFamily="34" charset="0"/>
              </a:rPr>
              <a:t>Transmission Losses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'Transmission Dashboard'!$F$60</c:f>
              <c:strCache>
                <c:ptCount val="1"/>
                <c:pt idx="0">
                  <c:v>Transmission Losses (%)</c:v>
                </c:pt>
              </c:strCache>
            </c:strRef>
          </c:tx>
          <c:spPr>
            <a:ln w="28575" cap="rnd">
              <a:solidFill>
                <a:srgbClr val="002060"/>
              </a:solidFill>
              <a:prstDash val="sysDash"/>
              <a:bevel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 cap="sq">
                <a:solidFill>
                  <a:schemeClr val="accent1">
                    <a:lumMod val="60000"/>
                    <a:lumOff val="40000"/>
                  </a:schemeClr>
                </a:solidFill>
                <a:prstDash val="dash"/>
                <a:beve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Dashboard'!$G$56:$K$56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Dashboard'!$G$60:$K$60</c:f>
              <c:numCache>
                <c:formatCode>0.0%</c:formatCode>
                <c:ptCount val="5"/>
                <c:pt idx="0">
                  <c:v>4.0119849088677106E-2</c:v>
                </c:pt>
                <c:pt idx="1">
                  <c:v>3.9028174498831461E-2</c:v>
                </c:pt>
                <c:pt idx="2">
                  <c:v>4.7616955488469573E-2</c:v>
                </c:pt>
                <c:pt idx="3">
                  <c:v>4.5032086569078415E-2</c:v>
                </c:pt>
                <c:pt idx="4">
                  <c:v>4.6780856029409505E-2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D-4009-A80D-9A1EA116E36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234831"/>
        <c:axId val="131071487"/>
      </c:lineChart>
      <c:catAx>
        <c:axId val="121234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131071487"/>
        <c:crosses val="autoZero"/>
        <c:auto val="1"/>
        <c:lblAlgn val="ctr"/>
        <c:lblOffset val="100"/>
        <c:noMultiLvlLbl val="0"/>
      </c:catAx>
      <c:valAx>
        <c:axId val="131071487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21234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50000"/>
                  </a:schemeClr>
                </a:solidFill>
                <a:latin typeface="Candara" panose="020E0502030303020204" pitchFamily="34" charset="0"/>
              </a:rPr>
              <a:t>Total Network Length (km)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'Transmission Dashboard'!$F$99</c:f>
              <c:strCache>
                <c:ptCount val="1"/>
                <c:pt idx="0">
                  <c:v>Total Length</c:v>
                </c:pt>
              </c:strCache>
            </c:strRef>
          </c:tx>
          <c:spPr>
            <a:pattFill prst="sphere">
              <a:fgClr>
                <a:srgbClr val="C00000"/>
              </a:fgClr>
              <a:bgClr>
                <a:schemeClr val="bg1"/>
              </a:bgClr>
            </a:pattFill>
            <a:ln>
              <a:solidFill>
                <a:srgbClr val="C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Dashboard'!$G$94:$K$94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Dashboard'!$G$99:$K$99</c:f>
              <c:numCache>
                <c:formatCode>0</c:formatCode>
                <c:ptCount val="5"/>
                <c:pt idx="0">
                  <c:v>3100.5</c:v>
                </c:pt>
                <c:pt idx="1">
                  <c:v>3430.9</c:v>
                </c:pt>
                <c:pt idx="2">
                  <c:v>3385.56</c:v>
                </c:pt>
                <c:pt idx="3">
                  <c:v>3612.16</c:v>
                </c:pt>
                <c:pt idx="4">
                  <c:v>4848.5237999999999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F-4339-B4B0-F9FFD45B2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950043247"/>
        <c:axId val="1945166511"/>
      </c:barChart>
      <c:catAx>
        <c:axId val="195004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1945166511"/>
        <c:crosses val="autoZero"/>
        <c:auto val="1"/>
        <c:lblAlgn val="ctr"/>
        <c:lblOffset val="100"/>
        <c:noMultiLvlLbl val="0"/>
      </c:catAx>
      <c:valAx>
        <c:axId val="194516651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5004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r>
              <a:rPr lang="en-GB" b="1">
                <a:solidFill>
                  <a:schemeClr val="accent5">
                    <a:lumMod val="50000"/>
                  </a:schemeClr>
                </a:solidFill>
                <a:latin typeface="Candara" panose="020E0502030303020204" pitchFamily="34" charset="0"/>
              </a:rPr>
              <a:t>Energy Sales at TOU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'Transmission Dashboard'!$F$91</c:f>
              <c:strCache>
                <c:ptCount val="1"/>
                <c:pt idx="0">
                  <c:v>Off-Peak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Dashboard'!$G$90:$K$90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Dashboard'!$G$91:$K$91</c:f>
              <c:numCache>
                <c:formatCode>0%</c:formatCode>
                <c:ptCount val="5"/>
                <c:pt idx="0">
                  <c:v>0.20201872461300463</c:v>
                </c:pt>
                <c:pt idx="1">
                  <c:v>0.19443092490009592</c:v>
                </c:pt>
                <c:pt idx="2">
                  <c:v>0.19911926254495849</c:v>
                </c:pt>
                <c:pt idx="3">
                  <c:v>0.2066245024711251</c:v>
                </c:pt>
                <c:pt idx="4">
                  <c:v>0.20773276466876112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B-4E69-A26A-1C5E114BB0AE}"/>
            </c:ext>
          </c:extLst>
        </c:ser>
        <c:ser>
          <c:idx val="1"/>
          <c:order val="1"/>
          <c:tx>
            <c:strRef>
              <c:f>'Transmission Dashboard'!$F$92</c:f>
              <c:strCache>
                <c:ptCount val="1"/>
                <c:pt idx="0">
                  <c:v>Peak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19000">
                  <a:schemeClr val="accent1">
                    <a:lumMod val="97000"/>
                    <a:lumOff val="3000"/>
                  </a:schemeClr>
                </a:gs>
                <a:gs pos="0">
                  <a:srgbClr val="4786BE"/>
                </a:gs>
                <a:gs pos="2000">
                  <a:srgbClr val="4281B9"/>
                </a:gs>
                <a:gs pos="1000">
                  <a:srgbClr val="5795CD"/>
                </a:gs>
                <a:gs pos="93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Dashboard'!$G$90:$K$90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Dashboard'!$G$92:$K$92</c:f>
              <c:numCache>
                <c:formatCode>0%</c:formatCode>
                <c:ptCount val="5"/>
                <c:pt idx="0">
                  <c:v>0.27216464093429077</c:v>
                </c:pt>
                <c:pt idx="1">
                  <c:v>0.26531949779708591</c:v>
                </c:pt>
                <c:pt idx="2">
                  <c:v>0.27208868404693626</c:v>
                </c:pt>
                <c:pt idx="3">
                  <c:v>0.27295067878487139</c:v>
                </c:pt>
                <c:pt idx="4">
                  <c:v>0.2748698963095787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B-4E69-A26A-1C5E114BB0AE}"/>
            </c:ext>
          </c:extLst>
        </c:ser>
        <c:ser>
          <c:idx val="2"/>
          <c:order val="2"/>
          <c:tx>
            <c:strRef>
              <c:f>'Transmission Dashboard'!$F$93</c:f>
              <c:strCache>
                <c:ptCount val="1"/>
                <c:pt idx="0">
                  <c:v>Shoulder</c:v>
                </c:pt>
              </c:strCache>
            </c:strRef>
          </c:tx>
          <c:spPr>
            <a:solidFill>
              <a:srgbClr val="C00000"/>
            </a:solidFill>
            <a:ln>
              <a:gradFill flip="none" rotWithShape="1">
                <a:gsLst>
                  <a:gs pos="0">
                    <a:schemeClr val="accent5">
                      <a:lumMod val="0"/>
                      <a:lumOff val="100000"/>
                    </a:schemeClr>
                  </a:gs>
                  <a:gs pos="50000">
                    <a:schemeClr val="accent5">
                      <a:lumMod val="0"/>
                      <a:lumOff val="100000"/>
                    </a:schemeClr>
                  </a:gs>
                  <a:gs pos="100000">
                    <a:schemeClr val="accent5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'Transmission Dashboard'!$G$90:$K$90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'Transmission Dashboard'!$G$93:$K$93</c:f>
              <c:numCache>
                <c:formatCode>0%</c:formatCode>
                <c:ptCount val="5"/>
                <c:pt idx="0">
                  <c:v>0.52581663445270466</c:v>
                </c:pt>
                <c:pt idx="1">
                  <c:v>0.54024957730281831</c:v>
                </c:pt>
                <c:pt idx="2">
                  <c:v>0.5287920534081052</c:v>
                </c:pt>
                <c:pt idx="3">
                  <c:v>0.52042481874400348</c:v>
                </c:pt>
                <c:pt idx="4">
                  <c:v>0.51739733902166019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B-4E69-A26A-1C5E114BB0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0043647"/>
        <c:axId val="131081055"/>
      </c:barChart>
      <c:catAx>
        <c:axId val="1950043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131081055"/>
        <c:crosses val="autoZero"/>
        <c:auto val="1"/>
        <c:lblAlgn val="ctr"/>
        <c:lblOffset val="100"/>
        <c:noMultiLvlLbl val="0"/>
      </c:catAx>
      <c:valAx>
        <c:axId val="13108105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50043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'Transmission Dashboard'!$K$61</c:f>
              <c:strCache>
                <c:ptCount val="1"/>
                <c:pt idx="0">
                  <c:v>2024-Q3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gradFill flip="none" rotWithShape="1"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  <a:tileRect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44-4681-84F6-5D6A0A6CC2E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044-4681-84F6-5D6A0A6CC2E5}"/>
              </c:ext>
            </c:extLst>
          </c:dPt>
          <c:dPt>
            <c:idx val="2"/>
            <c:bubble3D val="0"/>
            <c:explosion val="10"/>
            <c:spPr>
              <a:pattFill prst="pct60">
                <a:fgClr>
                  <a:schemeClr val="accent5">
                    <a:lumMod val="50000"/>
                  </a:schemeClr>
                </a:fgClr>
                <a:bgClr>
                  <a:schemeClr val="bg1"/>
                </a:bgClr>
              </a:pattFill>
              <a:ln w="19050">
                <a:gradFill flip="none" rotWithShape="1">
                  <a:gsLst>
                    <a:gs pos="0">
                      <a:schemeClr val="accent1">
                        <a:lumMod val="0"/>
                        <a:lumOff val="100000"/>
                      </a:schemeClr>
                    </a:gs>
                    <a:gs pos="35000">
                      <a:schemeClr val="accent1">
                        <a:lumMod val="0"/>
                        <a:lumOff val="100000"/>
                      </a:schemeClr>
                    </a:gs>
                    <a:gs pos="100000">
                      <a:schemeClr val="accent1">
                        <a:lumMod val="100000"/>
                      </a:schemeClr>
                    </a:gs>
                  </a:gsLst>
                  <a:path path="circle">
                    <a:fillToRect l="50000" t="-80000" r="50000" b="180000"/>
                  </a:path>
                  <a:tileRect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4-4681-84F6-5D6A0A6CC2E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68160">
                    <a:srgbClr val="76A8D5"/>
                  </a:gs>
                  <a:gs pos="34000">
                    <a:schemeClr val="accent1">
                      <a:lumMod val="67000"/>
                    </a:schemeClr>
                  </a:gs>
                  <a:gs pos="77000">
                    <a:srgbClr val="85B5E0"/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gradFill flip="none" rotWithShape="1">
                  <a:gsLst>
                    <a:gs pos="0">
                      <a:schemeClr val="accent4">
                        <a:lumMod val="5000"/>
                        <a:lumOff val="95000"/>
                      </a:schemeClr>
                    </a:gs>
                    <a:gs pos="74000">
                      <a:schemeClr val="accent4">
                        <a:lumMod val="45000"/>
                        <a:lumOff val="55000"/>
                      </a:schemeClr>
                    </a:gs>
                    <a:gs pos="83000">
                      <a:schemeClr val="accent4">
                        <a:lumMod val="45000"/>
                        <a:lumOff val="55000"/>
                      </a:schemeClr>
                    </a:gs>
                    <a:gs pos="100000">
                      <a:schemeClr val="accent4">
                        <a:lumMod val="30000"/>
                        <a:lumOff val="70000"/>
                      </a:schemeClr>
                    </a:gs>
                  </a:gsLst>
                  <a:lin ang="5400000" scaled="1"/>
                  <a:tileRect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044-4681-84F6-5D6A0A6CC2E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19050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4-4681-84F6-5D6A0A6CC2E5}"/>
              </c:ext>
            </c:extLst>
          </c:dPt>
          <c:dPt>
            <c:idx val="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4-4681-84F6-5D6A0A6CC2E5}"/>
              </c:ext>
            </c:extLst>
          </c:dPt>
          <c:dLbls>
            <c:dLbl>
              <c:idx val="0"/>
              <c:layout>
                <c:manualLayout>
                  <c:x val="9.9371595381303468E-2"/>
                  <c:y val="0.185285463276978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68171C17-969E-4A6B-B2D7-BDF5E39B0CB8}" type="CATEGORYNAME">
                      <a:rPr lang="en-US" sz="900" b="1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sz="900" baseline="0"/>
                      <a:t>
</a:t>
                    </a:r>
                    <a:fld id="{7D87DE2B-B820-4AB9-A162-A8AFACE56141}" type="PERCENTAGE">
                      <a:rPr lang="en-US" b="0" baseline="0">
                        <a:solidFill>
                          <a:sysClr val="windowText" lastClr="000000"/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sz="900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378176929853035"/>
                      <c:h val="0.1726175774149607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044-4681-84F6-5D6A0A6CC2E5}"/>
                </c:ext>
              </c:extLst>
            </c:dLbl>
            <c:dLbl>
              <c:idx val="1"/>
              <c:layout>
                <c:manualLayout>
                  <c:x val="1.7617144303662426E-2"/>
                  <c:y val="0.3769498867819602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4867AAC1-B551-4725-82CC-8B51CE863A06}" type="CATEGORYNAME">
                      <a:rPr lang="en-US" sz="900">
                        <a:solidFill>
                          <a:srgbClr val="C00000"/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C00000"/>
                        </a:solidFill>
                      </a:rPr>
                      <a:t>
</a:t>
                    </a:r>
                    <a:fld id="{76064AA1-50AC-4EFC-8BC5-C24FB81F4E1B}" type="PERCENTAGE">
                      <a:rPr lang="en-US" baseline="0">
                        <a:solidFill>
                          <a:srgbClr val="C00000"/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C00000"/>
                      </a:solidFill>
                    </a:endParaRP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4253957527943378"/>
                      <c:h val="0.1394815190592328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044-4681-84F6-5D6A0A6CC2E5}"/>
                </c:ext>
              </c:extLst>
            </c:dLbl>
            <c:dLbl>
              <c:idx val="2"/>
              <c:layout>
                <c:manualLayout>
                  <c:x val="-0.10611974899076701"/>
                  <c:y val="-7.01212342615093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DB948221-3684-49C9-B80D-B43B73EB18AF}" type="CATEGORYNAME">
                      <a:rPr lang="en-US" b="1">
                        <a:solidFill>
                          <a:schemeClr val="accent5">
                            <a:lumMod val="50000"/>
                          </a:schemeClr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b="1" baseline="0">
                        <a:solidFill>
                          <a:schemeClr val="accent5">
                            <a:lumMod val="50000"/>
                          </a:schemeClr>
                        </a:solidFill>
                      </a:rPr>
                      <a:t>
</a:t>
                    </a:r>
                    <a:fld id="{5425C6E5-7010-4573-9D1A-2E729A822825}" type="PERCENTAGE">
                      <a:rPr lang="en-US" b="1" baseline="0">
                        <a:solidFill>
                          <a:schemeClr val="accent5">
                            <a:lumMod val="50000"/>
                          </a:schemeClr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b="1" baseline="0">
                      <a:solidFill>
                        <a:schemeClr val="accent5">
                          <a:lumMod val="50000"/>
                        </a:schemeClr>
                      </a:solidFill>
                    </a:endParaRP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7504350027312576"/>
                      <c:h val="0.1828408484179794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044-4681-84F6-5D6A0A6CC2E5}"/>
                </c:ext>
              </c:extLst>
            </c:dLbl>
            <c:dLbl>
              <c:idx val="3"/>
              <c:layout>
                <c:manualLayout>
                  <c:x val="-0.39718387358940538"/>
                  <c:y val="1.408773325800254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6BEFA2EC-10F6-4F65-B063-CAEEEA6180F2}" type="CATEGORYNAME">
                      <a:rPr lang="en-US" sz="950" b="1">
                        <a:solidFill>
                          <a:schemeClr val="accent5">
                            <a:lumMod val="75000"/>
                          </a:schemeClr>
                        </a:solidFill>
                        <a:latin typeface="Candara" panose="020E0502030303020204" pitchFamily="34" charset="0"/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sz="950" b="1" baseline="0">
                        <a:solidFill>
                          <a:schemeClr val="accent5">
                            <a:lumMod val="60000"/>
                            <a:lumOff val="40000"/>
                          </a:schemeClr>
                        </a:solidFill>
                        <a:latin typeface="Candara" panose="020E0502030303020204" pitchFamily="34" charset="0"/>
                      </a:rPr>
                      <a:t>
</a:t>
                    </a:r>
                    <a:fld id="{AD21EA13-24E4-452E-9939-2FDA3A859FBA}" type="PERCENTAGE">
                      <a:rPr lang="en-US" sz="950" b="1" baseline="0">
                        <a:solidFill>
                          <a:schemeClr val="accent5">
                            <a:lumMod val="75000"/>
                          </a:schemeClr>
                        </a:solidFill>
                        <a:latin typeface="Candara" panose="020E0502030303020204" pitchFamily="34" charset="0"/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sz="950" b="1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Candara" panose="020E0502030303020204" pitchFamily="34" charset="0"/>
                    </a:endParaRP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0162303316146393"/>
                      <c:h val="0.1353817097033258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044-4681-84F6-5D6A0A6CC2E5}"/>
                </c:ext>
              </c:extLst>
            </c:dLbl>
            <c:dLbl>
              <c:idx val="4"/>
              <c:layout>
                <c:manualLayout>
                  <c:x val="3.4997135510345473E-2"/>
                  <c:y val="-0.10762387798778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FD2CBDE5-11FC-4106-BBBC-A7B7048DD434}" type="CATEGORYNAME">
                      <a:rPr lang="en-US" b="0">
                        <a:solidFill>
                          <a:srgbClr val="00B050"/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b="0" baseline="0">
                        <a:solidFill>
                          <a:srgbClr val="00B050"/>
                        </a:solidFill>
                      </a:rPr>
                      <a:t>
</a:t>
                    </a:r>
                    <a:fld id="{A9EBBFA7-2E8A-4B21-9897-59A556341E4D}" type="PERCENTAGE">
                      <a:rPr lang="en-US" b="0" baseline="0">
                        <a:solidFill>
                          <a:srgbClr val="00B050"/>
                        </a:solidFill>
                      </a:rPr>
                      <a:pPr>
                        <a:defRPr sz="950" b="1"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b="0" baseline="0">
                      <a:solidFill>
                        <a:srgbClr val="00B050"/>
                      </a:solidFill>
                    </a:endParaRP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7953696412948378"/>
                      <c:h val="0.1491382327209098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044-4681-84F6-5D6A0A6CC2E5}"/>
                </c:ext>
              </c:extLst>
            </c:dLbl>
            <c:dLbl>
              <c:idx val="5"/>
              <c:layout>
                <c:manualLayout>
                  <c:x val="0.11397497901594776"/>
                  <c:y val="3.297040949286300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50" b="1" i="0" u="none" strike="noStrike" kern="1200" baseline="0">
                        <a:solidFill>
                          <a:srgbClr val="002060"/>
                        </a:solidFill>
                        <a:latin typeface="Candara" panose="020E0502030303020204" pitchFamily="34" charset="0"/>
                        <a:ea typeface="+mn-ea"/>
                        <a:cs typeface="+mn-cs"/>
                      </a:defRPr>
                    </a:pPr>
                    <a:fld id="{7E5FBB17-8713-4F95-B959-3D2E0B2E5BD5}" type="CATEGORYNAME">
                      <a:rPr lang="en-US" sz="900">
                        <a:solidFill>
                          <a:srgbClr val="002060"/>
                        </a:solidFill>
                      </a:rPr>
                      <a:pPr>
                        <a:defRPr sz="950" b="1">
                          <a:solidFill>
                            <a:srgbClr val="002060"/>
                          </a:solidFill>
                          <a:latin typeface="Candara" panose="020E0502030303020204" pitchFamily="34" charset="0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002060"/>
                        </a:solidFill>
                      </a:rPr>
                      <a:t>
</a:t>
                    </a:r>
                    <a:fld id="{6DF7B271-BE2F-4E08-BE50-F8DA049868C6}" type="PERCENTAGE">
                      <a:rPr lang="en-US" baseline="0">
                        <a:solidFill>
                          <a:srgbClr val="002060"/>
                        </a:solidFill>
                      </a:rPr>
                      <a:pPr>
                        <a:defRPr sz="950" b="1">
                          <a:solidFill>
                            <a:srgbClr val="002060"/>
                          </a:solidFill>
                          <a:latin typeface="Candara" panose="020E0502030303020204" pitchFamily="34" charset="0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002060"/>
                      </a:solidFill>
                    </a:endParaRP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50" b="1" i="0" u="none" strike="noStrike" kern="1200" baseline="0">
                      <a:solidFill>
                        <a:srgbClr val="002060"/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endParaRPr lang="en-UG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3792904059581385"/>
                      <c:h val="9.748398604408330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4044-4681-84F6-5D6A0A6CC2E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'Transmission Dashboard'!$F$62:$F$67</c:f>
              <c:strCache>
                <c:ptCount val="6"/>
                <c:pt idx="0">
                  <c:v>Bagasse</c:v>
                </c:pt>
                <c:pt idx="1">
                  <c:v>Imports</c:v>
                </c:pt>
                <c:pt idx="2">
                  <c:v>Large Hydros</c:v>
                </c:pt>
                <c:pt idx="3">
                  <c:v>Small Hydro</c:v>
                </c:pt>
                <c:pt idx="4">
                  <c:v>Solar</c:v>
                </c:pt>
                <c:pt idx="5">
                  <c:v>Thermal</c:v>
                </c:pt>
              </c:strCache>
            </c:strRef>
          </c:cat>
          <c:val>
            <c:numRef>
              <c:f>'Transmission Dashboard'!$K$62:$K$67</c:f>
              <c:numCache>
                <c:formatCode>_-* #,##0.0_-;\-* #,##0.0_-;_-* "-"_-;_-@_-</c:formatCode>
                <c:ptCount val="6"/>
                <c:pt idx="0">
                  <c:v>128.09855629999998</c:v>
                </c:pt>
                <c:pt idx="1">
                  <c:v>12.195727100000001</c:v>
                </c:pt>
                <c:pt idx="2">
                  <c:v>1272.7985599999997</c:v>
                </c:pt>
                <c:pt idx="3">
                  <c:v>223.77222352279273</c:v>
                </c:pt>
                <c:pt idx="4">
                  <c:v>30.064246399999995</c:v>
                </c:pt>
                <c:pt idx="5">
                  <c:v>14.211484600000002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4-4681-84F6-5D6A0A6CC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6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Trans_Report!$A$12</c:f>
              <c:strCache>
                <c:ptCount val="1"/>
                <c:pt idx="0">
                  <c:v>Energy Losses (%) - Actual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222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Trans_Report!$B$8:$G$8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Trans_Report!$B$12:$G$12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9C-4A92-BD37-CAACB59C450B}"/>
            </c:ext>
          </c:extLst>
        </c:ser>
        <c:ser>
          <c:idx val="0"/>
          <c:order val="1"/>
          <c:tx>
            <c:strRef>
              <c:f>Trans_Report!$A$13</c:f>
              <c:strCache>
                <c:ptCount val="1"/>
                <c:pt idx="0">
                  <c:v>Energy Losses (%) - 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solidFill>
                <a:srgbClr val="00B05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Trans_Report!$B$8:$G$8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Trans_Report!$B$13:$G$13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BF-41BF-83FA-C8D2D7DDD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98041760"/>
        <c:axId val="-1398040672"/>
      </c:lineChart>
      <c:catAx>
        <c:axId val="-139804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98040672"/>
        <c:crosses val="autoZero"/>
        <c:auto val="1"/>
        <c:lblAlgn val="ctr"/>
        <c:lblOffset val="100"/>
        <c:noMultiLvlLbl val="0"/>
      </c:catAx>
      <c:valAx>
        <c:axId val="-1398040672"/>
        <c:scaling>
          <c:orientation val="minMax"/>
          <c:min val="3.2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r>
                  <a:rPr lang="en-US"/>
                  <a:t>Energy Losses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980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Trans_Report!$A$9</c:f>
              <c:strCache>
                <c:ptCount val="1"/>
                <c:pt idx="0">
                  <c:v>Energy Purchased (GWh)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Trans_Report!$B$8:$G$8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Trans_Report!$B$9:$G$9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_-* #,##0.000_-;\-* #,##0.00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7EB-A8BC-AC39FCD73F24}"/>
            </c:ext>
          </c:extLst>
        </c:ser>
        <c:ser>
          <c:idx val="1"/>
          <c:order val="1"/>
          <c:tx>
            <c:strRef>
              <c:f>Trans_Report!$A$10</c:f>
              <c:strCache>
                <c:ptCount val="1"/>
                <c:pt idx="0">
                  <c:v>Energy Sold (GWh)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Trans_Report!$B$8:$G$8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Trans_Report!$B$10:$G$10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7A-47EB-A8BC-AC39FCD73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98053184"/>
        <c:axId val="-1398043392"/>
      </c:barChart>
      <c:catAx>
        <c:axId val="-13980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-1398043392"/>
        <c:crosses val="autoZero"/>
        <c:auto val="1"/>
        <c:lblAlgn val="ctr"/>
        <c:lblOffset val="100"/>
        <c:noMultiLvlLbl val="0"/>
      </c:catAx>
      <c:valAx>
        <c:axId val="-139804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-13980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UETCL Purchases from Large Hydros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Trans_Report!$B$40</c:f>
              <c:strCache>
                <c:ptCount val="1"/>
                <c:pt idx="0">
                  <c:v>Q1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Trans_Report!$A$52:$A$55</c:f>
              <c:strCache>
                <c:ptCount val="4"/>
                <c:pt idx="0">
                  <c:v>BUJAGALI ELECTRICITY LIMITED</c:v>
                </c:pt>
                <c:pt idx="1">
                  <c:v>ESKOM (U) LIMITED</c:v>
                </c:pt>
                <c:pt idx="2">
                  <c:v>ISIMBA</c:v>
                </c:pt>
                <c:pt idx="3">
                  <c:v>ACHWA 2</c:v>
                </c:pt>
              </c:strCache>
            </c:strRef>
          </c:cat>
          <c:val>
            <c:numRef>
              <c:f>Trans_Report!$B$52:$B$55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-* #,##0.0_-;\-* #,##0.0_-;_-* &quot;-&quot;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E-4182-8D12-6FC5909CB799}"/>
            </c:ext>
          </c:extLst>
        </c:ser>
        <c:ser>
          <c:idx val="1"/>
          <c:order val="1"/>
          <c:tx>
            <c:strRef>
              <c:f>Trans_Report!$C$40</c:f>
              <c:strCache>
                <c:ptCount val="1"/>
                <c:pt idx="0">
                  <c:v>Q2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Trans_Report!$A$52:$A$55</c:f>
              <c:strCache>
                <c:ptCount val="4"/>
                <c:pt idx="0">
                  <c:v>BUJAGALI ELECTRICITY LIMITED</c:v>
                </c:pt>
                <c:pt idx="1">
                  <c:v>ESKOM (U) LIMITED</c:v>
                </c:pt>
                <c:pt idx="2">
                  <c:v>ISIMBA</c:v>
                </c:pt>
                <c:pt idx="3">
                  <c:v>ACHWA 2</c:v>
                </c:pt>
              </c:strCache>
            </c:strRef>
          </c:cat>
          <c:val>
            <c:numRef>
              <c:f>Trans_Report!$C$52:$C$55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-* #,##0.0_-;\-* #,##0.0_-;_-* &quot;-&quot;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4E-4182-8D12-6FC5909CB799}"/>
            </c:ext>
          </c:extLst>
        </c:ser>
        <c:ser>
          <c:idx val="2"/>
          <c:order val="2"/>
          <c:tx>
            <c:strRef>
              <c:f>Trans_Report!$D$40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Trans_Report!$A$52:$A$55</c:f>
              <c:strCache>
                <c:ptCount val="4"/>
                <c:pt idx="0">
                  <c:v>BUJAGALI ELECTRICITY LIMITED</c:v>
                </c:pt>
                <c:pt idx="1">
                  <c:v>ESKOM (U) LIMITED</c:v>
                </c:pt>
                <c:pt idx="2">
                  <c:v>ISIMBA</c:v>
                </c:pt>
                <c:pt idx="3">
                  <c:v>ACHWA 2</c:v>
                </c:pt>
              </c:strCache>
            </c:strRef>
          </c:cat>
          <c:val>
            <c:numRef>
              <c:f>Trans_Report!$D$52:$D$55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-* #,##0.0_-;\-* #,##0.0_-;_-* &quot;-&quot;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2-496E-B381-E53D83E68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26288"/>
        <c:axId val="164383168"/>
      </c:barChart>
      <c:catAx>
        <c:axId val="859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164383168"/>
        <c:crosses val="autoZero"/>
        <c:auto val="1"/>
        <c:lblAlgn val="ctr"/>
        <c:lblOffset val="100"/>
        <c:noMultiLvlLbl val="0"/>
      </c:catAx>
      <c:valAx>
        <c:axId val="16438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859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r>
              <a:rPr lang="en-US" sz="1000" b="1"/>
              <a:t>UETCL Purchases from Small Hydros (GWh)</a:t>
            </a:r>
            <a:endParaRPr lang="en-UG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Trans_Report!$B$40</c:f>
              <c:strCache>
                <c:ptCount val="1"/>
                <c:pt idx="0">
                  <c:v>Q1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Trans_Report!$A$58:$A$75</c:f>
              <c:strCache>
                <c:ptCount val="18"/>
                <c:pt idx="0">
                  <c:v>AEMS-Mpanga</c:v>
                </c:pt>
                <c:pt idx="1">
                  <c:v>Kabalega Hydromax</c:v>
                </c:pt>
                <c:pt idx="2">
                  <c:v>Nkusi</c:v>
                </c:pt>
                <c:pt idx="3">
                  <c:v>Maji-Power Bugoye-Limited</c:v>
                </c:pt>
                <c:pt idx="4">
                  <c:v>Kasese Cobalt Company Limited</c:v>
                </c:pt>
                <c:pt idx="5">
                  <c:v>Muvumbe Hydro (U) Limited</c:v>
                </c:pt>
                <c:pt idx="6">
                  <c:v>Ziba</c:v>
                </c:pt>
                <c:pt idx="7">
                  <c:v>Rwimi</c:v>
                </c:pt>
                <c:pt idx="8">
                  <c:v>Elgon Hydro Siti</c:v>
                </c:pt>
                <c:pt idx="9">
                  <c:v>Lubilia</c:v>
                </c:pt>
                <c:pt idx="10">
                  <c:v>Ndugutu</c:v>
                </c:pt>
                <c:pt idx="11">
                  <c:v>Hydromax Nkusi (Waki)</c:v>
                </c:pt>
                <c:pt idx="12">
                  <c:v>Nyamwamba</c:v>
                </c:pt>
                <c:pt idx="13">
                  <c:v>Sindila</c:v>
                </c:pt>
                <c:pt idx="14">
                  <c:v>Ecopower-Ishasha</c:v>
                </c:pt>
                <c:pt idx="15">
                  <c:v>Mahoma</c:v>
                </c:pt>
                <c:pt idx="16">
                  <c:v>Siti 2</c:v>
                </c:pt>
                <c:pt idx="17">
                  <c:v>Kilembe Mines Limited (KLM)</c:v>
                </c:pt>
              </c:strCache>
            </c:strRef>
          </c:cat>
          <c:val>
            <c:numRef>
              <c:f>Trans_Report!$B$58:$B$75</c:f>
              <c:numCache>
                <c:formatCode>_-* #,##0.0_-;\-* #,##0.0_-;_-* "-"_-;_-@_-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7-453C-B44E-3645CE6B19A9}"/>
            </c:ext>
          </c:extLst>
        </c:ser>
        <c:ser>
          <c:idx val="1"/>
          <c:order val="1"/>
          <c:tx>
            <c:strRef>
              <c:f>Trans_Report!$C$40</c:f>
              <c:strCache>
                <c:ptCount val="1"/>
                <c:pt idx="0">
                  <c:v>Q2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Trans_Report!$A$58:$A$75</c:f>
              <c:strCache>
                <c:ptCount val="18"/>
                <c:pt idx="0">
                  <c:v>AEMS-Mpanga</c:v>
                </c:pt>
                <c:pt idx="1">
                  <c:v>Kabalega Hydromax</c:v>
                </c:pt>
                <c:pt idx="2">
                  <c:v>Nkusi</c:v>
                </c:pt>
                <c:pt idx="3">
                  <c:v>Maji-Power Bugoye-Limited</c:v>
                </c:pt>
                <c:pt idx="4">
                  <c:v>Kasese Cobalt Company Limited</c:v>
                </c:pt>
                <c:pt idx="5">
                  <c:v>Muvumbe Hydro (U) Limited</c:v>
                </c:pt>
                <c:pt idx="6">
                  <c:v>Ziba</c:v>
                </c:pt>
                <c:pt idx="7">
                  <c:v>Rwimi</c:v>
                </c:pt>
                <c:pt idx="8">
                  <c:v>Elgon Hydro Siti</c:v>
                </c:pt>
                <c:pt idx="9">
                  <c:v>Lubilia</c:v>
                </c:pt>
                <c:pt idx="10">
                  <c:v>Ndugutu</c:v>
                </c:pt>
                <c:pt idx="11">
                  <c:v>Hydromax Nkusi (Waki)</c:v>
                </c:pt>
                <c:pt idx="12">
                  <c:v>Nyamwamba</c:v>
                </c:pt>
                <c:pt idx="13">
                  <c:v>Sindila</c:v>
                </c:pt>
                <c:pt idx="14">
                  <c:v>Ecopower-Ishasha</c:v>
                </c:pt>
                <c:pt idx="15">
                  <c:v>Mahoma</c:v>
                </c:pt>
                <c:pt idx="16">
                  <c:v>Siti 2</c:v>
                </c:pt>
                <c:pt idx="17">
                  <c:v>Kilembe Mines Limited (KLM)</c:v>
                </c:pt>
              </c:strCache>
            </c:strRef>
          </c:cat>
          <c:val>
            <c:numRef>
              <c:f>Trans_Report!$C$58:$C$75</c:f>
              <c:numCache>
                <c:formatCode>_-* #,##0.0_-;\-* #,##0.0_-;_-* "-"_-;_-@_-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07-453C-B44E-3645CE6B19A9}"/>
            </c:ext>
          </c:extLst>
        </c:ser>
        <c:ser>
          <c:idx val="2"/>
          <c:order val="2"/>
          <c:tx>
            <c:strRef>
              <c:f>Trans_Report!$D$40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Trans_Report!$A$58:$A$75</c:f>
              <c:strCache>
                <c:ptCount val="18"/>
                <c:pt idx="0">
                  <c:v>AEMS-Mpanga</c:v>
                </c:pt>
                <c:pt idx="1">
                  <c:v>Kabalega Hydromax</c:v>
                </c:pt>
                <c:pt idx="2">
                  <c:v>Nkusi</c:v>
                </c:pt>
                <c:pt idx="3">
                  <c:v>Maji-Power Bugoye-Limited</c:v>
                </c:pt>
                <c:pt idx="4">
                  <c:v>Kasese Cobalt Company Limited</c:v>
                </c:pt>
                <c:pt idx="5">
                  <c:v>Muvumbe Hydro (U) Limited</c:v>
                </c:pt>
                <c:pt idx="6">
                  <c:v>Ziba</c:v>
                </c:pt>
                <c:pt idx="7">
                  <c:v>Rwimi</c:v>
                </c:pt>
                <c:pt idx="8">
                  <c:v>Elgon Hydro Siti</c:v>
                </c:pt>
                <c:pt idx="9">
                  <c:v>Lubilia</c:v>
                </c:pt>
                <c:pt idx="10">
                  <c:v>Ndugutu</c:v>
                </c:pt>
                <c:pt idx="11">
                  <c:v>Hydromax Nkusi (Waki)</c:v>
                </c:pt>
                <c:pt idx="12">
                  <c:v>Nyamwamba</c:v>
                </c:pt>
                <c:pt idx="13">
                  <c:v>Sindila</c:v>
                </c:pt>
                <c:pt idx="14">
                  <c:v>Ecopower-Ishasha</c:v>
                </c:pt>
                <c:pt idx="15">
                  <c:v>Mahoma</c:v>
                </c:pt>
                <c:pt idx="16">
                  <c:v>Siti 2</c:v>
                </c:pt>
                <c:pt idx="17">
                  <c:v>Kilembe Mines Limited (KLM)</c:v>
                </c:pt>
              </c:strCache>
            </c:strRef>
          </c:cat>
          <c:val>
            <c:numRef>
              <c:f>Trans_Report!$D$58:$D$75</c:f>
              <c:numCache>
                <c:formatCode>_-* #,##0.0_-;\-* #,##0.0_-;_-* "-"_-;_-@_-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E0-420D-9E3F-EC9ED026A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197824"/>
        <c:axId val="406479824"/>
      </c:barChart>
      <c:catAx>
        <c:axId val="64219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406479824"/>
        <c:crosses val="autoZero"/>
        <c:auto val="1"/>
        <c:lblAlgn val="ctr"/>
        <c:lblOffset val="100"/>
        <c:noMultiLvlLbl val="0"/>
      </c:catAx>
      <c:valAx>
        <c:axId val="40647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6421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r>
              <a:rPr lang="en-US" sz="1000" b="1" i="0" baseline="0">
                <a:solidFill>
                  <a:sysClr val="windowText" lastClr="000000"/>
                </a:solidFill>
                <a:effectLst/>
                <a:latin typeface="Candara" panose="020E0502030303020204" pitchFamily="34" charset="0"/>
              </a:rPr>
              <a:t>UETCL Purchases from Bagasse, Thermal, Solar and Imports (GWh)</a:t>
            </a:r>
            <a:endParaRPr lang="en-UG" sz="1000">
              <a:solidFill>
                <a:sysClr val="windowText" lastClr="000000"/>
              </a:solidFill>
              <a:effectLst/>
              <a:latin typeface="Candara" panose="020E0502030303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Trans_Report!$C$77</c:f>
              <c:strCache>
                <c:ptCount val="1"/>
                <c:pt idx="0">
                  <c:v>Q1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multiLvlStrRef>
              <c:f>Trans_Report!$A$78:$B$88</c:f>
              <c:multiLvlStrCache>
                <c:ptCount val="11"/>
                <c:lvl>
                  <c:pt idx="0">
                    <c:v>Kakira Sugar Works</c:v>
                  </c:pt>
                  <c:pt idx="1">
                    <c:v>Sail Kaliro</c:v>
                  </c:pt>
                  <c:pt idx="2">
                    <c:v>Kinyara Sugar Works</c:v>
                  </c:pt>
                  <c:pt idx="3">
                    <c:v>Jacobsen (U) Limited</c:v>
                  </c:pt>
                  <c:pt idx="4">
                    <c:v>Electromaxx (U) Limited</c:v>
                  </c:pt>
                  <c:pt idx="5">
                    <c:v>Xsabo Solar</c:v>
                  </c:pt>
                  <c:pt idx="6">
                    <c:v>Tororo Solar</c:v>
                  </c:pt>
                  <c:pt idx="7">
                    <c:v>Access Solar</c:v>
                  </c:pt>
                  <c:pt idx="8">
                    <c:v>Emmerging Solar Power (Bufulubi)</c:v>
                  </c:pt>
                  <c:pt idx="9">
                    <c:v>Kenya Power Lighting Company (KPLC)</c:v>
                  </c:pt>
                  <c:pt idx="10">
                    <c:v>Rwanda</c:v>
                  </c:pt>
                </c:lvl>
                <c:lvl>
                  <c:pt idx="0">
                    <c:v>Bagasse</c:v>
                  </c:pt>
                  <c:pt idx="3">
                    <c:v>Thermal</c:v>
                  </c:pt>
                  <c:pt idx="5">
                    <c:v>Solar PV</c:v>
                  </c:pt>
                </c:lvl>
              </c:multiLvlStrCache>
            </c:multiLvlStrRef>
          </c:cat>
          <c:val>
            <c:numRef>
              <c:f>Trans_Report!$C$78:$C$88</c:f>
              <c:numCache>
                <c:formatCode>_-* #,##0.0_-;\-* #,##0.0_-;_-* "-"_-;_-@_-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3-4D93-BD53-B8E8D2FB9800}"/>
            </c:ext>
          </c:extLst>
        </c:ser>
        <c:ser>
          <c:idx val="1"/>
          <c:order val="1"/>
          <c:tx>
            <c:strRef>
              <c:f>Trans_Report!$D$77</c:f>
              <c:strCache>
                <c:ptCount val="1"/>
                <c:pt idx="0">
                  <c:v>Q2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accent1"/>
              </a:solidFill>
            </a:ln>
            <a:effectLst/>
          </c:spPr>
          <c:invertIfNegative val="0"/>
          <c:cat>
            <c:multiLvlStrRef>
              <c:f>Trans_Report!$A$78:$B$88</c:f>
              <c:multiLvlStrCache>
                <c:ptCount val="11"/>
                <c:lvl>
                  <c:pt idx="0">
                    <c:v>Kakira Sugar Works</c:v>
                  </c:pt>
                  <c:pt idx="1">
                    <c:v>Sail Kaliro</c:v>
                  </c:pt>
                  <c:pt idx="2">
                    <c:v>Kinyara Sugar Works</c:v>
                  </c:pt>
                  <c:pt idx="3">
                    <c:v>Jacobsen (U) Limited</c:v>
                  </c:pt>
                  <c:pt idx="4">
                    <c:v>Electromaxx (U) Limited</c:v>
                  </c:pt>
                  <c:pt idx="5">
                    <c:v>Xsabo Solar</c:v>
                  </c:pt>
                  <c:pt idx="6">
                    <c:v>Tororo Solar</c:v>
                  </c:pt>
                  <c:pt idx="7">
                    <c:v>Access Solar</c:v>
                  </c:pt>
                  <c:pt idx="8">
                    <c:v>Emmerging Solar Power (Bufulubi)</c:v>
                  </c:pt>
                  <c:pt idx="9">
                    <c:v>Kenya Power Lighting Company (KPLC)</c:v>
                  </c:pt>
                  <c:pt idx="10">
                    <c:v>Rwanda</c:v>
                  </c:pt>
                </c:lvl>
                <c:lvl>
                  <c:pt idx="0">
                    <c:v>Bagasse</c:v>
                  </c:pt>
                  <c:pt idx="3">
                    <c:v>Thermal</c:v>
                  </c:pt>
                  <c:pt idx="5">
                    <c:v>Solar PV</c:v>
                  </c:pt>
                </c:lvl>
              </c:multiLvlStrCache>
            </c:multiLvlStrRef>
          </c:cat>
          <c:val>
            <c:numRef>
              <c:f>Trans_Report!$D$78:$D$88</c:f>
              <c:numCache>
                <c:formatCode>_-* #,##0.0_-;\-* #,##0.0_-;_-* "-"_-;_-@_-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3-4D93-BD53-B8E8D2FB9800}"/>
            </c:ext>
          </c:extLst>
        </c:ser>
        <c:ser>
          <c:idx val="2"/>
          <c:order val="2"/>
          <c:tx>
            <c:strRef>
              <c:f>Trans_Report!$E$77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Trans_Report!$A$78:$B$88</c:f>
              <c:multiLvlStrCache>
                <c:ptCount val="11"/>
                <c:lvl>
                  <c:pt idx="0">
                    <c:v>Kakira Sugar Works</c:v>
                  </c:pt>
                  <c:pt idx="1">
                    <c:v>Sail Kaliro</c:v>
                  </c:pt>
                  <c:pt idx="2">
                    <c:v>Kinyara Sugar Works</c:v>
                  </c:pt>
                  <c:pt idx="3">
                    <c:v>Jacobsen (U) Limited</c:v>
                  </c:pt>
                  <c:pt idx="4">
                    <c:v>Electromaxx (U) Limited</c:v>
                  </c:pt>
                  <c:pt idx="5">
                    <c:v>Xsabo Solar</c:v>
                  </c:pt>
                  <c:pt idx="6">
                    <c:v>Tororo Solar</c:v>
                  </c:pt>
                  <c:pt idx="7">
                    <c:v>Access Solar</c:v>
                  </c:pt>
                  <c:pt idx="8">
                    <c:v>Emmerging Solar Power (Bufulubi)</c:v>
                  </c:pt>
                  <c:pt idx="9">
                    <c:v>Kenya Power Lighting Company (KPLC)</c:v>
                  </c:pt>
                  <c:pt idx="10">
                    <c:v>Rwanda</c:v>
                  </c:pt>
                </c:lvl>
                <c:lvl>
                  <c:pt idx="0">
                    <c:v>Bagasse</c:v>
                  </c:pt>
                  <c:pt idx="3">
                    <c:v>Thermal</c:v>
                  </c:pt>
                  <c:pt idx="5">
                    <c:v>Solar PV</c:v>
                  </c:pt>
                </c:lvl>
              </c:multiLvlStrCache>
            </c:multiLvlStrRef>
          </c:cat>
          <c:val>
            <c:numRef>
              <c:f>Trans_Report!$E$78:$E$88</c:f>
              <c:numCache>
                <c:formatCode>_-* #,##0.0_-;\-* #,##0.0_-;_-* "-"_-;_-@_-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5-4541-AA85-DC8BE6569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269920"/>
        <c:axId val="570406320"/>
      </c:barChart>
      <c:catAx>
        <c:axId val="64326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570406320"/>
        <c:crosses val="autoZero"/>
        <c:auto val="1"/>
        <c:lblAlgn val="ctr"/>
        <c:lblOffset val="100"/>
        <c:noMultiLvlLbl val="0"/>
      </c:catAx>
      <c:valAx>
        <c:axId val="57040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6432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Trans_Report!$K$7</c:f>
              <c:strCache>
                <c:ptCount val="1"/>
                <c:pt idx="0">
                  <c:v>Energy Purchased (GWh)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Trans_Report!$J$8:$J$13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Trans_Report!$K$8:$K$13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8-4C9D-857F-F0B8FD5DA7D1}"/>
            </c:ext>
          </c:extLst>
        </c:ser>
        <c:ser>
          <c:idx val="1"/>
          <c:order val="1"/>
          <c:tx>
            <c:strRef>
              <c:f>Trans_Report!$L$7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96AC6B-C411-4B65-94E3-76768141DBA1}" type="CELLRANGE">
                      <a:rPr lang="en-US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978-4C9D-857F-F0B8FD5DA7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0AC986-E0F7-4C52-A298-30AFD038B24B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8-4C9D-857F-F0B8FD5DA7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0E0DD4-7D32-4DC5-8B4F-DCF31A7E1047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8-4C9D-857F-F0B8FD5DA7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C35217-163D-4A12-9BFD-293637A961BE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8-4C9D-857F-F0B8FD5DA7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910234-A72D-43DE-B015-4A54FBC17188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8-4C9D-857F-F0B8FD5DA7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78-4C9D-857F-F0B8FD5DA7D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algn="r"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BarType val="both"/>
            <c:errValType val="cust"/>
            <c:noEndCap val="1"/>
            <c:plus>
              <c:numRef>
                <c:f>Trans_Report!$N$7:$N$13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Trans_Report!$O$7:$O$13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34925" cap="flat" cmpd="sng" algn="ctr">
                <a:solidFill>
                  <a:schemeClr val="accent6">
                    <a:alpha val="87000"/>
                  </a:schemeClr>
                </a:solidFill>
                <a:round/>
                <a:headEnd type="triangle"/>
              </a:ln>
              <a:effectLst/>
            </c:spPr>
          </c:errBars>
          <c:cat>
            <c:numRef>
              <c:f>Trans_Report!$J$8:$J$13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Trans_Report!$L$8:$L$13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Trans_Report!$P$8:$P$12</c15:f>
                <c15:dlblRangeCache>
                  <c:ptCount val="5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978-4C9D-857F-F0B8FD5DA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20"/>
        <c:axId val="1777079728"/>
        <c:axId val="1766507520"/>
      </c:barChart>
      <c:catAx>
        <c:axId val="177707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66507520"/>
        <c:crosses val="autoZero"/>
        <c:auto val="1"/>
        <c:lblAlgn val="l"/>
        <c:lblOffset val="100"/>
        <c:noMultiLvlLbl val="0"/>
      </c:catAx>
      <c:valAx>
        <c:axId val="1766507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Purchases 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7707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Trans_Report!$S$7</c:f>
              <c:strCache>
                <c:ptCount val="1"/>
                <c:pt idx="0">
                  <c:v>Energy Sold (GWh)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Trans_Report!$R$8:$R$13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Trans_Report!$S$8:$S$13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3-4BFF-870D-E0A5EDB4AB95}"/>
            </c:ext>
          </c:extLst>
        </c:ser>
        <c:ser>
          <c:idx val="1"/>
          <c:order val="1"/>
          <c:tx>
            <c:strRef>
              <c:f>Trans_Report!$T$7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DE9F3E-6EFE-4E1B-8C5B-BDF73F50B019}" type="CELLRANGE">
                      <a:rPr lang="en-US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153-4BFF-870D-E0A5EDB4AB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9EC372-F1DE-4324-873B-DE385BCBD97E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53-4BFF-870D-E0A5EDB4AB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B96AF8-A41A-4C95-96E2-3A0C4C693047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53-4BFF-870D-E0A5EDB4AB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FDD15A-F489-472A-A56F-71783359D49F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53-4BFF-870D-E0A5EDB4AB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EA7B1A-4037-46B2-8EFB-452B73676F0C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53-4BFF-870D-E0A5EDB4AB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53-4BFF-870D-E0A5EDB4AB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BarType val="both"/>
            <c:errValType val="cust"/>
            <c:noEndCap val="1"/>
            <c:plus>
              <c:numRef>
                <c:f>Trans_Report!$V$7:$V$13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Trans_Report!$W$7:$W$13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34925" cap="flat" cmpd="sng" algn="ctr">
                <a:solidFill>
                  <a:schemeClr val="accent6">
                    <a:alpha val="87000"/>
                  </a:schemeClr>
                </a:solidFill>
                <a:round/>
                <a:headEnd type="triangle"/>
              </a:ln>
              <a:effectLst/>
            </c:spPr>
          </c:errBars>
          <c:cat>
            <c:numRef>
              <c:f>Trans_Report!$R$8:$R$13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Trans_Report!$T$8:$T$13</c:f>
              <c:numCache>
                <c:formatCode>_-* #,##0_-;\-* #,##0_-;_-*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Trans_Report!$X$8:$X$13</c15:f>
                <c15:dlblRangeCache>
                  <c:ptCount val="6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C153-4BFF-870D-E0A5EDB4A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20"/>
        <c:axId val="1777079728"/>
        <c:axId val="1766507520"/>
      </c:barChart>
      <c:catAx>
        <c:axId val="177707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66507520"/>
        <c:crosses val="autoZero"/>
        <c:auto val="1"/>
        <c:lblAlgn val="l"/>
        <c:lblOffset val="100"/>
        <c:noMultiLvlLbl val="0"/>
      </c:catAx>
      <c:valAx>
        <c:axId val="1766507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Sales 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7707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Trans_Report!$I$130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Trans_Report!$P$130:$S$130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Trans_Report!$U$130:$X$130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Trans_Report!$J$130:$N$130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7-47A5-98A5-4E0FA6CFD427}"/>
            </c:ext>
          </c:extLst>
        </c:ser>
        <c:ser>
          <c:idx val="1"/>
          <c:order val="1"/>
          <c:tx>
            <c:strRef>
              <c:f>Trans_Report!$I$131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Trans_Report!$J$131:$N$131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B7-47A5-98A5-4E0FA6CFD427}"/>
            </c:ext>
          </c:extLst>
        </c:ser>
        <c:ser>
          <c:idx val="2"/>
          <c:order val="2"/>
          <c:tx>
            <c:strRef>
              <c:f>Trans_Report!$I$132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Trans_Report!$J$132:$N$132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B7-47A5-98A5-4E0FA6CFD427}"/>
            </c:ext>
          </c:extLst>
        </c:ser>
        <c:ser>
          <c:idx val="3"/>
          <c:order val="3"/>
          <c:tx>
            <c:strRef>
              <c:f>Trans_Report!$I$133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Trans_Report!$J$133:$N$133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B7-47A5-98A5-4E0FA6CFD427}"/>
            </c:ext>
          </c:extLst>
        </c:ser>
        <c:ser>
          <c:idx val="4"/>
          <c:order val="4"/>
          <c:tx>
            <c:strRef>
              <c:f>Trans_Report!$I$134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stdErr"/>
            <c:noEndCap val="1"/>
            <c:spPr>
              <a:noFill/>
              <a:ln w="9525" cap="flat" cmpd="sng" algn="ctr">
                <a:solidFill>
                  <a:schemeClr val="accent2"/>
                </a:solidFill>
                <a:round/>
                <a:headEnd type="triangle"/>
                <a:tailEnd type="none"/>
              </a:ln>
              <a:effectLst/>
            </c:spPr>
          </c:errBars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Trans_Report!$J$134:$N$134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B7-47A5-98A5-4E0FA6CFD427}"/>
            </c:ext>
          </c:extLst>
        </c:ser>
        <c:ser>
          <c:idx val="5"/>
          <c:order val="5"/>
          <c:tx>
            <c:strRef>
              <c:f>Trans_Report!$I$135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Trans_Report!$J$135:$N$135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B7-47A5-98A5-4E0FA6CFD427}"/>
            </c:ext>
          </c:extLst>
        </c:ser>
        <c:ser>
          <c:idx val="6"/>
          <c:order val="6"/>
          <c:tx>
            <c:strRef>
              <c:f>Trans_Report!$I$136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Trans_Report!$J$136:$N$136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B7-47A5-98A5-4E0FA6CFD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7731712"/>
        <c:axId val="922550176"/>
      </c:lineChart>
      <c:catAx>
        <c:axId val="17977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922550176"/>
        <c:crosses val="autoZero"/>
        <c:auto val="1"/>
        <c:lblAlgn val="ctr"/>
        <c:lblOffset val="100"/>
        <c:noMultiLvlLbl val="0"/>
      </c:catAx>
      <c:valAx>
        <c:axId val="9225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79773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Trans_Report!$I$130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Trans_Report!$J$130:$N$130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4931-9C73-428933F2985E}"/>
            </c:ext>
          </c:extLst>
        </c:ser>
        <c:ser>
          <c:idx val="1"/>
          <c:order val="1"/>
          <c:tx>
            <c:strRef>
              <c:f>Trans_Report!$I$131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Trans_Report!$J$131:$N$131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76-4931-9C73-428933F2985E}"/>
            </c:ext>
          </c:extLst>
        </c:ser>
        <c:ser>
          <c:idx val="2"/>
          <c:order val="2"/>
          <c:tx>
            <c:strRef>
              <c:f>Trans_Report!$I$132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Trans_Report!$J$132:$N$132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76-4931-9C73-428933F2985E}"/>
            </c:ext>
          </c:extLst>
        </c:ser>
        <c:ser>
          <c:idx val="3"/>
          <c:order val="3"/>
          <c:tx>
            <c:strRef>
              <c:f>Trans_Report!$I$133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Trans_Report!$J$133:$N$133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76-4931-9C73-428933F2985E}"/>
            </c:ext>
          </c:extLst>
        </c:ser>
        <c:ser>
          <c:idx val="4"/>
          <c:order val="4"/>
          <c:tx>
            <c:strRef>
              <c:f>Trans_Report!$I$134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Trans_Report!$J$134:$N$134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76-4931-9C73-428933F2985E}"/>
            </c:ext>
          </c:extLst>
        </c:ser>
        <c:ser>
          <c:idx val="5"/>
          <c:order val="5"/>
          <c:tx>
            <c:strRef>
              <c:f>Trans_Report!$I$135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Trans_Report!$J$135:$N$135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76-4931-9C73-428933F2985E}"/>
            </c:ext>
          </c:extLst>
        </c:ser>
        <c:ser>
          <c:idx val="6"/>
          <c:order val="6"/>
          <c:tx>
            <c:strRef>
              <c:f>Trans_Report!$I$136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Trans_Report!$J$129:$N$129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Trans_Report!$J$136:$N$136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76-4931-9C73-428933F2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103408"/>
        <c:axId val="1978095392"/>
      </c:barChart>
      <c:catAx>
        <c:axId val="205110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978095392"/>
        <c:crosses val="autoZero"/>
        <c:auto val="1"/>
        <c:lblAlgn val="ctr"/>
        <c:lblOffset val="100"/>
        <c:noMultiLvlLbl val="0"/>
      </c:catAx>
      <c:valAx>
        <c:axId val="197809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205110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 b="1"/>
              <a:t>Uganda Net Exports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Trans_Report!$B$160</c:f>
              <c:strCache>
                <c:ptCount val="1"/>
                <c:pt idx="0">
                  <c:v>Net exports (GWh)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Trans_Report!$C$159:$H$159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Trans_Report!$C$160:$H$160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6-427D-A21F-06D0C6737C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84327792"/>
        <c:axId val="1986765360"/>
      </c:lineChart>
      <c:catAx>
        <c:axId val="2843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986765360"/>
        <c:crosses val="autoZero"/>
        <c:auto val="1"/>
        <c:lblAlgn val="ctr"/>
        <c:lblOffset val="100"/>
        <c:noMultiLvlLbl val="0"/>
      </c:catAx>
      <c:valAx>
        <c:axId val="1986765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2843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Sheet1!$A$60</c:f>
              <c:strCache>
                <c:ptCount val="1"/>
                <c:pt idx="0">
                  <c:v>Energy Purchased (GWh)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G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Sheet1!$B$59:$G$59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Sheet1!$B$60:$G$60</c:f>
              <c:numCache>
                <c:formatCode>_-* #,##0.0_-;\-* #,##0.0_-;_-* "-"??_-;_-@_-</c:formatCode>
                <c:ptCount val="6"/>
                <c:pt idx="0">
                  <c:v>26.810515000000123</c:v>
                </c:pt>
                <c:pt idx="1">
                  <c:v>32.35577000000012</c:v>
                </c:pt>
                <c:pt idx="2">
                  <c:v>48.412834100000055</c:v>
                </c:pt>
                <c:pt idx="3">
                  <c:v>38.560412499999984</c:v>
                </c:pt>
                <c:pt idx="4">
                  <c:v>54.73861919582987</c:v>
                </c:pt>
                <c:pt idx="5">
                  <c:v>84.092155055182502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1-46A9-A2E1-F269F2A61E49}"/>
            </c:ext>
          </c:extLst>
        </c:ser>
        <c:ser>
          <c:idx val="1"/>
          <c:order val="1"/>
          <c:tx>
            <c:strRef>
              <c:f>Sheet1!$A$61</c:f>
              <c:strCache>
                <c:ptCount val="1"/>
                <c:pt idx="0">
                  <c:v>Energy Sold (GWh)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G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Sheet1!$B$59:$G$59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Sheet1!$B$61:$G$61</c:f>
              <c:numCache>
                <c:formatCode>_-* #,##0.0_-;\-* #,##0.0_-;_-* "-"??_-;_-@_-</c:formatCode>
                <c:ptCount val="6"/>
                <c:pt idx="0">
                  <c:v>18.846765091862835</c:v>
                </c:pt>
                <c:pt idx="1">
                  <c:v>21.037300243465779</c:v>
                </c:pt>
                <c:pt idx="2">
                  <c:v>36.396393343552063</c:v>
                </c:pt>
                <c:pt idx="3">
                  <c:v>25.160573289999775</c:v>
                </c:pt>
                <c:pt idx="4">
                  <c:v>39.950449986553849</c:v>
                </c:pt>
                <c:pt idx="5">
                  <c:v>56.066696486808723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71-46A9-A2E1-F269F2A61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83656512"/>
        <c:axId val="-1383658144"/>
      </c:barChart>
      <c:lineChart>
        <c:grouping val="standard"/>
        <c:varyColors val="0"/>
        <c:ser>
          <c:idx val="2"/>
          <c:order val="2"/>
          <c:tx>
            <c:strRef>
              <c:f>Sheet1!$A$62</c:f>
              <c:strCache>
                <c:ptCount val="1"/>
                <c:pt idx="0">
                  <c:v>Distribution Losses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71-46A9-A2E1-F269F2A61E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71-46A9-A2E1-F269F2A61E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71-46A9-A2E1-F269F2A61E4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71-46A9-A2E1-F269F2A61E49}"/>
                </c:ext>
              </c:extLst>
            </c:dLbl>
            <c:dLbl>
              <c:idx val="5"/>
              <c:layout>
                <c:manualLayout>
                  <c:x val="-1.3681102362204725E-3"/>
                  <c:y val="-9.11687080781568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71-46A9-A2E1-F269F2A61E49}"/>
                </c:ext>
              </c:extLst>
            </c:dLbl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Sheet1!$B$59:$G$59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Sheet1!$B$62:$G$62</c:f>
              <c:numCache>
                <c:formatCode>0.0%</c:formatCode>
                <c:ptCount val="6"/>
                <c:pt idx="0">
                  <c:v>0.29703830411826293</c:v>
                </c:pt>
                <c:pt idx="1">
                  <c:v>0.34981302427771921</c:v>
                </c:pt>
                <c:pt idx="2">
                  <c:v>0.24820775275471796</c:v>
                </c:pt>
                <c:pt idx="3">
                  <c:v>0.3475024861313456</c:v>
                </c:pt>
                <c:pt idx="4">
                  <c:v>0.27015970491273589</c:v>
                </c:pt>
                <c:pt idx="5">
                  <c:v>0.3332707854850796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71-46A9-A2E1-F269F2A61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3659232"/>
        <c:axId val="-1383654880"/>
      </c:lineChart>
      <c:catAx>
        <c:axId val="-13836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-1383658144"/>
        <c:crosses val="autoZero"/>
        <c:auto val="1"/>
        <c:lblAlgn val="ctr"/>
        <c:lblOffset val="100"/>
        <c:noMultiLvlLbl val="0"/>
      </c:catAx>
      <c:valAx>
        <c:axId val="-13836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-1383656512"/>
        <c:crosses val="autoZero"/>
        <c:crossBetween val="between"/>
      </c:valAx>
      <c:valAx>
        <c:axId val="-13836548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-1383659232"/>
        <c:crosses val="max"/>
        <c:crossBetween val="between"/>
      </c:valAx>
      <c:catAx>
        <c:axId val="-1383659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83654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Sheet3!$C$22</c:f>
              <c:strCache>
                <c:ptCount val="1"/>
                <c:pt idx="0">
                  <c:v>Domestic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Sheet3!$B$23:$B$27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Sheet3!$C$23:$C$27</c:f>
              <c:numCache>
                <c:formatCode>_(* #,##0_);_(* \(#,##0\);_(* "-"_);_(@_)</c:formatCode>
                <c:ptCount val="5"/>
                <c:pt idx="0">
                  <c:v>1935</c:v>
                </c:pt>
                <c:pt idx="1">
                  <c:v>2428</c:v>
                </c:pt>
                <c:pt idx="2">
                  <c:v>2534</c:v>
                </c:pt>
                <c:pt idx="3">
                  <c:v>2647</c:v>
                </c:pt>
                <c:pt idx="4">
                  <c:v>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F-4760-B678-74CBFCDDCB5E}"/>
            </c:ext>
          </c:extLst>
        </c:ser>
        <c:ser>
          <c:idx val="1"/>
          <c:order val="1"/>
          <c:tx>
            <c:strRef>
              <c:f>Sheet3!$D$22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Sheet3!$B$23:$B$27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Sheet3!$D$23:$D$27</c:f>
              <c:numCache>
                <c:formatCode>_(* #,##0_);_(* \(#,##0\);_(* "-"_);_(@_)</c:formatCode>
                <c:ptCount val="5"/>
                <c:pt idx="0">
                  <c:v>17</c:v>
                </c:pt>
                <c:pt idx="1">
                  <c:v>19</c:v>
                </c:pt>
                <c:pt idx="2">
                  <c:v>30</c:v>
                </c:pt>
                <c:pt idx="3">
                  <c:v>47</c:v>
                </c:pt>
                <c:pt idx="4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F-4760-B678-74CBFCDDC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383663584"/>
        <c:axId val="-1383669568"/>
      </c:barChart>
      <c:lineChart>
        <c:grouping val="standard"/>
        <c:varyColors val="0"/>
        <c:ser>
          <c:idx val="2"/>
          <c:order val="2"/>
          <c:tx>
            <c:strRef>
              <c:f>Sheet3!$E$22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Sheet3!$B$23:$B$27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Sheet3!$E$23:$E$27</c:f>
              <c:numCache>
                <c:formatCode>_(* #,##0_);_(* \(#,##0\);_(* "-"_);_(@_)</c:formatCode>
                <c:ptCount val="5"/>
                <c:pt idx="0">
                  <c:v>1952</c:v>
                </c:pt>
                <c:pt idx="1">
                  <c:v>2447</c:v>
                </c:pt>
                <c:pt idx="2">
                  <c:v>2564</c:v>
                </c:pt>
                <c:pt idx="3">
                  <c:v>2694</c:v>
                </c:pt>
                <c:pt idx="4">
                  <c:v>3446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9F-4760-B678-74CBFCDDC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3659776"/>
        <c:axId val="-1383665760"/>
      </c:lineChart>
      <c:catAx>
        <c:axId val="-13836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83669568"/>
        <c:crosses val="autoZero"/>
        <c:auto val="1"/>
        <c:lblAlgn val="ctr"/>
        <c:lblOffset val="100"/>
        <c:noMultiLvlLbl val="0"/>
      </c:catAx>
      <c:valAx>
        <c:axId val="-138366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83663584"/>
        <c:crosses val="autoZero"/>
        <c:crossBetween val="between"/>
      </c:valAx>
      <c:valAx>
        <c:axId val="-1383665760"/>
        <c:scaling>
          <c:orientation val="minMax"/>
        </c:scaling>
        <c:delete val="1"/>
        <c:axPos val="r"/>
        <c:numFmt formatCode="_(* #,##0_);_(* \(#,##0\);_(* &quot;-&quot;_);_(@_)" sourceLinked="1"/>
        <c:majorTickMark val="out"/>
        <c:minorTickMark val="none"/>
        <c:tickLblPos val="nextTo"/>
        <c:crossAx val="-1383659776"/>
        <c:crosses val="max"/>
        <c:crossBetween val="between"/>
      </c:valAx>
      <c:catAx>
        <c:axId val="-138365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83665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Summ!$D$45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6D-40C1-B7C9-EA7266DD7E7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6D-40C1-B7C9-EA7266DD7E7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6D-40C1-B7C9-EA7266DD7E7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6D-40C1-B7C9-EA7266DD7E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Summ!$E$44:$O$44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 formatCode="mmm\-yy">
                  <c:v>43891</c:v>
                </c:pt>
              </c:numCache>
            </c:numRef>
          </c:cat>
          <c:val>
            <c:numRef>
              <c:f>Summ!$E$45:$O$45</c:f>
              <c:numCache>
                <c:formatCode>_(* #,##0_);_(* \(#,##0\);_(* "-"_);_(@_)</c:formatCode>
                <c:ptCount val="11"/>
                <c:pt idx="0">
                  <c:v>385792</c:v>
                </c:pt>
                <c:pt idx="1">
                  <c:v>467429</c:v>
                </c:pt>
                <c:pt idx="2">
                  <c:v>498414</c:v>
                </c:pt>
                <c:pt idx="3">
                  <c:v>592208</c:v>
                </c:pt>
                <c:pt idx="4">
                  <c:v>698359</c:v>
                </c:pt>
                <c:pt idx="5" formatCode="_-* #,##0_-;\-* #,##0_-;_-* &quot;-&quot;??_-;_-@_-">
                  <c:v>867321</c:v>
                </c:pt>
                <c:pt idx="6" formatCode="_-* #,##0_-;\-* #,##0_-;_-* &quot;-&quot;??_-;_-@_-">
                  <c:v>985885</c:v>
                </c:pt>
                <c:pt idx="7" formatCode="_-* #,##0_-;\-* #,##0_-;_-* &quot;-&quot;??_-;_-@_-">
                  <c:v>1195735</c:v>
                </c:pt>
                <c:pt idx="8" formatCode="_-* #,##0_-;\-* #,##0_-;_-* &quot;-&quot;??_-;_-@_-">
                  <c:v>1381117</c:v>
                </c:pt>
                <c:pt idx="9" formatCode="_-* #,##0_-;\-* #,##0_-;_-* &quot;-&quot;??_-;_-@_-">
                  <c:v>1579322</c:v>
                </c:pt>
                <c:pt idx="10">
                  <c:v>1595039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D-40C1-B7C9-EA7266DD7E74}"/>
            </c:ext>
          </c:extLst>
        </c:ser>
        <c:ser>
          <c:idx val="1"/>
          <c:order val="1"/>
          <c:tx>
            <c:strRef>
              <c:f>Summ!$D$46</c:f>
              <c:strCache>
                <c:ptCount val="1"/>
                <c:pt idx="0">
                  <c:v>Offgrid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Summ!$E$44:$O$44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 formatCode="mmm\-yy">
                  <c:v>43891</c:v>
                </c:pt>
              </c:numCache>
            </c:numRef>
          </c:cat>
          <c:val>
            <c:numRef>
              <c:f>Summ!$E$46:$O$46</c:f>
              <c:numCache>
                <c:formatCode>_(* #,##0_);_(* \(#,##0\);_(* "-"_);_(@_)</c:formatCode>
                <c:ptCount val="11"/>
                <c:pt idx="0">
                  <c:v>3054</c:v>
                </c:pt>
                <c:pt idx="1">
                  <c:v>3113</c:v>
                </c:pt>
                <c:pt idx="2">
                  <c:v>3340</c:v>
                </c:pt>
                <c:pt idx="3">
                  <c:v>4313</c:v>
                </c:pt>
                <c:pt idx="4">
                  <c:v>6278</c:v>
                </c:pt>
                <c:pt idx="5">
                  <c:v>10151</c:v>
                </c:pt>
                <c:pt idx="6">
                  <c:v>13548</c:v>
                </c:pt>
                <c:pt idx="7">
                  <c:v>17023</c:v>
                </c:pt>
                <c:pt idx="8">
                  <c:v>19431</c:v>
                </c:pt>
                <c:pt idx="9">
                  <c:v>21749</c:v>
                </c:pt>
                <c:pt idx="10">
                  <c:v>16017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6D-40C1-B7C9-EA7266DD7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361008432"/>
        <c:axId val="-1361013328"/>
      </c:barChart>
      <c:lineChart>
        <c:grouping val="standard"/>
        <c:varyColors val="0"/>
        <c:ser>
          <c:idx val="2"/>
          <c:order val="2"/>
          <c:tx>
            <c:strRef>
              <c:f>Summ!$D$47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3290043290043288E-2"/>
                  <c:y val="-6.16522811344018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6D-40C1-B7C9-EA7266DD7E74}"/>
                </c:ext>
              </c:extLst>
            </c:dLbl>
            <c:dLbl>
              <c:idx val="5"/>
              <c:layout>
                <c:manualLayout>
                  <c:x val="-9.3795093795093792E-2"/>
                  <c:y val="-9.04233456637895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6D-40C1-B7C9-EA7266DD7E74}"/>
                </c:ext>
              </c:extLst>
            </c:dLbl>
            <c:dLbl>
              <c:idx val="9"/>
              <c:layout>
                <c:manualLayout>
                  <c:x val="-0.13227513227513227"/>
                  <c:y val="-4.52116728318947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86D-40C1-B7C9-EA7266DD7E74}"/>
                </c:ext>
              </c:extLst>
            </c:dLbl>
            <c:dLbl>
              <c:idx val="10"/>
              <c:layout>
                <c:manualLayout>
                  <c:x val="0"/>
                  <c:y val="-6.4814814814814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6D-40C1-B7C9-EA7266DD7E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Summ!$E$44:$O$44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 formatCode="mmm\-yy">
                  <c:v>43891</c:v>
                </c:pt>
              </c:numCache>
            </c:numRef>
          </c:cat>
          <c:val>
            <c:numRef>
              <c:f>Summ!$E$47:$O$47</c:f>
              <c:numCache>
                <c:formatCode>_(* #,##0_);_(* \(#,##0\);_(* "-"_);_(@_)</c:formatCode>
                <c:ptCount val="11"/>
                <c:pt idx="0">
                  <c:v>388846</c:v>
                </c:pt>
                <c:pt idx="1">
                  <c:v>470542</c:v>
                </c:pt>
                <c:pt idx="2">
                  <c:v>501754</c:v>
                </c:pt>
                <c:pt idx="3">
                  <c:v>596521</c:v>
                </c:pt>
                <c:pt idx="4">
                  <c:v>704637</c:v>
                </c:pt>
                <c:pt idx="5">
                  <c:v>877472</c:v>
                </c:pt>
                <c:pt idx="6">
                  <c:v>999433</c:v>
                </c:pt>
                <c:pt idx="7">
                  <c:v>1212758</c:v>
                </c:pt>
                <c:pt idx="8">
                  <c:v>1400548</c:v>
                </c:pt>
                <c:pt idx="9">
                  <c:v>1601071</c:v>
                </c:pt>
                <c:pt idx="10">
                  <c:v>1611056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D-40C1-B7C9-EA7266DD7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1012240"/>
        <c:axId val="-1361015504"/>
      </c:lineChart>
      <c:catAx>
        <c:axId val="-136100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61013328"/>
        <c:crosses val="autoZero"/>
        <c:auto val="1"/>
        <c:lblAlgn val="ctr"/>
        <c:lblOffset val="100"/>
        <c:noMultiLvlLbl val="0"/>
      </c:catAx>
      <c:valAx>
        <c:axId val="-13610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r>
                  <a:rPr lang="en-US"/>
                  <a:t>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61008432"/>
        <c:crosses val="autoZero"/>
        <c:crossBetween val="between"/>
      </c:valAx>
      <c:valAx>
        <c:axId val="-1361015504"/>
        <c:scaling>
          <c:orientation val="minMax"/>
        </c:scaling>
        <c:delete val="1"/>
        <c:axPos val="r"/>
        <c:numFmt formatCode="_(* #,##0_);_(* \(#,##0\);_(* &quot;-&quot;_);_(@_)" sourceLinked="1"/>
        <c:majorTickMark val="out"/>
        <c:minorTickMark val="none"/>
        <c:tickLblPos val="nextTo"/>
        <c:crossAx val="-1361012240"/>
        <c:crosses val="max"/>
        <c:crossBetween val="between"/>
      </c:valAx>
      <c:catAx>
        <c:axId val="-136101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6101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Summ!$L$14</c:f>
              <c:strCache>
                <c:ptCount val="1"/>
                <c:pt idx="0">
                  <c:v>Purchases (GWh)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Summ!$H$15:$H$20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Summ!$L$15:$L$20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B-43A4-9FEE-BC7C4BCEA4E7}"/>
            </c:ext>
          </c:extLst>
        </c:ser>
        <c:ser>
          <c:idx val="1"/>
          <c:order val="1"/>
          <c:tx>
            <c:strRef>
              <c:f>Summ!$M$14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293F071-67BD-45E3-A50A-53796086C7F4}" type="CELLRANGE">
                      <a:rPr lang="en-US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2B-43A4-9FEE-BC7C4BCEA4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F31F8F-14B1-45B3-BBA4-5AAEF6C053DF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B-43A4-9FEE-BC7C4BCEA4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85BD90-21CD-447B-8A2A-770B2238AF7D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B-43A4-9FEE-BC7C4BCEA4E7}"/>
                </c:ext>
              </c:extLst>
            </c:dLbl>
            <c:dLbl>
              <c:idx val="3"/>
              <c:layout>
                <c:manualLayout>
                  <c:x val="2.7777777777777779E-3"/>
                  <c:y val="-4.1666666666666664E-2"/>
                </c:manualLayout>
              </c:layout>
              <c:tx>
                <c:rich>
                  <a:bodyPr/>
                  <a:lstStyle/>
                  <a:p>
                    <a:fld id="{018FBF24-60A1-4684-AF93-A33EF07FF7D5}" type="CELLRANGE">
                      <a:rPr lang="en-US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2B-43A4-9FEE-BC7C4BCEA4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37E36E-874C-449F-B4FE-FBD940D5890D}" type="CELLRANGE">
                      <a:rPr lang="en-UG"/>
                      <a:pPr/>
                      <a:t>[CELLRANGE]</a:t>
                    </a:fld>
                    <a:endParaRPr lang="en-UG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B-43A4-9FEE-BC7C4BCEA4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2B-43A4-9FEE-BC7C4BCEA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BarType val="both"/>
            <c:errValType val="cust"/>
            <c:noEndCap val="1"/>
            <c:plus>
              <c:numRef>
                <c:f>Summ!$O$15:$O$20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Summ!$P$15:$P$20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Summ!$H$15:$H$20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Summ!$M$15:$M$20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Summ!$Q$15:$Q$20</c15:f>
                <c15:dlblRangeCache>
                  <c:ptCount val="6"/>
                  <c:pt idx="0">
                    <c:v>#REF!</c:v>
                  </c:pt>
                  <c:pt idx="1">
                    <c:v>#REF!</c:v>
                  </c:pt>
                  <c:pt idx="2">
                    <c:v>#REF!</c:v>
                  </c:pt>
                  <c:pt idx="3">
                    <c:v>#REF!</c:v>
                  </c:pt>
                  <c:pt idx="4">
                    <c:v>#REF!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12B-43A4-9FEE-BC7C4BCEA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043515040"/>
        <c:axId val="332275056"/>
      </c:barChart>
      <c:catAx>
        <c:axId val="204351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332275056"/>
        <c:crosses val="autoZero"/>
        <c:auto val="1"/>
        <c:lblAlgn val="ctr"/>
        <c:lblOffset val="100"/>
        <c:noMultiLvlLbl val="0"/>
      </c:catAx>
      <c:valAx>
        <c:axId val="3322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204351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/>
              <a:t>Overall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291-4D75-A497-996904C72CF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B291-4D75-A497-996904C7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9987024"/>
        <c:axId val="-1359992464"/>
      </c:barChart>
      <c:lineChart>
        <c:grouping val="standard"/>
        <c:varyColors val="0"/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B291-4D75-A497-996904C7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9979952"/>
        <c:axId val="-1359985392"/>
      </c:lineChart>
      <c:catAx>
        <c:axId val="-13599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-1359992464"/>
        <c:crosses val="autoZero"/>
        <c:auto val="1"/>
        <c:lblAlgn val="ctr"/>
        <c:lblOffset val="100"/>
        <c:noMultiLvlLbl val="0"/>
      </c:catAx>
      <c:valAx>
        <c:axId val="-1359992464"/>
        <c:scaling>
          <c:orientation val="minMax"/>
          <c:min val="15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-1359987024"/>
        <c:crosses val="autoZero"/>
        <c:crossBetween val="between"/>
      </c:valAx>
      <c:valAx>
        <c:axId val="-1359985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Distribution Losses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-1359979952"/>
        <c:crosses val="max"/>
        <c:crossBetween val="between"/>
      </c:valAx>
      <c:catAx>
        <c:axId val="-135997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998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/>
              <a:t>Minigrids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553-4FAF-ADC7-DF0ACB5485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553-4FAF-ADC7-DF0ACB548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6799711"/>
        <c:axId val="1936726271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553-4FAF-ADC7-DF0ACB548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4852111"/>
        <c:axId val="2092802991"/>
      </c:lineChart>
      <c:catAx>
        <c:axId val="1786799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936726271"/>
        <c:crosses val="autoZero"/>
        <c:auto val="1"/>
        <c:lblAlgn val="ctr"/>
        <c:lblOffset val="100"/>
        <c:noMultiLvlLbl val="0"/>
      </c:catAx>
      <c:valAx>
        <c:axId val="193672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86799711"/>
        <c:crosses val="autoZero"/>
        <c:crossBetween val="between"/>
      </c:valAx>
      <c:valAx>
        <c:axId val="20928029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694852111"/>
        <c:crosses val="max"/>
        <c:crossBetween val="between"/>
      </c:valAx>
      <c:catAx>
        <c:axId val="169485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280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/>
              <a:t>Umeme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C8F-4791-AED6-759C3BC1CAF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C8F-4791-AED6-759C3BC1C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6799711"/>
        <c:axId val="1936726271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7"/>
            <c:spPr>
              <a:solidFill>
                <a:schemeClr val="accent6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C8F-4791-AED6-759C3BC1C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02928"/>
        <c:axId val="29405903"/>
      </c:lineChart>
      <c:catAx>
        <c:axId val="1786799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936726271"/>
        <c:crosses val="autoZero"/>
        <c:auto val="1"/>
        <c:lblAlgn val="ctr"/>
        <c:lblOffset val="100"/>
        <c:noMultiLvlLbl val="0"/>
      </c:catAx>
      <c:valAx>
        <c:axId val="193672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1786799711"/>
        <c:crosses val="autoZero"/>
        <c:crossBetween val="between"/>
      </c:valAx>
      <c:valAx>
        <c:axId val="294059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99202928"/>
        <c:crosses val="max"/>
        <c:crossBetween val="between"/>
      </c:valAx>
      <c:catAx>
        <c:axId val="99202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059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41275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10E-4E3E-B67F-6FE6939480E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C10E-4E3E-B67F-6FE693948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359983216"/>
        <c:axId val="-1359982128"/>
      </c:barChart>
      <c:catAx>
        <c:axId val="-135998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59982128"/>
        <c:crosses val="autoZero"/>
        <c:auto val="1"/>
        <c:lblAlgn val="ctr"/>
        <c:lblOffset val="100"/>
        <c:noMultiLvlLbl val="0"/>
      </c:catAx>
      <c:valAx>
        <c:axId val="-1359982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-135998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ndara" panose="020E0502030303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/>
              <a:t>Umeme Distribution Losses - Actual Vs Targets(%)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CD-4AE6-98C7-89ECABE0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7646799"/>
        <c:axId val="360090655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CD-4AE6-98C7-89ECABE0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447856"/>
        <c:axId val="737686991"/>
      </c:barChart>
      <c:catAx>
        <c:axId val="28764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360090655"/>
        <c:crosses val="autoZero"/>
        <c:auto val="1"/>
        <c:lblAlgn val="ctr"/>
        <c:lblOffset val="100"/>
        <c:noMultiLvlLbl val="0"/>
      </c:catAx>
      <c:valAx>
        <c:axId val="3600906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287646799"/>
        <c:crosses val="autoZero"/>
        <c:crossBetween val="between"/>
      </c:valAx>
      <c:valAx>
        <c:axId val="737686991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1447856"/>
        <c:crosses val="max"/>
        <c:crossBetween val="between"/>
      </c:valAx>
      <c:catAx>
        <c:axId val="189144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768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000"/>
              <a:t>Umeme Distribution Losses - Actual Vs Targets(%)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832-4BCE-898E-79F1B7900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7646799"/>
        <c:axId val="360090655"/>
      </c:barChart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3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832-4BCE-898E-79F1B7900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646799"/>
        <c:axId val="360090655"/>
      </c:lineChart>
      <c:catAx>
        <c:axId val="28764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360090655"/>
        <c:crosses val="autoZero"/>
        <c:auto val="1"/>
        <c:lblAlgn val="ctr"/>
        <c:lblOffset val="100"/>
        <c:noMultiLvlLbl val="0"/>
      </c:catAx>
      <c:valAx>
        <c:axId val="3600906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G"/>
          </a:p>
        </c:txPr>
        <c:crossAx val="28764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02693742229589"/>
          <c:y val="0.90732386489072048"/>
          <c:w val="0.65563033568172413"/>
          <c:h val="7.0246228567223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Century Gothic" panose="020B0502020202020204" pitchFamily="34" charset="0"/>
        </a:defRPr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0" Type="http://schemas.openxmlformats.org/officeDocument/2006/relationships/chart" Target="../charts/chart14.xml"/><Relationship Id="rId4" Type="http://schemas.openxmlformats.org/officeDocument/2006/relationships/chart" Target="../charts/chart9.xml"/><Relationship Id="rId9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3907195</xdr:colOff>
      <xdr:row>39</xdr:row>
      <xdr:rowOff>19440</xdr:rowOff>
    </xdr:from>
    <xdr:to>
      <xdr:col>10</xdr:col>
      <xdr:colOff>592882</xdr:colOff>
      <xdr:row>53</xdr:row>
      <xdr:rowOff>184668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4D77503-4CBE-4B43-AD96-6C9183CCC20D}"/>
            </a:ext>
          </a:extLst>
        </xdr:cNvPr>
        <xdr:cNvSpPr/>
      </xdr:nvSpPr>
      <xdr:spPr>
        <a:xfrm>
          <a:off x="6968802" y="7979619"/>
          <a:ext cx="4179335" cy="3022728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5</xdr:col>
      <xdr:colOff>77754</xdr:colOff>
      <xdr:row>39</xdr:row>
      <xdr:rowOff>87475</xdr:rowOff>
    </xdr:from>
    <xdr:to>
      <xdr:col>5</xdr:col>
      <xdr:colOff>3741963</xdr:colOff>
      <xdr:row>53</xdr:row>
      <xdr:rowOff>155509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A7E7DFC3-5999-40BE-A89B-B7669723730E}"/>
            </a:ext>
          </a:extLst>
        </xdr:cNvPr>
        <xdr:cNvSpPr/>
      </xdr:nvSpPr>
      <xdr:spPr>
        <a:xfrm>
          <a:off x="3139361" y="8067092"/>
          <a:ext cx="3664209" cy="2925534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5</xdr:col>
      <xdr:colOff>4091864</xdr:colOff>
      <xdr:row>22</xdr:row>
      <xdr:rowOff>136071</xdr:rowOff>
    </xdr:from>
    <xdr:to>
      <xdr:col>10</xdr:col>
      <xdr:colOff>622042</xdr:colOff>
      <xdr:row>37</xdr:row>
      <xdr:rowOff>194389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23CDDDE-01C3-4ACA-A102-224CE393E682}"/>
            </a:ext>
          </a:extLst>
        </xdr:cNvPr>
        <xdr:cNvSpPr/>
      </xdr:nvSpPr>
      <xdr:spPr>
        <a:xfrm>
          <a:off x="7153471" y="4645867"/>
          <a:ext cx="4023826" cy="3119925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5</xdr:col>
      <xdr:colOff>3994670</xdr:colOff>
      <xdr:row>6</xdr:row>
      <xdr:rowOff>136072</xdr:rowOff>
    </xdr:from>
    <xdr:to>
      <xdr:col>10</xdr:col>
      <xdr:colOff>622041</xdr:colOff>
      <xdr:row>21</xdr:row>
      <xdr:rowOff>9331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5D00D4-05BC-4382-A83E-CA0FC9975202}"/>
            </a:ext>
          </a:extLst>
        </xdr:cNvPr>
        <xdr:cNvSpPr/>
      </xdr:nvSpPr>
      <xdr:spPr>
        <a:xfrm>
          <a:off x="7056277" y="1360715"/>
          <a:ext cx="4121019" cy="2934866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5</xdr:col>
      <xdr:colOff>97194</xdr:colOff>
      <xdr:row>22</xdr:row>
      <xdr:rowOff>155509</xdr:rowOff>
    </xdr:from>
    <xdr:to>
      <xdr:col>5</xdr:col>
      <xdr:colOff>3946072</xdr:colOff>
      <xdr:row>37</xdr:row>
      <xdr:rowOff>134515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3A96DE9-E661-41E9-8A73-CAA92EDA1737}"/>
            </a:ext>
          </a:extLst>
        </xdr:cNvPr>
        <xdr:cNvSpPr/>
      </xdr:nvSpPr>
      <xdr:spPr>
        <a:xfrm>
          <a:off x="3158801" y="4665305"/>
          <a:ext cx="3848878" cy="3040613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6</xdr:col>
      <xdr:colOff>125770</xdr:colOff>
      <xdr:row>7</xdr:row>
      <xdr:rowOff>106913</xdr:rowOff>
    </xdr:from>
    <xdr:to>
      <xdr:col>10</xdr:col>
      <xdr:colOff>476250</xdr:colOff>
      <xdr:row>19</xdr:row>
      <xdr:rowOff>194388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C8E979-7156-43F2-AAA9-0E884F835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298970</xdr:colOff>
      <xdr:row>23</xdr:row>
      <xdr:rowOff>126159</xdr:rowOff>
    </xdr:from>
    <xdr:to>
      <xdr:col>5</xdr:col>
      <xdr:colOff>3635052</xdr:colOff>
      <xdr:row>37</xdr:row>
      <xdr:rowOff>36351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1DB3DE-0E24-4F74-958E-880088EB2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349902</xdr:colOff>
      <xdr:row>40</xdr:row>
      <xdr:rowOff>48597</xdr:rowOff>
    </xdr:from>
    <xdr:to>
      <xdr:col>5</xdr:col>
      <xdr:colOff>3508700</xdr:colOff>
      <xdr:row>52</xdr:row>
      <xdr:rowOff>87475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104E14B-F2CA-472C-A1D8-3AD84CA50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4091861</xdr:colOff>
      <xdr:row>40</xdr:row>
      <xdr:rowOff>6024</xdr:rowOff>
    </xdr:from>
    <xdr:to>
      <xdr:col>10</xdr:col>
      <xdr:colOff>427654</xdr:colOff>
      <xdr:row>53</xdr:row>
      <xdr:rowOff>38878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65280A4-51A1-4866-893B-3A629AFC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105747</xdr:colOff>
      <xdr:row>23</xdr:row>
      <xdr:rowOff>143265</xdr:rowOff>
    </xdr:from>
    <xdr:to>
      <xdr:col>10</xdr:col>
      <xdr:colOff>495689</xdr:colOff>
      <xdr:row>36</xdr:row>
      <xdr:rowOff>194388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3CEFA86-5FDC-4200-9A40-60D6585A6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106913</xdr:colOff>
      <xdr:row>6</xdr:row>
      <xdr:rowOff>106912</xdr:rowOff>
    </xdr:from>
    <xdr:to>
      <xdr:col>5</xdr:col>
      <xdr:colOff>3810001</xdr:colOff>
      <xdr:row>21</xdr:row>
      <xdr:rowOff>19244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C88FCB5-1D7A-4233-8BB3-3F93CA9A2E75}"/>
            </a:ext>
          </a:extLst>
        </xdr:cNvPr>
        <xdr:cNvSpPr/>
      </xdr:nvSpPr>
      <xdr:spPr>
        <a:xfrm>
          <a:off x="3168520" y="1350994"/>
          <a:ext cx="3703088" cy="2973939"/>
        </a:xfrm>
        <a:prstGeom prst="roundRect">
          <a:avLst/>
        </a:prstGeo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 editAs="oneCell">
    <xdr:from>
      <xdr:col>5</xdr:col>
      <xdr:colOff>1127450</xdr:colOff>
      <xdr:row>7</xdr:row>
      <xdr:rowOff>19439</xdr:rowOff>
    </xdr:from>
    <xdr:to>
      <xdr:col>5</xdr:col>
      <xdr:colOff>2925536</xdr:colOff>
      <xdr:row>14</xdr:row>
      <xdr:rowOff>58316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8D173B2-7C41-4A90-B472-966BC6D36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057" y="1516225"/>
          <a:ext cx="1798086" cy="1467627"/>
        </a:xfrm>
        <a:prstGeom prst="rect">
          <a:avLst/>
        </a:prstGeom>
      </xdr:spPr>
    </xdr:pic>
    <xdr:clientData/>
  </xdr:twoCellAnchor>
  <xdr:twoCellAnchor editAs="oneCell">
    <xdr:from>
      <xdr:col>5</xdr:col>
      <xdr:colOff>602604</xdr:colOff>
      <xdr:row>17</xdr:row>
      <xdr:rowOff>48599</xdr:rowOff>
    </xdr:from>
    <xdr:to>
      <xdr:col>5</xdr:col>
      <xdr:colOff>3022292</xdr:colOff>
      <xdr:row>20</xdr:row>
      <xdr:rowOff>17383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47EBA14A-D193-4943-A43D-4C5A58DA9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4211" y="3537859"/>
          <a:ext cx="2419688" cy="581106"/>
        </a:xfrm>
        <a:prstGeom prst="rect">
          <a:avLst/>
        </a:prstGeom>
      </xdr:spPr>
    </xdr:pic>
    <xdr:clientData/>
  </xdr:twoCellAnchor>
  <xdr:twoCellAnchor editAs="oneCell">
    <xdr:from>
      <xdr:col>5</xdr:col>
      <xdr:colOff>281863</xdr:colOff>
      <xdr:row>13</xdr:row>
      <xdr:rowOff>204105</xdr:rowOff>
    </xdr:from>
    <xdr:to>
      <xdr:col>5</xdr:col>
      <xdr:colOff>3739006</xdr:colOff>
      <xdr:row>16</xdr:row>
      <xdr:rowOff>172736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61137CA-9DB8-4F5D-BD60-B1D56F6ED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43470" y="2876937"/>
          <a:ext cx="3457143" cy="580952"/>
        </a:xfrm>
        <a:prstGeom prst="rect">
          <a:avLst/>
        </a:prstGeom>
      </xdr:spPr>
    </xdr:pic>
    <xdr:clientData/>
  </xdr:twoCellAnchor>
  <xdr:twoCellAnchor>
    <xdr:from>
      <xdr:col>5</xdr:col>
      <xdr:colOff>3848877</xdr:colOff>
      <xdr:row>0</xdr:row>
      <xdr:rowOff>58316</xdr:rowOff>
    </xdr:from>
    <xdr:to>
      <xdr:col>6</xdr:col>
      <xdr:colOff>231927</xdr:colOff>
      <xdr:row>2</xdr:row>
      <xdr:rowOff>213826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E8FF686C-0E90-4D78-AF3E-F1F5A169AD62}"/>
            </a:ext>
          </a:extLst>
        </xdr:cNvPr>
        <xdr:cNvSpPr/>
      </xdr:nvSpPr>
      <xdr:spPr>
        <a:xfrm>
          <a:off x="6910484" y="58316"/>
          <a:ext cx="484632" cy="612321"/>
        </a:xfrm>
        <a:prstGeom prst="downArrow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2</xdr:row>
      <xdr:rowOff>0</xdr:rowOff>
    </xdr:from>
    <xdr:to>
      <xdr:col>1</xdr:col>
      <xdr:colOff>0</xdr:colOff>
      <xdr:row>2</xdr:row>
      <xdr:rowOff>615950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EC24BCD-4F91-4B2A-BEF1-FA634FF0EF3B}"/>
            </a:ext>
          </a:extLst>
        </xdr:cNvPr>
        <xdr:cNvSpPr txBox="1"/>
      </xdr:nvSpPr>
      <xdr:spPr>
        <a:xfrm>
          <a:off x="69850" y="409575"/>
          <a:ext cx="1311275" cy="6159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b="1">
              <a:latin typeface="Candara" panose="020E0502030303020204" pitchFamily="34" charset="0"/>
            </a:rPr>
            <a:t>See Explanatory notes at the bottom of the worksheet</a:t>
          </a:r>
          <a:endParaRPr lang="en-UG" sz="1000" b="1">
            <a:latin typeface="Candara" panose="020E0502030303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</xdr:row>
      <xdr:rowOff>0</xdr:rowOff>
    </xdr:from>
    <xdr:to>
      <xdr:col>0</xdr:col>
      <xdr:colOff>1187450</xdr:colOff>
      <xdr:row>1</xdr:row>
      <xdr:rowOff>736600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BD7EA4-76DB-48AF-A2D6-5B8E2BE1B70F}"/>
            </a:ext>
          </a:extLst>
        </xdr:cNvPr>
        <xdr:cNvSpPr txBox="1"/>
      </xdr:nvSpPr>
      <xdr:spPr>
        <a:xfrm>
          <a:off x="101600" y="209550"/>
          <a:ext cx="1057275" cy="7366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b="1">
              <a:latin typeface="Candara" panose="020E0502030303020204" pitchFamily="34" charset="0"/>
            </a:rPr>
            <a:t>See Explanatory notes at the bottom of the worksheet</a:t>
          </a:r>
          <a:endParaRPr lang="en-UG" sz="1000" b="1">
            <a:latin typeface="Candara" panose="020E05020303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79374</xdr:colOff>
      <xdr:row>1</xdr:row>
      <xdr:rowOff>0</xdr:rowOff>
    </xdr:from>
    <xdr:to>
      <xdr:col>0</xdr:col>
      <xdr:colOff>1170781</xdr:colOff>
      <xdr:row>1</xdr:row>
      <xdr:rowOff>735277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8838201-84F1-4A23-978D-7994198A7BFF}"/>
            </a:ext>
          </a:extLst>
        </xdr:cNvPr>
        <xdr:cNvSpPr txBox="1"/>
      </xdr:nvSpPr>
      <xdr:spPr>
        <a:xfrm>
          <a:off x="79374" y="228600"/>
          <a:ext cx="1091407" cy="73527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b="1">
              <a:latin typeface="Candara" panose="020E0502030303020204" pitchFamily="34" charset="0"/>
            </a:rPr>
            <a:t>See Explanatory notes at the bottom of the worksheet</a:t>
          </a:r>
          <a:endParaRPr lang="en-UG" sz="1000" b="1">
            <a:latin typeface="Candara" panose="020E0502030303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</xdr:row>
      <xdr:rowOff>0</xdr:rowOff>
    </xdr:from>
    <xdr:to>
      <xdr:col>0</xdr:col>
      <xdr:colOff>1257300</xdr:colOff>
      <xdr:row>2</xdr:row>
      <xdr:rowOff>736600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AD7223-51F2-41EA-AD4A-1E088087F64B}"/>
            </a:ext>
          </a:extLst>
        </xdr:cNvPr>
        <xdr:cNvSpPr txBox="1"/>
      </xdr:nvSpPr>
      <xdr:spPr>
        <a:xfrm>
          <a:off x="114300" y="228600"/>
          <a:ext cx="1123950" cy="7366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b="1">
              <a:latin typeface="Candara" panose="020E0502030303020204" pitchFamily="34" charset="0"/>
            </a:rPr>
            <a:t>See Explanatory notes at the bottom of the worksheet</a:t>
          </a:r>
          <a:endParaRPr lang="en-UG" sz="1000" b="1">
            <a:latin typeface="Candara" panose="020E0502030303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2</xdr:row>
      <xdr:rowOff>0</xdr:rowOff>
    </xdr:from>
    <xdr:to>
      <xdr:col>0</xdr:col>
      <xdr:colOff>1085850</xdr:colOff>
      <xdr:row>4</xdr:row>
      <xdr:rowOff>298450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F033D56-9FBE-46EF-A249-4C9E3CE4CC38}"/>
            </a:ext>
          </a:extLst>
        </xdr:cNvPr>
        <xdr:cNvSpPr txBox="1"/>
      </xdr:nvSpPr>
      <xdr:spPr>
        <a:xfrm>
          <a:off x="69850" y="419100"/>
          <a:ext cx="1006475" cy="908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b="1">
              <a:latin typeface="Candara" panose="020E0502030303020204" pitchFamily="34" charset="0"/>
            </a:rPr>
            <a:t>See Explanatory notes at the bottom of the worksheet</a:t>
          </a:r>
          <a:endParaRPr lang="en-UG" sz="1000" b="1">
            <a:latin typeface="Candara" panose="020E0502030303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587374</xdr:colOff>
      <xdr:row>12</xdr:row>
      <xdr:rowOff>47624</xdr:rowOff>
    </xdr:from>
    <xdr:to>
      <xdr:col>7</xdr:col>
      <xdr:colOff>711200</xdr:colOff>
      <xdr:row>25</xdr:row>
      <xdr:rowOff>184149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136524</xdr:rowOff>
    </xdr:from>
    <xdr:to>
      <xdr:col>2</xdr:col>
      <xdr:colOff>514350</xdr:colOff>
      <xdr:row>25</xdr:row>
      <xdr:rowOff>74611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25400</xdr:colOff>
      <xdr:row>30</xdr:row>
      <xdr:rowOff>225424</xdr:rowOff>
    </xdr:from>
    <xdr:to>
      <xdr:col>6</xdr:col>
      <xdr:colOff>523874</xdr:colOff>
      <xdr:row>32</xdr:row>
      <xdr:rowOff>139699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756400" y="6080124"/>
          <a:ext cx="1196974" cy="61277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Losses</a:t>
          </a:r>
        </a:p>
      </xdr:txBody>
    </xdr:sp>
    <xdr:clientData/>
  </xdr:twoCellAnchor>
  <xdr:twoCellAnchor>
    <xdr:from>
      <xdr:col>5</xdr:col>
      <xdr:colOff>60325</xdr:colOff>
      <xdr:row>41</xdr:row>
      <xdr:rowOff>76200</xdr:rowOff>
    </xdr:from>
    <xdr:to>
      <xdr:col>10</xdr:col>
      <xdr:colOff>447675</xdr:colOff>
      <xdr:row>56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22224</xdr:colOff>
      <xdr:row>56</xdr:row>
      <xdr:rowOff>152400</xdr:rowOff>
    </xdr:from>
    <xdr:to>
      <xdr:col>11</xdr:col>
      <xdr:colOff>495300</xdr:colOff>
      <xdr:row>74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428624</xdr:colOff>
      <xdr:row>76</xdr:row>
      <xdr:rowOff>88900</xdr:rowOff>
    </xdr:from>
    <xdr:to>
      <xdr:col>14</xdr:col>
      <xdr:colOff>241300</xdr:colOff>
      <xdr:row>93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1127125</xdr:colOff>
      <xdr:row>14</xdr:row>
      <xdr:rowOff>44450</xdr:rowOff>
    </xdr:from>
    <xdr:to>
      <xdr:col>27</xdr:col>
      <xdr:colOff>285750</xdr:colOff>
      <xdr:row>28</xdr:row>
      <xdr:rowOff>215900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11420475" y="2622550"/>
          <a:ext cx="10937875" cy="2755900"/>
          <a:chOff x="14462125" y="1930400"/>
          <a:chExt cx="10937875" cy="2755900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GraphicFramePr/>
        </xdr:nvGraphicFramePr>
        <xdr:xfrm>
          <a:off x="14462125" y="1943100"/>
          <a:ext cx="54483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GraphicFramePr>
            <a:graphicFrameLocks/>
          </xdr:cNvGraphicFramePr>
        </xdr:nvGraphicFramePr>
        <xdr:xfrm>
          <a:off x="19951700" y="1930400"/>
          <a:ext cx="54483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0</xdr:col>
      <xdr:colOff>1028700</xdr:colOff>
      <xdr:row>110</xdr:row>
      <xdr:rowOff>177800</xdr:rowOff>
    </xdr:from>
    <xdr:to>
      <xdr:col>0</xdr:col>
      <xdr:colOff>1879600</xdr:colOff>
      <xdr:row>122</xdr:row>
      <xdr:rowOff>63500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/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9320" b="2367"/>
        <a:stretch/>
      </xdr:blipFill>
      <xdr:spPr bwMode="auto">
        <a:xfrm>
          <a:off x="1028700" y="21761450"/>
          <a:ext cx="850900" cy="20955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409575</xdr:colOff>
      <xdr:row>137</xdr:row>
      <xdr:rowOff>12700</xdr:rowOff>
    </xdr:from>
    <xdr:to>
      <xdr:col>21</xdr:col>
      <xdr:colOff>492125</xdr:colOff>
      <xdr:row>151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346075</xdr:colOff>
      <xdr:row>140</xdr:row>
      <xdr:rowOff>44450</xdr:rowOff>
    </xdr:from>
    <xdr:to>
      <xdr:col>8</xdr:col>
      <xdr:colOff>447675</xdr:colOff>
      <xdr:row>155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835025</xdr:colOff>
      <xdr:row>163</xdr:row>
      <xdr:rowOff>133350</xdr:rowOff>
    </xdr:from>
    <xdr:to>
      <xdr:col>6</xdr:col>
      <xdr:colOff>155575</xdr:colOff>
      <xdr:row>178</xdr:row>
      <xdr:rowOff>171450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44</xdr:row>
      <xdr:rowOff>109537</xdr:rowOff>
    </xdr:from>
    <xdr:to>
      <xdr:col>13</xdr:col>
      <xdr:colOff>123825</xdr:colOff>
      <xdr:row>58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8</xdr:row>
      <xdr:rowOff>64770</xdr:rowOff>
    </xdr:from>
    <xdr:to>
      <xdr:col>15</xdr:col>
      <xdr:colOff>411480</xdr:colOff>
      <xdr:row>23</xdr:row>
      <xdr:rowOff>64770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49</xdr:row>
      <xdr:rowOff>26670</xdr:rowOff>
    </xdr:from>
    <xdr:to>
      <xdr:col>14</xdr:col>
      <xdr:colOff>60960</xdr:colOff>
      <xdr:row>66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3</xdr:row>
      <xdr:rowOff>165100</xdr:rowOff>
    </xdr:from>
    <xdr:to>
      <xdr:col>8</xdr:col>
      <xdr:colOff>901700</xdr:colOff>
      <xdr:row>5</xdr:row>
      <xdr:rowOff>120650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 flipV="1">
          <a:off x="6000750" y="1612900"/>
          <a:ext cx="1320800" cy="3302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666750</xdr:colOff>
      <xdr:row>7</xdr:row>
      <xdr:rowOff>31750</xdr:rowOff>
    </xdr:from>
    <xdr:to>
      <xdr:col>8</xdr:col>
      <xdr:colOff>914400</xdr:colOff>
      <xdr:row>8</xdr:row>
      <xdr:rowOff>146050</xdr:rowOff>
    </xdr:to>
    <xdr:sp macro="" textlink="">
      <xdr:nvSpPr>
        <xdr:cNvPr id="4" name="Arrow: Ben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5994400" y="2235200"/>
          <a:ext cx="1339850" cy="3048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31750</xdr:colOff>
      <xdr:row>6</xdr:row>
      <xdr:rowOff>19050</xdr:rowOff>
    </xdr:from>
    <xdr:to>
      <xdr:col>10</xdr:col>
      <xdr:colOff>603250</xdr:colOff>
      <xdr:row>6</xdr:row>
      <xdr:rowOff>165100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8001000" y="2032000"/>
          <a:ext cx="571500" cy="14605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219075</xdr:colOff>
      <xdr:row>20</xdr:row>
      <xdr:rowOff>101600</xdr:rowOff>
    </xdr:from>
    <xdr:to>
      <xdr:col>15</xdr:col>
      <xdr:colOff>3175</xdr:colOff>
      <xdr:row>35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12</xdr:col>
      <xdr:colOff>303503</xdr:colOff>
      <xdr:row>102</xdr:row>
      <xdr:rowOff>91291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pSpPr/>
      </xdr:nvGrpSpPr>
      <xdr:grpSpPr>
        <a:xfrm>
          <a:off x="781050" y="13627100"/>
          <a:ext cx="9415753" cy="6168241"/>
          <a:chOff x="17445430" y="16125040"/>
          <a:chExt cx="9415753" cy="6168241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1800-000009000000}"/>
              </a:ext>
            </a:extLst>
          </xdr:cNvPr>
          <xdr:cNvGraphicFramePr/>
        </xdr:nvGraphicFramePr>
        <xdr:xfrm>
          <a:off x="17445430" y="19002204"/>
          <a:ext cx="9415753" cy="32910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1800-00000A000000}"/>
              </a:ext>
            </a:extLst>
          </xdr:cNvPr>
          <xdr:cNvGraphicFramePr/>
        </xdr:nvGraphicFramePr>
        <xdr:xfrm>
          <a:off x="22168328" y="16125040"/>
          <a:ext cx="4672372" cy="2856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1800-00000B000000}"/>
              </a:ext>
            </a:extLst>
          </xdr:cNvPr>
          <xdr:cNvGraphicFramePr>
            <a:graphicFrameLocks/>
          </xdr:cNvGraphicFramePr>
        </xdr:nvGraphicFramePr>
        <xdr:xfrm>
          <a:off x="17452258" y="16134461"/>
          <a:ext cx="4704462" cy="28430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</xdr:col>
      <xdr:colOff>56099</xdr:colOff>
      <xdr:row>105</xdr:row>
      <xdr:rowOff>0</xdr:rowOff>
    </xdr:from>
    <xdr:to>
      <xdr:col>8</xdr:col>
      <xdr:colOff>296743</xdr:colOff>
      <xdr:row>118</xdr:row>
      <xdr:rowOff>78832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123</xdr:row>
      <xdr:rowOff>0</xdr:rowOff>
    </xdr:from>
    <xdr:to>
      <xdr:col>7</xdr:col>
      <xdr:colOff>279400</xdr:colOff>
      <xdr:row>141</xdr:row>
      <xdr:rowOff>82550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495300</xdr:colOff>
      <xdr:row>122</xdr:row>
      <xdr:rowOff>139700</xdr:rowOff>
    </xdr:from>
    <xdr:to>
      <xdr:col>13</xdr:col>
      <xdr:colOff>50800</xdr:colOff>
      <xdr:row>141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4\Account\KAKUMIRO-%20KIBAALE\Kitakule%20&amp;%20Semitala%20MD%20in%20put\revised%20%20kakumiro-kibaale%20Ver%203.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4\Account\local%20disk%20F\PM%2065\REA%20DOCUMENT\Kakumiro%20Kagadi\Kitakule%20input\revised%20%20kakumiro-kibaale%20Ver%203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ESI%20Databases\March%202020\Distribution%20Database%20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RevenuesandCosts"/>
      <sheetName val="Assumptions"/>
      <sheetName val="meters cost cip Kpla"/>
      <sheetName val="Sheet3"/>
      <sheetName val="No pole 1-phase"/>
      <sheetName val="No pole 3-phase"/>
      <sheetName val="1 pole 1-phase "/>
      <sheetName val="One pole incl stay assembly"/>
      <sheetName val="One pole 3P &amp; stay FERDSULT "/>
      <sheetName val="1 pole 3-phase"/>
      <sheetName val="MubendeHoimaMarket"/>
      <sheetName val="Services 1&amp;3Phase"/>
      <sheetName val="Summary"/>
      <sheetName val="Conductors 25 to 50mm2 ACSR"/>
      <sheetName val="35mms  4 c cable Lugazi Cable"/>
      <sheetName val="16mms  1 c cable Lugazi Cable"/>
      <sheetName val="Kagad  Hospital"/>
      <sheetName val="Kibale Admin Block"/>
      <sheetName val="Kibale Works depart"/>
      <sheetName val="Stambic  Bank Kibale"/>
      <sheetName val="URDT KAGADI"/>
      <sheetName val="Nyunwoha"/>
      <sheetName val="MTN KIBALE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RevenuesandCosts"/>
      <sheetName val="Assumptions"/>
      <sheetName val="meters cost cip Kpla"/>
      <sheetName val="Sheet3"/>
      <sheetName val="No pole 1-phase"/>
      <sheetName val="No pole 3-phase"/>
      <sheetName val="1 pole 1-phase "/>
      <sheetName val="One pole incl stay assembly"/>
      <sheetName val="One pole 3P &amp; stay FERDSULT "/>
      <sheetName val="1 pole 3-phase"/>
      <sheetName val="MubendeHoimaMarket"/>
      <sheetName val="35mms  4 c cable Lugazi Cable"/>
      <sheetName val="16mms  1 c cable Lugazi Cable"/>
      <sheetName val="Services 1&amp;3Phase"/>
      <sheetName val="Summary"/>
      <sheetName val="Conductors 25 to 50mm2 ACSR"/>
      <sheetName val="Kagad  Hospital"/>
      <sheetName val="Kibale Admin Block"/>
      <sheetName val="Kibale Works depart"/>
      <sheetName val="Stambic  Bank Kibale"/>
      <sheetName val="URDT KAGADI"/>
      <sheetName val="Nyunwoha"/>
      <sheetName val="MTN KIBALE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tribution MENU"/>
      <sheetName val="OFFGRID MENU"/>
      <sheetName val="Sheet10"/>
      <sheetName val="UMEME MENU"/>
      <sheetName val="Financial Year Analysis"/>
      <sheetName val="Bi-Annual"/>
      <sheetName val="Quarter"/>
      <sheetName val="UMEME Annual Fact sheet"/>
      <sheetName val="FINANCIAL"/>
      <sheetName val="Employee to Energy sales Ratio"/>
      <sheetName val="O&amp;M for Energy sold"/>
      <sheetName val="Employee cost per kwh sold"/>
      <sheetName val="O&amp;M per KM"/>
      <sheetName val="UMEME Network Length (Kms)"/>
      <sheetName val="customers per KM"/>
      <sheetName val="MINIGRIDS MENU"/>
      <sheetName val="customers Growth Rate"/>
      <sheetName val="Sales &amp; Purchases (GWh)"/>
      <sheetName val="UMEME Monthly Energy sales"/>
      <sheetName val="UMEME Monthly sales -2"/>
      <sheetName val="Medium Indu Aver. Consum"/>
      <sheetName val="Large&amp; Xtr Indu Aver. Consum"/>
      <sheetName val="UMEME Employees"/>
      <sheetName val="O&amp;M"/>
      <sheetName val="Sheet5"/>
      <sheetName val="UMEME Billing data"/>
      <sheetName val="Targets"/>
      <sheetName val="Billing Summary- Umeme"/>
      <sheetName val="Minigrids Energy Sales by Years"/>
      <sheetName val="Minigrids Energy Purc by Yea"/>
      <sheetName val="Minigrids Energy Purch by Qtr"/>
      <sheetName val="Overall Sales by Quart"/>
      <sheetName val="Minigrid sales&amp;Purc overall"/>
      <sheetName val="Mingrid Customers Overall"/>
      <sheetName val="Minigrid Customers by Utility"/>
      <sheetName val="Minigrid Ener sales by cust cat"/>
      <sheetName val="Minigrid Customer employee rati"/>
      <sheetName val="Minigrid Employee to Energy sal"/>
      <sheetName val="Minigrid Avg. Cons per Customer"/>
      <sheetName val="Minigrid O&amp;M per kwh"/>
      <sheetName val="Minigrid Employee cost per kwh"/>
      <sheetName val="Comput Minigrid Quarter"/>
      <sheetName val="Comput Minigri Annual"/>
      <sheetName val="Annual Fact sheet Computations"/>
      <sheetName val="Sheet6"/>
      <sheetName val="UMEME Quarter Fact sheet comput"/>
      <sheetName val="UMEME District performances"/>
      <sheetName val="UMEME Quarterly Fact sheet"/>
      <sheetName val="UMEME"/>
      <sheetName val="Minigrids"/>
      <sheetName val="Sheet11"/>
      <sheetName val="Sheet8"/>
      <sheetName val="UEDCL"/>
      <sheetName val="Offgrid Database"/>
      <sheetName val="OFFGRID REF"/>
      <sheetName val="Sheet7"/>
      <sheetName val="Distributions Monthly"/>
      <sheetName val="Sheet1"/>
      <sheetName val="FINANCIAL (2)"/>
      <sheetName val="Financials"/>
      <sheetName val="Sheet2"/>
      <sheetName val="Performance Indicators"/>
      <sheetName val="Sales GWh by Customer categorie"/>
      <sheetName val="Six Year Summary sheet"/>
      <sheetName val="Targets (2)"/>
      <sheetName val="Purch &amp; Sales across Quarters"/>
      <sheetName val="Purchases by ToU"/>
      <sheetName val="Sheet4"/>
      <sheetName val="Sheet3"/>
      <sheetName val="UMEME Customers"/>
      <sheetName val="Energy sales per customer"/>
      <sheetName val="Domestic Aver. Consum"/>
      <sheetName val="Customer to Employee Ratio"/>
      <sheetName val="Commer Aver. Consu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B1">
            <v>2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">
          <cell r="A1" t="str">
            <v>Years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A1" t="str">
            <v>Utility</v>
          </cell>
        </row>
      </sheetData>
      <sheetData sheetId="55"/>
      <sheetData sheetId="56"/>
      <sheetData sheetId="57"/>
      <sheetData sheetId="58"/>
      <sheetData sheetId="59">
        <row r="1">
          <cell r="F1" t="str">
            <v xml:space="preserve">Average Equity </v>
          </cell>
        </row>
      </sheetData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.mbaziira.ERA/Desktop/DC/Working%20Documents/Online%20Files/OneDrive-2021-12-27/Electricity_Transmission_Statistics%20Q4%202021%20V2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.mbaziira.ERA/Desktop/DC/Working%20Documents/Online%20Files/OneDrive-2021-12-27/Electricity_Transmission_Statistics%20Q4%202021%20V2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.mbaziira.ERA/Desktop/DC/Working%20Documents/Online%20Files/OneDrive-2021-12-27/Electricity_Transmission_Statistics%20Q4%202021%20V2.xlsx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Mbaziira" refreshedDate="43822.404999999999" createdVersion="5" refreshedVersion="5" minRefreshableVersion="3" recordCount="463" xr:uid="{00000000-000A-0000-FFFF-FFFF00000000}">
  <cacheSource type="worksheet">
    <worksheetSource ref="A1:FM386" sheet="Distribution" r:id="rId2"/>
  </cacheSource>
  <cacheFields count="154">
    <cacheField name="Years" numFmtId="0">
      <sharedItems containsSemiMixedTypes="0" containsString="0" containsNumber="1" containsInteger="1" minValue="2008" maxValue="2019" count="12">
        <n v="2018"/>
        <n v="2017"/>
        <n v="2016"/>
        <n v="2015"/>
        <n v="2014"/>
        <n v="2013"/>
        <n v="2012"/>
        <n v="2011"/>
        <n v="2010"/>
        <n v="2009"/>
        <n v="2008"/>
        <n v="2019"/>
      </sharedItems>
    </cacheField>
    <cacheField name="Quarters" numFmtId="170">
      <sharedItems containsBlank="1" count="5">
        <s v="Q4"/>
        <s v="Q3"/>
        <s v="Q2"/>
        <s v="Q1"/>
        <m/>
      </sharedItems>
    </cacheField>
    <cacheField name="Period" numFmtId="170">
      <sharedItems/>
    </cacheField>
    <cacheField name="ElectricitySector" numFmtId="170">
      <sharedItems/>
    </cacheField>
    <cacheField name="DivideName" numFmtId="170">
      <sharedItems/>
    </cacheField>
    <cacheField name="Utility" numFmtId="170">
      <sharedItems/>
    </cacheField>
    <cacheField name="Abbreviation" numFmtId="170">
      <sharedItems count="14">
        <s v="BECS"/>
        <s v="SST"/>
        <s v="KRECS"/>
        <s v="KIL"/>
        <s v="PACMECS"/>
        <s v="NWST"/>
        <s v="SWST"/>
        <s v="CNST"/>
        <s v="EST"/>
        <s v="MWST"/>
        <s v="NNWST"/>
        <s v="NEST"/>
        <s v="UEDCL"/>
        <s v="Umeme"/>
      </sharedItems>
    </cacheField>
    <cacheField name="Type" numFmtId="170">
      <sharedItems count="6">
        <s v="BECS"/>
        <s v="UEDCL"/>
        <s v="KRECS"/>
        <s v="KIL"/>
        <s v="PACMECS"/>
        <s v="Umeme"/>
      </sharedItems>
    </cacheField>
    <cacheField name="code" numFmtId="170">
      <sharedItems/>
    </cacheField>
    <cacheField name="REC_ID" numFmtId="170">
      <sharedItems/>
    </cacheField>
    <cacheField name="Domestic Sales(Kwh)" numFmtId="170">
      <sharedItems containsString="0" containsBlank="1" containsNumber="1" minValue="0" maxValue="161492866.97927466"/>
    </cacheField>
    <cacheField name="Commercial Sales(Kwh)" numFmtId="170">
      <sharedItems containsString="0" containsBlank="1" containsNumber="1" minValue="0" maxValue="94925218.817697316"/>
    </cacheField>
    <cacheField name="Medium Industry Sales(Kwh)" numFmtId="170">
      <sharedItems containsString="0" containsBlank="1" containsNumber="1" minValue="0" maxValue="129047883.12099998"/>
    </cacheField>
    <cacheField name="Large Industry Sales(Kwh)" numFmtId="170">
      <sharedItems containsString="0" containsBlank="1" containsNumber="1" minValue="0" maxValue="316782855"/>
    </cacheField>
    <cacheField name="Extra Large (Kwh)" numFmtId="170">
      <sharedItems containsString="0" containsBlank="1" containsNumber="1" minValue="0" maxValue="187842194.13799998"/>
    </cacheField>
    <cacheField name="StreetLightSales(Mwh)" numFmtId="170">
      <sharedItems containsString="0" containsBlank="1" containsNumber="1" minValue="0" maxValue="837400"/>
    </cacheField>
    <cacheField name="OtherSales (industrial (Kwh)" numFmtId="170">
      <sharedItems containsNonDate="0" containsString="0" containsBlank="1"/>
    </cacheField>
    <cacheField name="Total_sales_KWh" numFmtId="170">
      <sharedItems containsSemiMixedTypes="0" containsString="0" containsNumber="1" minValue="0" maxValue="776486139.6628834"/>
    </cacheField>
    <cacheField name="Energy sales Domestic billed (UGX millions)" numFmtId="170">
      <sharedItems containsString="0" containsBlank="1" containsNumber="1" minValue="49.156500000000001" maxValue="97.157945999999995"/>
    </cacheField>
    <cacheField name="Energy sales Commercial billed (UGX millions)" numFmtId="170">
      <sharedItems containsNonDate="0" containsString="0" containsBlank="1"/>
    </cacheField>
    <cacheField name="Energy sales Industial billed (UGX millions)" numFmtId="170">
      <sharedItems containsNonDate="0" containsString="0" containsBlank="1"/>
    </cacheField>
    <cacheField name="Energy sales Domestic collected (UGX millions)" numFmtId="170">
      <sharedItems containsString="0" containsBlank="1" containsNumber="1" minValue="522.63499999999999" maxValue="791.8"/>
    </cacheField>
    <cacheField name="Energy sales Commercial collected (UGX millions)" numFmtId="170">
      <sharedItems containsNonDate="0" containsString="0" containsBlank="1"/>
    </cacheField>
    <cacheField name="Energy sales Industial collected (UGX millions)" numFmtId="170">
      <sharedItems containsNonDate="0" containsString="0" containsBlank="1"/>
    </cacheField>
    <cacheField name="Energy sales (Total Millions)" numFmtId="170">
      <sharedItems containsString="0" containsBlank="1" containsNumber="1" minValue="41.081389819999998" maxValue="383047.34441106801"/>
    </cacheField>
    <cacheField name="PeakPurchased(kwh)" numFmtId="170">
      <sharedItems containsString="0" containsBlank="1" containsNumber="1" minValue="0" maxValue="251186585.73569351"/>
    </cacheField>
    <cacheField name="ShoulderPurchased(kwh)" numFmtId="170">
      <sharedItems containsString="0" containsBlank="1" containsNumber="1" minValue="0" maxValue="495159500"/>
    </cacheField>
    <cacheField name="Off-PeakPurchased(kwh)" numFmtId="170">
      <sharedItems containsString="0" containsBlank="1" containsNumber="1" minValue="0" maxValue="205054794"/>
    </cacheField>
    <cacheField name="Otherpurchased(kwh)" numFmtId="170">
      <sharedItems containsString="0" containsBlank="1" containsNumber="1" minValue="0" maxValue="9419189"/>
    </cacheField>
    <cacheField name="Total_purchased" numFmtId="170">
      <sharedItems containsString="0" containsBlank="1" containsNumber="1" minValue="0" maxValue="949141422"/>
    </cacheField>
    <cacheField name="own generation (MWh)" numFmtId="170">
      <sharedItems containsNonDate="0" containsString="0" containsBlank="1"/>
    </cacheField>
    <cacheField name="Purchases (UGX Millions)" numFmtId="170">
      <sharedItems containsString="0" containsBlank="1" containsNumber="1" minValue="0" maxValue="327665730"/>
    </cacheField>
    <cacheField name="Energy wheeled (MWh)" numFmtId="170">
      <sharedItems containsString="0" containsBlank="1" containsNumber="1" minValue="1369.9680000000001" maxValue="1388794"/>
    </cacheField>
    <cacheField name="Wheeling losses" numFmtId="170">
      <sharedItems containsString="0" containsBlank="1" containsNumber="1" minValue="0" maxValue="47423.28"/>
    </cacheField>
    <cacheField name="Technical loss estimates" numFmtId="170">
      <sharedItems containsString="0" containsBlank="1" containsNumber="1" minValue="6.92749999999997" maxValue="91605.28"/>
    </cacheField>
    <cacheField name="Commercial loss estimates" numFmtId="170">
      <sharedItems containsString="0" containsBlank="1" containsNumber="1" minValue="0" maxValue="102118"/>
    </cacheField>
    <cacheField name="4 KVA" numFmtId="0">
      <sharedItems containsString="0" containsBlank="1" containsNumber="1" containsInteger="1" minValue="0" maxValue="1"/>
    </cacheField>
    <cacheField name="5 kVA" numFmtId="0">
      <sharedItems containsString="0" containsBlank="1" containsNumber="1" containsInteger="1" minValue="0" maxValue="15"/>
    </cacheField>
    <cacheField name="6 KVA" numFmtId="0">
      <sharedItems containsString="0" containsBlank="1" containsNumber="1" containsInteger="1" minValue="0" maxValue="217"/>
    </cacheField>
    <cacheField name="15 kVA" numFmtId="0">
      <sharedItems containsString="0" containsBlank="1" containsNumber="1" containsInteger="1" minValue="0" maxValue="10"/>
    </cacheField>
    <cacheField name="16 kVA" numFmtId="0">
      <sharedItems containsString="0" containsBlank="1" containsNumber="1" containsInteger="1" minValue="0" maxValue="145"/>
    </cacheField>
    <cacheField name="25 kVA" numFmtId="0">
      <sharedItems containsString="0" containsBlank="1" containsNumber="1" containsInteger="1" minValue="0" maxValue="1102"/>
    </cacheField>
    <cacheField name="50 kVA" numFmtId="0">
      <sharedItems containsString="0" containsBlank="1" containsNumber="1" containsInteger="1" minValue="0" maxValue="4322"/>
    </cacheField>
    <cacheField name="63 kVA" numFmtId="0">
      <sharedItems containsString="0" containsBlank="1" containsNumber="1" containsInteger="1" minValue="0" maxValue="107"/>
    </cacheField>
    <cacheField name="80 kVA" numFmtId="0">
      <sharedItems containsString="0" containsBlank="1" containsNumber="1" containsInteger="1" minValue="1" maxValue="1"/>
    </cacheField>
    <cacheField name="100 kVA" numFmtId="0">
      <sharedItems containsString="0" containsBlank="1" containsNumber="1" containsInteger="1" minValue="0" maxValue="2592"/>
    </cacheField>
    <cacheField name="150 kVA" numFmtId="0">
      <sharedItems containsString="0" containsBlank="1" containsNumber="1" containsInteger="1" minValue="0" maxValue="158"/>
    </cacheField>
    <cacheField name="160 kVA" numFmtId="0">
      <sharedItems containsString="0" containsBlank="1" containsNumber="1" containsInteger="1" minValue="3" maxValue="3"/>
    </cacheField>
    <cacheField name="200 kVA" numFmtId="0">
      <sharedItems containsString="0" containsBlank="1" containsNumber="1" containsInteger="1" minValue="0" maxValue="2061"/>
    </cacheField>
    <cacheField name="250kVA" numFmtId="0">
      <sharedItems containsString="0" containsBlank="1" containsNumber="1" containsInteger="1" minValue="0" maxValue="85"/>
    </cacheField>
    <cacheField name="300kVA" numFmtId="0">
      <sharedItems containsString="0" containsBlank="1" containsNumber="1" containsInteger="1" minValue="0" maxValue="241"/>
    </cacheField>
    <cacheField name="315kVA" numFmtId="0">
      <sharedItems containsString="0" containsBlank="1" containsNumber="1" containsInteger="1" minValue="0" maxValue="1229"/>
    </cacheField>
    <cacheField name="Above 315 kVA" numFmtId="0">
      <sharedItems containsString="0" containsBlank="1" containsNumber="1" containsInteger="1" minValue="0" maxValue="15"/>
    </cacheField>
    <cacheField name="400 kVA" numFmtId="0">
      <sharedItems containsString="0" containsBlank="1" containsNumber="1" containsInteger="1" minValue="0" maxValue="331"/>
    </cacheField>
    <cacheField name="500 kVA" numFmtId="0">
      <sharedItems containsString="0" containsBlank="1" containsNumber="1" containsInteger="1" minValue="0" maxValue="860"/>
    </cacheField>
    <cacheField name="500 KVA and Above" numFmtId="0">
      <sharedItems containsString="0" containsBlank="1" containsNumber="1" containsInteger="1" minValue="0" maxValue="9"/>
    </cacheField>
    <cacheField name="600 kVA" numFmtId="0">
      <sharedItems containsString="0" containsBlank="1" containsNumber="1" containsInteger="1" minValue="0" maxValue="112"/>
    </cacheField>
    <cacheField name="630 kVA" numFmtId="0">
      <sharedItems containsString="0" containsBlank="1" containsNumber="1" containsInteger="1" minValue="0" maxValue="124"/>
    </cacheField>
    <cacheField name="750 kVA" numFmtId="0">
      <sharedItems containsString="0" containsBlank="1" containsNumber="1" containsInteger="1" minValue="0" maxValue="33"/>
    </cacheField>
    <cacheField name="800 kVA" numFmtId="0">
      <sharedItems containsString="0" containsBlank="1" containsNumber="1" containsInteger="1" minValue="0" maxValue="17"/>
    </cacheField>
    <cacheField name="1000 kVA and Above" numFmtId="0">
      <sharedItems containsString="0" containsBlank="1" containsNumber="1" containsInteger="1" minValue="0" maxValue="288"/>
    </cacheField>
    <cacheField name="Total KVA" numFmtId="170">
      <sharedItems containsMixedTypes="1" containsNumber="1" containsInteger="1" minValue="0" maxValue="1994358"/>
    </cacheField>
    <cacheField name="Total Transformers" numFmtId="170">
      <sharedItems containsSemiMixedTypes="0" containsString="0" containsNumber="1" containsInteger="1" minValue="0" maxValue="12736"/>
    </cacheField>
    <cacheField name="ExpatriateEmployees" numFmtId="170">
      <sharedItems containsBlank="1" containsMixedTypes="1" containsNumber="1" containsInteger="1" minValue="0" maxValue="16"/>
    </cacheField>
    <cacheField name="NationalEmployees" numFmtId="170">
      <sharedItems containsString="0" containsBlank="1" containsNumber="1" containsInteger="1" minValue="0" maxValue="1500"/>
    </cacheField>
    <cacheField name="staff_Total" numFmtId="170">
      <sharedItems containsString="0" containsBlank="1" containsNumber="1" containsInteger="1" minValue="0" maxValue="1504"/>
    </cacheField>
    <cacheField name="Permanent staff" numFmtId="170">
      <sharedItems containsString="0" containsBlank="1" containsNumber="1" containsInteger="1" minValue="0" maxValue="1496"/>
    </cacheField>
    <cacheField name="Contract staff" numFmtId="170">
      <sharedItems containsString="0" containsBlank="1" containsNumber="1" containsInteger="1" minValue="0" maxValue="92"/>
    </cacheField>
    <cacheField name="Casual labourers " numFmtId="170">
      <sharedItems containsString="0" containsBlank="1" containsNumber="1" containsInteger="1" minValue="0" maxValue="36"/>
    </cacheField>
    <cacheField name="DomesticCustomers" numFmtId="170">
      <sharedItems containsString="0" containsBlank="1" containsNumber="1" minValue="0" maxValue="1237880"/>
    </cacheField>
    <cacheField name="CommercialCustomers" numFmtId="170">
      <sharedItems containsString="0" containsBlank="1" containsNumber="1" containsInteger="1" minValue="0" maxValue="112089"/>
    </cacheField>
    <cacheField name="Medium IndustrialCustomers" numFmtId="170">
      <sharedItems containsString="0" containsBlank="1" containsNumber="1" containsInteger="1" minValue="0" maxValue="2688"/>
    </cacheField>
    <cacheField name="Large IndustryCustomers" numFmtId="170">
      <sharedItems containsString="0" containsBlank="1" containsNumber="1" containsInteger="1" minValue="0" maxValue="553"/>
    </cacheField>
    <cacheField name="Extra Large customers" numFmtId="170">
      <sharedItems containsString="0" containsBlank="1" containsNumber="1" containsInteger="1" minValue="0" maxValue="40"/>
    </cacheField>
    <cacheField name="Street LightCustomers" numFmtId="170">
      <sharedItems containsString="0" containsBlank="1" containsNumber="1" containsInteger="1" minValue="0" maxValue="369"/>
    </cacheField>
    <cacheField name="Industrial Customers" numFmtId="170">
      <sharedItems containsString="0" containsBlank="1" containsNumber="1" containsInteger="1" minValue="0" maxValue="0"/>
    </cacheField>
    <cacheField name="Customers Total" numFmtId="170">
      <sharedItems containsSemiMixedTypes="0" containsString="0" containsNumber="1" minValue="0" maxValue="1353448"/>
    </cacheField>
    <cacheField name="StaffCosts(Shs Mil)" numFmtId="170">
      <sharedItems containsString="0" containsBlank="1" containsNumber="1" minValue="0" maxValue="22671.118242016848"/>
    </cacheField>
    <cacheField name="RepairsMaintenance(Shs Mil)" numFmtId="170">
      <sharedItems containsString="0" containsBlank="1" containsNumber="1" minValue="0" maxValue="10742.379471109629"/>
    </cacheField>
    <cacheField name="TransportVehicles(Shs Mil)" numFmtId="170">
      <sharedItems containsString="0" containsBlank="1" containsNumber="1" minValue="0" maxValue="426.54479800000001"/>
    </cacheField>
    <cacheField name="AdminExpenses(Shs Mil)" numFmtId="170">
      <sharedItems containsString="0" containsBlank="1" containsNumber="1" minValue="-4.3448500000000001" maxValue="10903.579362960767"/>
    </cacheField>
    <cacheField name="SalesMarketing(Shs Mil)" numFmtId="170">
      <sharedItems containsString="0" containsBlank="1" containsNumber="1" minValue="0" maxValue="566.5027"/>
    </cacheField>
    <cacheField name="OtherCosts(Shs Mil)" numFmtId="170">
      <sharedItems containsString="0" containsBlank="1" containsNumber="1" minValue="0" maxValue="384.1352"/>
    </cacheField>
    <cacheField name="Licences(Shs Mil)" numFmtId="170">
      <sharedItems containsString="0" containsBlank="1" containsNumber="1" containsInteger="1" minValue="0" maxValue="0"/>
    </cacheField>
    <cacheField name="Generation fuel costs" numFmtId="170">
      <sharedItems containsNonDate="0" containsString="0" containsBlank="1"/>
    </cacheField>
    <cacheField name="Banking charges" numFmtId="170">
      <sharedItems containsString="0" containsBlank="1" containsNumber="1" minValue="0.327376" maxValue="6"/>
    </cacheField>
    <cacheField name="Annual General meeting" numFmtId="170">
      <sharedItems containsString="0" containsBlank="1" containsNumber="1" minValue="15.3" maxValue="15.3"/>
    </cacheField>
    <cacheField name="BOD Costs" numFmtId="170">
      <sharedItems containsNonDate="0" containsString="0" containsBlank="1"/>
    </cacheField>
    <cacheField name="Regulatory &amp; Other fees" numFmtId="170">
      <sharedItems containsString="0" containsBlank="1" containsNumber="1" minValue="0" maxValue="15548.678547833901"/>
    </cacheField>
    <cacheField name="Total O&amp;M" numFmtId="170">
      <sharedItems containsSemiMixedTypes="0" containsString="0" containsNumber="1" minValue="0" maxValue="55023.086152811513"/>
    </cacheField>
    <cacheField name="Scheduled outages (Hrs)" numFmtId="170">
      <sharedItems containsString="0" containsBlank="1" containsNumber="1" minValue="0" maxValue="633.75"/>
    </cacheField>
    <cacheField name="Scheduled outages (Mwh)" numFmtId="170">
      <sharedItems containsString="0" containsBlank="1" containsNumber="1" minValue="0" maxValue="695088.18"/>
    </cacheField>
    <cacheField name="Scheduled outages (UGX 'Mill)" numFmtId="170">
      <sharedItems containsString="0" containsBlank="1" containsNumber="1" minValue="0" maxValue="162878.5"/>
    </cacheField>
    <cacheField name="Unscheduled outages (Hrs)" numFmtId="170">
      <sharedItems containsString="0" containsBlank="1" containsNumber="1" minValue="0" maxValue="26034.13"/>
    </cacheField>
    <cacheField name="Unscheduled outages (MWh)" numFmtId="170">
      <sharedItems containsString="0" containsBlank="1" containsNumber="1" minValue="0" maxValue="590597.80000000005"/>
    </cacheField>
    <cacheField name="Unscheduled outages  (UGX 'Mill)" numFmtId="170">
      <sharedItems containsString="0" containsBlank="1" containsNumber="1" minValue="0" maxValue="38652753"/>
    </cacheField>
    <cacheField name="Outages due to another distributor/generator (Hrs)" numFmtId="170">
      <sharedItems containsString="0" containsBlank="1" containsNumber="1" minValue="0" maxValue="119"/>
    </cacheField>
    <cacheField name="Outages due to another distributor/generator (MWh)" numFmtId="170">
      <sharedItems containsString="0" containsBlank="1" containsNumber="1" minValue="0" maxValue="1632.6093088857547"/>
    </cacheField>
    <cacheField name="Outages due to another distributor/generator  (UGX 'Mill)" numFmtId="170">
      <sharedItems containsString="0" containsBlank="1" containsNumber="1" minValue="0" maxValue="645897.5"/>
    </cacheField>
    <cacheField name="Outages due to Umeme (Hrs)" numFmtId="170">
      <sharedItems containsString="0" containsBlank="1" containsNumber="1" minValue="23" maxValue="813"/>
    </cacheField>
    <cacheField name="Outages due to Umeme (MWh)" numFmtId="170">
      <sharedItems containsString="0" containsBlank="1" containsNumber="1" minValue="6.3029999999999999" maxValue="1878555.31"/>
    </cacheField>
    <cacheField name="Outages due to Umeme  (UGX 'Mill)" numFmtId="170">
      <sharedItems containsString="0" containsBlank="1" containsNumber="1" minValue="3.16536569735" maxValue="24922.7412"/>
    </cacheField>
    <cacheField name="Outages due to UETCL (Hrs)" numFmtId="170">
      <sharedItems containsString="0" containsBlank="1" containsNumber="1" minValue="1" maxValue="449.41"/>
    </cacheField>
    <cacheField name="Outages due to UETCL (MWh)" numFmtId="170">
      <sharedItems containsString="0" containsBlank="1" containsNumber="1" minValue="0.35599999999999998" maxValue="3466354.78"/>
    </cacheField>
    <cacheField name="Outages due to UETCL  (UGX 'Mill)" numFmtId="170">
      <sharedItems containsString="0" containsBlank="1" containsNumber="1" minValue="0.37907206449493802" maxValue="15344278"/>
    </cacheField>
    <cacheField name="Force majeure outages" numFmtId="170">
      <sharedItems containsString="0" containsBlank="1" containsNumber="1" minValue="0" maxValue="74"/>
    </cacheField>
    <cacheField name="Force majeure outages (MWh)" numFmtId="170">
      <sharedItems containsString="0" containsBlank="1" containsNumber="1" minValue="0" maxValue="1680932.2"/>
    </cacheField>
    <cacheField name="Force majeure outages  (UGX 'Mill)" numFmtId="170">
      <sharedItems containsString="0" containsBlank="1" containsNumber="1" minValue="0" maxValue="11.4"/>
    </cacheField>
    <cacheField name="Complaint received Billing" numFmtId="170">
      <sharedItems containsString="0" containsBlank="1" containsNumber="1" containsInteger="1" minValue="0" maxValue="5510"/>
    </cacheField>
    <cacheField name="Complaint received Metering" numFmtId="170">
      <sharedItems containsString="0" containsBlank="1" containsNumber="1" containsInteger="1" minValue="0" maxValue="2920"/>
    </cacheField>
    <cacheField name="Complaint received Quality of supply" numFmtId="170">
      <sharedItems containsString="0" containsBlank="1" containsNumber="1" containsInteger="1" minValue="0" maxValue="1002"/>
    </cacheField>
    <cacheField name="Complaint received Other" numFmtId="170">
      <sharedItems containsString="0" containsBlank="1" containsNumber="1" containsInteger="1" minValue="0" maxValue="264"/>
    </cacheField>
    <cacheField name="Complaint received Outstanding applications to connect" numFmtId="170">
      <sharedItems containsString="0" containsBlank="1" containsNumber="1" containsInteger="1" minValue="0" maxValue="2300"/>
    </cacheField>
    <cacheField name="Complaint resolved Billing" numFmtId="170">
      <sharedItems containsString="0" containsBlank="1" containsNumber="1" containsInteger="1" minValue="0" maxValue="5509"/>
    </cacheField>
    <cacheField name="Complaint resolved Metering" numFmtId="170">
      <sharedItems containsString="0" containsBlank="1" containsNumber="1" containsInteger="1" minValue="0" maxValue="2873"/>
    </cacheField>
    <cacheField name="Complaint resolved Quality of supply" numFmtId="170">
      <sharedItems containsString="0" containsBlank="1" containsNumber="1" containsInteger="1" minValue="0" maxValue="992"/>
    </cacheField>
    <cacheField name="Complaint resolved Other" numFmtId="170">
      <sharedItems containsString="0" containsBlank="1" containsNumber="1" containsInteger="1" minValue="0" maxValue="264"/>
    </cacheField>
    <cacheField name="Complaint Response Outstanding applications to connect" numFmtId="170">
      <sharedItems containsString="0" containsBlank="1" containsNumber="1" containsInteger="1" minValue="0" maxValue="2280"/>
    </cacheField>
    <cacheField name="Meters" numFmtId="170">
      <sharedItems containsString="0" containsBlank="1" containsNumber="1" minValue="0" maxValue="1216853"/>
    </cacheField>
    <cacheField name="Street lights" numFmtId="170">
      <sharedItems containsString="0" containsBlank="1" containsNumber="1" minValue="0" maxValue="14856"/>
    </cacheField>
    <cacheField name="LV" numFmtId="170">
      <sharedItems containsString="0" containsBlank="1" containsNumber="1" minValue="0" maxValue="20160.829999999954"/>
    </cacheField>
    <cacheField name="11 kV" numFmtId="170">
      <sharedItems containsString="0" containsBlank="1" containsNumber="1" minValue="0" maxValue="6294.0835652125934"/>
    </cacheField>
    <cacheField name="33 kV" numFmtId="170">
      <sharedItems containsString="0" containsBlank="1" containsNumber="1" minValue="0" maxValue="8301.77"/>
    </cacheField>
    <cacheField name="Total Distance" numFmtId="170">
      <sharedItems containsSemiMixedTypes="0" containsString="0" containsNumber="1" minValue="0" maxValue="34756.683565212545"/>
    </cacheField>
    <cacheField name="Comments" numFmtId="170">
      <sharedItems containsBlank="1" longText="1"/>
    </cacheField>
    <cacheField name="Service Fee/Fixed Monthly Charge " numFmtId="0">
      <sharedItems containsString="0" containsBlank="1" containsNumber="1" minValue="4.9257600000000004" maxValue="158.20168000000001"/>
    </cacheField>
    <cacheField name="Reconnection fees" numFmtId="0">
      <sharedItems containsString="0" containsBlank="1" containsNumber="1" minValue="0" maxValue="5"/>
    </cacheField>
    <cacheField name="Meter/transformer test fees" numFmtId="0">
      <sharedItems containsString="0" containsBlank="1" containsNumber="1" minValue="0" maxValue="0.94346099999999999"/>
    </cacheField>
    <cacheField name="Fines/Penalties" numFmtId="0">
      <sharedItems containsString="0" containsBlank="1" containsNumber="1" minValue="0" maxValue="3536"/>
    </cacheField>
    <cacheField name="Service Fee" numFmtId="0">
      <sharedItems containsString="0" containsBlank="1" containsNumber="1" minValue="0" maxValue="18.054000000000002"/>
    </cacheField>
    <cacheField name="Inspection fee" numFmtId="0">
      <sharedItems containsString="0" containsBlank="1" containsNumber="1" minValue="0" maxValue="29.474407999999997"/>
    </cacheField>
    <cacheField name="Meter connection fee" numFmtId="0">
      <sharedItems containsString="0" containsBlank="1" containsNumber="1" minValue="0" maxValue="50.683590677966109"/>
    </cacheField>
    <cacheField name="Line extensions" numFmtId="0">
      <sharedItems containsString="0" containsBlank="1" containsNumber="1" minValue="0" maxValue="34.777754000000002"/>
    </cacheField>
    <cacheField name="Commission fees" numFmtId="0">
      <sharedItems containsString="0" containsBlank="1" containsNumber="1" minValue="0" maxValue="17.317699999999999"/>
    </cacheField>
    <cacheField name="Inventory" numFmtId="0">
      <sharedItems containsString="0" containsBlank="1" containsNumber="1" minValue="0" maxValue="3.6210000000000004"/>
    </cacheField>
    <cacheField name="Wiring certificate fees" numFmtId="0">
      <sharedItems containsString="0" containsBlank="1" containsNumber="1" minValue="0" maxValue="193.47614999999999"/>
    </cacheField>
    <cacheField name="category" numFmtId="0">
      <sharedItems containsBlank="1"/>
    </cacheField>
    <cacheField name="Street_overhead" numFmtId="0">
      <sharedItems containsNonDate="0" containsString="0" containsBlank="1"/>
    </cacheField>
    <cacheField name="Street_Ground" numFmtId="0">
      <sharedItems containsNonDate="0" containsString="0" containsBlank="1"/>
    </cacheField>
    <cacheField name="Low voltage _head" numFmtId="0">
      <sharedItems containsNonDate="0" containsString="0" containsBlank="1"/>
    </cacheField>
    <cacheField name="Low Voltage_Ground" numFmtId="0">
      <sharedItems containsNonDate="0" containsString="0" containsBlank="1"/>
    </cacheField>
    <cacheField name="11Kv _head" numFmtId="0">
      <sharedItems containsNonDate="0" containsString="0" containsBlank="1"/>
    </cacheField>
    <cacheField name="11kv_Ground" numFmtId="0">
      <sharedItems containsNonDate="0" containsString="0" containsBlank="1"/>
    </cacheField>
    <cacheField name="33Kv _head" numFmtId="0">
      <sharedItems containsNonDate="0" containsString="0" containsBlank="1"/>
    </cacheField>
    <cacheField name="33kv_Ground" numFmtId="0">
      <sharedItems containsNonDate="0" containsString="0" containsBlank="1"/>
    </cacheField>
    <cacheField name="Poles" numFmtId="0">
      <sharedItems containsNonDate="0" containsString="0" containsBlank="1"/>
    </cacheField>
    <cacheField name="- Borrowings" numFmtId="0">
      <sharedItems containsNonDate="0" containsString="0" containsBlank="1"/>
    </cacheField>
    <cacheField name="- Finance leases" numFmtId="0">
      <sharedItems containsNonDate="0" containsString="0" containsBlank="1"/>
    </cacheField>
    <cacheField name="- Lease rental expenses" numFmtId="0">
      <sharedItems containsString="0" containsBlank="1" containsNumber="1" containsInteger="1" minValue="2" maxValue="2"/>
    </cacheField>
    <cacheField name="Interest income" numFmtId="0">
      <sharedItems containsNonDate="0" containsString="0" containsBlank="1"/>
    </cacheField>
    <cacheField name="Dividend income" numFmtId="0">
      <sharedItems containsString="0" containsBlank="1" containsNumber="1" minValue="6.0914000000000003E-2" maxValue="6.0914000000000003E-2"/>
    </cacheField>
    <cacheField name="Wheeling losses%" numFmtId="0">
      <sharedItems containsString="0" containsBlank="1" containsNumber="1" minValue="5.6599999999999998E-2" maxValue="0.66600000000000004"/>
    </cacheField>
    <cacheField name="Technical loss estimates%" numFmtId="0">
      <sharedItems containsString="0" containsBlank="1" containsNumber="1" minValue="0" maxValue="0.26"/>
    </cacheField>
    <cacheField name="Commercial loss estimates%" numFmtId="0">
      <sharedItems containsString="0" containsBlank="1" containsNumber="1" minValue="0.01" maxValue="0.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Mbaziira" refreshedDate="43846.38657534722" createdVersion="5" refreshedVersion="5" minRefreshableVersion="3" recordCount="123" xr:uid="{00000000-000A-0000-FFFF-FFFF01000000}">
  <cacheSource type="worksheet">
    <worksheetSource ref="A1:DQ124" sheet="Offgrids" r:id="rId2"/>
  </cacheSource>
  <cacheFields count="119">
    <cacheField name="Years" numFmtId="0">
      <sharedItems containsSemiMixedTypes="0" containsString="0" containsNumber="1" containsInteger="1" minValue="2008" maxValue="2018" count="11">
        <n v="2018"/>
        <n v="2017"/>
        <n v="2016"/>
        <n v="2015"/>
        <n v="2014"/>
        <n v="2013"/>
        <n v="2012"/>
        <n v="2011"/>
        <n v="2010"/>
        <n v="2009"/>
        <n v="2008"/>
      </sharedItems>
    </cacheField>
    <cacheField name="Quarters" numFmtId="0">
      <sharedItems/>
    </cacheField>
    <cacheField name="Period" numFmtId="0">
      <sharedItems/>
    </cacheField>
    <cacheField name="Utility" numFmtId="0">
      <sharedItems count="6">
        <s v="Kalangala Infrastructure Services"/>
        <s v="West Nile Rural Electrification Company"/>
        <s v="Kisiizi Hospital"/>
        <s v="Kabalega Hydromax"/>
        <s v="Pamoja Energy Ltd"/>
        <s v="Absolute Energy - Kitobo"/>
      </sharedItems>
    </cacheField>
    <cacheField name="Firm_ID" numFmtId="0">
      <sharedItems/>
    </cacheField>
    <cacheField name="Type" numFmtId="0">
      <sharedItems/>
    </cacheField>
    <cacheField name="DomesticSales(Kwh)" numFmtId="0">
      <sharedItems containsString="0" containsBlank="1" containsNumber="1" minValue="0" maxValue="914672.55450417078"/>
    </cacheField>
    <cacheField name="Commercial Sales(Kwh)" numFmtId="0">
      <sharedItems containsString="0" containsBlank="1" containsNumber="1" minValue="0" maxValue="2590307.571789471"/>
    </cacheField>
    <cacheField name="Medium Industry Sales(Kwh)" numFmtId="0">
      <sharedItems containsString="0" containsBlank="1" containsNumber="1" minValue="0" maxValue="878253.87370635848"/>
    </cacheField>
    <cacheField name="Large Industry Sales(Kwh)" numFmtId="0">
      <sharedItems containsString="0" containsBlank="1" containsNumber="1" containsInteger="1" minValue="0" maxValue="0"/>
    </cacheField>
    <cacheField name="Extra Large (Kwh)" numFmtId="0">
      <sharedItems containsNonDate="0" containsString="0" containsBlank="1"/>
    </cacheField>
    <cacheField name="StreetLightSales(Mwh)" numFmtId="0">
      <sharedItems containsString="0" containsBlank="1" containsNumber="1" containsInteger="1" minValue="0" maxValue="0"/>
    </cacheField>
    <cacheField name="OtherSales (industrial (Kwh)" numFmtId="0">
      <sharedItems containsString="0" containsBlank="1" containsNumber="1" containsInteger="1" minValue="0" maxValue="0"/>
    </cacheField>
    <cacheField name="Total_sales_KWh" numFmtId="0">
      <sharedItems containsSemiMixedTypes="0" containsString="0" containsNumber="1" minValue="0" maxValue="4383234"/>
    </cacheField>
    <cacheField name="Energy sales Domestic billed (UGX millions)" numFmtId="0">
      <sharedItems containsString="0" containsBlank="1" containsNumber="1" minValue="106.61713340999998" maxValue="663.76607999999976"/>
    </cacheField>
    <cacheField name="Energy sales Commercial billed (UGX millions)" numFmtId="0">
      <sharedItems containsString="0" containsBlank="1" containsNumber="1" minValue="23.374962800000002" maxValue="2101.9259199999992"/>
    </cacheField>
    <cacheField name="Energy sales Industial billed (UGX millions)" numFmtId="0">
      <sharedItems containsString="0" containsBlank="1" containsNumber="1" containsInteger="1" minValue="0" maxValue="0"/>
    </cacheField>
    <cacheField name="Energy sales Domestic collected (UGX millions)" numFmtId="0">
      <sharedItems containsString="0" containsBlank="1" containsNumber="1" minValue="0" maxValue="829.8"/>
    </cacheField>
    <cacheField name="Energy sales Commercial collected (UGX millions)" numFmtId="0">
      <sharedItems containsString="0" containsBlank="1" containsNumber="1" minValue="703.8" maxValue="1936.1999999999998"/>
    </cacheField>
    <cacheField name="Energy sales Industial collected (UGX millions)" numFmtId="0">
      <sharedItems containsString="0" containsBlank="1" containsNumber="1" minValue="0" maxValue="1642.1999999999998"/>
    </cacheField>
    <cacheField name="Energy sales (Total Millions)" numFmtId="0">
      <sharedItems containsString="0" containsBlank="1" containsNumber="1" minValue="0" maxValue="546.6"/>
    </cacheField>
    <cacheField name="PeakPurchased(kwh)" numFmtId="0">
      <sharedItems containsString="0" containsBlank="1" containsNumber="1" containsInteger="1" minValue="0" maxValue="0"/>
    </cacheField>
    <cacheField name="ShoulderPurchased(kwh)" numFmtId="0">
      <sharedItems containsString="0" containsBlank="1" containsNumber="1" minValue="0" maxValue="395600"/>
    </cacheField>
    <cacheField name="Off-PeakPurchased(kwh)" numFmtId="167">
      <sharedItems containsString="0" containsBlank="1" containsNumber="1" containsInteger="1" minValue="0" maxValue="0"/>
    </cacheField>
    <cacheField name="Otherpurchased(kwh)" numFmtId="0">
      <sharedItems containsString="0" containsBlank="1" containsNumber="1" containsInteger="1" minValue="0" maxValue="487021"/>
    </cacheField>
    <cacheField name="own generation (MWh)" numFmtId="0">
      <sharedItems containsString="0" containsBlank="1" containsNumber="1" minValue="23112" maxValue="4731794"/>
    </cacheField>
    <cacheField name="Total_Generated" numFmtId="167">
      <sharedItems containsSemiMixedTypes="0" containsString="0" containsNumber="1" minValue="0" maxValue="4731794"/>
    </cacheField>
    <cacheField name="Purchases (UGX Millions)" numFmtId="0">
      <sharedItems containsNonDate="0" containsString="0" containsBlank="1"/>
    </cacheField>
    <cacheField name="Energy wheeled (MWh)" numFmtId="0">
      <sharedItems containsNonDate="0" containsString="0" containsBlank="1"/>
    </cacheField>
    <cacheField name="Wheeling losses" numFmtId="0">
      <sharedItems containsNonDate="0" containsString="0" containsBlank="1"/>
    </cacheField>
    <cacheField name="Technical loss estimates" numFmtId="0">
      <sharedItems containsString="0" containsBlank="1" containsNumber="1" minValue="2.73" maxValue="710700"/>
    </cacheField>
    <cacheField name="Commercial loss estimates" numFmtId="0">
      <sharedItems containsString="0" containsBlank="1" containsNumber="1" minValue="-2387656.7000000002" maxValue="165304.45999999996"/>
    </cacheField>
    <cacheField name="25 kVA" numFmtId="0">
      <sharedItems containsString="0" containsBlank="1" containsNumber="1" containsInteger="1" minValue="0" maxValue="30"/>
    </cacheField>
    <cacheField name="50 kVA" numFmtId="0">
      <sharedItems containsString="0" containsBlank="1" containsNumber="1" containsInteger="1" minValue="0" maxValue="129"/>
    </cacheField>
    <cacheField name="100 kVA" numFmtId="0">
      <sharedItems containsString="0" containsBlank="1" containsNumber="1" containsInteger="1" minValue="0" maxValue="71"/>
    </cacheField>
    <cacheField name="200 kVA" numFmtId="0">
      <sharedItems containsString="0" containsBlank="1" containsNumber="1" containsInteger="1" minValue="0" maxValue="29"/>
    </cacheField>
    <cacheField name="5 kVA" numFmtId="0">
      <sharedItems containsString="0" containsBlank="1" containsNumber="1" containsInteger="1" minValue="0" maxValue="0"/>
    </cacheField>
    <cacheField name="6 KVA" numFmtId="0">
      <sharedItems containsNonDate="0" containsString="0" containsBlank="1"/>
    </cacheField>
    <cacheField name="15 kVA" numFmtId="0">
      <sharedItems containsString="0" containsBlank="1" containsNumber="1" containsInteger="1" minValue="0" maxValue="0"/>
    </cacheField>
    <cacheField name="16 kVA" numFmtId="0">
      <sharedItems containsString="0" containsBlank="1" containsNumber="1" containsInteger="1" minValue="0" maxValue="0"/>
    </cacheField>
    <cacheField name="63 kVA" numFmtId="0">
      <sharedItems containsString="0" containsBlank="1" containsNumber="1" containsInteger="1" minValue="0" maxValue="0"/>
    </cacheField>
    <cacheField name="150 kVA" numFmtId="0">
      <sharedItems containsString="0" containsBlank="1" containsNumber="1" containsInteger="1" minValue="0" maxValue="0"/>
    </cacheField>
    <cacheField name="250kVA" numFmtId="0">
      <sharedItems containsString="0" containsBlank="1" containsNumber="1" containsInteger="1" minValue="0" maxValue="0"/>
    </cacheField>
    <cacheField name="300kVA" numFmtId="0">
      <sharedItems containsString="0" containsBlank="1" containsNumber="1" containsInteger="1" minValue="0" maxValue="0"/>
    </cacheField>
    <cacheField name="315kVA" numFmtId="0">
      <sharedItems containsString="0" containsBlank="1" containsNumber="1" containsInteger="1" minValue="0" maxValue="17"/>
    </cacheField>
    <cacheField name="Above 315 kVA" numFmtId="0">
      <sharedItems containsString="0" containsBlank="1" containsNumber="1" containsInteger="1" minValue="0" maxValue="0"/>
    </cacheField>
    <cacheField name="400 kVA" numFmtId="0">
      <sharedItems containsString="0" containsBlank="1" containsNumber="1" containsInteger="1" minValue="0" maxValue="0"/>
    </cacheField>
    <cacheField name="500 kVA" numFmtId="0">
      <sharedItems containsString="0" containsBlank="1" containsNumber="1" containsInteger="1" minValue="0" maxValue="3"/>
    </cacheField>
    <cacheField name="500 KVA and Above" numFmtId="0">
      <sharedItems containsString="0" containsBlank="1" containsNumber="1" containsInteger="1" minValue="0" maxValue="1"/>
    </cacheField>
    <cacheField name="600 kVA" numFmtId="0">
      <sharedItems containsString="0" containsBlank="1" containsNumber="1" containsInteger="1" minValue="0" maxValue="0"/>
    </cacheField>
    <cacheField name="630 kVA" numFmtId="0">
      <sharedItems containsString="0" containsBlank="1" containsNumber="1" containsInteger="1" minValue="0" maxValue="0"/>
    </cacheField>
    <cacheField name="750 kVA" numFmtId="0">
      <sharedItems containsString="0" containsBlank="1" containsNumber="1" containsInteger="1" minValue="0" maxValue="0"/>
    </cacheField>
    <cacheField name="800 kVA" numFmtId="0">
      <sharedItems containsString="0" containsBlank="1" containsNumber="1" containsInteger="1" minValue="0" maxValue="0"/>
    </cacheField>
    <cacheField name="1000 kVA and Above" numFmtId="0">
      <sharedItems containsString="0" containsBlank="1" containsNumber="1" containsInteger="1" minValue="0" maxValue="3"/>
    </cacheField>
    <cacheField name="Total_KVA" numFmtId="0">
      <sharedItems containsString="0" containsBlank="1" containsNumber="1" containsInteger="1" minValue="0" maxValue="27375"/>
    </cacheField>
    <cacheField name="ExpatriateEmployees" numFmtId="0">
      <sharedItems containsString="0" containsBlank="1" containsNumber="1" containsInteger="1" minValue="0" maxValue="5"/>
    </cacheField>
    <cacheField name="NationalEmployees" numFmtId="0">
      <sharedItems containsString="0" containsBlank="1" containsNumber="1" containsInteger="1" minValue="0" maxValue="101"/>
    </cacheField>
    <cacheField name="Staff Total" numFmtId="0">
      <sharedItems containsString="0" containsBlank="1" containsNumber="1" containsInteger="1" minValue="0" maxValue="105"/>
    </cacheField>
    <cacheField name="Permanent staff" numFmtId="0">
      <sharedItems containsString="0" containsBlank="1" containsNumber="1" containsInteger="1" minValue="1" maxValue="91"/>
    </cacheField>
    <cacheField name="Contract staff" numFmtId="0">
      <sharedItems containsString="0" containsBlank="1" containsNumber="1" containsInteger="1" minValue="0" maxValue="0"/>
    </cacheField>
    <cacheField name="Casual labourers " numFmtId="0">
      <sharedItems containsString="0" containsBlank="1" containsNumber="1" containsInteger="1" minValue="1" maxValue="41"/>
    </cacheField>
    <cacheField name="Domestic Customers" numFmtId="0">
      <sharedItems containsBlank="1" containsMixedTypes="1" containsNumber="1" containsInteger="1" minValue="0" maxValue="9813"/>
    </cacheField>
    <cacheField name="Commercial Customers" numFmtId="0">
      <sharedItems containsBlank="1" containsMixedTypes="1" containsNumber="1" containsInteger="1" minValue="0" maxValue="6911"/>
    </cacheField>
    <cacheField name="Medium IndustrialCustomers" numFmtId="0">
      <sharedItems containsString="0" containsBlank="1" containsNumber="1" containsInteger="1" minValue="0" maxValue="13"/>
    </cacheField>
    <cacheField name="Large IndustryCustomers" numFmtId="0">
      <sharedItems containsString="0" containsBlank="1" containsNumber="1" containsInteger="1" minValue="0" maxValue="0"/>
    </cacheField>
    <cacheField name="Street LightCustomers" numFmtId="0">
      <sharedItems containsString="0" containsBlank="1" containsNumber="1" containsInteger="1" minValue="0" maxValue="0"/>
    </cacheField>
    <cacheField name="Industrial Customers" numFmtId="0">
      <sharedItems containsBlank="1" containsMixedTypes="1" containsNumber="1" containsInteger="1" minValue="0" maxValue="21"/>
    </cacheField>
    <cacheField name="Customer Total" numFmtId="0">
      <sharedItems containsString="0" containsBlank="1" containsNumber="1" containsInteger="1" minValue="0" maxValue="16737"/>
    </cacheField>
    <cacheField name="StaffCosts(Shs Mil)" numFmtId="165">
      <sharedItems containsString="0" containsBlank="1" containsNumber="1" minValue="0" maxValue="1089.371529"/>
    </cacheField>
    <cacheField name="RepairsMaintenance(Shs Mil)" numFmtId="0">
      <sharedItems containsString="0" containsBlank="1" containsNumber="1" minValue="0" maxValue="900.94206867454704"/>
    </cacheField>
    <cacheField name="TransportVehicles(Shs Mil)" numFmtId="0">
      <sharedItems containsString="0" containsBlank="1" containsNumber="1" minValue="0" maxValue="412.54560941"/>
    </cacheField>
    <cacheField name="AdminExpenses(Shs Mil)" numFmtId="0">
      <sharedItems containsString="0" containsBlank="1" containsNumber="1" minValue="-96.33631613" maxValue="574.79895419181298"/>
    </cacheField>
    <cacheField name="SalesMarketing(Shs Mil)" numFmtId="165">
      <sharedItems containsString="0" containsBlank="1" containsNumber="1" containsInteger="1" minValue="0" maxValue="0"/>
    </cacheField>
    <cacheField name="OtherCosts(Shs Mil)" numFmtId="0">
      <sharedItems containsString="0" containsBlank="1" containsNumber="1" minValue="0" maxValue="895.77391615363103"/>
    </cacheField>
    <cacheField name="Licences(Shs Mil)" numFmtId="0">
      <sharedItems containsString="0" containsBlank="1" containsNumber="1" minValue="0" maxValue="63.337549627024501"/>
    </cacheField>
    <cacheField name="Generation fuel costs" numFmtId="165">
      <sharedItems containsString="0" containsBlank="1" containsNumber="1" minValue="171.17486600343599" maxValue="359.69277087"/>
    </cacheField>
    <cacheField name="Total_OM" numFmtId="165">
      <sharedItems containsString="0" containsBlank="1" containsNumber="1" minValue="0" maxValue="2915.7121032100004"/>
    </cacheField>
    <cacheField name="Scheduled outages (Hrs)" numFmtId="0">
      <sharedItems containsString="0" containsBlank="1" containsNumber="1" minValue="7" maxValue="11"/>
    </cacheField>
    <cacheField name="Scheduled outages (Mwh)" numFmtId="0">
      <sharedItems containsString="0" containsBlank="1" containsNumber="1" minValue="9.5200000000000014" maxValue="28.250000000000004"/>
    </cacheField>
    <cacheField name="Scheduled outages (UGX 'Mill)" numFmtId="0">
      <sharedItems containsString="0" containsBlank="1" containsNumber="1" minValue="5.7120000000000006" maxValue="61.048250000000003"/>
    </cacheField>
    <cacheField name="Unscheduled outages (Hrs)" numFmtId="165">
      <sharedItems containsString="0" containsBlank="1" containsNumber="1" minValue="2.9169999999999998" maxValue="112.9"/>
    </cacheField>
    <cacheField name="Unscheduled outages (MWh)" numFmtId="165">
      <sharedItems containsString="0" containsBlank="1" containsNumber="1" minValue="8.2405249999999999" maxValue="153.54400000000001"/>
    </cacheField>
    <cacheField name="Unscheduled outages  (UGX 'Mill)" numFmtId="165">
      <sharedItems containsString="0" containsBlank="1" containsNumber="1" minValue="17.807774524999999" maxValue="129.7885795"/>
    </cacheField>
    <cacheField name="Outages due to another distributor/generator (Hrs)" numFmtId="165">
      <sharedItems containsNonDate="0" containsString="0" containsBlank="1"/>
    </cacheField>
    <cacheField name="Outages due to another distributor/generator (MWh)" numFmtId="165">
      <sharedItems containsNonDate="0" containsString="0" containsBlank="1"/>
    </cacheField>
    <cacheField name="Outages due to another distributor/generator  (UGX 'Mill)" numFmtId="165">
      <sharedItems containsNonDate="0" containsString="0" containsBlank="1"/>
    </cacheField>
    <cacheField name="Outages due to Umeme (Hrs)" numFmtId="0">
      <sharedItems containsDate="1" containsString="0" containsBlank="1" containsMixedTypes="1" minDate="1899-12-31T00:04:04" maxDate="1900-01-10T14:23:04"/>
    </cacheField>
    <cacheField name="Outages due to Umeme (MWh)" numFmtId="0">
      <sharedItems containsString="0" containsBlank="1" containsNumber="1" minValue="1.08" maxValue="2.72"/>
    </cacheField>
    <cacheField name="Outages due to Umeme  (UGX 'Mill)" numFmtId="0">
      <sharedItems containsString="0" containsBlank="1" containsNumber="1" minValue="0.45576" maxValue="1.14784"/>
    </cacheField>
    <cacheField name="Outages due to UETCL (Hrs)" numFmtId="165">
      <sharedItems containsNonDate="0" containsString="0" containsBlank="1"/>
    </cacheField>
    <cacheField name="Outages due to UETCL (MWh)" numFmtId="165">
      <sharedItems containsNonDate="0" containsString="0" containsBlank="1"/>
    </cacheField>
    <cacheField name="Outages due to UETCL  (UGX 'Mill)" numFmtId="165">
      <sharedItems containsNonDate="0" containsString="0" containsBlank="1"/>
    </cacheField>
    <cacheField name="Force majeure outages" numFmtId="0">
      <sharedItems containsDate="1" containsString="0" containsBlank="1" containsMixedTypes="1" minDate="8981-01-23T03:23:03" maxDate="9224-02-13T09:08:03"/>
    </cacheField>
    <cacheField name="Force majeure outages (MWh)" numFmtId="0">
      <sharedItems containsString="0" containsBlank="1" containsNumber="1" minValue="0.1" maxValue="2.73"/>
    </cacheField>
    <cacheField name="Force majeure outages  (UGX 'Mill)" numFmtId="0">
      <sharedItems containsString="0" containsBlank="1" containsNumber="1" minValue="4.2200000000000001E-2" maxValue="1.1520600000000001"/>
    </cacheField>
    <cacheField name="Complaint received Billing" numFmtId="0">
      <sharedItems containsString="0" containsBlank="1" containsNumber="1" containsInteger="1" minValue="0" maxValue="23"/>
    </cacheField>
    <cacheField name="Complaint received Metering" numFmtId="0">
      <sharedItems containsString="0" containsBlank="1" containsNumber="1" containsInteger="1" minValue="4" maxValue="47"/>
    </cacheField>
    <cacheField name="Complaint received Quality of supply" numFmtId="0">
      <sharedItems containsString="0" containsBlank="1" containsNumber="1" containsInteger="1" minValue="0" maxValue="190"/>
    </cacheField>
    <cacheField name="Complaint received Other" numFmtId="0">
      <sharedItems containsString="0" containsBlank="1" containsNumber="1" containsInteger="1" minValue="2" maxValue="170"/>
    </cacheField>
    <cacheField name="Complaint received Outstanding applications to connect" numFmtId="0">
      <sharedItems containsString="0" containsBlank="1" containsNumber="1" containsInteger="1" minValue="0" maxValue="0"/>
    </cacheField>
    <cacheField name="Complaint resolved Billing" numFmtId="0">
      <sharedItems containsString="0" containsBlank="1" containsNumber="1" containsInteger="1" minValue="0" maxValue="23"/>
    </cacheField>
    <cacheField name="Complaint resolved Metering" numFmtId="0">
      <sharedItems containsString="0" containsBlank="1" containsNumber="1" containsInteger="1" minValue="4" maxValue="47"/>
    </cacheField>
    <cacheField name="Complaint resolved Quality of supply" numFmtId="0">
      <sharedItems containsString="0" containsBlank="1" containsNumber="1" containsInteger="1" minValue="0" maxValue="190"/>
    </cacheField>
    <cacheField name="Complaint resolved Other" numFmtId="0">
      <sharedItems containsString="0" containsBlank="1" containsNumber="1" containsInteger="1" minValue="2" maxValue="170"/>
    </cacheField>
    <cacheField name="Complaint Response Outstanding applications to connect" numFmtId="0">
      <sharedItems containsString="0" containsBlank="1" containsNumber="1" containsInteger="1" minValue="0" maxValue="0"/>
    </cacheField>
    <cacheField name="Meters" numFmtId="0">
      <sharedItems containsString="0" containsBlank="1" containsNumber="1" containsInteger="1" minValue="0" maxValue="2695"/>
    </cacheField>
    <cacheField name="Street lights" numFmtId="0">
      <sharedItems containsString="0" containsBlank="1" containsNumber="1" minValue="0" maxValue="0.5"/>
    </cacheField>
    <cacheField name="LV" numFmtId="0">
      <sharedItems containsString="0" containsBlank="1" containsNumber="1" minValue="93.316000000000031" maxValue="164.78299999999999"/>
    </cacheField>
    <cacheField name="11 kV" numFmtId="0">
      <sharedItems containsString="0" containsBlank="1" containsNumber="1" containsInteger="1" minValue="0" maxValue="0"/>
    </cacheField>
    <cacheField name="33 kV" numFmtId="0">
      <sharedItems containsString="0" containsBlank="1" containsNumber="1" minValue="119.93" maxValue="550.00599999999997"/>
    </cacheField>
    <cacheField name="Total_Distace" numFmtId="0">
      <sharedItems containsString="0" containsBlank="1" containsNumber="1" minValue="0" maxValue="714.78899999999999"/>
    </cacheField>
    <cacheField name="Comments" numFmtId="0">
      <sharedItems containsNonDate="0" containsString="0" containsBlank="1"/>
    </cacheField>
    <cacheField name="REC_ID" numFmtId="0">
      <sharedItems containsBlank="1"/>
    </cacheField>
    <cacheField name="Service Fee/Fixed Monthly Charge " numFmtId="0">
      <sharedItems containsNonDate="0" containsString="0" containsBlank="1"/>
    </cacheField>
    <cacheField name="Reconnection fees" numFmtId="0">
      <sharedItems containsNonDate="0" containsString="0" containsBlank="1"/>
    </cacheField>
    <cacheField name="Meter/transformer test fees" numFmtId="0">
      <sharedItems containsNonDate="0" containsString="0" containsBlank="1"/>
    </cacheField>
    <cacheField name="Fines/Penalties" numFmtId="0">
      <sharedItems containsNonDate="0" containsString="0" containsBlank="1"/>
    </cacheField>
    <cacheField name="Service Fee" numFmtId="0">
      <sharedItems containsNonDate="0" containsString="0" containsBlank="1"/>
    </cacheField>
    <cacheField name="Inspection fe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Mbaziira" refreshedDate="44218.613291666668" createdVersion="6" refreshedVersion="6" minRefreshableVersion="3" recordCount="444" xr:uid="{BE2F0AEA-ED7E-4F18-A5FF-6552587B7EB1}">
  <cacheSource type="worksheet">
    <worksheetSource ref="A1:FM447" sheet="Distribution" r:id="rId2"/>
  </cacheSource>
  <cacheFields count="168">
    <cacheField name="Years" numFmtId="0">
      <sharedItems containsString="0" containsBlank="1" containsNumber="1" containsInteger="1" minValue="2005" maxValue="2020" count="15"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20"/>
        <n v="2005"/>
        <m/>
      </sharedItems>
    </cacheField>
    <cacheField name="Quarters" numFmtId="0">
      <sharedItems containsBlank="1" count="5">
        <s v="Q4"/>
        <s v="Q3"/>
        <s v="Q2"/>
        <s v="Q1"/>
        <m/>
      </sharedItems>
    </cacheField>
    <cacheField name="Period" numFmtId="0">
      <sharedItems containsBlank="1"/>
    </cacheField>
    <cacheField name="ElectricitySector" numFmtId="0">
      <sharedItems containsBlank="1"/>
    </cacheField>
    <cacheField name="DivideName" numFmtId="0">
      <sharedItems containsBlank="1"/>
    </cacheField>
    <cacheField name="Utility" numFmtId="0">
      <sharedItems containsBlank="1"/>
    </cacheField>
    <cacheField name="Abbreviation" numFmtId="0">
      <sharedItems containsBlank="1" count="15">
        <s v="KRECS"/>
        <s v="Umeme"/>
        <s v="CNST"/>
        <s v="EST"/>
        <s v="MWST"/>
        <s v="NEST"/>
        <s v="NNWST"/>
        <s v="SST"/>
        <s v="SWST"/>
        <s v="NWST"/>
        <s v="KIL"/>
        <s v="PACMECS"/>
        <s v="BECS"/>
        <s v="UEDCL"/>
        <m/>
      </sharedItems>
    </cacheField>
    <cacheField name="Type" numFmtId="0">
      <sharedItems containsBlank="1"/>
    </cacheField>
    <cacheField name="code" numFmtId="0">
      <sharedItems containsBlank="1"/>
    </cacheField>
    <cacheField name="REC_ID" numFmtId="0">
      <sharedItems containsBlank="1"/>
    </cacheField>
    <cacheField name="Domestic Sales(Kwh)" numFmtId="0">
      <sharedItems containsString="0" containsBlank="1" containsNumber="1" minValue="0" maxValue="181640093.94266859"/>
    </cacheField>
    <cacheField name="Commercial Sales(Kwh)" numFmtId="0">
      <sharedItems containsString="0" containsBlank="1" containsNumber="1" minValue="0" maxValue="94925218.817697316"/>
    </cacheField>
    <cacheField name="Medium Industry Sales(Kwh)" numFmtId="0">
      <sharedItems containsString="0" containsBlank="1" containsNumber="1" minValue="0" maxValue="129736978.29099998"/>
    </cacheField>
    <cacheField name="Large Industry Sales(Kwh)" numFmtId="0">
      <sharedItems containsString="0" containsBlank="1" containsNumber="1" minValue="0" maxValue="316782855"/>
    </cacheField>
    <cacheField name="Extra Large (Kwh)" numFmtId="0">
      <sharedItems containsString="0" containsBlank="1" containsNumber="1" minValue="0" maxValue="244986902.47900003"/>
    </cacheField>
    <cacheField name="StreetLightSales(kwh)" numFmtId="0">
      <sharedItems containsString="0" containsBlank="1" containsNumber="1" minValue="0" maxValue="837400"/>
    </cacheField>
    <cacheField name="OtherSales (industrial (Kwh)" numFmtId="0">
      <sharedItems containsNonDate="0" containsString="0" containsBlank="1"/>
    </cacheField>
    <cacheField name="Total_sales_KWh" numFmtId="0">
      <sharedItems containsString="0" containsBlank="1" containsNumber="1" minValue="0" maxValue="851926314.10437572"/>
    </cacheField>
    <cacheField name="Energy sales Domestic billed (UGX millions)" numFmtId="0">
      <sharedItems containsString="0" containsBlank="1" containsNumber="1" minValue="49.156500000000001" maxValue="124618"/>
    </cacheField>
    <cacheField name="Energy sales Commercial billed (UGX millions)" numFmtId="0">
      <sharedItems containsString="0" containsBlank="1" containsNumber="1" minValue="55081.985616872582" maxValue="59915"/>
    </cacheField>
    <cacheField name="Energy sales Industial billed (UGX millions)" numFmtId="0">
      <sharedItems containsString="0" containsBlank="1" containsNumber="1" minValue="233820.99093849986" maxValue="247073"/>
    </cacheField>
    <cacheField name="Energy sales Domestic collected (UGX millions)" numFmtId="0">
      <sharedItems containsString="0" containsBlank="1" containsNumber="1" minValue="522.63499999999999" maxValue="111540.31647252162"/>
    </cacheField>
    <cacheField name="Energy sales Commercial collected (UGX millions)" numFmtId="0">
      <sharedItems containsString="0" containsBlank="1" containsNumber="1" minValue="46924.332914758364" maxValue="46924.332914758364"/>
    </cacheField>
    <cacheField name="Energy sales Medium Industial collected (UGX millions)" numFmtId="0">
      <sharedItems containsString="0" containsBlank="1" containsNumber="1" minValue="62568.733266934978" maxValue="62568.733266934978"/>
    </cacheField>
    <cacheField name="Energy sales Large Industial collected (UGX millions)" numFmtId="0">
      <sharedItems containsString="0" containsBlank="1" containsNumber="1" minValue="70513.810528619986" maxValue="70513.810528619986"/>
    </cacheField>
    <cacheField name="Energy sales Xtra Large Industial collected (UGX millions)" numFmtId="0">
      <sharedItems containsString="0" containsBlank="1" containsNumber="1" minValue="58996.258322519992" maxValue="58996.258322519992"/>
    </cacheField>
    <cacheField name="Energy sales Street Lights collected (UGX millions)" numFmtId="0">
      <sharedItems containsString="0" containsBlank="1" containsNumber="1" minValue="155.19344406000002" maxValue="155.19344406000002"/>
    </cacheField>
    <cacheField name="Energy sales (Total Millions)" numFmtId="0">
      <sharedItems containsBlank="1" containsMixedTypes="1" containsNumber="1" minValue="0" maxValue="431606"/>
    </cacheField>
    <cacheField name="PeakPurchased(kwh)" numFmtId="0">
      <sharedItems containsString="0" containsBlank="1" containsNumber="1" minValue="0" maxValue="266316313.00000003"/>
    </cacheField>
    <cacheField name="ShoulderPurchased(kwh)" numFmtId="0">
      <sharedItems containsString="0" containsBlank="1" containsNumber="1" minValue="0" maxValue="528067307"/>
    </cacheField>
    <cacheField name="Off-PeakPurchased(kwh)" numFmtId="0">
      <sharedItems containsString="0" containsBlank="1" containsNumber="1" minValue="0" maxValue="211772361"/>
    </cacheField>
    <cacheField name="Otherpurchased(kwh)" numFmtId="0">
      <sharedItems containsString="0" containsBlank="1" containsNumber="1" minValue="0" maxValue="9419189"/>
    </cacheField>
    <cacheField name="Total_purchased" numFmtId="41">
      <sharedItems containsString="0" containsBlank="1" containsNumber="1" minValue="0" maxValue="1006155981.0000001"/>
    </cacheField>
    <cacheField name="own generation (MWh)" numFmtId="0">
      <sharedItems containsNonDate="0" containsString="0" containsBlank="1"/>
    </cacheField>
    <cacheField name="Purchases (UGX Millions)" numFmtId="0">
      <sharedItems containsString="0" containsBlank="1" containsNumber="1" minValue="0" maxValue="327665730"/>
    </cacheField>
    <cacheField name="Energy wheeled (MWh)" numFmtId="0">
      <sharedItems containsString="0" containsBlank="1" containsNumber="1" minValue="0" maxValue="22640933"/>
    </cacheField>
    <cacheField name="Wheeling losses" numFmtId="0">
      <sharedItems containsBlank="1" containsMixedTypes="1" containsNumber="1" minValue="0" maxValue="8007247"/>
    </cacheField>
    <cacheField name="Technical loss estimates" numFmtId="0">
      <sharedItems containsBlank="1" containsMixedTypes="1" containsNumber="1" minValue="0" maxValue="22132706"/>
    </cacheField>
    <cacheField name="Commercial loss estimates" numFmtId="0">
      <sharedItems containsBlank="1" containsMixedTypes="1" containsNumber="1" minValue="0" maxValue="3524316"/>
    </cacheField>
    <cacheField name="4 kVA" numFmtId="0">
      <sharedItems containsString="0" containsBlank="1" containsNumber="1" containsInteger="1" minValue="0" maxValue="1"/>
    </cacheField>
    <cacheField name="5 kVA" numFmtId="0">
      <sharedItems containsString="0" containsBlank="1" containsNumber="1" containsInteger="1" minValue="0" maxValue="15"/>
    </cacheField>
    <cacheField name="6 kVA" numFmtId="0">
      <sharedItems containsString="0" containsBlank="1" containsNumber="1" containsInteger="1" minValue="0" maxValue="217"/>
    </cacheField>
    <cacheField name="15 kVA" numFmtId="0">
      <sharedItems containsString="0" containsBlank="1" containsNumber="1" containsInteger="1" minValue="0" maxValue="10"/>
    </cacheField>
    <cacheField name="16 kVA" numFmtId="0">
      <sharedItems containsString="0" containsBlank="1" containsNumber="1" containsInteger="1" minValue="0" maxValue="148"/>
    </cacheField>
    <cacheField name="25 kVA" numFmtId="0">
      <sharedItems containsString="0" containsBlank="1" containsNumber="1" containsInteger="1" minValue="0" maxValue="1177"/>
    </cacheField>
    <cacheField name="50 kVA" numFmtId="0">
      <sharedItems containsString="0" containsBlank="1" containsNumber="1" containsInteger="1" minValue="0" maxValue="4904"/>
    </cacheField>
    <cacheField name="63 kVA" numFmtId="0">
      <sharedItems containsString="0" containsBlank="1" containsNumber="1" containsInteger="1" minValue="0" maxValue="107"/>
    </cacheField>
    <cacheField name="80 kVA" numFmtId="0">
      <sharedItems containsString="0" containsBlank="1" containsNumber="1" containsInteger="1" minValue="0" maxValue="1"/>
    </cacheField>
    <cacheField name="100 kVA" numFmtId="0">
      <sharedItems containsString="0" containsBlank="1" containsNumber="1" containsInteger="1" minValue="0" maxValue="2793"/>
    </cacheField>
    <cacheField name="150 kVA" numFmtId="0">
      <sharedItems containsString="0" containsBlank="1" containsNumber="1" containsInteger="1" minValue="0" maxValue="158"/>
    </cacheField>
    <cacheField name="160 kVA" numFmtId="0">
      <sharedItems containsString="0" containsBlank="1" containsNumber="1" containsInteger="1" minValue="3" maxValue="3"/>
    </cacheField>
    <cacheField name="200 kVA" numFmtId="0">
      <sharedItems containsString="0" containsBlank="1" containsNumber="1" containsInteger="1" minValue="0" maxValue="2141"/>
    </cacheField>
    <cacheField name="250 kVA" numFmtId="0">
      <sharedItems containsString="0" containsBlank="1" containsNumber="1" containsInteger="1" minValue="0" maxValue="85"/>
    </cacheField>
    <cacheField name="300 kVA" numFmtId="0">
      <sharedItems containsString="0" containsBlank="1" containsNumber="1" containsInteger="1" minValue="0" maxValue="241"/>
    </cacheField>
    <cacheField name="315 kVA" numFmtId="0">
      <sharedItems containsString="0" containsBlank="1" containsNumber="1" containsInteger="1" minValue="0" maxValue="1277"/>
    </cacheField>
    <cacheField name="Above 315 kVA" numFmtId="0">
      <sharedItems containsString="0" containsBlank="1" containsNumber="1" containsInteger="1" minValue="0" maxValue="523"/>
    </cacheField>
    <cacheField name="400 kVA" numFmtId="0">
      <sharedItems containsString="0" containsBlank="1" containsNumber="1" containsInteger="1" minValue="0" maxValue="331"/>
    </cacheField>
    <cacheField name="500 kVA" numFmtId="0">
      <sharedItems containsString="0" containsBlank="1" containsNumber="1" containsInteger="1" minValue="0" maxValue="922"/>
    </cacheField>
    <cacheField name="500 KVA and Above" numFmtId="0">
      <sharedItems containsString="0" containsBlank="1" containsNumber="1" containsInteger="1" minValue="0" maxValue="9"/>
    </cacheField>
    <cacheField name="600 kVA" numFmtId="0">
      <sharedItems containsString="0" containsBlank="1" containsNumber="1" containsInteger="1" minValue="0" maxValue="112"/>
    </cacheField>
    <cacheField name="630 kVA" numFmtId="0">
      <sharedItems containsString="0" containsBlank="1" containsNumber="1" containsInteger="1" minValue="0" maxValue="124"/>
    </cacheField>
    <cacheField name="750 kVA" numFmtId="0">
      <sharedItems containsString="0" containsBlank="1" containsNumber="1" containsInteger="1" minValue="0" maxValue="33"/>
    </cacheField>
    <cacheField name="800 kVA" numFmtId="0">
      <sharedItems containsString="0" containsBlank="1" containsNumber="1" containsInteger="1" minValue="0" maxValue="20"/>
    </cacheField>
    <cacheField name="1000 kVA and Above" numFmtId="0">
      <sharedItems containsString="0" containsBlank="1" containsNumber="1" containsInteger="1" minValue="0" maxValue="288"/>
    </cacheField>
    <cacheField name="1000 kVA" numFmtId="0">
      <sharedItems containsString="0" containsBlank="1" containsNumber="1" containsInteger="1" minValue="60" maxValue="60"/>
    </cacheField>
    <cacheField name="1250 kVA" numFmtId="0">
      <sharedItems containsString="0" containsBlank="1" containsNumber="1" containsInteger="1" minValue="1" maxValue="1"/>
    </cacheField>
    <cacheField name="1500 kVA" numFmtId="0">
      <sharedItems containsString="0" containsBlank="1" containsNumber="1" containsInteger="1" minValue="6" maxValue="6"/>
    </cacheField>
    <cacheField name="1650 kVA" numFmtId="0">
      <sharedItems containsString="0" containsBlank="1" containsNumber="1" containsInteger="1" minValue="5" maxValue="5"/>
    </cacheField>
    <cacheField name="2000 kVA" numFmtId="0">
      <sharedItems containsString="0" containsBlank="1" containsNumber="1" containsInteger="1" minValue="2" maxValue="2"/>
    </cacheField>
    <cacheField name="2500 kVA" numFmtId="0">
      <sharedItems containsString="0" containsBlank="1" containsNumber="1" containsInteger="1" minValue="5" maxValue="5"/>
    </cacheField>
    <cacheField name="3000 kVA" numFmtId="0">
      <sharedItems containsString="0" containsBlank="1" containsNumber="1" containsInteger="1" minValue="3" maxValue="3"/>
    </cacheField>
    <cacheField name="3600" numFmtId="0">
      <sharedItems containsString="0" containsBlank="1" containsNumber="1" containsInteger="1" minValue="0" maxValue="0"/>
    </cacheField>
    <cacheField name="4000 kVA" numFmtId="0">
      <sharedItems containsString="0" containsBlank="1" containsNumber="1" containsInteger="1" minValue="1" maxValue="1"/>
    </cacheField>
    <cacheField name="4800 kVA" numFmtId="0">
      <sharedItems containsString="0" containsBlank="1" containsNumber="1" containsInteger="1" minValue="2" maxValue="2"/>
    </cacheField>
    <cacheField name="7500 kVA" numFmtId="0">
      <sharedItems containsString="0" containsBlank="1" containsNumber="1" containsInteger="1" minValue="1" maxValue="1"/>
    </cacheField>
    <cacheField name="Total KVA" numFmtId="0">
      <sharedItems containsString="0" containsBlank="1" containsNumber="1" containsInteger="1" minValue="0" maxValue="2038463"/>
    </cacheField>
    <cacheField name="Total Transformers" numFmtId="0">
      <sharedItems containsString="0" containsBlank="1" containsNumber="1" containsInteger="1" minValue="0" maxValue="13840"/>
    </cacheField>
    <cacheField name="ExpatriateEmployees" numFmtId="0">
      <sharedItems containsBlank="1" containsMixedTypes="1" containsNumber="1" containsInteger="1" minValue="0" maxValue="16"/>
    </cacheField>
    <cacheField name="NationalEmployees" numFmtId="0">
      <sharedItems containsString="0" containsBlank="1" containsNumber="1" containsInteger="1" minValue="0" maxValue="1625"/>
    </cacheField>
    <cacheField name="staff_Total" numFmtId="0">
      <sharedItems containsString="0" containsBlank="1" containsNumber="1" containsInteger="1" minValue="0" maxValue="1630"/>
    </cacheField>
    <cacheField name="Permanent staff" numFmtId="0">
      <sharedItems containsString="0" containsBlank="1" containsNumber="1" containsInteger="1" minValue="0" maxValue="1496"/>
    </cacheField>
    <cacheField name="Contract staff" numFmtId="0">
      <sharedItems containsString="0" containsBlank="1" containsNumber="1" containsInteger="1" minValue="0" maxValue="263"/>
    </cacheField>
    <cacheField name="Casual labourers " numFmtId="0">
      <sharedItems containsString="0" containsBlank="1" containsNumber="1" containsInteger="1" minValue="0" maxValue="36"/>
    </cacheField>
    <cacheField name="DomesticCustomers" numFmtId="0">
      <sharedItems containsString="0" containsBlank="1" containsNumber="1" minValue="0" maxValue="1420464"/>
    </cacheField>
    <cacheField name="CommercialCustomers" numFmtId="0">
      <sharedItems containsString="0" containsBlank="1" containsNumber="1" containsInteger="1" minValue="0" maxValue="118340"/>
    </cacheField>
    <cacheField name="Medium IndustrialCustomers" numFmtId="0">
      <sharedItems containsString="0" containsBlank="1" containsNumber="1" containsInteger="1" minValue="0" maxValue="2819"/>
    </cacheField>
    <cacheField name="Large IndustryCustomers" numFmtId="0">
      <sharedItems containsString="0" containsBlank="1" containsNumber="1" containsInteger="1" minValue="0" maxValue="568"/>
    </cacheField>
    <cacheField name="Extra Large customers" numFmtId="0">
      <sharedItems containsString="0" containsBlank="1" containsNumber="1" containsInteger="1" minValue="0" maxValue="49"/>
    </cacheField>
    <cacheField name="Street LightCustomers" numFmtId="0">
      <sharedItems containsString="0" containsBlank="1" containsNumber="1" containsInteger="1" minValue="0" maxValue="369"/>
    </cacheField>
    <cacheField name="Industrial Customers" numFmtId="0">
      <sharedItems containsString="0" containsBlank="1" containsNumber="1" containsInteger="1" minValue="0" maxValue="0"/>
    </cacheField>
    <cacheField name="Customers Total" numFmtId="0">
      <sharedItems containsString="0" containsBlank="1" containsNumber="1" minValue="0" maxValue="1511813"/>
    </cacheField>
    <cacheField name="StaffCosts(Shs Mil)" numFmtId="0">
      <sharedItems containsString="0" containsBlank="1" containsNumber="1" minValue="0" maxValue="26974.340839571851"/>
    </cacheField>
    <cacheField name="RepairsMaintenance(Shs Mil)" numFmtId="0">
      <sharedItems containsString="0" containsBlank="1" containsNumber="1" minValue="0" maxValue="16090.460283"/>
    </cacheField>
    <cacheField name="TransportVehicles(Shs Mil)" numFmtId="0">
      <sharedItems containsString="0" containsBlank="1" containsNumber="1" minValue="0" maxValue="426.54479800000001"/>
    </cacheField>
    <cacheField name="AdminExpenses(Shs Mil)" numFmtId="0">
      <sharedItems containsString="0" containsBlank="1" containsNumber="1" minValue="-4.3448500000000001" maxValue="10903.579362960767"/>
    </cacheField>
    <cacheField name="SalesMarketing(Shs Mil)" numFmtId="0">
      <sharedItems containsString="0" containsBlank="1" containsNumber="1" minValue="0" maxValue="566.5027"/>
    </cacheField>
    <cacheField name="OtherCosts(Shs Mil)" numFmtId="0">
      <sharedItems containsString="0" containsBlank="1" containsNumber="1" minValue="0" maxValue="384.1352"/>
    </cacheField>
    <cacheField name="Licences(Shs Mil)" numFmtId="0">
      <sharedItems containsString="0" containsBlank="1" containsNumber="1" containsInteger="1" minValue="0" maxValue="0"/>
    </cacheField>
    <cacheField name="Generation fuel costs" numFmtId="0">
      <sharedItems containsNonDate="0" containsString="0" containsBlank="1"/>
    </cacheField>
    <cacheField name="Banking charges" numFmtId="0">
      <sharedItems containsString="0" containsBlank="1" containsNumber="1" minValue="0.327376" maxValue="2.85548"/>
    </cacheField>
    <cacheField name="Annual General meeting" numFmtId="0">
      <sharedItems containsString="0" containsBlank="1" containsNumber="1" minValue="15.3" maxValue="15.3"/>
    </cacheField>
    <cacheField name="BOD Costs" numFmtId="0">
      <sharedItems containsNonDate="0" containsString="0" containsBlank="1"/>
    </cacheField>
    <cacheField name="Regulatory &amp; Other fees" numFmtId="0">
      <sharedItems containsString="0" containsBlank="1" containsNumber="1" minValue="0" maxValue="18676.198591"/>
    </cacheField>
    <cacheField name="Total O&amp;M" numFmtId="0">
      <sharedItems containsString="0" containsBlank="1" containsNumber="1" minValue="0" maxValue="64095.114625554132"/>
    </cacheField>
    <cacheField name="Scheduled outages (Hrs)" numFmtId="0">
      <sharedItems containsString="0" containsBlank="1" containsNumber="1" minValue="0" maxValue="633.75"/>
    </cacheField>
    <cacheField name="Scheduled outages (Mwh)" numFmtId="0">
      <sharedItems containsString="0" containsBlank="1" containsNumber="1" minValue="0" maxValue="695088.18"/>
    </cacheField>
    <cacheField name="Scheduled outages (UGX 'Mill)" numFmtId="0">
      <sharedItems containsString="0" containsBlank="1" containsNumber="1" minValue="0" maxValue="6998766.9400000004"/>
    </cacheField>
    <cacheField name="Unscheduled outages (Hrs)" numFmtId="0">
      <sharedItems containsString="0" containsBlank="1" containsNumber="1" minValue="0" maxValue="26034.13"/>
    </cacheField>
    <cacheField name="Unscheduled outages (MWh)" numFmtId="0">
      <sharedItems containsString="0" containsBlank="1" containsNumber="1" minValue="0" maxValue="590597.80000000005"/>
    </cacheField>
    <cacheField name="Unscheduled outages  (UGX 'Mill)" numFmtId="0">
      <sharedItems containsString="0" containsBlank="1" containsNumber="1" minValue="0" maxValue="38652753"/>
    </cacheField>
    <cacheField name="Outages due to another distributor/generator (Hrs)" numFmtId="0">
      <sharedItems containsString="0" containsBlank="1" containsNumber="1" minValue="0" maxValue="247"/>
    </cacheField>
    <cacheField name="Outages due to another distributor/generator (MWh)" numFmtId="0">
      <sharedItems containsString="0" containsBlank="1" containsNumber="1" minValue="0" maxValue="1632.6093088857547"/>
    </cacheField>
    <cacheField name="Outages due to another distributor/generator  (UGX 'Mill)" numFmtId="0">
      <sharedItems containsString="0" containsBlank="1" containsNumber="1" minValue="0" maxValue="645897.5"/>
    </cacheField>
    <cacheField name="Outages due to Umeme (Hrs)" numFmtId="0">
      <sharedItems containsString="0" containsBlank="1" containsNumber="1" minValue="0" maxValue="847.78899999999999"/>
    </cacheField>
    <cacheField name="Outages due to Umeme (MWh)" numFmtId="0">
      <sharedItems containsString="0" containsBlank="1" containsNumber="1" minValue="0" maxValue="1878555.31"/>
    </cacheField>
    <cacheField name="Outages due to Umeme  (UGX 'Mill)" numFmtId="0">
      <sharedItems containsString="0" containsBlank="1" containsNumber="1" minValue="0" maxValue="24922.7412"/>
    </cacheField>
    <cacheField name="Outages due to UETCL (Hrs)" numFmtId="0">
      <sharedItems containsString="0" containsBlank="1" containsNumber="1" minValue="0" maxValue="449.41"/>
    </cacheField>
    <cacheField name="Outages due to UETCL (MWh)" numFmtId="0">
      <sharedItems containsString="0" containsBlank="1" containsNumber="1" minValue="0" maxValue="3466354.78"/>
    </cacheField>
    <cacheField name="Outages due to UETCL  (UGX 'Mill)" numFmtId="0">
      <sharedItems containsString="0" containsBlank="1" containsNumber="1" minValue="0" maxValue="15344278"/>
    </cacheField>
    <cacheField name="Force majeure outages" numFmtId="0">
      <sharedItems containsString="0" containsBlank="1" containsNumber="1" minValue="0" maxValue="74"/>
    </cacheField>
    <cacheField name="Force majeure outages (MWh)" numFmtId="0">
      <sharedItems containsString="0" containsBlank="1" containsNumber="1" minValue="0" maxValue="1680932.2"/>
    </cacheField>
    <cacheField name="Force majeure outages  (UGX 'Mill)" numFmtId="0">
      <sharedItems containsString="0" containsBlank="1" containsNumber="1" minValue="0" maxValue="11.4"/>
    </cacheField>
    <cacheField name="Complaint received Billing" numFmtId="0">
      <sharedItems containsBlank="1" containsMixedTypes="1" containsNumber="1" minValue="0" maxValue="88696"/>
    </cacheField>
    <cacheField name="Complaint received Metering" numFmtId="0">
      <sharedItems containsBlank="1" containsMixedTypes="1" containsNumber="1" minValue="0" maxValue="78069.832466470019"/>
    </cacheField>
    <cacheField name="Complaint received Quality of supply" numFmtId="0">
      <sharedItems containsBlank="1" containsMixedTypes="1" containsNumber="1" minValue="0" maxValue="2064"/>
    </cacheField>
    <cacheField name="Complaint received Other" numFmtId="0">
      <sharedItems containsBlank="1" containsMixedTypes="1" containsNumber="1" containsInteger="1" minValue="0" maxValue="658"/>
    </cacheField>
    <cacheField name="Complaint received Outstanding applications to connect" numFmtId="0">
      <sharedItems containsBlank="1" containsMixedTypes="1" containsNumber="1" containsInteger="1" minValue="0" maxValue="2300"/>
    </cacheField>
    <cacheField name="Complaint resolved Billing" numFmtId="0">
      <sharedItems containsBlank="1" containsMixedTypes="1" containsNumber="1" containsInteger="1" minValue="0" maxValue="5509"/>
    </cacheField>
    <cacheField name="Complaint resolved Metering" numFmtId="0">
      <sharedItems containsBlank="1" containsMixedTypes="1" containsNumber="1" containsInteger="1" minValue="0" maxValue="2873"/>
    </cacheField>
    <cacheField name="Complaint resolved Quality of supply" numFmtId="0">
      <sharedItems containsBlank="1" containsMixedTypes="1" containsNumber="1" containsInteger="1" minValue="0" maxValue="992"/>
    </cacheField>
    <cacheField name="Complaint resolved Other" numFmtId="0">
      <sharedItems containsBlank="1" containsMixedTypes="1" containsNumber="1" containsInteger="1" minValue="0" maxValue="362"/>
    </cacheField>
    <cacheField name="Complaint Response Outstanding applications to connect" numFmtId="0">
      <sharedItems containsBlank="1" containsMixedTypes="1" containsNumber="1" containsInteger="1" minValue="0" maxValue="2280"/>
    </cacheField>
    <cacheField name="Meters" numFmtId="0">
      <sharedItems containsString="0" containsBlank="1" containsNumber="1" containsInteger="1" minValue="0" maxValue="1216853"/>
    </cacheField>
    <cacheField name="Street lights" numFmtId="0">
      <sharedItems containsString="0" containsBlank="1" containsNumber="1" minValue="0" maxValue="20439"/>
    </cacheField>
    <cacheField name="LV" numFmtId="0">
      <sharedItems containsString="0" containsBlank="1" containsNumber="1" minValue="0" maxValue="21869.411562000001"/>
    </cacheField>
    <cacheField name="11 kV" numFmtId="0">
      <sharedItems containsString="0" containsBlank="1" containsNumber="1" minValue="0" maxValue="6489.29"/>
    </cacheField>
    <cacheField name="33 kV" numFmtId="0">
      <sharedItems containsString="0" containsBlank="1" containsNumber="1" minValue="0" maxValue="8923.3776595035706"/>
    </cacheField>
    <cacheField name="Total Distance" numFmtId="0">
      <sharedItems containsString="0" containsBlank="1" containsNumber="1" minValue="0" maxValue="37207.001562000005"/>
    </cacheField>
    <cacheField name="Comments" numFmtId="0">
      <sharedItems containsBlank="1" longText="1"/>
    </cacheField>
    <cacheField name="Service Fee/Fixed Monthly Charge " numFmtId="0">
      <sharedItems containsString="0" containsBlank="1" containsNumber="1" minValue="0" maxValue="226.47197699999998"/>
    </cacheField>
    <cacheField name="Reconnection fees" numFmtId="0">
      <sharedItems containsString="0" containsBlank="1" containsNumber="1" minValue="0" maxValue="343.62208333333302"/>
    </cacheField>
    <cacheField name="Meter/transformer test fees" numFmtId="0">
      <sharedItems containsString="0" containsBlank="1" containsNumber="1" minValue="0" maxValue="0.94346099999999999"/>
    </cacheField>
    <cacheField name="Fines/Penalties" numFmtId="0">
      <sharedItems containsString="0" containsBlank="1" containsNumber="1" minValue="0" maxValue="3536"/>
    </cacheField>
    <cacheField name="Service Fee" numFmtId="0">
      <sharedItems containsString="0" containsBlank="1" containsNumber="1" minValue="0" maxValue="18.054000000000002"/>
    </cacheField>
    <cacheField name="Inspection fee" numFmtId="0">
      <sharedItems containsString="0" containsBlank="1" containsNumber="1" minValue="0" maxValue="1703.5435696561001"/>
    </cacheField>
    <cacheField name="Meter connection fee" numFmtId="0">
      <sharedItems containsString="0" containsBlank="1" containsNumber="1" minValue="0" maxValue="50.683590677966109"/>
    </cacheField>
    <cacheField name="Line extensions" numFmtId="0">
      <sharedItems containsString="0" containsBlank="1" containsNumber="1" minValue="0" maxValue="45.203289999999996"/>
    </cacheField>
    <cacheField name="Commission fees" numFmtId="0">
      <sharedItems containsString="0" containsBlank="1" containsNumber="1" minValue="0" maxValue="17.317699999999999"/>
    </cacheField>
    <cacheField name="Inventory" numFmtId="0">
      <sharedItems containsString="0" containsBlank="1" containsNumber="1" minValue="0" maxValue="3.6210000000000004"/>
    </cacheField>
    <cacheField name="Wiring certificate fees/Others" numFmtId="0">
      <sharedItems containsString="0" containsBlank="1" containsNumber="1" minValue="0" maxValue="439.49237399999998"/>
    </cacheField>
    <cacheField name="category" numFmtId="0">
      <sharedItems containsBlank="1"/>
    </cacheField>
    <cacheField name="Street_overhead" numFmtId="0">
      <sharedItems containsNonDate="0" containsString="0" containsBlank="1"/>
    </cacheField>
    <cacheField name="Street_Ground" numFmtId="0">
      <sharedItems containsNonDate="0" containsString="0" containsBlank="1"/>
    </cacheField>
    <cacheField name="Low voltage _head" numFmtId="0">
      <sharedItems containsNonDate="0" containsString="0" containsBlank="1"/>
    </cacheField>
    <cacheField name="Low Voltage_Ground" numFmtId="0">
      <sharedItems containsNonDate="0" containsString="0" containsBlank="1"/>
    </cacheField>
    <cacheField name="11Kv _head" numFmtId="0">
      <sharedItems containsNonDate="0" containsString="0" containsBlank="1"/>
    </cacheField>
    <cacheField name="11kv_Ground" numFmtId="0">
      <sharedItems containsNonDate="0" containsString="0" containsBlank="1"/>
    </cacheField>
    <cacheField name="33Kv _head" numFmtId="0">
      <sharedItems containsNonDate="0" containsString="0" containsBlank="1"/>
    </cacheField>
    <cacheField name="33kv_Ground" numFmtId="0">
      <sharedItems containsNonDate="0" containsString="0" containsBlank="1"/>
    </cacheField>
    <cacheField name="Poles" numFmtId="0">
      <sharedItems containsNonDate="0" containsString="0" containsBlank="1"/>
    </cacheField>
    <cacheField name="- Borrowings" numFmtId="0">
      <sharedItems containsNonDate="0" containsString="0" containsBlank="1"/>
    </cacheField>
    <cacheField name="- Finance leases" numFmtId="0">
      <sharedItems containsNonDate="0" containsString="0" containsBlank="1"/>
    </cacheField>
    <cacheField name="- Lease rental expenses" numFmtId="0">
      <sharedItems containsString="0" containsBlank="1" containsNumber="1" containsInteger="1" minValue="2" maxValue="2"/>
    </cacheField>
    <cacheField name="Interest income" numFmtId="0">
      <sharedItems containsNonDate="0" containsString="0" containsBlank="1"/>
    </cacheField>
    <cacheField name="Dividend income" numFmtId="0">
      <sharedItems containsString="0" containsBlank="1" containsNumber="1" minValue="6.0914000000000003E-2" maxValue="6.0914000000000003E-2"/>
    </cacheField>
    <cacheField name="Wheeling losses%" numFmtId="0">
      <sharedItems containsBlank="1" containsMixedTypes="1" containsNumber="1" minValue="0" maxValue="16834.689999999999"/>
    </cacheField>
    <cacheField name="Technical loss estimates%" numFmtId="0">
      <sharedItems containsBlank="1" containsMixedTypes="1" containsNumber="1" minValue="0" maxValue="106386.00000000001"/>
    </cacheField>
    <cacheField name="Commercial loss estimates%" numFmtId="0">
      <sharedItems containsBlank="1" containsMixedTypes="1" containsNumber="1" minValue="0" maxValue="125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3">
  <r>
    <x v="0"/>
    <x v="0"/>
    <s v="2018Q4"/>
    <s v="Distribution"/>
    <s v="Local"/>
    <s v="Bundibugyo Energy Cooperative Society (BECS)"/>
    <x v="0"/>
    <x v="0"/>
    <s v="D10"/>
    <s v="2018Q4D10"/>
    <n v="567897.02749999997"/>
    <n v="100217.1225"/>
    <m/>
    <m/>
    <m/>
    <m/>
    <m/>
    <n v="668114.14999999991"/>
    <m/>
    <m/>
    <m/>
    <m/>
    <m/>
    <m/>
    <n v="458.49337202000004"/>
    <m/>
    <m/>
    <m/>
    <n v="900926"/>
    <n v="900926"/>
    <m/>
    <n v="314.66010299999999"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34"/>
    <m/>
    <m/>
    <n v="8597"/>
    <n v="60"/>
    <m/>
    <m/>
    <m/>
    <m/>
    <m/>
    <n v="8657"/>
    <n v="128.2312"/>
    <n v="140.34649999999999"/>
    <n v="37.667850000000001"/>
    <n v="84.602801999999997"/>
    <m/>
    <m/>
    <m/>
    <m/>
    <m/>
    <m/>
    <m/>
    <n v="5.63"/>
    <n v="396.47835199999997"/>
    <m/>
    <m/>
    <m/>
    <m/>
    <m/>
    <m/>
    <m/>
    <m/>
    <m/>
    <m/>
    <m/>
    <m/>
    <m/>
    <m/>
    <m/>
    <m/>
    <m/>
    <m/>
    <m/>
    <m/>
    <m/>
    <m/>
    <m/>
    <m/>
    <m/>
    <m/>
    <m/>
    <m/>
    <n v="8523"/>
    <n v="0"/>
    <n v="148"/>
    <n v="0"/>
    <n v="107"/>
    <n v="255"/>
    <m/>
    <n v="41.445599999999999"/>
    <n v="0"/>
    <n v="0"/>
    <n v="0"/>
    <n v="3.8599999999999994"/>
    <n v="0"/>
    <n v="0"/>
    <n v="0"/>
    <n v="0"/>
    <n v="0"/>
    <n v="0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Southern Service Territory (SST)"/>
    <x v="1"/>
    <x v="1"/>
    <s v="D6"/>
    <s v="2018Q4D6"/>
    <n v="1073396.7"/>
    <n v="745398.3"/>
    <n v="149588.72999999998"/>
    <m/>
    <m/>
    <m/>
    <m/>
    <n v="1968383.73"/>
    <m/>
    <m/>
    <m/>
    <m/>
    <m/>
    <m/>
    <n v="1570.890081"/>
    <m/>
    <m/>
    <m/>
    <n v="2518725"/>
    <n v="2518725"/>
    <m/>
    <n v="875.90426500000001"/>
    <m/>
    <m/>
    <m/>
    <m/>
    <m/>
    <m/>
    <m/>
    <m/>
    <m/>
    <n v="86"/>
    <n v="170"/>
    <m/>
    <m/>
    <n v="40"/>
    <m/>
    <m/>
    <n v="18"/>
    <m/>
    <m/>
    <n v="7"/>
    <n v="2"/>
    <m/>
    <m/>
    <m/>
    <m/>
    <m/>
    <m/>
    <m/>
    <m/>
    <n v="21085"/>
    <n v="323"/>
    <m/>
    <n v="37"/>
    <n v="37"/>
    <m/>
    <n v="37"/>
    <m/>
    <n v="11369"/>
    <n v="268"/>
    <n v="32"/>
    <m/>
    <m/>
    <m/>
    <m/>
    <n v="11669"/>
    <n v="327.31039399999997"/>
    <n v="438.92078100000003"/>
    <n v="42.864364999999999"/>
    <n v="43.672195000000002"/>
    <m/>
    <m/>
    <m/>
    <m/>
    <m/>
    <m/>
    <m/>
    <n v="1.881521"/>
    <n v="854.64925600000004"/>
    <m/>
    <m/>
    <m/>
    <m/>
    <m/>
    <m/>
    <m/>
    <m/>
    <m/>
    <m/>
    <m/>
    <m/>
    <m/>
    <m/>
    <m/>
    <m/>
    <m/>
    <m/>
    <m/>
    <m/>
    <m/>
    <m/>
    <m/>
    <m/>
    <m/>
    <m/>
    <m/>
    <m/>
    <n v="11682"/>
    <n v="0"/>
    <n v="424.19"/>
    <n v="0"/>
    <n v="741.25"/>
    <n v="1165.44"/>
    <m/>
    <n v="110.08704"/>
    <n v="0"/>
    <n v="0"/>
    <n v="4.350848"/>
    <n v="0"/>
    <n v="15.188219"/>
    <n v="0"/>
    <n v="0"/>
    <n v="0"/>
    <n v="0"/>
    <n v="0.8474600000000001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Kyegegewa Rural Electricity Cooperation Society"/>
    <x v="2"/>
    <x v="2"/>
    <s v="D11"/>
    <s v="2018Q4D11"/>
    <n v="497391"/>
    <n v="390785.2"/>
    <m/>
    <m/>
    <m/>
    <m/>
    <m/>
    <n v="888176.2"/>
    <m/>
    <m/>
    <m/>
    <m/>
    <m/>
    <m/>
    <n v="504.64627200000001"/>
    <m/>
    <m/>
    <m/>
    <n v="1116030"/>
    <n v="1116030"/>
    <m/>
    <n v="307.06539399999997"/>
    <m/>
    <m/>
    <m/>
    <m/>
    <m/>
    <m/>
    <m/>
    <m/>
    <m/>
    <n v="24"/>
    <n v="40"/>
    <m/>
    <m/>
    <n v="19"/>
    <m/>
    <m/>
    <n v="1"/>
    <m/>
    <m/>
    <m/>
    <m/>
    <m/>
    <m/>
    <m/>
    <m/>
    <m/>
    <m/>
    <m/>
    <m/>
    <n v="4700"/>
    <n v="84"/>
    <m/>
    <n v="38"/>
    <n v="38"/>
    <n v="35"/>
    <n v="3"/>
    <m/>
    <n v="4537"/>
    <n v="106"/>
    <m/>
    <m/>
    <m/>
    <m/>
    <m/>
    <n v="4643"/>
    <n v="93.289191000000002"/>
    <n v="45.787810999999998"/>
    <n v="19.490741"/>
    <n v="115.247894"/>
    <m/>
    <m/>
    <m/>
    <m/>
    <m/>
    <m/>
    <m/>
    <n v="9.8855750000000011"/>
    <n v="283.70121200000006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9.899360000000001"/>
    <n v="0.35260000000000002"/>
    <n v="0.04"/>
    <n v="0.3"/>
    <n v="13.54"/>
    <n v="0"/>
    <n v="0.29500000000000004"/>
    <n v="1.2"/>
    <n v="0"/>
    <n v="1.222202"/>
    <n v="0.56000000000000005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Kilembe Investment Limited"/>
    <x v="3"/>
    <x v="3"/>
    <s v="D12"/>
    <s v="2018Q4D12"/>
    <n v="1088709.93"/>
    <n v="272177.48"/>
    <n v="168299.65"/>
    <m/>
    <m/>
    <m/>
    <m/>
    <n v="1529187.0599999998"/>
    <m/>
    <m/>
    <m/>
    <m/>
    <m/>
    <m/>
    <n v="805.73"/>
    <m/>
    <m/>
    <m/>
    <n v="1812539"/>
    <n v="1812539"/>
    <m/>
    <n v="501.55"/>
    <m/>
    <m/>
    <m/>
    <m/>
    <m/>
    <m/>
    <m/>
    <m/>
    <m/>
    <n v="32"/>
    <n v="97"/>
    <m/>
    <m/>
    <n v="33"/>
    <m/>
    <m/>
    <n v="6"/>
    <m/>
    <m/>
    <n v="5"/>
    <n v="2"/>
    <m/>
    <m/>
    <m/>
    <m/>
    <m/>
    <m/>
    <m/>
    <m/>
    <n v="12355"/>
    <n v="175"/>
    <m/>
    <n v="33"/>
    <n v="33"/>
    <n v="22"/>
    <n v="9"/>
    <n v="2"/>
    <n v="12745"/>
    <n v="144"/>
    <n v="50"/>
    <m/>
    <m/>
    <m/>
    <m/>
    <n v="12939"/>
    <n v="200.33999999999997"/>
    <n v="182.74"/>
    <n v="93.1"/>
    <n v="171.32"/>
    <n v="67.849999999999994"/>
    <m/>
    <m/>
    <m/>
    <m/>
    <m/>
    <m/>
    <m/>
    <n v="715.35"/>
    <m/>
    <m/>
    <m/>
    <m/>
    <m/>
    <m/>
    <m/>
    <m/>
    <m/>
    <m/>
    <m/>
    <m/>
    <m/>
    <m/>
    <m/>
    <m/>
    <m/>
    <m/>
    <m/>
    <m/>
    <m/>
    <m/>
    <m/>
    <m/>
    <m/>
    <m/>
    <m/>
    <m/>
    <n v="12939"/>
    <n v="0"/>
    <n v="548.36"/>
    <n v="32.409999999999997"/>
    <n v="237.89100000000002"/>
    <n v="818.66100000000006"/>
    <m/>
    <n v="152.19003600000002"/>
    <n v="0.37190000000000001"/>
    <n v="0"/>
    <n v="4.9012000000000002"/>
    <n v="18.054000000000002"/>
    <n v="0"/>
    <n v="0"/>
    <n v="17.866"/>
    <n v="5.8505200000000004"/>
    <n v="0"/>
    <n v="193.47614999999999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Pader Abim Community Multipurpose Electric Co-operative Society Limited"/>
    <x v="4"/>
    <x v="4"/>
    <s v="D9"/>
    <s v="2018Q4D9"/>
    <n v="361261"/>
    <n v="165716"/>
    <m/>
    <m/>
    <m/>
    <m/>
    <m/>
    <n v="526977"/>
    <m/>
    <m/>
    <m/>
    <m/>
    <m/>
    <m/>
    <n v="390"/>
    <m/>
    <m/>
    <m/>
    <n v="647936"/>
    <n v="647936"/>
    <m/>
    <n v="224"/>
    <m/>
    <m/>
    <m/>
    <m/>
    <m/>
    <m/>
    <m/>
    <m/>
    <m/>
    <n v="23"/>
    <n v="50"/>
    <m/>
    <m/>
    <n v="22"/>
    <m/>
    <m/>
    <n v="2"/>
    <m/>
    <m/>
    <n v="2"/>
    <m/>
    <m/>
    <m/>
    <m/>
    <m/>
    <m/>
    <m/>
    <m/>
    <m/>
    <n v="6305"/>
    <n v="99"/>
    <m/>
    <n v="34"/>
    <n v="34"/>
    <n v="34"/>
    <m/>
    <m/>
    <n v="3495"/>
    <n v="72"/>
    <m/>
    <m/>
    <m/>
    <m/>
    <m/>
    <n v="3567"/>
    <n v="61"/>
    <n v="16.5"/>
    <n v="15"/>
    <n v="43"/>
    <m/>
    <m/>
    <m/>
    <m/>
    <m/>
    <m/>
    <m/>
    <n v="6"/>
    <n v="141.5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n v="0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North Western Service Territory (NWST)"/>
    <x v="5"/>
    <x v="1"/>
    <s v="D8"/>
    <s v="2018Q4D8"/>
    <n v="1658713.5"/>
    <n v="1099393.6000000001"/>
    <n v="866867.3"/>
    <n v="467815"/>
    <m/>
    <m/>
    <m/>
    <n v="4092789.4000000004"/>
    <m/>
    <m/>
    <m/>
    <m/>
    <m/>
    <m/>
    <n v="3186.9551580000002"/>
    <m/>
    <m/>
    <m/>
    <n v="9419189"/>
    <n v="9419189"/>
    <m/>
    <n v="2982.5264929999998"/>
    <m/>
    <m/>
    <m/>
    <m/>
    <m/>
    <m/>
    <m/>
    <m/>
    <m/>
    <n v="97"/>
    <n v="252"/>
    <m/>
    <m/>
    <n v="97"/>
    <m/>
    <m/>
    <n v="34"/>
    <m/>
    <m/>
    <n v="24"/>
    <n v="10"/>
    <m/>
    <m/>
    <m/>
    <m/>
    <m/>
    <m/>
    <m/>
    <m/>
    <n v="42235"/>
    <n v="514"/>
    <m/>
    <n v="62"/>
    <n v="62"/>
    <n v="62"/>
    <m/>
    <m/>
    <n v="15363"/>
    <n v="452"/>
    <n v="40"/>
    <n v="2"/>
    <m/>
    <m/>
    <m/>
    <n v="15857"/>
    <n v="509.60454100000004"/>
    <n v="617.34290700000008"/>
    <n v="57.024012999999997"/>
    <n v="67.892993000000004"/>
    <m/>
    <m/>
    <m/>
    <m/>
    <n v="2.85548"/>
    <m/>
    <m/>
    <m/>
    <n v="1254.719934"/>
    <m/>
    <m/>
    <m/>
    <m/>
    <m/>
    <m/>
    <m/>
    <m/>
    <m/>
    <m/>
    <m/>
    <m/>
    <m/>
    <m/>
    <m/>
    <m/>
    <m/>
    <m/>
    <m/>
    <m/>
    <m/>
    <m/>
    <m/>
    <m/>
    <m/>
    <m/>
    <m/>
    <m/>
    <n v="14856"/>
    <n v="3"/>
    <n v="777"/>
    <n v="0"/>
    <n v="1023"/>
    <n v="1800"/>
    <m/>
    <n v="153.61583999999999"/>
    <n v="0"/>
    <n v="0"/>
    <n v="14.819025000000002"/>
    <n v="0"/>
    <n v="29.474407999999997"/>
    <n v="0"/>
    <n v="0"/>
    <n v="0"/>
    <n v="0"/>
    <n v="1.27119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Southern West Service Territory (SWST)"/>
    <x v="6"/>
    <x v="1"/>
    <s v="D7"/>
    <s v="2018Q4D7"/>
    <n v="560723.30000000005"/>
    <n v="322577.59999999998"/>
    <n v="249606.40000000008"/>
    <n v="326389"/>
    <m/>
    <m/>
    <m/>
    <n v="1459296.3"/>
    <m/>
    <m/>
    <m/>
    <m/>
    <m/>
    <m/>
    <n v="1107.8196210000001"/>
    <m/>
    <m/>
    <m/>
    <n v="2246377"/>
    <n v="2246377"/>
    <m/>
    <n v="753.10182999999995"/>
    <m/>
    <m/>
    <m/>
    <m/>
    <m/>
    <m/>
    <m/>
    <m/>
    <m/>
    <n v="36"/>
    <n v="171"/>
    <m/>
    <m/>
    <n v="22"/>
    <m/>
    <m/>
    <n v="8"/>
    <m/>
    <m/>
    <n v="4"/>
    <m/>
    <m/>
    <n v="5"/>
    <m/>
    <m/>
    <n v="2"/>
    <m/>
    <m/>
    <n v="1"/>
    <n v="19270"/>
    <n v="249"/>
    <m/>
    <n v="32"/>
    <n v="32"/>
    <n v="32"/>
    <m/>
    <m/>
    <n v="8665"/>
    <n v="189"/>
    <n v="17"/>
    <n v="1"/>
    <m/>
    <m/>
    <m/>
    <n v="8872"/>
    <n v="284.198735"/>
    <n v="97.006805"/>
    <n v="34.666690000000003"/>
    <n v="35.441313999999998"/>
    <m/>
    <m/>
    <m/>
    <m/>
    <m/>
    <m/>
    <m/>
    <n v="1.4300310000000001"/>
    <n v="452.74357499999996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84.587999999999994"/>
    <n v="0"/>
    <n v="0"/>
    <n v="4.9739819999999995"/>
    <n v="0"/>
    <n v="11.903473999999999"/>
    <n v="0"/>
    <n v="0"/>
    <n v="0"/>
    <n v="0"/>
    <n v="0.46610400000000002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Central North Service Territory (CNST)"/>
    <x v="7"/>
    <x v="1"/>
    <s v="D1"/>
    <s v="2018Q4D1"/>
    <n v="284537.19317946926"/>
    <n v="228387"/>
    <n v="159022"/>
    <m/>
    <m/>
    <m/>
    <m/>
    <n v="671946.19317946932"/>
    <m/>
    <m/>
    <m/>
    <m/>
    <m/>
    <m/>
    <n v="495.21822899999995"/>
    <m/>
    <m/>
    <m/>
    <n v="824904.32"/>
    <n v="824904.32"/>
    <m/>
    <n v="277.62702000000002"/>
    <m/>
    <m/>
    <m/>
    <m/>
    <m/>
    <m/>
    <m/>
    <m/>
    <m/>
    <n v="29"/>
    <n v="65"/>
    <m/>
    <m/>
    <n v="28"/>
    <m/>
    <m/>
    <n v="1"/>
    <m/>
    <m/>
    <n v="2"/>
    <n v="1"/>
    <m/>
    <m/>
    <m/>
    <m/>
    <m/>
    <m/>
    <m/>
    <m/>
    <n v="7920"/>
    <n v="126"/>
    <m/>
    <n v="25"/>
    <n v="25"/>
    <n v="25"/>
    <m/>
    <m/>
    <n v="2960"/>
    <n v="60"/>
    <n v="3"/>
    <m/>
    <m/>
    <m/>
    <m/>
    <n v="3023"/>
    <n v="220.08236299999999"/>
    <n v="93.514822000000009"/>
    <n v="25.494875"/>
    <n v="31.011113999999999"/>
    <m/>
    <m/>
    <m/>
    <m/>
    <m/>
    <m/>
    <m/>
    <n v="0.83971399999999996"/>
    <n v="370.94288799999998"/>
    <m/>
    <m/>
    <m/>
    <m/>
    <m/>
    <m/>
    <m/>
    <m/>
    <m/>
    <m/>
    <m/>
    <m/>
    <m/>
    <m/>
    <m/>
    <m/>
    <m/>
    <m/>
    <m/>
    <m/>
    <m/>
    <m/>
    <m/>
    <m/>
    <m/>
    <m/>
    <m/>
    <m/>
    <n v="3068"/>
    <n v="0.4"/>
    <n v="309.43299999999999"/>
    <n v="0"/>
    <n v="480.08499999999998"/>
    <n v="789.51800000000003"/>
    <m/>
    <n v="28.492800000000003"/>
    <n v="0"/>
    <n v="0"/>
    <n v="0"/>
    <n v="0"/>
    <n v="3.9420339999999996"/>
    <n v="0"/>
    <n v="0"/>
    <n v="0"/>
    <n v="0"/>
    <n v="0.29661100000000001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Eastern Service Territory (EST)"/>
    <x v="8"/>
    <x v="1"/>
    <s v="D2"/>
    <s v="2018Q4D2"/>
    <n v="352123.49999999552"/>
    <n v="303974.70000000356"/>
    <m/>
    <m/>
    <m/>
    <m/>
    <m/>
    <n v="656098.19999999902"/>
    <m/>
    <m/>
    <m/>
    <m/>
    <m/>
    <m/>
    <n v="511.19406300000003"/>
    <m/>
    <m/>
    <m/>
    <n v="736770.60000000009"/>
    <n v="736770.60000000009"/>
    <m/>
    <n v="254.78628100000003"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n v="8725"/>
    <n v="152"/>
    <m/>
    <n v="22"/>
    <n v="22"/>
    <n v="22"/>
    <m/>
    <m/>
    <n v="4458"/>
    <n v="81"/>
    <m/>
    <m/>
    <m/>
    <m/>
    <m/>
    <n v="4539"/>
    <n v="187.60911199999998"/>
    <n v="27.868493999999998"/>
    <n v="10.568154999999999"/>
    <n v="24.861561000000002"/>
    <m/>
    <m/>
    <m/>
    <m/>
    <m/>
    <m/>
    <m/>
    <n v="1.525333"/>
    <n v="252.43265499999995"/>
    <m/>
    <m/>
    <m/>
    <m/>
    <m/>
    <m/>
    <m/>
    <m/>
    <m/>
    <m/>
    <m/>
    <m/>
    <m/>
    <m/>
    <m/>
    <m/>
    <m/>
    <m/>
    <m/>
    <m/>
    <m/>
    <m/>
    <m/>
    <m/>
    <m/>
    <m/>
    <m/>
    <m/>
    <n v="4316"/>
    <n v="0"/>
    <n v="356.37"/>
    <n v="0"/>
    <n v="382.09500000000003"/>
    <n v="738.46500000000003"/>
    <m/>
    <n v="45.108720000000005"/>
    <n v="0"/>
    <n v="0"/>
    <n v="0"/>
    <n v="0"/>
    <n v="8.8940669999999997"/>
    <n v="0"/>
    <n v="0"/>
    <n v="0"/>
    <n v="0"/>
    <n v="0.59322200000000003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Mid West Service Territory (MWST)"/>
    <x v="9"/>
    <x v="1"/>
    <s v="D3"/>
    <s v="2018Q4D3"/>
    <n v="340622"/>
    <n v="412067.80000000005"/>
    <n v="65071.199999997509"/>
    <m/>
    <m/>
    <m/>
    <m/>
    <n v="817760.99999999756"/>
    <m/>
    <m/>
    <m/>
    <m/>
    <m/>
    <m/>
    <n v="589.69955400000003"/>
    <m/>
    <m/>
    <m/>
    <n v="1234455"/>
    <n v="1234455"/>
    <m/>
    <n v="411.85705799999999"/>
    <m/>
    <m/>
    <m/>
    <m/>
    <m/>
    <m/>
    <m/>
    <m/>
    <m/>
    <n v="56"/>
    <n v="112"/>
    <m/>
    <m/>
    <n v="19"/>
    <m/>
    <m/>
    <n v="6"/>
    <m/>
    <m/>
    <n v="1"/>
    <m/>
    <m/>
    <m/>
    <m/>
    <m/>
    <m/>
    <m/>
    <m/>
    <m/>
    <n v="10415"/>
    <n v="194"/>
    <m/>
    <n v="13"/>
    <n v="13"/>
    <n v="13"/>
    <m/>
    <m/>
    <n v="3594"/>
    <n v="129"/>
    <n v="2"/>
    <m/>
    <m/>
    <m/>
    <m/>
    <n v="3725"/>
    <n v="460.20385199999998"/>
    <n v="146.828406"/>
    <n v="27.703804000000002"/>
    <n v="42.028503999999998"/>
    <m/>
    <m/>
    <m/>
    <m/>
    <m/>
    <m/>
    <m/>
    <n v="2.0581689999999999"/>
    <n v="678.82273499999997"/>
    <m/>
    <m/>
    <m/>
    <m/>
    <m/>
    <m/>
    <m/>
    <m/>
    <m/>
    <m/>
    <m/>
    <m/>
    <m/>
    <m/>
    <m/>
    <m/>
    <m/>
    <m/>
    <m/>
    <m/>
    <m/>
    <m/>
    <m/>
    <m/>
    <m/>
    <m/>
    <m/>
    <m/>
    <n v="4034"/>
    <n v="0"/>
    <n v="379.226"/>
    <n v="0"/>
    <n v="736.9559999999999"/>
    <n v="1116.1819999999998"/>
    <m/>
    <n v="32.723039999999997"/>
    <n v="0"/>
    <n v="0"/>
    <n v="0.49915300000000001"/>
    <n v="0"/>
    <n v="2.282203"/>
    <n v="0"/>
    <n v="0"/>
    <n v="0"/>
    <n v="0"/>
    <n v="0.12711900000000001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North North West Service Territory (NNWST)"/>
    <x v="10"/>
    <x v="1"/>
    <s v="D5"/>
    <s v="2018Q4D5"/>
    <n v="777525.3"/>
    <n v="421484.1"/>
    <n v="198610.19999999885"/>
    <m/>
    <m/>
    <m/>
    <m/>
    <n v="1397619.5999999987"/>
    <m/>
    <m/>
    <m/>
    <m/>
    <m/>
    <m/>
    <n v="1030.16338"/>
    <m/>
    <m/>
    <m/>
    <n v="1736142.5"/>
    <n v="1736142.5"/>
    <m/>
    <n v="585.703532"/>
    <m/>
    <m/>
    <m/>
    <m/>
    <m/>
    <m/>
    <m/>
    <m/>
    <m/>
    <n v="49"/>
    <n v="97"/>
    <m/>
    <m/>
    <n v="40"/>
    <m/>
    <m/>
    <n v="4"/>
    <m/>
    <m/>
    <n v="1"/>
    <n v="4"/>
    <m/>
    <m/>
    <m/>
    <m/>
    <m/>
    <m/>
    <m/>
    <m/>
    <n v="12450"/>
    <n v="195"/>
    <m/>
    <n v="42"/>
    <n v="42"/>
    <n v="42"/>
    <m/>
    <m/>
    <n v="7536"/>
    <n v="146"/>
    <n v="7"/>
    <m/>
    <m/>
    <m/>
    <m/>
    <n v="7689"/>
    <n v="324.37965200000002"/>
    <n v="290.44993099999999"/>
    <n v="42.498366000000004"/>
    <n v="52.773693000000002"/>
    <m/>
    <m/>
    <m/>
    <m/>
    <n v="2.3390629999999999"/>
    <m/>
    <m/>
    <m/>
    <n v="712.44070499999998"/>
    <m/>
    <m/>
    <m/>
    <m/>
    <m/>
    <m/>
    <m/>
    <m/>
    <m/>
    <m/>
    <m/>
    <m/>
    <m/>
    <m/>
    <m/>
    <m/>
    <m/>
    <m/>
    <m/>
    <m/>
    <m/>
    <m/>
    <m/>
    <m/>
    <m/>
    <m/>
    <m/>
    <m/>
    <n v="7415"/>
    <n v="0.4"/>
    <n v="396.1"/>
    <n v="0"/>
    <n v="779.3599999999999"/>
    <n v="1175.46"/>
    <m/>
    <n v="75.966239999999999"/>
    <n v="0"/>
    <n v="0"/>
    <n v="1.1284750000000001"/>
    <n v="0"/>
    <n v="10.851016"/>
    <n v="0"/>
    <n v="0"/>
    <n v="0"/>
    <n v="0"/>
    <n v="0.51101799999999997"/>
    <s v="Minigrid"/>
    <m/>
    <m/>
    <m/>
    <m/>
    <m/>
    <m/>
    <m/>
    <m/>
    <m/>
    <m/>
    <m/>
    <m/>
    <m/>
    <m/>
    <m/>
    <m/>
    <m/>
  </r>
  <r>
    <x v="0"/>
    <x v="0"/>
    <s v="2018Q4"/>
    <s v="Distribution"/>
    <s v="Local"/>
    <s v="North East Service Territory (NEST)"/>
    <x v="11"/>
    <x v="1"/>
    <s v="D4"/>
    <s v="2018Q4D4"/>
    <n v="447355.37131902564"/>
    <n v="385843.99908775568"/>
    <n v="229903.90000000002"/>
    <n v="47677"/>
    <m/>
    <m/>
    <m/>
    <n v="1110780.2704067812"/>
    <m/>
    <m/>
    <m/>
    <m/>
    <m/>
    <m/>
    <n v="768.05306899999994"/>
    <m/>
    <m/>
    <m/>
    <n v="1816135.79"/>
    <n v="1816135.79"/>
    <m/>
    <n v="571.87267199999997"/>
    <m/>
    <m/>
    <m/>
    <m/>
    <m/>
    <m/>
    <m/>
    <m/>
    <m/>
    <n v="19"/>
    <n v="127"/>
    <m/>
    <m/>
    <n v="17"/>
    <m/>
    <m/>
    <n v="7"/>
    <m/>
    <m/>
    <n v="1"/>
    <n v="7"/>
    <m/>
    <m/>
    <m/>
    <m/>
    <m/>
    <m/>
    <m/>
    <m/>
    <n v="12445"/>
    <n v="178"/>
    <m/>
    <n v="31"/>
    <n v="31"/>
    <n v="31"/>
    <m/>
    <m/>
    <n v="4021"/>
    <n v="98"/>
    <n v="5"/>
    <n v="2"/>
    <m/>
    <m/>
    <m/>
    <n v="4126"/>
    <n v="278.49097799999998"/>
    <n v="262.79596599999996"/>
    <n v="44.479776999999999"/>
    <n v="46.251391999999996"/>
    <m/>
    <m/>
    <m/>
    <m/>
    <m/>
    <m/>
    <m/>
    <n v="1.5460100000000001"/>
    <n v="633.564123"/>
    <m/>
    <m/>
    <m/>
    <m/>
    <m/>
    <m/>
    <m/>
    <m/>
    <m/>
    <m/>
    <m/>
    <m/>
    <m/>
    <m/>
    <m/>
    <m/>
    <m/>
    <m/>
    <m/>
    <m/>
    <m/>
    <m/>
    <m/>
    <m/>
    <m/>
    <m/>
    <m/>
    <m/>
    <n v="4478"/>
    <n v="4"/>
    <n v="319.37"/>
    <n v="0"/>
    <n v="521.91"/>
    <n v="841.28"/>
    <m/>
    <n v="39.715200000000003"/>
    <n v="8.3299999999999999E-2"/>
    <n v="0"/>
    <n v="0"/>
    <n v="0"/>
    <n v="6.1467790000000004"/>
    <n v="0"/>
    <n v="0"/>
    <n v="0"/>
    <n v="0"/>
    <n v="0.50847600000000004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Central North Service Territory (CNST)"/>
    <x v="7"/>
    <x v="1"/>
    <s v="D1"/>
    <s v="2018Q3D1"/>
    <n v="254836.22137181717"/>
    <n v="224751.39148352022"/>
    <n v="73092.299999999988"/>
    <m/>
    <m/>
    <m/>
    <m/>
    <n v="552679.91285533737"/>
    <m/>
    <m/>
    <m/>
    <m/>
    <m/>
    <m/>
    <m/>
    <m/>
    <m/>
    <m/>
    <n v="768294"/>
    <n v="768294"/>
    <m/>
    <m/>
    <m/>
    <m/>
    <m/>
    <m/>
    <m/>
    <m/>
    <m/>
    <m/>
    <m/>
    <n v="29"/>
    <n v="65"/>
    <m/>
    <m/>
    <n v="28"/>
    <m/>
    <m/>
    <n v="1"/>
    <m/>
    <m/>
    <n v="2"/>
    <n v="1"/>
    <m/>
    <m/>
    <m/>
    <m/>
    <m/>
    <m/>
    <m/>
    <m/>
    <n v="7920"/>
    <n v="126"/>
    <m/>
    <n v="25"/>
    <n v="25"/>
    <n v="25"/>
    <m/>
    <m/>
    <n v="2801"/>
    <n v="59"/>
    <n v="4"/>
    <n v="0"/>
    <m/>
    <m/>
    <m/>
    <n v="2864"/>
    <n v="183.92341600000003"/>
    <n v="67.605099999999993"/>
    <n v="23.585467999999999"/>
    <n v="33.458497000000001"/>
    <m/>
    <m/>
    <m/>
    <m/>
    <m/>
    <m/>
    <m/>
    <n v="0.78024199999999999"/>
    <n v="309.35272300000003"/>
    <m/>
    <m/>
    <m/>
    <m/>
    <m/>
    <m/>
    <m/>
    <m/>
    <m/>
    <m/>
    <m/>
    <m/>
    <m/>
    <m/>
    <m/>
    <m/>
    <m/>
    <m/>
    <m/>
    <m/>
    <m/>
    <m/>
    <m/>
    <m/>
    <m/>
    <m/>
    <m/>
    <m/>
    <n v="2864"/>
    <n v="0.4"/>
    <n v="309.43299999999999"/>
    <n v="0"/>
    <n v="480.08499999999998"/>
    <n v="789.51800000000003"/>
    <m/>
    <n v="24.988320000000002"/>
    <n v="0"/>
    <n v="0"/>
    <n v="0"/>
    <n v="0"/>
    <n v="4.1457630000000005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Eastern Service Territory (EST)"/>
    <x v="8"/>
    <x v="1"/>
    <s v="D2"/>
    <s v="2018Q3D2"/>
    <n v="320067.20000000088"/>
    <n v="393129.60000000033"/>
    <n v="0"/>
    <m/>
    <m/>
    <m/>
    <m/>
    <n v="713196.80000000121"/>
    <m/>
    <m/>
    <m/>
    <m/>
    <m/>
    <m/>
    <m/>
    <m/>
    <m/>
    <m/>
    <n v="787178"/>
    <n v="787178"/>
    <m/>
    <m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n v="8725"/>
    <n v="152"/>
    <m/>
    <n v="21"/>
    <n v="21"/>
    <n v="21"/>
    <m/>
    <m/>
    <n v="4149"/>
    <n v="75"/>
    <n v="0"/>
    <n v="0"/>
    <m/>
    <m/>
    <m/>
    <n v="4224"/>
    <n v="170.75380200000001"/>
    <n v="17.0213"/>
    <n v="15.252998"/>
    <n v="24.215125999999998"/>
    <m/>
    <m/>
    <m/>
    <m/>
    <m/>
    <m/>
    <m/>
    <n v="1.4173020000000001"/>
    <n v="228.660528"/>
    <m/>
    <m/>
    <m/>
    <m/>
    <m/>
    <m/>
    <m/>
    <m/>
    <m/>
    <m/>
    <m/>
    <m/>
    <m/>
    <m/>
    <m/>
    <m/>
    <m/>
    <m/>
    <m/>
    <m/>
    <m/>
    <m/>
    <m/>
    <m/>
    <m/>
    <m/>
    <m/>
    <m/>
    <n v="4224"/>
    <n v="0"/>
    <n v="356.90999999999997"/>
    <n v="0"/>
    <n v="380.29500000000002"/>
    <n v="737.20499999999993"/>
    <m/>
    <n v="39.765599999999999"/>
    <n v="0"/>
    <n v="0"/>
    <n v="0"/>
    <n v="0"/>
    <n v="4.8444069999999995"/>
    <n v="0"/>
    <n v="0"/>
    <n v="0"/>
    <n v="0"/>
    <n v="0.21186500000000003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Mid West Service Territory (MWST)"/>
    <x v="9"/>
    <x v="1"/>
    <s v="D3"/>
    <s v="2018Q3D3"/>
    <n v="299043.90000000107"/>
    <n v="397880.89999999973"/>
    <n v="26330.1"/>
    <m/>
    <m/>
    <m/>
    <m/>
    <n v="723254.90000000072"/>
    <m/>
    <m/>
    <m/>
    <m/>
    <m/>
    <m/>
    <m/>
    <m/>
    <m/>
    <m/>
    <n v="1123649"/>
    <n v="1123649"/>
    <m/>
    <m/>
    <m/>
    <m/>
    <m/>
    <m/>
    <m/>
    <m/>
    <m/>
    <m/>
    <m/>
    <n v="55"/>
    <n v="102"/>
    <m/>
    <m/>
    <n v="17"/>
    <m/>
    <m/>
    <n v="4"/>
    <m/>
    <m/>
    <n v="1"/>
    <m/>
    <m/>
    <m/>
    <m/>
    <m/>
    <m/>
    <m/>
    <m/>
    <m/>
    <n v="9290"/>
    <n v="179"/>
    <m/>
    <n v="15"/>
    <n v="15"/>
    <n v="15"/>
    <m/>
    <m/>
    <n v="3594"/>
    <n v="129"/>
    <n v="2"/>
    <m/>
    <m/>
    <m/>
    <m/>
    <n v="3725"/>
    <n v="428.12925899999999"/>
    <n v="59.582059999999998"/>
    <n v="34.749693000000001"/>
    <n v="43.313629000000006"/>
    <m/>
    <m/>
    <m/>
    <m/>
    <m/>
    <m/>
    <m/>
    <n v="1.9124000000000001"/>
    <n v="567.68704100000002"/>
    <m/>
    <m/>
    <m/>
    <m/>
    <m/>
    <m/>
    <m/>
    <m/>
    <m/>
    <m/>
    <m/>
    <m/>
    <m/>
    <m/>
    <m/>
    <m/>
    <m/>
    <m/>
    <m/>
    <m/>
    <m/>
    <m/>
    <m/>
    <m/>
    <m/>
    <m/>
    <m/>
    <m/>
    <n v="3725"/>
    <n v="0"/>
    <n v="345.416"/>
    <n v="0"/>
    <n v="696.84799999999996"/>
    <n v="1042.2639999999999"/>
    <m/>
    <n v="35.602560000000004"/>
    <n v="0"/>
    <n v="0"/>
    <n v="0.51016899999999998"/>
    <n v="0"/>
    <n v="2.5710169999999999"/>
    <n v="0"/>
    <n v="0"/>
    <n v="0"/>
    <n v="0"/>
    <n v="0.211865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North East Service Territory (NEST)"/>
    <x v="11"/>
    <x v="1"/>
    <s v="D4"/>
    <s v="2018Q3D4"/>
    <n v="405919.77699892083"/>
    <n v="347453.09269376087"/>
    <n v="83690.899999999994"/>
    <n v="126735"/>
    <m/>
    <m/>
    <m/>
    <n v="963798.76969268173"/>
    <m/>
    <m/>
    <m/>
    <m/>
    <m/>
    <m/>
    <m/>
    <m/>
    <m/>
    <m/>
    <n v="1901310"/>
    <n v="1901310"/>
    <m/>
    <m/>
    <m/>
    <m/>
    <m/>
    <m/>
    <m/>
    <m/>
    <m/>
    <m/>
    <m/>
    <n v="19"/>
    <n v="126"/>
    <m/>
    <m/>
    <n v="17"/>
    <m/>
    <m/>
    <n v="7"/>
    <m/>
    <m/>
    <n v="1"/>
    <n v="7"/>
    <m/>
    <m/>
    <m/>
    <m/>
    <m/>
    <m/>
    <m/>
    <m/>
    <n v="12395"/>
    <n v="177"/>
    <m/>
    <n v="31"/>
    <n v="31"/>
    <n v="31"/>
    <m/>
    <m/>
    <n v="4021"/>
    <n v="98"/>
    <n v="5"/>
    <n v="2"/>
    <m/>
    <m/>
    <m/>
    <n v="4126"/>
    <n v="279.97499900000003"/>
    <n v="91.87074100000001"/>
    <n v="43.873039000000006"/>
    <n v="46.928162999999998"/>
    <m/>
    <m/>
    <m/>
    <m/>
    <m/>
    <m/>
    <m/>
    <n v="1.436515"/>
    <n v="464.08345700000001"/>
    <m/>
    <m/>
    <m/>
    <m/>
    <m/>
    <m/>
    <m/>
    <m/>
    <m/>
    <m/>
    <m/>
    <m/>
    <m/>
    <m/>
    <m/>
    <m/>
    <m/>
    <m/>
    <m/>
    <m/>
    <m/>
    <m/>
    <m/>
    <m/>
    <m/>
    <m/>
    <m/>
    <m/>
    <n v="4126"/>
    <n v="4"/>
    <n v="318.37"/>
    <n v="0"/>
    <n v="515.91"/>
    <n v="834.28"/>
    <m/>
    <n v="37.382239999999996"/>
    <n v="0"/>
    <n v="0"/>
    <n v="1.868136"/>
    <n v="0"/>
    <n v="3.130255"/>
    <n v="0"/>
    <n v="0"/>
    <n v="0"/>
    <n v="0"/>
    <n v="0.34110300000000005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North North West Service Territory (NNWST)"/>
    <x v="10"/>
    <x v="1"/>
    <s v="D5"/>
    <s v="2018Q3D5"/>
    <n v="778269"/>
    <n v="432912.17521278956"/>
    <n v="166737.29999999999"/>
    <m/>
    <m/>
    <m/>
    <m/>
    <n v="1377918.4752127896"/>
    <m/>
    <m/>
    <m/>
    <m/>
    <m/>
    <m/>
    <m/>
    <m/>
    <m/>
    <m/>
    <n v="1703335"/>
    <n v="1703335"/>
    <m/>
    <m/>
    <m/>
    <m/>
    <m/>
    <m/>
    <m/>
    <m/>
    <m/>
    <m/>
    <m/>
    <n v="49"/>
    <n v="97"/>
    <m/>
    <m/>
    <n v="40"/>
    <m/>
    <m/>
    <n v="4"/>
    <m/>
    <m/>
    <n v="1"/>
    <n v="4"/>
    <m/>
    <m/>
    <m/>
    <m/>
    <m/>
    <m/>
    <m/>
    <m/>
    <n v="12450"/>
    <n v="195"/>
    <m/>
    <n v="42"/>
    <n v="42"/>
    <n v="42"/>
    <m/>
    <m/>
    <n v="7107"/>
    <n v="140"/>
    <n v="6"/>
    <m/>
    <m/>
    <m/>
    <m/>
    <n v="7253"/>
    <n v="289.99150400000002"/>
    <n v="58.928600000000003"/>
    <n v="30.915881000000002"/>
    <n v="57.506045"/>
    <m/>
    <m/>
    <m/>
    <m/>
    <m/>
    <m/>
    <m/>
    <n v="2.1734"/>
    <n v="439.51543000000004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73.616574920000005"/>
    <n v="0"/>
    <n v="0"/>
    <n v="0"/>
    <n v="0"/>
    <n v="7.3457629999999998"/>
    <n v="0"/>
    <n v="0"/>
    <n v="0"/>
    <n v="0"/>
    <n v="0.42373000000000005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Southern Service Territory (SST)"/>
    <x v="1"/>
    <x v="1"/>
    <s v="D6"/>
    <s v="2018Q3D6"/>
    <n v="1102517.4999999995"/>
    <n v="688919.89999999991"/>
    <n v="187620.91"/>
    <m/>
    <m/>
    <m/>
    <m/>
    <n v="1979058.3099999994"/>
    <m/>
    <m/>
    <m/>
    <m/>
    <m/>
    <m/>
    <m/>
    <m/>
    <m/>
    <m/>
    <n v="2642512"/>
    <n v="2642512"/>
    <m/>
    <m/>
    <m/>
    <m/>
    <m/>
    <m/>
    <m/>
    <m/>
    <m/>
    <m/>
    <m/>
    <n v="86"/>
    <n v="168"/>
    <m/>
    <m/>
    <n v="38"/>
    <m/>
    <m/>
    <n v="18"/>
    <m/>
    <m/>
    <n v="7"/>
    <n v="2"/>
    <m/>
    <m/>
    <m/>
    <m/>
    <m/>
    <m/>
    <m/>
    <m/>
    <n v="20785"/>
    <n v="319"/>
    <m/>
    <n v="37"/>
    <n v="37"/>
    <n v="37"/>
    <m/>
    <m/>
    <n v="10646"/>
    <n v="240"/>
    <n v="32"/>
    <m/>
    <m/>
    <m/>
    <m/>
    <n v="10918"/>
    <n v="285.26471900000001"/>
    <n v="82.063204999999996"/>
    <n v="39.104557999999997"/>
    <n v="41.846382000000006"/>
    <m/>
    <m/>
    <m/>
    <m/>
    <m/>
    <m/>
    <m/>
    <n v="1.7482629999999999"/>
    <n v="450.02712700000001"/>
    <m/>
    <m/>
    <m/>
    <m/>
    <m/>
    <m/>
    <m/>
    <m/>
    <m/>
    <m/>
    <m/>
    <m/>
    <m/>
    <m/>
    <m/>
    <m/>
    <m/>
    <m/>
    <m/>
    <m/>
    <m/>
    <m/>
    <m/>
    <m/>
    <m/>
    <m/>
    <m/>
    <m/>
    <n v="10918"/>
    <n v="0"/>
    <n v="424.19"/>
    <n v="0"/>
    <n v="741.25"/>
    <n v="1165.44"/>
    <m/>
    <n v="103.85087999999999"/>
    <n v="0"/>
    <n v="0"/>
    <n v="5.5193240000000001"/>
    <n v="0"/>
    <n v="12.980592999999999"/>
    <n v="0"/>
    <n v="0"/>
    <n v="0"/>
    <n v="0"/>
    <n v="0.72034100000000012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Southern West Service Territory (SWST)"/>
    <x v="6"/>
    <x v="1"/>
    <s v="D7"/>
    <s v="2018Q3D7"/>
    <n v="495675.1999999996"/>
    <n v="317400.69999999984"/>
    <n v="226454.81"/>
    <n v="330537"/>
    <m/>
    <m/>
    <m/>
    <n v="1370067.7099999995"/>
    <m/>
    <m/>
    <m/>
    <m/>
    <m/>
    <m/>
    <m/>
    <m/>
    <m/>
    <m/>
    <n v="2083322"/>
    <n v="2083322"/>
    <m/>
    <m/>
    <m/>
    <m/>
    <m/>
    <m/>
    <m/>
    <m/>
    <m/>
    <m/>
    <m/>
    <n v="36"/>
    <n v="171"/>
    <m/>
    <m/>
    <n v="22"/>
    <m/>
    <m/>
    <n v="8"/>
    <m/>
    <m/>
    <n v="4"/>
    <m/>
    <m/>
    <n v="5"/>
    <n v="3"/>
    <m/>
    <m/>
    <m/>
    <m/>
    <m/>
    <n v="18510"/>
    <n v="249"/>
    <m/>
    <n v="32"/>
    <n v="32"/>
    <n v="32"/>
    <m/>
    <m/>
    <n v="8251"/>
    <n v="181"/>
    <n v="17"/>
    <n v="1"/>
    <m/>
    <m/>
    <m/>
    <n v="8450"/>
    <n v="244.86996600000003"/>
    <n v="101.33825400000001"/>
    <n v="43.628140999999999"/>
    <n v="39.158536999999995"/>
    <m/>
    <m/>
    <m/>
    <m/>
    <m/>
    <m/>
    <m/>
    <n v="1.3287500000000001"/>
    <n v="430.32364800000005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76.058639999999997"/>
    <n v="0"/>
    <n v="0"/>
    <n v="0.77271299999999998"/>
    <n v="0"/>
    <n v="6.5133890000000001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North Western Service Territory (NWST)"/>
    <x v="5"/>
    <x v="1"/>
    <s v="D8"/>
    <s v="2018Q3D8"/>
    <n v="1407087.5999999968"/>
    <n v="1281829.9599999988"/>
    <n v="704779.8899999999"/>
    <n v="318664"/>
    <m/>
    <m/>
    <m/>
    <n v="3712361.4499999955"/>
    <m/>
    <m/>
    <m/>
    <m/>
    <m/>
    <m/>
    <m/>
    <m/>
    <m/>
    <m/>
    <n v="8310167"/>
    <n v="8310167"/>
    <m/>
    <m/>
    <m/>
    <m/>
    <m/>
    <m/>
    <m/>
    <m/>
    <m/>
    <m/>
    <m/>
    <n v="97"/>
    <n v="252"/>
    <m/>
    <m/>
    <n v="97"/>
    <m/>
    <m/>
    <n v="34"/>
    <m/>
    <m/>
    <n v="24"/>
    <n v="10"/>
    <m/>
    <m/>
    <m/>
    <m/>
    <m/>
    <m/>
    <m/>
    <m/>
    <n v="42235"/>
    <n v="514"/>
    <m/>
    <n v="62"/>
    <n v="62"/>
    <n v="62"/>
    <m/>
    <m/>
    <n v="14349"/>
    <n v="419"/>
    <n v="69"/>
    <n v="1"/>
    <m/>
    <m/>
    <m/>
    <n v="14838"/>
    <n v="444.677119"/>
    <n v="182.34953000000002"/>
    <n v="47.761223000000001"/>
    <n v="55.834830000000004"/>
    <m/>
    <m/>
    <m/>
    <m/>
    <m/>
    <m/>
    <m/>
    <n v="2.6532420000000001"/>
    <n v="733.27594399999998"/>
    <m/>
    <m/>
    <m/>
    <m/>
    <m/>
    <m/>
    <m/>
    <m/>
    <m/>
    <m/>
    <m/>
    <m/>
    <m/>
    <m/>
    <m/>
    <m/>
    <m/>
    <m/>
    <m/>
    <m/>
    <m/>
    <m/>
    <m/>
    <m/>
    <m/>
    <m/>
    <m/>
    <m/>
    <n v="14856"/>
    <n v="3"/>
    <n v="777"/>
    <n v="0"/>
    <n v="1023"/>
    <n v="1800"/>
    <m/>
    <n v="138.93743999999998"/>
    <n v="0"/>
    <n v="0"/>
    <n v="11.448307"/>
    <n v="0"/>
    <n v="14.432883"/>
    <n v="0"/>
    <n v="0"/>
    <n v="0"/>
    <n v="0"/>
    <n v="0.67796800000000002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Pader Abim Community Multipurpose Electric Co-operative Society Limited"/>
    <x v="4"/>
    <x v="4"/>
    <s v="D9"/>
    <s v="2018Q3D9"/>
    <n v="404725"/>
    <n v="209257"/>
    <m/>
    <m/>
    <m/>
    <m/>
    <m/>
    <n v="613982"/>
    <m/>
    <m/>
    <m/>
    <m/>
    <m/>
    <m/>
    <m/>
    <m/>
    <m/>
    <m/>
    <n v="651996"/>
    <n v="651996"/>
    <m/>
    <m/>
    <m/>
    <m/>
    <m/>
    <m/>
    <m/>
    <m/>
    <m/>
    <m/>
    <m/>
    <n v="29"/>
    <n v="94"/>
    <m/>
    <m/>
    <n v="32"/>
    <m/>
    <m/>
    <n v="6"/>
    <n v="5"/>
    <m/>
    <n v="2"/>
    <m/>
    <m/>
    <m/>
    <m/>
    <m/>
    <m/>
    <m/>
    <m/>
    <m/>
    <n v="11705"/>
    <n v="168"/>
    <m/>
    <n v="35"/>
    <n v="35"/>
    <n v="35"/>
    <m/>
    <m/>
    <n v="3311"/>
    <n v="71"/>
    <m/>
    <m/>
    <m/>
    <m/>
    <m/>
    <n v="3382"/>
    <n v="63"/>
    <n v="7"/>
    <n v="15"/>
    <n v="19"/>
    <m/>
    <m/>
    <m/>
    <m/>
    <m/>
    <m/>
    <m/>
    <n v="16"/>
    <n v="120"/>
    <m/>
    <m/>
    <m/>
    <m/>
    <m/>
    <m/>
    <m/>
    <m/>
    <m/>
    <m/>
    <m/>
    <m/>
    <m/>
    <m/>
    <m/>
    <m/>
    <m/>
    <m/>
    <m/>
    <m/>
    <m/>
    <m/>
    <m/>
    <m/>
    <m/>
    <m/>
    <m/>
    <m/>
    <n v="3382"/>
    <n v="0"/>
    <n v="202.27"/>
    <n v="0"/>
    <n v="509.5"/>
    <n v="711.77"/>
    <m/>
    <n v="22"/>
    <n v="2"/>
    <n v="0"/>
    <n v="0"/>
    <n v="0"/>
    <n v="6"/>
    <n v="0"/>
    <n v="0"/>
    <n v="0"/>
    <n v="0"/>
    <n v="0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Bundibugyo Energy Cooperative Society (BECS)"/>
    <x v="0"/>
    <x v="0"/>
    <s v="D10"/>
    <s v="2018Q3D10"/>
    <n v="435659"/>
    <n v="76881"/>
    <m/>
    <m/>
    <m/>
    <m/>
    <m/>
    <n v="512540"/>
    <m/>
    <m/>
    <m/>
    <m/>
    <m/>
    <m/>
    <m/>
    <m/>
    <m/>
    <m/>
    <n v="726684"/>
    <n v="726684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6"/>
    <n v="13"/>
    <n v="15"/>
    <n v="8463"/>
    <n v="60"/>
    <m/>
    <m/>
    <m/>
    <m/>
    <m/>
    <n v="8523"/>
    <n v="94.631200000000007"/>
    <n v="71.725999999999999"/>
    <n v="35.596550000000001"/>
    <n v="67.052612000000011"/>
    <m/>
    <m/>
    <m/>
    <m/>
    <m/>
    <m/>
    <m/>
    <n v="14.140499999999999"/>
    <n v="283.146862"/>
    <m/>
    <m/>
    <m/>
    <m/>
    <m/>
    <m/>
    <m/>
    <m/>
    <m/>
    <m/>
    <m/>
    <m/>
    <m/>
    <m/>
    <m/>
    <m/>
    <m/>
    <m/>
    <m/>
    <m/>
    <m/>
    <m/>
    <m/>
    <m/>
    <m/>
    <m/>
    <m/>
    <m/>
    <n v="8523"/>
    <n v="0"/>
    <n v="148"/>
    <n v="0"/>
    <n v="107"/>
    <n v="255"/>
    <m/>
    <n v="38.375243999999995"/>
    <n v="0"/>
    <n v="0"/>
    <n v="0.06"/>
    <n v="0"/>
    <n v="0"/>
    <n v="0"/>
    <n v="0"/>
    <n v="0"/>
    <n v="0"/>
    <n v="0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Kyegegewa Rural Electricity Cooperation Society"/>
    <x v="2"/>
    <x v="2"/>
    <s v="D11"/>
    <s v="2018Q3D11"/>
    <n v="356502.1"/>
    <n v="515685.69999999995"/>
    <m/>
    <m/>
    <m/>
    <m/>
    <m/>
    <n v="872187.79999999993"/>
    <m/>
    <m/>
    <m/>
    <m/>
    <m/>
    <m/>
    <m/>
    <m/>
    <m/>
    <m/>
    <n v="1127148"/>
    <n v="1127148"/>
    <m/>
    <m/>
    <m/>
    <m/>
    <m/>
    <m/>
    <m/>
    <m/>
    <m/>
    <m/>
    <m/>
    <n v="31"/>
    <n v="34"/>
    <m/>
    <m/>
    <n v="19"/>
    <m/>
    <m/>
    <m/>
    <m/>
    <m/>
    <m/>
    <m/>
    <m/>
    <m/>
    <m/>
    <m/>
    <m/>
    <m/>
    <m/>
    <m/>
    <n v="4375"/>
    <n v="84"/>
    <m/>
    <n v="22"/>
    <n v="22"/>
    <n v="22"/>
    <m/>
    <m/>
    <n v="4294"/>
    <n v="96"/>
    <m/>
    <m/>
    <m/>
    <m/>
    <m/>
    <n v="4390"/>
    <n v="60.689892999999998"/>
    <n v="15.100100000000001"/>
    <n v="15.393984"/>
    <n v="38.802028999999997"/>
    <m/>
    <m/>
    <m/>
    <m/>
    <m/>
    <m/>
    <m/>
    <n v="7.6214019999999998"/>
    <n v="137.60740799999999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6.883775"/>
    <n v="0.65480000000000005"/>
    <n v="0.02"/>
    <n v="0.89806900000000001"/>
    <n v="1.22"/>
    <n v="0"/>
    <n v="0.06"/>
    <n v="4.9221950000000003"/>
    <n v="0"/>
    <n v="0.6"/>
    <n v="0.1"/>
    <s v="Minigrid"/>
    <m/>
    <m/>
    <m/>
    <m/>
    <m/>
    <m/>
    <m/>
    <m/>
    <m/>
    <m/>
    <m/>
    <m/>
    <m/>
    <m/>
    <m/>
    <m/>
    <m/>
  </r>
  <r>
    <x v="0"/>
    <x v="1"/>
    <s v="2018Q3"/>
    <s v="Distribution"/>
    <s v="Local"/>
    <s v="Kilembe Investment Limited"/>
    <x v="3"/>
    <x v="3"/>
    <s v="D12"/>
    <s v="2018Q3D12"/>
    <n v="716114.26"/>
    <n v="358057.13"/>
    <n v="227213.82"/>
    <m/>
    <m/>
    <m/>
    <m/>
    <n v="1301385.2100000002"/>
    <m/>
    <m/>
    <m/>
    <m/>
    <m/>
    <m/>
    <m/>
    <m/>
    <m/>
    <m/>
    <n v="1559144.52"/>
    <n v="1559144.52"/>
    <m/>
    <m/>
    <m/>
    <m/>
    <m/>
    <m/>
    <m/>
    <m/>
    <m/>
    <m/>
    <m/>
    <n v="29"/>
    <n v="94"/>
    <m/>
    <m/>
    <n v="32"/>
    <m/>
    <m/>
    <n v="6"/>
    <m/>
    <m/>
    <n v="5"/>
    <n v="2"/>
    <m/>
    <m/>
    <m/>
    <m/>
    <m/>
    <m/>
    <m/>
    <m/>
    <n v="12030"/>
    <n v="168"/>
    <m/>
    <n v="32"/>
    <n v="32"/>
    <n v="22"/>
    <n v="8"/>
    <n v="2"/>
    <n v="12198"/>
    <n v="143"/>
    <n v="50"/>
    <m/>
    <m/>
    <m/>
    <m/>
    <n v="12391"/>
    <n v="175.39"/>
    <n v="99.860000000000014"/>
    <n v="100.31"/>
    <n v="61.940000000000005"/>
    <m/>
    <m/>
    <m/>
    <m/>
    <m/>
    <m/>
    <m/>
    <n v="71.59"/>
    <n v="509.09000000000003"/>
    <m/>
    <m/>
    <m/>
    <m/>
    <m/>
    <m/>
    <m/>
    <m/>
    <m/>
    <m/>
    <m/>
    <m/>
    <m/>
    <m/>
    <m/>
    <m/>
    <m/>
    <m/>
    <m/>
    <m/>
    <m/>
    <m/>
    <m/>
    <m/>
    <m/>
    <m/>
    <m/>
    <m/>
    <n v="11719"/>
    <n v="0"/>
    <n v="452.19400000000002"/>
    <n v="32.409999999999997"/>
    <n v="193.56"/>
    <n v="678.16399999999999"/>
    <m/>
    <n v="133.81704300000001"/>
    <n v="0.14899999999999999"/>
    <n v="0"/>
    <n v="0.13439999999999999"/>
    <n v="12.7"/>
    <n v="0"/>
    <n v="0"/>
    <n v="22.689423999999999"/>
    <n v="1.1000000000000001"/>
    <n v="0"/>
    <n v="0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Central North Service Territory (CNST)"/>
    <x v="7"/>
    <x v="1"/>
    <s v="D1"/>
    <s v="2018Q2D1"/>
    <n v="234352.55298706409"/>
    <n v="171793.43771349307"/>
    <n v="13450.7"/>
    <n v="0"/>
    <n v="0"/>
    <n v="0"/>
    <m/>
    <n v="419596.69070055714"/>
    <m/>
    <m/>
    <m/>
    <m/>
    <m/>
    <m/>
    <n v="297.00627703999999"/>
    <m/>
    <m/>
    <m/>
    <n v="604467.88"/>
    <n v="604467.88"/>
    <m/>
    <m/>
    <m/>
    <m/>
    <m/>
    <m/>
    <m/>
    <m/>
    <m/>
    <m/>
    <m/>
    <n v="28"/>
    <n v="66"/>
    <m/>
    <m/>
    <n v="25"/>
    <m/>
    <m/>
    <n v="1"/>
    <m/>
    <m/>
    <n v="2"/>
    <n v="1"/>
    <m/>
    <m/>
    <m/>
    <m/>
    <m/>
    <m/>
    <m/>
    <m/>
    <n v="7645"/>
    <n v="123"/>
    <m/>
    <n v="25"/>
    <n v="25"/>
    <n v="25"/>
    <m/>
    <m/>
    <n v="2638"/>
    <n v="53"/>
    <n v="4"/>
    <m/>
    <m/>
    <m/>
    <m/>
    <n v="2695"/>
    <n v="181.42689800000002"/>
    <n v="27.532036999999999"/>
    <n v="19.027217999999998"/>
    <n v="36.126672999999997"/>
    <n v="0.13333100000000001"/>
    <m/>
    <m/>
    <m/>
    <m/>
    <m/>
    <m/>
    <m/>
    <n v="264.24615700000004"/>
    <m/>
    <m/>
    <m/>
    <m/>
    <m/>
    <m/>
    <m/>
    <m/>
    <m/>
    <m/>
    <m/>
    <m/>
    <m/>
    <m/>
    <m/>
    <m/>
    <m/>
    <m/>
    <m/>
    <m/>
    <m/>
    <m/>
    <m/>
    <m/>
    <m/>
    <m/>
    <m/>
    <m/>
    <n v="2695"/>
    <n v="0.4"/>
    <n v="309.43299999999999"/>
    <n v="0"/>
    <n v="480.08499999999998"/>
    <n v="789.51800000000003"/>
    <m/>
    <n v="24.29616"/>
    <n v="0"/>
    <n v="0"/>
    <n v="0.39305099999999998"/>
    <n v="0"/>
    <n v="2.5615260000000002"/>
    <n v="0"/>
    <n v="0"/>
    <n v="0"/>
    <n v="0"/>
    <n v="0.29661100000000001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Eastern Service Territory (EST)"/>
    <x v="8"/>
    <x v="1"/>
    <s v="D2"/>
    <s v="2018Q2D2"/>
    <n v="280937.6000000026"/>
    <n v="171702.09999999998"/>
    <n v="0"/>
    <n v="0"/>
    <n v="0"/>
    <n v="0"/>
    <m/>
    <n v="452639.70000000257"/>
    <m/>
    <m/>
    <m/>
    <m/>
    <m/>
    <m/>
    <n v="312.13796351999997"/>
    <m/>
    <m/>
    <m/>
    <n v="491990.19999999995"/>
    <n v="491990.19999999995"/>
    <m/>
    <m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n v="8725"/>
    <n v="152"/>
    <m/>
    <n v="21"/>
    <n v="21"/>
    <n v="21"/>
    <m/>
    <m/>
    <n v="3884"/>
    <n v="67"/>
    <m/>
    <m/>
    <m/>
    <m/>
    <m/>
    <n v="3951"/>
    <n v="153.38818599999999"/>
    <n v="20.420930000000002"/>
    <n v="6.1404399999999999"/>
    <n v="27.196093999999999"/>
    <m/>
    <m/>
    <m/>
    <m/>
    <m/>
    <m/>
    <m/>
    <m/>
    <n v="207.14564999999999"/>
    <m/>
    <m/>
    <m/>
    <m/>
    <m/>
    <m/>
    <m/>
    <m/>
    <m/>
    <m/>
    <m/>
    <m/>
    <m/>
    <m/>
    <m/>
    <m/>
    <m/>
    <m/>
    <m/>
    <m/>
    <m/>
    <m/>
    <m/>
    <m/>
    <m/>
    <m/>
    <m/>
    <m/>
    <n v="3723"/>
    <n v="0"/>
    <n v="132.29999999999998"/>
    <n v="0"/>
    <n v="276.7"/>
    <n v="409"/>
    <m/>
    <n v="37.974719999999998"/>
    <n v="0"/>
    <n v="0"/>
    <n v="0"/>
    <n v="0"/>
    <n v="3.8384749999999999"/>
    <n v="0"/>
    <n v="0"/>
    <n v="0"/>
    <n v="0"/>
    <n v="0.21186500000000003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Mid West Service Territory (MWST)"/>
    <x v="9"/>
    <x v="1"/>
    <s v="D3"/>
    <s v="2018Q2D3"/>
    <n v="303895.10000000172"/>
    <n v="312797.50000000035"/>
    <n v="21263.7"/>
    <n v="0"/>
    <n v="0"/>
    <n v="0"/>
    <m/>
    <n v="637956.30000000203"/>
    <m/>
    <m/>
    <m/>
    <m/>
    <m/>
    <m/>
    <n v="432.81097564999698"/>
    <m/>
    <m/>
    <m/>
    <n v="970435"/>
    <n v="970435"/>
    <m/>
    <m/>
    <m/>
    <m/>
    <m/>
    <m/>
    <m/>
    <m/>
    <m/>
    <m/>
    <m/>
    <n v="61"/>
    <n v="94"/>
    <m/>
    <m/>
    <n v="19"/>
    <m/>
    <m/>
    <n v="4"/>
    <m/>
    <m/>
    <n v="1"/>
    <m/>
    <m/>
    <m/>
    <m/>
    <m/>
    <m/>
    <m/>
    <m/>
    <m/>
    <n v="9240"/>
    <n v="179"/>
    <m/>
    <n v="13"/>
    <n v="13"/>
    <n v="13"/>
    <m/>
    <m/>
    <n v="3404"/>
    <n v="114"/>
    <n v="1"/>
    <m/>
    <m/>
    <m/>
    <m/>
    <n v="3519"/>
    <n v="362.74591699999996"/>
    <n v="28.809846999999998"/>
    <n v="23.965007999999997"/>
    <n v="38.644428000000005"/>
    <m/>
    <m/>
    <m/>
    <m/>
    <m/>
    <m/>
    <m/>
    <m/>
    <n v="454.16519999999997"/>
    <m/>
    <m/>
    <m/>
    <m/>
    <m/>
    <m/>
    <m/>
    <m/>
    <m/>
    <m/>
    <m/>
    <m/>
    <m/>
    <m/>
    <m/>
    <m/>
    <m/>
    <m/>
    <m/>
    <m/>
    <m/>
    <m/>
    <m/>
    <m/>
    <m/>
    <m/>
    <m/>
    <m/>
    <n v="3527"/>
    <n v="0"/>
    <n v="345.25599999999997"/>
    <n v="0"/>
    <n v="696.84799999999996"/>
    <n v="1042.1039999999998"/>
    <m/>
    <n v="35.96208"/>
    <n v="0"/>
    <n v="0"/>
    <n v="4.6956559999999996"/>
    <n v="0"/>
    <n v="2.8081359999999997"/>
    <n v="0"/>
    <n v="0"/>
    <n v="0"/>
    <n v="0"/>
    <n v="0.169492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North East Service Territory (NEST)"/>
    <x v="11"/>
    <x v="1"/>
    <s v="D4"/>
    <s v="2018Q2D4"/>
    <n v="370840.76200545114"/>
    <n v="365017.53275676537"/>
    <n v="50437.9"/>
    <n v="178220"/>
    <n v="0"/>
    <n v="0"/>
    <m/>
    <n v="964516.19476221653"/>
    <m/>
    <m/>
    <m/>
    <m/>
    <m/>
    <m/>
    <n v="620.92851569000004"/>
    <m/>
    <m/>
    <m/>
    <n v="1277466.9899999995"/>
    <n v="1277466.9899999995"/>
    <m/>
    <m/>
    <m/>
    <m/>
    <m/>
    <m/>
    <m/>
    <m/>
    <m/>
    <m/>
    <m/>
    <n v="19"/>
    <n v="126"/>
    <m/>
    <m/>
    <n v="17"/>
    <m/>
    <m/>
    <n v="7"/>
    <m/>
    <m/>
    <n v="1"/>
    <n v="7"/>
    <m/>
    <m/>
    <m/>
    <m/>
    <m/>
    <m/>
    <m/>
    <m/>
    <n v="12395"/>
    <n v="177"/>
    <m/>
    <n v="29"/>
    <n v="29"/>
    <n v="29"/>
    <m/>
    <m/>
    <n v="3877"/>
    <n v="96"/>
    <n v="3"/>
    <n v="2"/>
    <m/>
    <m/>
    <m/>
    <n v="3978"/>
    <n v="214.69148200000001"/>
    <n v="41.705217999999995"/>
    <n v="42.627189999999999"/>
    <n v="48.851400000000005"/>
    <m/>
    <m/>
    <m/>
    <m/>
    <m/>
    <m/>
    <m/>
    <m/>
    <n v="347.87529000000001"/>
    <m/>
    <m/>
    <m/>
    <m/>
    <m/>
    <m/>
    <m/>
    <m/>
    <m/>
    <m/>
    <m/>
    <m/>
    <m/>
    <m/>
    <m/>
    <m/>
    <m/>
    <m/>
    <m/>
    <m/>
    <m/>
    <m/>
    <m/>
    <m/>
    <m/>
    <m/>
    <m/>
    <m/>
    <n v="3976"/>
    <n v="4"/>
    <n v="317.03000000000003"/>
    <n v="0"/>
    <n v="515.91"/>
    <n v="832.94"/>
    <m/>
    <n v="36.005759999999995"/>
    <n v="0"/>
    <n v="0"/>
    <n v="3.5177970000000003"/>
    <n v="0"/>
    <n v="3.3718640000000004"/>
    <n v="0"/>
    <n v="0"/>
    <n v="0"/>
    <n v="0"/>
    <n v="0.12711900000000001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North North West Service Territory (NNWST)"/>
    <x v="10"/>
    <x v="1"/>
    <s v="D5"/>
    <s v="2018Q2D5"/>
    <n v="738847.60000000231"/>
    <n v="446385.79999999987"/>
    <n v="243042.1"/>
    <n v="0"/>
    <n v="0"/>
    <n v="0"/>
    <m/>
    <n v="1428275.5000000023"/>
    <m/>
    <m/>
    <m/>
    <m/>
    <m/>
    <m/>
    <n v="975.38843272999998"/>
    <m/>
    <m/>
    <m/>
    <n v="1728669"/>
    <n v="1728669"/>
    <m/>
    <m/>
    <m/>
    <m/>
    <m/>
    <m/>
    <m/>
    <m/>
    <m/>
    <m/>
    <m/>
    <n v="49"/>
    <n v="92"/>
    <m/>
    <m/>
    <n v="38"/>
    <m/>
    <m/>
    <n v="4"/>
    <m/>
    <m/>
    <n v="1"/>
    <n v="3"/>
    <m/>
    <m/>
    <m/>
    <m/>
    <m/>
    <m/>
    <m/>
    <m/>
    <n v="11685"/>
    <n v="187"/>
    <m/>
    <n v="36"/>
    <n v="36"/>
    <n v="36"/>
    <m/>
    <m/>
    <n v="6722"/>
    <n v="133"/>
    <n v="4"/>
    <m/>
    <m/>
    <m/>
    <m/>
    <n v="6859"/>
    <n v="246.42506299999997"/>
    <n v="61.726536999999993"/>
    <n v="33.452999000000005"/>
    <n v="51.930065999999997"/>
    <m/>
    <m/>
    <m/>
    <m/>
    <m/>
    <m/>
    <m/>
    <m/>
    <n v="393.53466500000002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66.29616"/>
    <n v="0"/>
    <n v="0"/>
    <n v="0"/>
    <n v="0"/>
    <n v="6.0428820000000005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North Western Service Territory (NWST)"/>
    <x v="5"/>
    <x v="1"/>
    <s v="D8"/>
    <s v="2018Q2D8"/>
    <n v="1387090.3"/>
    <n v="856651.90000000014"/>
    <n v="922221.25"/>
    <n v="328916"/>
    <n v="0"/>
    <n v="0"/>
    <m/>
    <n v="3494879.45"/>
    <m/>
    <m/>
    <m/>
    <m/>
    <m/>
    <m/>
    <n v="2264.5293022300002"/>
    <m/>
    <m/>
    <m/>
    <n v="5334276"/>
    <n v="5334276"/>
    <m/>
    <m/>
    <m/>
    <m/>
    <m/>
    <m/>
    <m/>
    <m/>
    <m/>
    <m/>
    <m/>
    <n v="97"/>
    <n v="252"/>
    <m/>
    <m/>
    <n v="97"/>
    <m/>
    <m/>
    <n v="29"/>
    <m/>
    <m/>
    <n v="22"/>
    <n v="10"/>
    <m/>
    <m/>
    <m/>
    <m/>
    <m/>
    <m/>
    <m/>
    <m/>
    <n v="40605"/>
    <n v="507"/>
    <m/>
    <n v="51"/>
    <n v="51"/>
    <n v="51"/>
    <m/>
    <m/>
    <n v="13595"/>
    <n v="387"/>
    <n v="82"/>
    <n v="1"/>
    <m/>
    <m/>
    <m/>
    <n v="14065"/>
    <n v="374.02233999999999"/>
    <n v="66.117928000000006"/>
    <n v="37.025131999999999"/>
    <n v="48.634754999999998"/>
    <m/>
    <m/>
    <m/>
    <m/>
    <m/>
    <m/>
    <m/>
    <m/>
    <n v="525.80015500000002"/>
    <m/>
    <m/>
    <m/>
    <m/>
    <m/>
    <m/>
    <m/>
    <m/>
    <m/>
    <m/>
    <m/>
    <m/>
    <m/>
    <m/>
    <m/>
    <m/>
    <m/>
    <m/>
    <m/>
    <m/>
    <m/>
    <m/>
    <m/>
    <m/>
    <m/>
    <m/>
    <m/>
    <m/>
    <n v="14065"/>
    <n v="3"/>
    <n v="777"/>
    <n v="0"/>
    <n v="1023"/>
    <n v="1800"/>
    <m/>
    <n v="133.67704000000001"/>
    <n v="0"/>
    <n v="0"/>
    <n v="3.7905509999999998"/>
    <n v="0"/>
    <n v="19.862117999999999"/>
    <n v="0"/>
    <n v="0"/>
    <n v="0"/>
    <n v="0"/>
    <n v="0.63559500000000002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Southern Service Territory (SST)"/>
    <x v="1"/>
    <x v="1"/>
    <s v="D6"/>
    <s v="2018Q2D6"/>
    <n v="1048901.24"/>
    <n v="534827.98"/>
    <n v="139617.97"/>
    <n v="0"/>
    <n v="0"/>
    <n v="0"/>
    <m/>
    <n v="1723347.19"/>
    <m/>
    <m/>
    <m/>
    <m/>
    <m/>
    <m/>
    <n v="1180.70414342"/>
    <m/>
    <m/>
    <m/>
    <n v="2309622"/>
    <n v="2309622"/>
    <m/>
    <m/>
    <m/>
    <m/>
    <m/>
    <m/>
    <m/>
    <m/>
    <m/>
    <m/>
    <m/>
    <n v="86"/>
    <n v="168"/>
    <m/>
    <m/>
    <n v="38"/>
    <m/>
    <m/>
    <n v="18"/>
    <m/>
    <m/>
    <n v="7"/>
    <n v="2"/>
    <m/>
    <m/>
    <m/>
    <m/>
    <m/>
    <m/>
    <m/>
    <m/>
    <n v="20785"/>
    <n v="319"/>
    <m/>
    <n v="37"/>
    <n v="37"/>
    <n v="37"/>
    <m/>
    <m/>
    <n v="9853"/>
    <n v="217"/>
    <n v="32"/>
    <m/>
    <m/>
    <m/>
    <m/>
    <n v="10102"/>
    <n v="239.642413"/>
    <n v="54.834870000000002"/>
    <n v="30.061145000000003"/>
    <n v="46.601309000000001"/>
    <n v="0.133329"/>
    <m/>
    <m/>
    <m/>
    <m/>
    <m/>
    <m/>
    <m/>
    <n v="371.27306600000003"/>
    <m/>
    <m/>
    <m/>
    <m/>
    <m/>
    <m/>
    <m/>
    <m/>
    <m/>
    <m/>
    <m/>
    <m/>
    <m/>
    <m/>
    <m/>
    <m/>
    <m/>
    <m/>
    <m/>
    <m/>
    <m/>
    <m/>
    <m/>
    <m/>
    <m/>
    <m/>
    <m/>
    <m/>
    <n v="7811"/>
    <n v="0"/>
    <n v="406.81"/>
    <n v="0"/>
    <n v="729.45"/>
    <n v="1136.26"/>
    <m/>
    <n v="98.787599999999998"/>
    <n v="0"/>
    <n v="0"/>
    <n v="8.4076269999999997"/>
    <n v="0"/>
    <n v="11.360339"/>
    <n v="0"/>
    <n v="0"/>
    <n v="0"/>
    <n v="0"/>
    <n v="0.42373000000000005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Southern West Service Territory (SWST)"/>
    <x v="6"/>
    <x v="1"/>
    <s v="D7"/>
    <s v="2018Q2D7"/>
    <n v="497774.39999999997"/>
    <n v="314671.09999999998"/>
    <n v="668781.65"/>
    <n v="0"/>
    <n v="0"/>
    <n v="0"/>
    <m/>
    <n v="1481227.15"/>
    <m/>
    <m/>
    <m/>
    <m/>
    <m/>
    <m/>
    <n v="982.30397053000002"/>
    <m/>
    <m/>
    <m/>
    <n v="2365571"/>
    <n v="2365571"/>
    <m/>
    <m/>
    <m/>
    <m/>
    <m/>
    <m/>
    <m/>
    <m/>
    <m/>
    <m/>
    <m/>
    <n v="36"/>
    <n v="170"/>
    <m/>
    <m/>
    <n v="22"/>
    <m/>
    <m/>
    <n v="8"/>
    <m/>
    <m/>
    <n v="4"/>
    <n v="5"/>
    <m/>
    <m/>
    <m/>
    <m/>
    <m/>
    <m/>
    <m/>
    <m/>
    <n v="16035"/>
    <n v="245"/>
    <m/>
    <n v="32"/>
    <n v="32"/>
    <n v="32"/>
    <m/>
    <m/>
    <n v="7860"/>
    <n v="166"/>
    <n v="17"/>
    <m/>
    <m/>
    <m/>
    <m/>
    <n v="8043"/>
    <n v="190.88938300000001"/>
    <n v="140.12141200000002"/>
    <n v="24.753757"/>
    <n v="38.902461000000002"/>
    <n v="0.133329"/>
    <m/>
    <m/>
    <m/>
    <m/>
    <m/>
    <m/>
    <m/>
    <n v="394.80034200000006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74.541599999999988"/>
    <n v="0"/>
    <n v="0"/>
    <n v="3.6152540000000002"/>
    <n v="0"/>
    <n v="5.1441270000000001"/>
    <n v="0"/>
    <n v="0"/>
    <n v="0"/>
    <n v="0"/>
    <n v="0.169492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Pader Abim Community Multipurpose Electric Co-operative Society Limited"/>
    <x v="4"/>
    <x v="4"/>
    <s v="D9"/>
    <s v="2018Q2D9"/>
    <n v="361261"/>
    <n v="165716"/>
    <n v="0"/>
    <n v="0"/>
    <m/>
    <m/>
    <m/>
    <n v="526977"/>
    <m/>
    <m/>
    <m/>
    <m/>
    <m/>
    <m/>
    <n v="390"/>
    <m/>
    <m/>
    <m/>
    <n v="544375"/>
    <n v="544375"/>
    <m/>
    <m/>
    <m/>
    <m/>
    <m/>
    <m/>
    <m/>
    <m/>
    <m/>
    <m/>
    <m/>
    <n v="23"/>
    <n v="50"/>
    <m/>
    <m/>
    <n v="22"/>
    <m/>
    <m/>
    <n v="2"/>
    <m/>
    <m/>
    <n v="2"/>
    <m/>
    <m/>
    <m/>
    <m/>
    <m/>
    <m/>
    <m/>
    <m/>
    <m/>
    <n v="6305"/>
    <n v="99"/>
    <m/>
    <n v="32"/>
    <n v="32"/>
    <n v="32"/>
    <m/>
    <m/>
    <n v="3220"/>
    <n v="71"/>
    <m/>
    <m/>
    <m/>
    <m/>
    <m/>
    <n v="3291"/>
    <n v="51.8"/>
    <n v="16.5"/>
    <n v="15"/>
    <n v="45"/>
    <m/>
    <m/>
    <m/>
    <m/>
    <m/>
    <m/>
    <m/>
    <n v="11"/>
    <n v="139.30000000000001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n v="0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Kilembe Investment Limited"/>
    <x v="3"/>
    <x v="3"/>
    <s v="D12"/>
    <s v="2018Q2D12"/>
    <n v="782991.66500000004"/>
    <n v="260997.85500000004"/>
    <n v="193973.75"/>
    <n v="0"/>
    <n v="0"/>
    <n v="0"/>
    <m/>
    <n v="1237963.27"/>
    <m/>
    <m/>
    <m/>
    <m/>
    <m/>
    <m/>
    <n v="683.9"/>
    <m/>
    <m/>
    <m/>
    <n v="1503662"/>
    <n v="1503662"/>
    <m/>
    <m/>
    <m/>
    <m/>
    <m/>
    <m/>
    <m/>
    <m/>
    <m/>
    <m/>
    <m/>
    <n v="25"/>
    <n v="75"/>
    <m/>
    <m/>
    <n v="25"/>
    <m/>
    <m/>
    <n v="6"/>
    <m/>
    <m/>
    <n v="6"/>
    <n v="2"/>
    <m/>
    <m/>
    <m/>
    <m/>
    <m/>
    <m/>
    <m/>
    <m/>
    <n v="10595"/>
    <n v="139"/>
    <m/>
    <m/>
    <n v="0"/>
    <m/>
    <m/>
    <m/>
    <n v="11716"/>
    <n v="136"/>
    <n v="50"/>
    <m/>
    <m/>
    <m/>
    <m/>
    <n v="119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2750"/>
    <n v="0"/>
    <n v="452.19400000000002"/>
    <n v="32.409999999999997"/>
    <n v="193.56"/>
    <n v="678.16399999999999"/>
    <m/>
    <n v="127.44789"/>
    <n v="0.28159999999999996"/>
    <n v="0"/>
    <n v="1.4204720000000002"/>
    <n v="7.3795999999999999"/>
    <n v="0"/>
    <n v="0"/>
    <n v="34.777754000000002"/>
    <n v="0"/>
    <n v="0"/>
    <n v="65.298922000000005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Bundibugyo Energy Cooperative Society (BECS)"/>
    <x v="0"/>
    <x v="0"/>
    <s v="D10"/>
    <s v="2018Q2D10"/>
    <n v="501622.4"/>
    <n v="88521.600000000006"/>
    <n v="0"/>
    <n v="0"/>
    <n v="0"/>
    <n v="0"/>
    <m/>
    <n v="590144"/>
    <m/>
    <m/>
    <m/>
    <m/>
    <m/>
    <m/>
    <n v="350.63356099999999"/>
    <m/>
    <m/>
    <m/>
    <n v="703006"/>
    <n v="703006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6"/>
    <n v="13"/>
    <n v="15"/>
    <n v="8459"/>
    <n v="60"/>
    <m/>
    <m/>
    <m/>
    <m/>
    <m/>
    <n v="8519"/>
    <n v="71.591099999999997"/>
    <n v="102.179"/>
    <n v="24.65803"/>
    <n v="43.869"/>
    <m/>
    <m/>
    <m/>
    <m/>
    <m/>
    <m/>
    <m/>
    <n v="3.3290000000000002"/>
    <n v="245.62613000000002"/>
    <m/>
    <m/>
    <m/>
    <m/>
    <m/>
    <m/>
    <m/>
    <m/>
    <m/>
    <m/>
    <m/>
    <m/>
    <m/>
    <m/>
    <m/>
    <m/>
    <m/>
    <m/>
    <m/>
    <m/>
    <m/>
    <m/>
    <m/>
    <m/>
    <m/>
    <m/>
    <m/>
    <m/>
    <n v="147107"/>
    <n v="0"/>
    <n v="147"/>
    <n v="0"/>
    <n v="107"/>
    <n v="254"/>
    <m/>
    <n v="40.022165000000001"/>
    <n v="1.3254E-2"/>
    <n v="0"/>
    <n v="0"/>
    <n v="0"/>
    <n v="0"/>
    <n v="0.63"/>
    <n v="0.04"/>
    <n v="0"/>
    <n v="0"/>
    <n v="0"/>
    <s v="Minigrid"/>
    <m/>
    <m/>
    <m/>
    <m/>
    <m/>
    <m/>
    <m/>
    <m/>
    <m/>
    <m/>
    <m/>
    <m/>
    <m/>
    <m/>
    <m/>
    <m/>
    <m/>
  </r>
  <r>
    <x v="0"/>
    <x v="2"/>
    <s v="2018Q2"/>
    <s v="Distribution"/>
    <s v="Local"/>
    <s v="Kyegegewa Rural Electricity Cooperation Society"/>
    <x v="2"/>
    <x v="2"/>
    <s v="D11"/>
    <s v="2018Q2D11"/>
    <n v="374797.9"/>
    <n v="269187.90000000002"/>
    <n v="0"/>
    <n v="0"/>
    <n v="0"/>
    <n v="0"/>
    <m/>
    <n v="643985.80000000005"/>
    <m/>
    <m/>
    <m/>
    <m/>
    <m/>
    <m/>
    <n v="380.478182"/>
    <m/>
    <m/>
    <m/>
    <n v="924394"/>
    <n v="924394"/>
    <m/>
    <m/>
    <m/>
    <m/>
    <m/>
    <m/>
    <m/>
    <m/>
    <m/>
    <m/>
    <m/>
    <n v="31"/>
    <n v="33"/>
    <m/>
    <m/>
    <n v="19"/>
    <m/>
    <m/>
    <m/>
    <m/>
    <m/>
    <m/>
    <m/>
    <m/>
    <m/>
    <m/>
    <m/>
    <m/>
    <m/>
    <m/>
    <m/>
    <n v="4325"/>
    <n v="83"/>
    <m/>
    <n v="22"/>
    <n v="22"/>
    <n v="22"/>
    <m/>
    <m/>
    <n v="4216"/>
    <n v="96"/>
    <m/>
    <m/>
    <m/>
    <m/>
    <m/>
    <n v="4312"/>
    <n v="58.510056999999996"/>
    <n v="23.8965"/>
    <n v="13.841499999999998"/>
    <n v="17.109300000000001"/>
    <n v="16.620284000000002"/>
    <m/>
    <m/>
    <m/>
    <m/>
    <m/>
    <m/>
    <m/>
    <n v="129.97764100000001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4.948440000000005"/>
    <n v="0.2772"/>
    <n v="0.04"/>
    <n v="0.1"/>
    <n v="0.90200000000000002"/>
    <n v="0"/>
    <n v="0.24399999999999999"/>
    <n v="1.7"/>
    <n v="0"/>
    <n v="3.6210000000000004"/>
    <n v="0.4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Pader Abim Community Multipurpose Electric Co-operative Society Limited"/>
    <x v="4"/>
    <x v="4"/>
    <s v="D9"/>
    <s v="2018Q1D9"/>
    <n v="301592"/>
    <n v="141863"/>
    <n v="0"/>
    <n v="0"/>
    <n v="0"/>
    <n v="0"/>
    <m/>
    <n v="443455"/>
    <m/>
    <m/>
    <m/>
    <m/>
    <m/>
    <m/>
    <m/>
    <m/>
    <m/>
    <m/>
    <n v="497323"/>
    <n v="497323"/>
    <m/>
    <n v="186.119"/>
    <m/>
    <m/>
    <m/>
    <m/>
    <m/>
    <m/>
    <m/>
    <m/>
    <m/>
    <n v="25"/>
    <n v="75"/>
    <m/>
    <m/>
    <n v="25"/>
    <m/>
    <m/>
    <n v="6"/>
    <m/>
    <m/>
    <n v="6"/>
    <m/>
    <m/>
    <m/>
    <m/>
    <m/>
    <m/>
    <m/>
    <m/>
    <m/>
    <n v="9965"/>
    <n v="137"/>
    <m/>
    <n v="32"/>
    <n v="32"/>
    <n v="32"/>
    <m/>
    <m/>
    <n v="2849"/>
    <n v="66"/>
    <m/>
    <m/>
    <m/>
    <m/>
    <m/>
    <n v="2915"/>
    <n v="50"/>
    <n v="15"/>
    <n v="15"/>
    <n v="27"/>
    <m/>
    <m/>
    <m/>
    <m/>
    <m/>
    <m/>
    <m/>
    <n v="13"/>
    <n v="120"/>
    <m/>
    <m/>
    <m/>
    <m/>
    <m/>
    <m/>
    <m/>
    <m/>
    <m/>
    <m/>
    <m/>
    <m/>
    <m/>
    <m/>
    <m/>
    <m/>
    <m/>
    <m/>
    <m/>
    <m/>
    <m/>
    <m/>
    <m/>
    <m/>
    <m/>
    <m/>
    <m/>
    <m/>
    <n v="2915"/>
    <n v="0"/>
    <n v="321.7"/>
    <n v="0"/>
    <n v="509.5"/>
    <n v="831.2"/>
    <m/>
    <n v="17"/>
    <n v="0"/>
    <n v="0"/>
    <n v="4.3"/>
    <n v="1.5"/>
    <n v="1.68"/>
    <n v="0"/>
    <n v="3.5"/>
    <n v="0"/>
    <n v="0"/>
    <n v="0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Bundibugyo Energy Cooperative Society (BECS)"/>
    <x v="0"/>
    <x v="0"/>
    <s v="D10"/>
    <s v="2018Q1D10"/>
    <n v="515392.49349999998"/>
    <n v="90951.616499999989"/>
    <m/>
    <m/>
    <m/>
    <m/>
    <m/>
    <n v="606344.11"/>
    <m/>
    <m/>
    <m/>
    <m/>
    <m/>
    <m/>
    <m/>
    <m/>
    <m/>
    <m/>
    <n v="757120"/>
    <n v="757120"/>
    <m/>
    <n v="263.64583099999999"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6"/>
    <n v="13"/>
    <n v="15"/>
    <n v="8412"/>
    <n v="58"/>
    <m/>
    <m/>
    <m/>
    <m/>
    <m/>
    <n v="8470"/>
    <n v="71.591099999999997"/>
    <n v="102.179"/>
    <n v="24.65803"/>
    <n v="43.869"/>
    <m/>
    <m/>
    <m/>
    <m/>
    <m/>
    <m/>
    <m/>
    <n v="3.3290000000000002"/>
    <n v="245.62613000000002"/>
    <m/>
    <m/>
    <m/>
    <m/>
    <m/>
    <m/>
    <m/>
    <m/>
    <m/>
    <m/>
    <m/>
    <m/>
    <m/>
    <m/>
    <m/>
    <m/>
    <m/>
    <m/>
    <m/>
    <m/>
    <m/>
    <m/>
    <m/>
    <m/>
    <m/>
    <m/>
    <m/>
    <m/>
    <n v="147107"/>
    <n v="0"/>
    <n v="147"/>
    <n v="0"/>
    <n v="107"/>
    <n v="254"/>
    <m/>
    <n v="40.451127999999997"/>
    <n v="0"/>
    <n v="0"/>
    <n v="0"/>
    <n v="0"/>
    <n v="0"/>
    <n v="1.0964"/>
    <n v="0"/>
    <n v="0"/>
    <n v="0"/>
    <n v="0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Kilembe Investment Limited"/>
    <x v="3"/>
    <x v="3"/>
    <s v="D12"/>
    <s v="2018Q1D12"/>
    <n v="651519"/>
    <n v="325759"/>
    <n v="221106.75"/>
    <m/>
    <m/>
    <m/>
    <m/>
    <n v="1198384.75"/>
    <m/>
    <m/>
    <m/>
    <m/>
    <m/>
    <m/>
    <m/>
    <m/>
    <m/>
    <m/>
    <n v="1447580"/>
    <n v="1447580"/>
    <m/>
    <n v="492.70000000000005"/>
    <m/>
    <m/>
    <m/>
    <m/>
    <m/>
    <m/>
    <m/>
    <m/>
    <m/>
    <n v="25"/>
    <n v="75"/>
    <m/>
    <m/>
    <n v="25"/>
    <m/>
    <m/>
    <n v="6"/>
    <m/>
    <m/>
    <n v="6"/>
    <m/>
    <m/>
    <m/>
    <m/>
    <m/>
    <m/>
    <m/>
    <m/>
    <m/>
    <n v="9965"/>
    <n v="137"/>
    <m/>
    <n v="32"/>
    <n v="32"/>
    <n v="32"/>
    <m/>
    <m/>
    <n v="10966"/>
    <n v="129"/>
    <n v="50"/>
    <m/>
    <m/>
    <m/>
    <m/>
    <n v="11145"/>
    <n v="112.767493"/>
    <n v="101.81540000000001"/>
    <n v="74.488050000000001"/>
    <n v="61.941359999999996"/>
    <m/>
    <m/>
    <m/>
    <m/>
    <m/>
    <m/>
    <m/>
    <n v="51.984468"/>
    <n v="402.99677099999997"/>
    <m/>
    <m/>
    <m/>
    <m/>
    <m/>
    <m/>
    <m/>
    <m/>
    <m/>
    <m/>
    <m/>
    <m/>
    <m/>
    <m/>
    <m/>
    <m/>
    <m/>
    <m/>
    <m/>
    <m/>
    <m/>
    <m/>
    <m/>
    <m/>
    <m/>
    <m/>
    <m/>
    <m/>
    <n v="11949"/>
    <n v="0"/>
    <n v="452.19400000000002"/>
    <n v="34.159999999999997"/>
    <n v="193.56"/>
    <n v="679.91399999999999"/>
    <m/>
    <n v="123.53288499999999"/>
    <n v="0.173572"/>
    <n v="0"/>
    <n v="842.76226641651033"/>
    <n v="4.3819999999999997"/>
    <n v="0"/>
    <n v="0"/>
    <n v="8.5939300000000003"/>
    <n v="17.317699999999999"/>
    <n v="0"/>
    <n v="0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Kyegegewa Rural Electricity Cooperation Society"/>
    <x v="2"/>
    <x v="2"/>
    <s v="D11"/>
    <s v="2018Q1D11"/>
    <n v="354749.4"/>
    <n v="364912.7"/>
    <m/>
    <m/>
    <m/>
    <m/>
    <m/>
    <n v="719662.10000000009"/>
    <m/>
    <m/>
    <m/>
    <m/>
    <m/>
    <m/>
    <m/>
    <n v="328593.66666666669"/>
    <n v="328593.66666666669"/>
    <n v="328593.66666666669"/>
    <m/>
    <n v="985781"/>
    <m/>
    <n v="295.95580940000002"/>
    <m/>
    <n v="69"/>
    <n v="257"/>
    <m/>
    <m/>
    <m/>
    <m/>
    <m/>
    <m/>
    <n v="27"/>
    <n v="27"/>
    <m/>
    <m/>
    <n v="16"/>
    <m/>
    <m/>
    <m/>
    <m/>
    <m/>
    <m/>
    <m/>
    <m/>
    <m/>
    <m/>
    <m/>
    <m/>
    <m/>
    <m/>
    <m/>
    <n v="3625"/>
    <n v="70"/>
    <n v="0"/>
    <n v="22"/>
    <n v="22"/>
    <n v="22"/>
    <m/>
    <m/>
    <n v="3933"/>
    <n v="94"/>
    <m/>
    <m/>
    <m/>
    <m/>
    <m/>
    <n v="4027"/>
    <n v="57.002741"/>
    <n v="27.628"/>
    <n v="18.286999000000002"/>
    <n v="20.167059999999999"/>
    <m/>
    <n v="10.476900000000001"/>
    <m/>
    <m/>
    <n v="0.327376"/>
    <n v="15.3"/>
    <m/>
    <n v="12.77"/>
    <n v="161.95907600000001"/>
    <m/>
    <m/>
    <m/>
    <n v="282"/>
    <n v="94"/>
    <n v="24.710165"/>
    <m/>
    <m/>
    <m/>
    <m/>
    <m/>
    <m/>
    <m/>
    <m/>
    <m/>
    <m/>
    <m/>
    <m/>
    <n v="0"/>
    <n v="91"/>
    <n v="9"/>
    <n v="0"/>
    <n v="36"/>
    <n v="0"/>
    <n v="91"/>
    <n v="9"/>
    <n v="0"/>
    <m/>
    <n v="1906"/>
    <n v="0"/>
    <n v="274"/>
    <n v="0"/>
    <n v="220"/>
    <n v="494"/>
    <m/>
    <n v="40.422128999999998"/>
    <n v="0.126"/>
    <n v="0.02"/>
    <n v="0"/>
    <n v="0.92"/>
    <n v="0"/>
    <n v="0.11"/>
    <n v="2.4"/>
    <n v="0"/>
    <n v="0.64700000000000002"/>
    <n v="0"/>
    <s v="Minigrid"/>
    <m/>
    <m/>
    <m/>
    <m/>
    <m/>
    <m/>
    <m/>
    <m/>
    <m/>
    <m/>
    <m/>
    <n v="2"/>
    <m/>
    <n v="6.0914000000000003E-2"/>
    <n v="7.0000000000000007E-2"/>
    <n v="0.26"/>
    <m/>
  </r>
  <r>
    <x v="0"/>
    <x v="3"/>
    <s v="2018Q1"/>
    <s v="Distribution"/>
    <s v="Local"/>
    <s v="Central North Service Territory (CNST)"/>
    <x v="7"/>
    <x v="1"/>
    <s v="D1"/>
    <s v="2018Q1D1"/>
    <n v="239446.39999999999"/>
    <n v="167312"/>
    <n v="64094.3"/>
    <m/>
    <m/>
    <m/>
    <m/>
    <n v="470852.7"/>
    <m/>
    <m/>
    <m/>
    <m/>
    <m/>
    <m/>
    <n v="334.13486599999999"/>
    <n v="196392.06666666668"/>
    <n v="196392.06666666668"/>
    <n v="196392.06666666668"/>
    <m/>
    <n v="589176.20000000007"/>
    <m/>
    <n v="149.64796999999999"/>
    <m/>
    <m/>
    <n v="118.32350000000011"/>
    <m/>
    <m/>
    <m/>
    <m/>
    <m/>
    <m/>
    <n v="30"/>
    <n v="60"/>
    <m/>
    <m/>
    <n v="24"/>
    <m/>
    <m/>
    <n v="1"/>
    <m/>
    <m/>
    <n v="2"/>
    <n v="1"/>
    <m/>
    <m/>
    <m/>
    <m/>
    <m/>
    <m/>
    <m/>
    <m/>
    <n v="7295"/>
    <n v="118"/>
    <n v="0"/>
    <n v="26"/>
    <n v="26"/>
    <n v="26"/>
    <m/>
    <m/>
    <n v="2488"/>
    <n v="51"/>
    <n v="4"/>
    <m/>
    <m/>
    <m/>
    <m/>
    <n v="2543"/>
    <n v="189.07978600000001"/>
    <n v="40.273873999999999"/>
    <n v="16.626821"/>
    <n v="45.447482000000001"/>
    <m/>
    <m/>
    <m/>
    <m/>
    <m/>
    <m/>
    <m/>
    <n v="16.475999999999999"/>
    <n v="307.90396300000003"/>
    <n v="25.7"/>
    <n v="7.7220969805500177"/>
    <n v="4.3309380915414764"/>
    <n v="237.33330000000001"/>
    <n v="71.311702697041696"/>
    <n v="39.995168457635828"/>
    <n v="0"/>
    <n v="0"/>
    <n v="0"/>
    <n v="342.75009999999997"/>
    <n v="102.98636234603954"/>
    <n v="57.759901321776269"/>
    <n v="11.1663"/>
    <n v="3.3551459733041114"/>
    <n v="1.8817336191276106"/>
    <n v="0"/>
    <n v="0"/>
    <n v="0"/>
    <n v="201"/>
    <n v="57"/>
    <n v="77"/>
    <n v="111"/>
    <n v="0"/>
    <n v="201"/>
    <n v="57"/>
    <n v="77"/>
    <n v="108"/>
    <n v="0"/>
    <n v="2533"/>
    <n v="0.4"/>
    <n v="309.43299999999999"/>
    <m/>
    <n v="480.08499999999998"/>
    <n v="789.51800000000003"/>
    <m/>
    <n v="19.926508474576273"/>
    <n v="0.02"/>
    <m/>
    <n v="0.25423728813559321"/>
    <m/>
    <n v="2.464406779661017"/>
    <n v="18.04177966101695"/>
    <m/>
    <n v="0.67796610169491534"/>
    <m/>
    <m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Eastern Service Territory (EST)"/>
    <x v="8"/>
    <x v="1"/>
    <s v="D2"/>
    <s v="2018Q1D2"/>
    <n v="267790.40000000002"/>
    <n v="160985.79999999999"/>
    <n v="0"/>
    <m/>
    <m/>
    <m/>
    <m/>
    <n v="428776.2"/>
    <m/>
    <m/>
    <m/>
    <m/>
    <m/>
    <m/>
    <n v="294.85475500000001"/>
    <n v="194995.30000000002"/>
    <n v="194995.30000000002"/>
    <n v="194995.30000000002"/>
    <m/>
    <n v="584985.9"/>
    <m/>
    <n v="161.40299161519999"/>
    <m/>
    <m/>
    <n v="78.104849999999999"/>
    <n v="78.104849999999999"/>
    <m/>
    <m/>
    <m/>
    <m/>
    <m/>
    <n v="25"/>
    <n v="99"/>
    <m/>
    <m/>
    <n v="16"/>
    <m/>
    <m/>
    <n v="6"/>
    <m/>
    <m/>
    <m/>
    <m/>
    <m/>
    <m/>
    <m/>
    <m/>
    <m/>
    <m/>
    <m/>
    <m/>
    <n v="8375"/>
    <n v="146"/>
    <m/>
    <n v="19"/>
    <n v="19"/>
    <n v="19"/>
    <m/>
    <m/>
    <n v="3679"/>
    <n v="66"/>
    <n v="0"/>
    <m/>
    <m/>
    <m/>
    <m/>
    <n v="3745"/>
    <n v="171.51789200000002"/>
    <n v="17.317799999999998"/>
    <n v="10.336855"/>
    <n v="27.015021000000001"/>
    <m/>
    <m/>
    <m/>
    <m/>
    <m/>
    <m/>
    <m/>
    <n v="16.476001"/>
    <n v="242.663569"/>
    <m/>
    <m/>
    <m/>
    <m/>
    <m/>
    <m/>
    <m/>
    <m/>
    <m/>
    <n v="488"/>
    <n v="123.37428396226414"/>
    <n v="69.194467160235831"/>
    <m/>
    <m/>
    <m/>
    <m/>
    <m/>
    <m/>
    <n v="0"/>
    <n v="122"/>
    <n v="24"/>
    <n v="72"/>
    <n v="39"/>
    <n v="0"/>
    <n v="120"/>
    <n v="24"/>
    <n v="69"/>
    <n v="39"/>
    <n v="3542"/>
    <n v="0"/>
    <n v="131.94999999999999"/>
    <n v="0"/>
    <n v="271.2"/>
    <n v="403.15"/>
    <m/>
    <n v="29.209220338983055"/>
    <m/>
    <m/>
    <n v="0"/>
    <m/>
    <n v="3.9364406779661021"/>
    <n v="39.641030508474579"/>
    <m/>
    <m/>
    <m/>
    <n v="0.21186500000000003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Mid West Service Territory (MWST)"/>
    <x v="9"/>
    <x v="1"/>
    <s v="D3"/>
    <s v="2018Q1D3"/>
    <n v="275221.59999999998"/>
    <n v="319929.3"/>
    <n v="0"/>
    <m/>
    <m/>
    <m/>
    <m/>
    <n v="595150.89999999991"/>
    <m/>
    <m/>
    <m/>
    <m/>
    <m/>
    <m/>
    <n v="403.183041"/>
    <n v="320480"/>
    <n v="320480"/>
    <n v="320480"/>
    <m/>
    <n v="961440"/>
    <m/>
    <n v="251.34991100000002"/>
    <m/>
    <m/>
    <n v="183.14455000000004"/>
    <n v="183.14455000000004"/>
    <m/>
    <m/>
    <m/>
    <m/>
    <m/>
    <n v="55"/>
    <n v="84"/>
    <m/>
    <m/>
    <n v="14"/>
    <m/>
    <m/>
    <n v="3"/>
    <m/>
    <m/>
    <n v="1"/>
    <m/>
    <m/>
    <m/>
    <m/>
    <m/>
    <m/>
    <m/>
    <m/>
    <m/>
    <n v="7890"/>
    <n v="157"/>
    <m/>
    <n v="13"/>
    <n v="13"/>
    <n v="13"/>
    <m/>
    <m/>
    <n v="3308"/>
    <n v="103"/>
    <n v="1"/>
    <m/>
    <m/>
    <m/>
    <m/>
    <n v="3412"/>
    <n v="346.78682800000001"/>
    <n v="60.120573"/>
    <n v="23.945665999999999"/>
    <n v="70.160831000000002"/>
    <m/>
    <m/>
    <m/>
    <m/>
    <m/>
    <m/>
    <m/>
    <n v="21.862292"/>
    <n v="522.87619000000007"/>
    <n v="31"/>
    <n v="9.18"/>
    <n v="5.1508919999999998"/>
    <n v="238.7"/>
    <n v="70.709999999999994"/>
    <n v="39.66187"/>
    <n v="4.62"/>
    <n v="1.36"/>
    <n v="0.76764900000000003"/>
    <n v="154.76"/>
    <n v="45.84"/>
    <n v="25.714500000000001"/>
    <n v="40.4"/>
    <n v="11.96"/>
    <n v="6.7127756999999999"/>
    <m/>
    <m/>
    <m/>
    <n v="0"/>
    <n v="173"/>
    <n v="29"/>
    <n v="123"/>
    <n v="0"/>
    <n v="0"/>
    <n v="173"/>
    <n v="29"/>
    <n v="123"/>
    <n v="0"/>
    <n v="3392"/>
    <n v="0"/>
    <n v="332"/>
    <n v="0"/>
    <n v="662"/>
    <n v="994"/>
    <m/>
    <n v="27.029192422731803"/>
    <n v="0.02"/>
    <m/>
    <n v="3.6705932203389828"/>
    <m/>
    <n v="2.7344067796610174"/>
    <n v="19.930638983050848"/>
    <m/>
    <m/>
    <m/>
    <n v="0.67694915254237287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North East Service Territory (NEST)"/>
    <x v="11"/>
    <x v="1"/>
    <s v="D4"/>
    <s v="2018Q1D4"/>
    <n v="400422"/>
    <n v="303123"/>
    <n v="193325.5"/>
    <m/>
    <m/>
    <m/>
    <m/>
    <n v="896870.5"/>
    <m/>
    <m/>
    <m/>
    <m/>
    <m/>
    <m/>
    <n v="587.82314699999995"/>
    <n v="382015.68333333329"/>
    <n v="382015.68333333329"/>
    <n v="382015.68333333329"/>
    <m/>
    <n v="1146047.0499999998"/>
    <m/>
    <n v="287.46250400000002"/>
    <m/>
    <m/>
    <n v="124.58827499999991"/>
    <n v="124.58827499999991"/>
    <m/>
    <m/>
    <m/>
    <m/>
    <m/>
    <n v="19"/>
    <n v="126"/>
    <m/>
    <m/>
    <n v="17"/>
    <m/>
    <m/>
    <n v="7"/>
    <m/>
    <m/>
    <n v="1"/>
    <n v="7"/>
    <m/>
    <m/>
    <m/>
    <m/>
    <m/>
    <m/>
    <m/>
    <m/>
    <n v="12395"/>
    <n v="177"/>
    <m/>
    <n v="29"/>
    <n v="29"/>
    <n v="29"/>
    <m/>
    <m/>
    <n v="3731"/>
    <n v="93"/>
    <n v="5"/>
    <m/>
    <m/>
    <m/>
    <m/>
    <n v="3829"/>
    <n v="212.03675899999999"/>
    <n v="64.454281999999992"/>
    <n v="24.932337"/>
    <n v="60.761543000000003"/>
    <m/>
    <m/>
    <m/>
    <m/>
    <m/>
    <m/>
    <m/>
    <n v="19.994944"/>
    <n v="382.17986500000001"/>
    <n v="96"/>
    <n v="31346.098730606489"/>
    <n v="19.622657805359662"/>
    <n v="49"/>
    <n v="15999.571227080396"/>
    <n v="10.015731588152329"/>
    <n v="5"/>
    <n v="1632.6093088857547"/>
    <n v="1.0220134273624824"/>
    <n v="813"/>
    <n v="265462.27362482372"/>
    <n v="166.17938328913965"/>
    <n v="11.5"/>
    <n v="3755.0014104372358"/>
    <n v="2.3506308829337099"/>
    <m/>
    <m/>
    <m/>
    <n v="128"/>
    <n v="102"/>
    <n v="21"/>
    <n v="3"/>
    <n v="0"/>
    <n v="128"/>
    <n v="102"/>
    <n v="21"/>
    <n v="1"/>
    <n v="0"/>
    <n v="0"/>
    <n v="4"/>
    <n v="111.5"/>
    <n v="0"/>
    <n v="229.7"/>
    <n v="341.2"/>
    <m/>
    <n v="32.232479999999995"/>
    <m/>
    <m/>
    <n v="3.084238"/>
    <m/>
    <n v="4.021865"/>
    <n v="15.095000000000001"/>
    <m/>
    <m/>
    <m/>
    <n v="0.12711900000000001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North North West Service Territory (NNWST)"/>
    <x v="10"/>
    <x v="1"/>
    <s v="D5"/>
    <s v="2018Q1D5"/>
    <n v="693674.4"/>
    <n v="254464"/>
    <n v="261572.8"/>
    <m/>
    <m/>
    <m/>
    <m/>
    <n v="1209711.2"/>
    <m/>
    <m/>
    <m/>
    <m/>
    <m/>
    <m/>
    <n v="839.78942099999995"/>
    <n v="550571.79999999993"/>
    <n v="550571.79999999993"/>
    <n v="550571.79999999993"/>
    <m/>
    <n v="1651715.4"/>
    <m/>
    <n v="422.94753299999996"/>
    <m/>
    <m/>
    <n v="442.00419999999997"/>
    <n v="442.00419999999997"/>
    <m/>
    <m/>
    <m/>
    <m/>
    <m/>
    <n v="1"/>
    <n v="15"/>
    <m/>
    <m/>
    <n v="8"/>
    <m/>
    <m/>
    <n v="1"/>
    <m/>
    <m/>
    <n v="2"/>
    <m/>
    <m/>
    <m/>
    <m/>
    <m/>
    <m/>
    <m/>
    <m/>
    <m/>
    <n v="2405"/>
    <n v="27"/>
    <m/>
    <n v="36"/>
    <n v="36"/>
    <n v="36"/>
    <m/>
    <m/>
    <n v="6437"/>
    <n v="125"/>
    <n v="5"/>
    <m/>
    <m/>
    <m/>
    <m/>
    <n v="6567"/>
    <n v="266.45167500000002"/>
    <n v="33.244275999999999"/>
    <n v="25.431889999999996"/>
    <n v="56.868787999999995"/>
    <m/>
    <m/>
    <m/>
    <m/>
    <m/>
    <m/>
    <m/>
    <n v="19.994944"/>
    <n v="401.99157300000002"/>
    <m/>
    <m/>
    <m/>
    <n v="181.85"/>
    <n v="8.1832499999999992"/>
    <n v="14.90995"/>
    <m/>
    <m/>
    <m/>
    <n v="227.50069999999999"/>
    <n v="10.237531499999999"/>
    <n v="36.142518000000003"/>
    <n v="67"/>
    <n v="10.24"/>
    <n v="18.347999999999999"/>
    <m/>
    <m/>
    <m/>
    <n v="67"/>
    <n v="118"/>
    <n v="108"/>
    <n v="222"/>
    <n v="12"/>
    <n v="67"/>
    <n v="118"/>
    <n v="108"/>
    <n v="222"/>
    <n v="12"/>
    <n v="0"/>
    <n v="48"/>
    <n v="84.949999999999989"/>
    <n v="0"/>
    <n v="86.1"/>
    <n v="171.04999999999998"/>
    <m/>
    <n v="50.30033898305085"/>
    <m/>
    <m/>
    <n v="0"/>
    <m/>
    <n v="5.4240677966101689"/>
    <n v="47.075209322033899"/>
    <m/>
    <m/>
    <m/>
    <n v="1.2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North Western Service Territory (NWST)"/>
    <x v="5"/>
    <x v="1"/>
    <s v="D8"/>
    <s v="2018Q1D8"/>
    <n v="1307308.04"/>
    <n v="865500.23"/>
    <n v="666023.21"/>
    <m/>
    <m/>
    <m/>
    <m/>
    <n v="2838831.48"/>
    <m/>
    <m/>
    <m/>
    <m/>
    <m/>
    <m/>
    <n v="1922.2759043400001"/>
    <n v="1475720.5747233331"/>
    <n v="1475720.5747233331"/>
    <n v="1475720.5747233331"/>
    <m/>
    <n v="4427161.7241699994"/>
    <m/>
    <n v="1109.1577150000001"/>
    <m/>
    <m/>
    <n v="794.16512208499967"/>
    <n v="794.16512208499967"/>
    <m/>
    <m/>
    <m/>
    <m/>
    <m/>
    <n v="71"/>
    <n v="214"/>
    <m/>
    <m/>
    <n v="97"/>
    <m/>
    <m/>
    <n v="29"/>
    <m/>
    <m/>
    <m/>
    <n v="15"/>
    <m/>
    <n v="7"/>
    <m/>
    <m/>
    <m/>
    <m/>
    <m/>
    <m/>
    <n v="36200"/>
    <n v="433"/>
    <m/>
    <n v="51"/>
    <n v="51"/>
    <n v="51"/>
    <m/>
    <m/>
    <n v="12709"/>
    <n v="258"/>
    <n v="82"/>
    <n v="1"/>
    <m/>
    <m/>
    <m/>
    <n v="13050"/>
    <n v="371.42639800000001"/>
    <n v="146.19559599999999"/>
    <n v="29.973658"/>
    <n v="64.046098000000001"/>
    <m/>
    <m/>
    <m/>
    <m/>
    <m/>
    <m/>
    <m/>
    <n v="22.858803000000002"/>
    <n v="634.50055299999997"/>
    <n v="188"/>
    <n v="1031.4245482374768"/>
    <n v="578.47445787898869"/>
    <n v="874.31"/>
    <n v="4796.7276423910007"/>
    <n v="2690.2446982349925"/>
    <m/>
    <m/>
    <m/>
    <n v="441.25"/>
    <n v="2420.8302229243968"/>
    <n v="1357.7226305271477"/>
    <n v="163"/>
    <n v="894.26702852504627"/>
    <n v="501.54966294827216"/>
    <m/>
    <m/>
    <m/>
    <n v="5510"/>
    <n v="2920"/>
    <n v="1002"/>
    <n v="263"/>
    <n v="2300"/>
    <n v="5509"/>
    <n v="2873"/>
    <n v="992"/>
    <n v="252"/>
    <n v="2280"/>
    <n v="12391"/>
    <n v="3"/>
    <n v="777"/>
    <n v="0"/>
    <n v="1023"/>
    <n v="1800"/>
    <m/>
    <n v="121.69525100000001"/>
    <m/>
    <m/>
    <n v="4.4925230000000003"/>
    <m/>
    <n v="14.332967"/>
    <n v="0"/>
    <m/>
    <m/>
    <m/>
    <n v="0.63559500000000002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Southern Service Territory (SST)"/>
    <x v="1"/>
    <x v="1"/>
    <s v="D6"/>
    <s v="2018Q1D6"/>
    <n v="891096.22"/>
    <n v="480351.55999999994"/>
    <n v="121788.61000000002"/>
    <m/>
    <m/>
    <m/>
    <m/>
    <n v="1493236.39"/>
    <m/>
    <m/>
    <m/>
    <m/>
    <m/>
    <m/>
    <n v="1019.9107289999999"/>
    <n v="731637.66000000015"/>
    <n v="731637.66000000015"/>
    <n v="731637.66000000015"/>
    <m/>
    <n v="2194912.9800000004"/>
    <m/>
    <n v="555.071237"/>
    <m/>
    <m/>
    <n v="350.83829500000013"/>
    <n v="350.83829500000013"/>
    <m/>
    <m/>
    <m/>
    <m/>
    <m/>
    <n v="73"/>
    <n v="148"/>
    <m/>
    <m/>
    <n v="28"/>
    <m/>
    <m/>
    <n v="15"/>
    <m/>
    <m/>
    <n v="7"/>
    <n v="1"/>
    <m/>
    <m/>
    <m/>
    <m/>
    <m/>
    <m/>
    <m/>
    <m/>
    <n v="17545"/>
    <n v="272"/>
    <m/>
    <n v="35"/>
    <n v="35"/>
    <n v="35"/>
    <m/>
    <m/>
    <n v="9391"/>
    <n v="210"/>
    <n v="20"/>
    <m/>
    <m/>
    <m/>
    <m/>
    <n v="9621"/>
    <n v="251.709731"/>
    <n v="74.555779999999999"/>
    <n v="28.772387999999999"/>
    <n v="60.610047000000002"/>
    <m/>
    <m/>
    <m/>
    <m/>
    <m/>
    <m/>
    <m/>
    <n v="11.349014"/>
    <n v="426.99696"/>
    <n v="56"/>
    <n v="44.503053666844067"/>
    <n v="24.959537649049491"/>
    <n v="55"/>
    <n v="43.70835627993614"/>
    <n v="24.513831619602183"/>
    <m/>
    <m/>
    <m/>
    <n v="156"/>
    <n v="123.97279235763705"/>
    <n v="69.530140593780729"/>
    <n v="16"/>
    <n v="12.715158190526878"/>
    <n v="7.1312964711569986"/>
    <n v="22"/>
    <n v="0"/>
    <n v="0"/>
    <n v="101"/>
    <n v="68"/>
    <n v="146"/>
    <n v="8"/>
    <n v="305"/>
    <n v="101"/>
    <n v="68"/>
    <n v="146"/>
    <n v="8"/>
    <n v="305"/>
    <n v="7811"/>
    <n v="0"/>
    <n v="353.08"/>
    <n v="0"/>
    <n v="695.32"/>
    <n v="1048.4000000000001"/>
    <m/>
    <n v="81.046388474576275"/>
    <m/>
    <m/>
    <n v="7.7706350000000004"/>
    <m/>
    <n v="7.6084749999999994"/>
    <n v="50.683590677966109"/>
    <m/>
    <m/>
    <m/>
    <n v="0.59322200000000003"/>
    <s v="Minigrid"/>
    <m/>
    <m/>
    <m/>
    <m/>
    <m/>
    <m/>
    <m/>
    <m/>
    <m/>
    <m/>
    <m/>
    <m/>
    <m/>
    <m/>
    <m/>
    <m/>
    <m/>
  </r>
  <r>
    <x v="0"/>
    <x v="3"/>
    <s v="2018Q1"/>
    <s v="Distribution"/>
    <s v="Local"/>
    <s v="Southern West Service Territory (SWST)"/>
    <x v="6"/>
    <x v="1"/>
    <s v="D7"/>
    <s v="2018Q1D7"/>
    <n v="437168.83999999997"/>
    <n v="284483.87"/>
    <n v="362699.76"/>
    <m/>
    <m/>
    <m/>
    <m/>
    <n v="1084352.47"/>
    <m/>
    <m/>
    <m/>
    <m/>
    <m/>
    <m/>
    <n v="734.61440811000011"/>
    <n v="565369.0003373333"/>
    <n v="565369.0003373333"/>
    <n v="565369.0003373333"/>
    <m/>
    <n v="1696107.0010119998"/>
    <m/>
    <n v="478.80220300000002"/>
    <m/>
    <m/>
    <n v="305.87726550600013"/>
    <n v="156.02073751872004"/>
    <m/>
    <m/>
    <m/>
    <m/>
    <m/>
    <n v="33"/>
    <n v="166"/>
    <m/>
    <m/>
    <n v="19"/>
    <m/>
    <m/>
    <n v="14"/>
    <m/>
    <m/>
    <n v="5"/>
    <m/>
    <m/>
    <n v="6"/>
    <m/>
    <m/>
    <n v="2"/>
    <m/>
    <m/>
    <n v="1"/>
    <n v="20660"/>
    <n v="246"/>
    <n v="0"/>
    <n v="30"/>
    <n v="30"/>
    <n v="30"/>
    <m/>
    <m/>
    <n v="7476"/>
    <n v="130"/>
    <n v="17"/>
    <m/>
    <m/>
    <m/>
    <m/>
    <n v="7623"/>
    <n v="219.915515"/>
    <n v="50.863115999999998"/>
    <n v="24.274811999999997"/>
    <n v="55.206249999999997"/>
    <m/>
    <m/>
    <m/>
    <m/>
    <m/>
    <m/>
    <m/>
    <n v="15.106202"/>
    <n v="365.36589500000002"/>
    <n v="185.45"/>
    <n v="129.85201375709701"/>
    <n v="72.808024113604304"/>
    <n v="156.2833"/>
    <n v="109.42950240822066"/>
    <n v="61.357122000289323"/>
    <m/>
    <m/>
    <m/>
    <n v="190.7"/>
    <n v="133.52806159869721"/>
    <n v="74.869184138389528"/>
    <n v="102.9333"/>
    <n v="72.073854341673737"/>
    <n v="40.41181012937647"/>
    <m/>
    <m/>
    <m/>
    <n v="2"/>
    <n v="60"/>
    <n v="189"/>
    <n v="173"/>
    <n v="2"/>
    <n v="2"/>
    <n v="60"/>
    <n v="189"/>
    <n v="173"/>
    <n v="2"/>
    <n v="7812"/>
    <n v="4"/>
    <n v="272.86500000000001"/>
    <n v="0"/>
    <n v="700.45"/>
    <n v="973.31500000000005"/>
    <m/>
    <n v="62.817999999999998"/>
    <m/>
    <m/>
    <n v="0"/>
    <m/>
    <n v="4.2610169999999998"/>
    <n v="0"/>
    <m/>
    <m/>
    <m/>
    <n v="0.29661100000000001"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Kyegegewa Rural Electricity Cooperation Society"/>
    <x v="2"/>
    <x v="2"/>
    <s v="D11"/>
    <s v="2017Q4D11"/>
    <n v="468546.5"/>
    <n v="227363.3"/>
    <m/>
    <m/>
    <m/>
    <m/>
    <m/>
    <n v="695909.8"/>
    <m/>
    <m/>
    <m/>
    <m/>
    <m/>
    <m/>
    <n v="349.43245999999999"/>
    <m/>
    <m/>
    <m/>
    <n v="972138"/>
    <n v="972138"/>
    <m/>
    <n v="282.15893799999998"/>
    <m/>
    <m/>
    <m/>
    <m/>
    <m/>
    <m/>
    <m/>
    <m/>
    <m/>
    <n v="27"/>
    <n v="26"/>
    <m/>
    <m/>
    <n v="16"/>
    <m/>
    <m/>
    <m/>
    <m/>
    <m/>
    <m/>
    <m/>
    <m/>
    <m/>
    <m/>
    <m/>
    <m/>
    <m/>
    <m/>
    <m/>
    <n v="3575"/>
    <n v="69"/>
    <m/>
    <n v="23"/>
    <n v="23"/>
    <m/>
    <m/>
    <m/>
    <n v="3624"/>
    <n v="91"/>
    <m/>
    <m/>
    <m/>
    <m/>
    <m/>
    <n v="3715"/>
    <n v="56.809635999999998"/>
    <n v="38.706299999999999"/>
    <n v="13.505000000000001"/>
    <n v="20.2029"/>
    <m/>
    <n v="0.17622399999999999"/>
    <m/>
    <m/>
    <m/>
    <m/>
    <m/>
    <m/>
    <n v="129.40006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74"/>
    <n v="0"/>
    <n v="220"/>
    <n v="4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Pader Abim Community Multipurpose Electric Co-operative Society Limited"/>
    <x v="4"/>
    <x v="4"/>
    <s v="D9"/>
    <s v="2017Q4D9"/>
    <n v="288820"/>
    <n v="128658.8"/>
    <m/>
    <m/>
    <m/>
    <m/>
    <m/>
    <n v="417478.8"/>
    <m/>
    <m/>
    <m/>
    <m/>
    <m/>
    <m/>
    <n v="261.51338600000003"/>
    <n v="562715"/>
    <m/>
    <m/>
    <m/>
    <n v="562715"/>
    <m/>
    <n v="196.514059"/>
    <m/>
    <n v="22377"/>
    <n v="91605.28"/>
    <n v="5725.33"/>
    <m/>
    <m/>
    <m/>
    <m/>
    <m/>
    <n v="9"/>
    <n v="99"/>
    <m/>
    <m/>
    <n v="10"/>
    <m/>
    <m/>
    <n v="1"/>
    <m/>
    <m/>
    <n v="1"/>
    <m/>
    <m/>
    <m/>
    <m/>
    <m/>
    <m/>
    <m/>
    <m/>
    <m/>
    <n v="6690"/>
    <n v="120"/>
    <m/>
    <n v="37"/>
    <n v="37"/>
    <m/>
    <m/>
    <m/>
    <n v="2787"/>
    <n v="65"/>
    <m/>
    <m/>
    <m/>
    <m/>
    <m/>
    <n v="2852"/>
    <n v="58.8"/>
    <n v="21.5"/>
    <n v="15"/>
    <n v="56"/>
    <n v="11"/>
    <m/>
    <m/>
    <m/>
    <m/>
    <m/>
    <m/>
    <m/>
    <n v="162.30000000000001"/>
    <n v="10.5"/>
    <n v="8678.0419999999995"/>
    <n v="4.8"/>
    <n v="30"/>
    <m/>
    <m/>
    <m/>
    <m/>
    <m/>
    <n v="229.9"/>
    <n v="66502.73"/>
    <n v="37.299999999999997"/>
    <n v="96.8"/>
    <n v="84003.448000000004"/>
    <n v="47.17"/>
    <n v="23.4"/>
    <n v="20306.62"/>
    <n v="11.4"/>
    <n v="2"/>
    <n v="62"/>
    <n v="12"/>
    <n v="15"/>
    <n v="27"/>
    <n v="0"/>
    <n v="62"/>
    <n v="12"/>
    <n v="15"/>
    <n v="27"/>
    <n v="2417"/>
    <n v="0"/>
    <n v="43.91"/>
    <n v="0"/>
    <n v="478"/>
    <n v="521.91"/>
    <m/>
    <n v="12.978832000000001"/>
    <n v="0.56299999999999994"/>
    <m/>
    <n v="2.3697599999999999"/>
    <n v="1.1294999999999999"/>
    <n v="5.7258719999999999"/>
    <n v="4.0048719999999998"/>
    <n v="10.166"/>
    <m/>
    <n v="1.1294999999999999"/>
    <m/>
    <s v="Minigrid"/>
    <m/>
    <m/>
    <m/>
    <m/>
    <m/>
    <m/>
    <m/>
    <m/>
    <m/>
    <m/>
    <m/>
    <m/>
    <m/>
    <m/>
    <n v="5.6599999999999998E-2"/>
    <n v="0.16"/>
    <n v="0.01"/>
  </r>
  <r>
    <x v="1"/>
    <x v="0"/>
    <s v="2017Q4"/>
    <s v="Distribution"/>
    <s v="Local"/>
    <s v="UEDCL"/>
    <x v="12"/>
    <x v="1"/>
    <s v="D13"/>
    <s v="2017Q4D13"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40"/>
    <m/>
    <m/>
    <m/>
    <m/>
    <m/>
    <m/>
    <m/>
    <m/>
    <n v="0"/>
    <n v="1182.8348000000001"/>
    <n v="157.9547"/>
    <n v="145.50120000000001"/>
    <n v="429.95819999999998"/>
    <m/>
    <m/>
    <m/>
    <m/>
    <m/>
    <m/>
    <m/>
    <m/>
    <n v="1916.2489"/>
    <m/>
    <m/>
    <m/>
    <n v="26034.13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"/>
    <x v="0"/>
    <s v="2017Q4"/>
    <s v="Distribution"/>
    <s v="Local"/>
    <s v="Southern West Service Territory (SWST)"/>
    <x v="6"/>
    <x v="1"/>
    <s v="D7"/>
    <s v="2017Q4D7"/>
    <n v="422089.56"/>
    <n v="231932.98"/>
    <n v="618960.18999999994"/>
    <m/>
    <m/>
    <m/>
    <m/>
    <n v="1272982.73"/>
    <m/>
    <m/>
    <m/>
    <m/>
    <m/>
    <m/>
    <n v="782.488735190336"/>
    <n v="523690.33333333331"/>
    <n v="523690.33333333331"/>
    <n v="523690.33333333331"/>
    <m/>
    <n v="1571071"/>
    <m/>
    <n v="442.76295900000002"/>
    <m/>
    <n v="1.6931413736000001"/>
    <n v="149.04328842931301"/>
    <n v="156.02073751872001"/>
    <m/>
    <m/>
    <m/>
    <m/>
    <m/>
    <n v="33"/>
    <n v="166"/>
    <m/>
    <m/>
    <n v="19"/>
    <m/>
    <m/>
    <n v="14"/>
    <m/>
    <m/>
    <n v="6"/>
    <m/>
    <m/>
    <n v="6"/>
    <m/>
    <m/>
    <n v="2"/>
    <m/>
    <m/>
    <n v="1"/>
    <n v="20975"/>
    <n v="247"/>
    <m/>
    <n v="30"/>
    <n v="30"/>
    <m/>
    <m/>
    <m/>
    <n v="6796"/>
    <n v="130"/>
    <n v="17"/>
    <m/>
    <m/>
    <m/>
    <m/>
    <n v="6943"/>
    <n v="125.375488"/>
    <n v="42.456400000000002"/>
    <n v="35.075363000000003"/>
    <n v="43.897227999999998"/>
    <m/>
    <m/>
    <m/>
    <m/>
    <m/>
    <m/>
    <m/>
    <m/>
    <n v="246.80447900000001"/>
    <m/>
    <m/>
    <m/>
    <n v="14.62"/>
    <m/>
    <m/>
    <m/>
    <m/>
    <m/>
    <m/>
    <m/>
    <m/>
    <m/>
    <m/>
    <m/>
    <m/>
    <m/>
    <m/>
    <m/>
    <m/>
    <m/>
    <m/>
    <m/>
    <m/>
    <m/>
    <m/>
    <m/>
    <m/>
    <m/>
    <n v="4"/>
    <n v="215.61500000000001"/>
    <n v="0"/>
    <n v="628"/>
    <n v="843.61500000000001"/>
    <m/>
    <n v="60.726154000000001"/>
    <n v="8.4746000000000002E-2"/>
    <m/>
    <m/>
    <m/>
    <n v="7.3386449999999996"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Southern Service Territory (SST)"/>
    <x v="1"/>
    <x v="1"/>
    <s v="D6"/>
    <s v="2017Q4D6"/>
    <n v="884951.02"/>
    <n v="462028.99"/>
    <n v="138312.1"/>
    <m/>
    <m/>
    <m/>
    <m/>
    <n v="1485292.11"/>
    <m/>
    <m/>
    <m/>
    <m/>
    <m/>
    <m/>
    <n v="856.03283668799997"/>
    <m/>
    <m/>
    <m/>
    <n v="2433967.14"/>
    <n v="2433967.14"/>
    <m/>
    <n v="635.40809856400006"/>
    <m/>
    <m/>
    <n v="487.39520499999998"/>
    <n v="487.39520499999998"/>
    <m/>
    <m/>
    <m/>
    <m/>
    <m/>
    <n v="73"/>
    <n v="148"/>
    <m/>
    <m/>
    <n v="28"/>
    <m/>
    <m/>
    <n v="15"/>
    <m/>
    <m/>
    <n v="7"/>
    <n v="1"/>
    <m/>
    <m/>
    <m/>
    <m/>
    <m/>
    <m/>
    <m/>
    <m/>
    <n v="17545"/>
    <n v="272"/>
    <m/>
    <n v="32"/>
    <n v="32"/>
    <m/>
    <m/>
    <m/>
    <n v="7622"/>
    <n v="188"/>
    <n v="18"/>
    <m/>
    <m/>
    <m/>
    <m/>
    <n v="7828"/>
    <n v="170.980446"/>
    <n v="63.0989"/>
    <n v="30.0504"/>
    <n v="49.606546999999999"/>
    <m/>
    <n v="0.56365600000000005"/>
    <m/>
    <m/>
    <m/>
    <m/>
    <m/>
    <m/>
    <n v="314.29994899999997"/>
    <n v="52.2"/>
    <n v="44.0962594295464"/>
    <n v="24.731387101061099"/>
    <n v="121.03"/>
    <n v="102.240809937893"/>
    <n v="57.341758253667201"/>
    <m/>
    <m/>
    <m/>
    <n v="245.2"/>
    <n v="207.13415348898101"/>
    <n v="116.171189984295"/>
    <n v="7.32"/>
    <n v="6.1836133912697298"/>
    <n v="3.46807957049363"/>
    <m/>
    <m/>
    <m/>
    <n v="15"/>
    <n v="150"/>
    <n v="14"/>
    <n v="16"/>
    <n v="77"/>
    <n v="15"/>
    <n v="142"/>
    <n v="10"/>
    <n v="9"/>
    <n v="77"/>
    <n v="7811"/>
    <m/>
    <n v="353.08"/>
    <n v="0"/>
    <n v="695.32"/>
    <n v="1048.4000000000001"/>
    <m/>
    <n v="87.25103"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North Western Service Territory (NWST)"/>
    <x v="5"/>
    <x v="1"/>
    <s v="D8"/>
    <s v="2017Q4D8"/>
    <n v="1370870"/>
    <n v="844481.17"/>
    <n v="1261834.69"/>
    <m/>
    <m/>
    <m/>
    <m/>
    <n v="3477185.86"/>
    <m/>
    <m/>
    <m/>
    <m/>
    <m/>
    <m/>
    <n v="1795.2967049654101"/>
    <m/>
    <m/>
    <m/>
    <n v="4793104.09583"/>
    <n v="4793104.09583"/>
    <m/>
    <n v="1241.6662470446299"/>
    <m/>
    <m/>
    <n v="657.95911989533602"/>
    <n v="657.95911989533602"/>
    <m/>
    <m/>
    <m/>
    <m/>
    <m/>
    <n v="87"/>
    <n v="202"/>
    <m/>
    <m/>
    <n v="50"/>
    <m/>
    <m/>
    <n v="31"/>
    <m/>
    <m/>
    <n v="20"/>
    <n v="8"/>
    <m/>
    <m/>
    <m/>
    <m/>
    <m/>
    <m/>
    <m/>
    <m/>
    <n v="32295"/>
    <n v="398"/>
    <m/>
    <n v="51"/>
    <n v="51"/>
    <m/>
    <m/>
    <m/>
    <n v="10492"/>
    <n v="192"/>
    <n v="86"/>
    <n v="1"/>
    <m/>
    <m/>
    <m/>
    <n v="10771"/>
    <n v="249.75007199999999"/>
    <n v="74.746472999999995"/>
    <n v="56.214013000000001"/>
    <n v="60.900925000000001"/>
    <m/>
    <m/>
    <m/>
    <m/>
    <m/>
    <m/>
    <m/>
    <m/>
    <n v="441.61148300000002"/>
    <n v="30.2"/>
    <n v="73.559274131566198"/>
    <n v="41.255718896688897"/>
    <n v="140"/>
    <n v="341.00325756355198"/>
    <n v="191.251677004518"/>
    <m/>
    <m/>
    <m/>
    <n v="574.23"/>
    <n v="1398.67357564799"/>
    <n v="784.44607490217504"/>
    <n v="12"/>
    <n v="29.228850648304501"/>
    <n v="16.3930008861016"/>
    <m/>
    <m/>
    <m/>
    <n v="30"/>
    <n v="104"/>
    <n v="23"/>
    <m/>
    <n v="165"/>
    <n v="25"/>
    <n v="977"/>
    <n v="20"/>
    <m/>
    <n v="165"/>
    <n v="10962"/>
    <n v="3"/>
    <n v="777"/>
    <n v="0"/>
    <n v="1023"/>
    <n v="180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North North West Service Territory (NNWST)"/>
    <x v="10"/>
    <x v="1"/>
    <s v="D5"/>
    <s v="2017Q4D5"/>
    <n v="688891.99999999895"/>
    <n v="366138.9"/>
    <n v="201933.6"/>
    <m/>
    <m/>
    <m/>
    <m/>
    <n v="1256964.4999999991"/>
    <m/>
    <m/>
    <m/>
    <m/>
    <m/>
    <m/>
    <n v="838.28238602999704"/>
    <m/>
    <m/>
    <m/>
    <n v="1564273"/>
    <n v="1564273"/>
    <m/>
    <n v="423.37780727360001"/>
    <m/>
    <m/>
    <n v="307.308500000001"/>
    <m/>
    <m/>
    <m/>
    <m/>
    <m/>
    <m/>
    <n v="49"/>
    <n v="92"/>
    <m/>
    <m/>
    <n v="38"/>
    <m/>
    <m/>
    <n v="4"/>
    <m/>
    <m/>
    <n v="1"/>
    <n v="3"/>
    <m/>
    <m/>
    <m/>
    <m/>
    <m/>
    <m/>
    <m/>
    <m/>
    <n v="11685"/>
    <n v="187"/>
    <m/>
    <n v="36"/>
    <n v="36"/>
    <m/>
    <n v="36"/>
    <m/>
    <n v="6178"/>
    <n v="118"/>
    <n v="5"/>
    <m/>
    <m/>
    <m/>
    <m/>
    <n v="6301"/>
    <n v="209.25235699999999"/>
    <n v="49.065925999999997"/>
    <n v="41.672389000000003"/>
    <n v="51.583824999999997"/>
    <m/>
    <n v="3.3174619999999999"/>
    <m/>
    <m/>
    <m/>
    <m/>
    <m/>
    <m/>
    <n v="354.89195899999999"/>
    <n v="45"/>
    <n v="37.466650659071298"/>
    <n v="21.013171022140099"/>
    <n v="214"/>
    <n v="178.17473868980599"/>
    <n v="99.929302194177495"/>
    <m/>
    <m/>
    <m/>
    <n v="408"/>
    <n v="339.69763264224702"/>
    <n v="190.51941726740401"/>
    <n v="7.3"/>
    <n v="6.0779233291382297"/>
    <n v="3.4088032991471802"/>
    <m/>
    <m/>
    <m/>
    <n v="28"/>
    <n v="12"/>
    <n v="75"/>
    <n v="28"/>
    <n v="25"/>
    <n v="28"/>
    <n v="12"/>
    <n v="60"/>
    <n v="20"/>
    <n v="22"/>
    <n v="6301"/>
    <n v="41"/>
    <n v="328"/>
    <n v="0"/>
    <n v="712.75"/>
    <n v="1040.75"/>
    <m/>
    <n v="65.220027279999996"/>
    <n v="0.25423800000000002"/>
    <m/>
    <n v="0.24237300000000001"/>
    <m/>
    <n v="9.8254260000000002"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North East Service Territory (NEST)"/>
    <x v="11"/>
    <x v="1"/>
    <s v="D4"/>
    <s v="2017Q4D4"/>
    <n v="347802.22393449902"/>
    <n v="373946.72667321097"/>
    <n v="66739.199999999997"/>
    <n v="169964"/>
    <m/>
    <m/>
    <m/>
    <n v="958452.15060771001"/>
    <m/>
    <m/>
    <m/>
    <m/>
    <m/>
    <m/>
    <n v="584.38005299999998"/>
    <m/>
    <m/>
    <m/>
    <n v="1054922"/>
    <n v="1054922"/>
    <m/>
    <n v="270.60333025440002"/>
    <m/>
    <m/>
    <n v="48.2349246961452"/>
    <n v="48.2349246961452"/>
    <m/>
    <m/>
    <m/>
    <m/>
    <m/>
    <n v="21"/>
    <n v="96"/>
    <m/>
    <m/>
    <n v="20"/>
    <m/>
    <m/>
    <n v="5"/>
    <m/>
    <m/>
    <n v="1"/>
    <n v="7"/>
    <m/>
    <m/>
    <m/>
    <m/>
    <m/>
    <m/>
    <m/>
    <m/>
    <n v="10845"/>
    <n v="150"/>
    <n v="0"/>
    <n v="24"/>
    <n v="24"/>
    <m/>
    <m/>
    <m/>
    <n v="3535"/>
    <n v="90"/>
    <n v="4"/>
    <n v="2"/>
    <m/>
    <m/>
    <m/>
    <n v="3631"/>
    <n v="157.23235299999999"/>
    <n v="7.3552770000000001"/>
    <n v="32.783430000000003"/>
    <n v="61.168827"/>
    <m/>
    <n v="6.8018650000000003"/>
    <m/>
    <m/>
    <m/>
    <m/>
    <m/>
    <m/>
    <n v="265.34175200000004"/>
    <n v="163.69999999999999"/>
    <n v="99.328068532845094"/>
    <n v="55.708147236646099"/>
    <n v="27"/>
    <n v="16.382760234494899"/>
    <n v="9.18827107751647"/>
    <n v="13"/>
    <n v="7.8879956684605101"/>
    <n v="4.4239823706560797"/>
    <n v="360.7"/>
    <n v="218.86154135490099"/>
    <n v="122.748495468896"/>
    <n v="64"/>
    <n v="38.833209444728702"/>
    <n v="21.779605517076099"/>
    <n v="0"/>
    <n v="0"/>
    <n v="0"/>
    <n v="87"/>
    <n v="59"/>
    <n v="19"/>
    <n v="2"/>
    <n v="0"/>
    <n v="87"/>
    <n v="59"/>
    <n v="18"/>
    <n v="0"/>
    <n v="0"/>
    <n v="3251"/>
    <n v="1"/>
    <n v="316.60000000000002"/>
    <n v="0"/>
    <n v="515.6"/>
    <n v="832.2"/>
    <m/>
    <n v="31.248090000000001"/>
    <n v="8.4746000000000002E-2"/>
    <m/>
    <n v="1.3965080000000001"/>
    <m/>
    <n v="4.3371190000000004"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Mid West Service Territory (MWST)"/>
    <x v="9"/>
    <x v="1"/>
    <s v="D3"/>
    <s v="2017Q4D3"/>
    <n v="277321.40000000101"/>
    <n v="216567.7"/>
    <n v="14055.8"/>
    <m/>
    <m/>
    <m/>
    <m/>
    <n v="507944.90000000101"/>
    <m/>
    <m/>
    <m/>
    <m/>
    <m/>
    <m/>
    <n v="335.15495881999999"/>
    <m/>
    <m/>
    <m/>
    <n v="921578"/>
    <n v="921578"/>
    <m/>
    <n v="249.10395968719999"/>
    <m/>
    <m/>
    <n v="206.81655000000001"/>
    <n v="206.81655000000001"/>
    <m/>
    <m/>
    <m/>
    <m/>
    <m/>
    <n v="55"/>
    <n v="84"/>
    <m/>
    <m/>
    <n v="14"/>
    <m/>
    <m/>
    <n v="3"/>
    <m/>
    <m/>
    <n v="1"/>
    <m/>
    <m/>
    <m/>
    <m/>
    <m/>
    <m/>
    <m/>
    <m/>
    <m/>
    <n v="7890"/>
    <n v="157"/>
    <m/>
    <n v="13"/>
    <n v="13"/>
    <m/>
    <m/>
    <m/>
    <n v="3187"/>
    <n v="96"/>
    <n v="1"/>
    <m/>
    <m/>
    <m/>
    <m/>
    <n v="3284"/>
    <n v="271.60016200000001"/>
    <n v="97.614249000000001"/>
    <n v="19.391655"/>
    <n v="62.284675999999997"/>
    <m/>
    <n v="4.342346"/>
    <m/>
    <m/>
    <m/>
    <m/>
    <m/>
    <m/>
    <n v="455.23308800000007"/>
    <m/>
    <m/>
    <m/>
    <n v="301.2"/>
    <n v="88.512006873011401"/>
    <n v="49.641959054728403"/>
    <m/>
    <m/>
    <m/>
    <n v="152"/>
    <n v="44.667413827017697"/>
    <n v="25.051719044882901"/>
    <n v="2.2999999999999998"/>
    <n v="0.67588849869829404"/>
    <n v="0.37907206449493802"/>
    <m/>
    <m/>
    <m/>
    <n v="5"/>
    <n v="15"/>
    <n v="32"/>
    <n v="20"/>
    <n v="30"/>
    <n v="5"/>
    <n v="13"/>
    <n v="28"/>
    <n v="16"/>
    <n v="30"/>
    <n v="3284"/>
    <m/>
    <n v="141.94999999999999"/>
    <n v="0"/>
    <n v="388"/>
    <n v="529.95000000000005"/>
    <m/>
    <n v="32.723039999999997"/>
    <m/>
    <m/>
    <n v="0.49915300000000001"/>
    <m/>
    <n v="2.282203"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Kilembe Investment Limited"/>
    <x v="3"/>
    <x v="3"/>
    <s v="D12"/>
    <s v="2017Q4D12"/>
    <n v="814872"/>
    <n v="305577"/>
    <n v="101859"/>
    <m/>
    <m/>
    <m/>
    <m/>
    <n v="1222308"/>
    <m/>
    <m/>
    <m/>
    <m/>
    <m/>
    <m/>
    <n v="717.95"/>
    <m/>
    <m/>
    <m/>
    <n v="1518084"/>
    <n v="1518084"/>
    <m/>
    <n v="512.4"/>
    <m/>
    <m/>
    <m/>
    <m/>
    <m/>
    <m/>
    <m/>
    <m/>
    <m/>
    <n v="22"/>
    <n v="65"/>
    <m/>
    <m/>
    <n v="20"/>
    <m/>
    <m/>
    <n v="6"/>
    <m/>
    <m/>
    <n v="6"/>
    <n v="2"/>
    <m/>
    <m/>
    <m/>
    <m/>
    <m/>
    <m/>
    <m/>
    <m/>
    <n v="9520"/>
    <n v="121"/>
    <m/>
    <n v="32"/>
    <n v="32"/>
    <n v="22"/>
    <n v="8"/>
    <n v="2"/>
    <n v="10843"/>
    <n v="129"/>
    <n v="50"/>
    <m/>
    <m/>
    <m/>
    <m/>
    <n v="11022"/>
    <n v="131.16949500000001"/>
    <n v="88.884699999999995"/>
    <n v="86.3827"/>
    <n v="90.199190000000002"/>
    <n v="60.557752000000001"/>
    <m/>
    <m/>
    <m/>
    <m/>
    <m/>
    <m/>
    <m/>
    <n v="457.19383699999997"/>
    <n v="19.670000000000002"/>
    <n v="8.83"/>
    <m/>
    <n v="394.38"/>
    <n v="82.29"/>
    <m/>
    <m/>
    <m/>
    <m/>
    <n v="679.95"/>
    <n v="96.41"/>
    <m/>
    <n v="152.82"/>
    <n v="8.2899999999999991"/>
    <m/>
    <m/>
    <m/>
    <m/>
    <n v="8"/>
    <n v="20"/>
    <n v="14"/>
    <n v="3"/>
    <n v="240"/>
    <n v="6"/>
    <n v="15"/>
    <n v="9"/>
    <n v="3"/>
    <n v="196"/>
    <n v="11824"/>
    <m/>
    <n v="382.24"/>
    <n v="32.409999999999997"/>
    <n v="165.7"/>
    <n v="580.3499999999999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Eastern Service Territory (EST)"/>
    <x v="8"/>
    <x v="1"/>
    <s v="D2"/>
    <s v="2017Q4D2"/>
    <n v="264909.09999999602"/>
    <n v="141784.5"/>
    <m/>
    <m/>
    <m/>
    <m/>
    <m/>
    <n v="406693.59999999602"/>
    <m/>
    <m/>
    <m/>
    <m/>
    <m/>
    <m/>
    <n v="289.73707177"/>
    <m/>
    <m/>
    <m/>
    <n v="584985.9"/>
    <n v="584985.9"/>
    <m/>
    <n v="161.40299161519999"/>
    <m/>
    <m/>
    <n v="89.146150000001995"/>
    <n v="89.146150000001995"/>
    <m/>
    <m/>
    <m/>
    <m/>
    <m/>
    <n v="25"/>
    <n v="99"/>
    <m/>
    <m/>
    <n v="16"/>
    <m/>
    <m/>
    <n v="6"/>
    <m/>
    <m/>
    <m/>
    <m/>
    <m/>
    <m/>
    <m/>
    <m/>
    <m/>
    <m/>
    <m/>
    <m/>
    <n v="8375"/>
    <n v="146"/>
    <m/>
    <n v="19"/>
    <n v="19"/>
    <m/>
    <m/>
    <m/>
    <n v="3490"/>
    <n v="52"/>
    <m/>
    <m/>
    <m/>
    <m/>
    <m/>
    <n v="3542"/>
    <n v="126.648509"/>
    <n v="8.5940999999999992"/>
    <n v="5.0048870000000001"/>
    <n v="26.507273000000001"/>
    <m/>
    <n v="6.4291130000000001"/>
    <m/>
    <m/>
    <m/>
    <m/>
    <m/>
    <m/>
    <n v="173.18388200000001"/>
    <m/>
    <m/>
    <m/>
    <m/>
    <m/>
    <m/>
    <m/>
    <m/>
    <m/>
    <n v="488"/>
    <n v="117.020328301886"/>
    <n v="65.630851128112596"/>
    <m/>
    <m/>
    <m/>
    <m/>
    <m/>
    <m/>
    <n v="0"/>
    <n v="0"/>
    <n v="25"/>
    <n v="15"/>
    <n v="45"/>
    <n v="0"/>
    <n v="0"/>
    <n v="20"/>
    <n v="13"/>
    <n v="45"/>
    <n v="3542"/>
    <n v="0"/>
    <n v="131.94999999999999"/>
    <n v="0"/>
    <n v="271.2"/>
    <n v="403.15"/>
    <m/>
    <n v="33.959519999999998"/>
    <n v="0.12711900000000001"/>
    <m/>
    <m/>
    <m/>
    <n v="5.089321"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Central North Service Territory (CNST)"/>
    <x v="7"/>
    <x v="1"/>
    <s v="D1"/>
    <s v="2017Q4D1"/>
    <n v="236868.92430620201"/>
    <n v="209011.06521575601"/>
    <n v="137056.6"/>
    <m/>
    <m/>
    <m/>
    <m/>
    <n v="582936.58952195803"/>
    <m/>
    <m/>
    <m/>
    <m/>
    <m/>
    <m/>
    <n v="399.71891499999998"/>
    <n v="223439"/>
    <n v="223439"/>
    <n v="223439"/>
    <m/>
    <n v="670317"/>
    <m/>
    <n v="179.41004459519999"/>
    <m/>
    <m/>
    <n v="87.380410478041497"/>
    <m/>
    <m/>
    <m/>
    <m/>
    <m/>
    <m/>
    <n v="30"/>
    <n v="60"/>
    <m/>
    <m/>
    <n v="24"/>
    <m/>
    <m/>
    <n v="1"/>
    <m/>
    <m/>
    <n v="2"/>
    <n v="1"/>
    <m/>
    <m/>
    <m/>
    <m/>
    <m/>
    <m/>
    <m/>
    <m/>
    <n v="7295"/>
    <n v="118"/>
    <n v="0"/>
    <n v="25"/>
    <n v="25"/>
    <m/>
    <m/>
    <m/>
    <n v="2338"/>
    <n v="48"/>
    <n v="4"/>
    <m/>
    <m/>
    <m/>
    <m/>
    <n v="2390"/>
    <n v="103.02658599999999"/>
    <n v="9.9251939999999994"/>
    <n v="8.5533599999999996"/>
    <n v="34.815438"/>
    <m/>
    <n v="1.631869"/>
    <m/>
    <m/>
    <m/>
    <m/>
    <m/>
    <m/>
    <n v="157.95244700000001"/>
    <n v="2.5832999999999999"/>
    <n v="0.87787948151987105"/>
    <n v="0.49235870721042002"/>
    <n v="120.0501"/>
    <n v="40.796469455505999"/>
    <n v="22.8806998941206"/>
    <m/>
    <m/>
    <m/>
    <n v="193.86636999999999"/>
    <n v="65.881356551596596"/>
    <n v="36.949558821963002"/>
    <n v="152.11660000000001"/>
    <n v="51.693586474108997"/>
    <n v="28.992347974004002"/>
    <m/>
    <m/>
    <m/>
    <n v="10"/>
    <n v="53"/>
    <n v="4"/>
    <m/>
    <n v="21"/>
    <n v="9"/>
    <n v="53"/>
    <n v="4"/>
    <m/>
    <n v="21"/>
    <n v="1938"/>
    <m/>
    <n v="259.5"/>
    <m/>
    <n v="355"/>
    <n v="614.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0"/>
    <s v="2017Q4"/>
    <s v="Distribution"/>
    <s v="Local"/>
    <s v="Bundibugyo Energy Cooperative Society (BECS)"/>
    <x v="0"/>
    <x v="0"/>
    <s v="D10"/>
    <s v="2017Q4D10"/>
    <n v="504973.44"/>
    <n v="89112.960000000006"/>
    <m/>
    <m/>
    <m/>
    <m/>
    <m/>
    <n v="594086.40000000002"/>
    <m/>
    <m/>
    <m/>
    <m/>
    <m/>
    <m/>
    <n v="370.26060660000002"/>
    <m/>
    <m/>
    <m/>
    <n v="796488"/>
    <n v="796488"/>
    <m/>
    <n v="276.31312500000001"/>
    <n v="5346.7776000000003"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6"/>
    <n v="13"/>
    <n v="15"/>
    <n v="8380"/>
    <n v="53"/>
    <m/>
    <m/>
    <m/>
    <m/>
    <m/>
    <n v="8433"/>
    <n v="102.7428"/>
    <n v="140.12785"/>
    <n v="27.506499999999999"/>
    <n v="69.596446"/>
    <n v="28.475999999999999"/>
    <m/>
    <m/>
    <m/>
    <m/>
    <m/>
    <m/>
    <m/>
    <n v="368.44959600000004"/>
    <n v="23"/>
    <n v="8.1880000000000006"/>
    <n v="4817.0003999999999"/>
    <n v="48"/>
    <n v="17.088000000000001"/>
    <n v="10052.8704"/>
    <n v="0"/>
    <n v="0"/>
    <n v="0"/>
    <n v="26"/>
    <n v="9.2560000000000002"/>
    <n v="5445.3047999999999"/>
    <n v="8"/>
    <n v="2.8479999999999999"/>
    <n v="1675.4784"/>
    <n v="0"/>
    <n v="0"/>
    <n v="0"/>
    <n v="9"/>
    <n v="28"/>
    <n v="48"/>
    <n v="0"/>
    <n v="128"/>
    <n v="9"/>
    <n v="28"/>
    <n v="48"/>
    <n v="0"/>
    <n v="89"/>
    <n v="147107"/>
    <n v="0"/>
    <n v="147"/>
    <n v="0"/>
    <n v="107"/>
    <n v="254"/>
    <m/>
    <n v="40.075257999999998"/>
    <n v="0.15"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UEDCL"/>
    <x v="12"/>
    <x v="1"/>
    <s v="D13"/>
    <s v="2017Q3D13"/>
    <m/>
    <m/>
    <m/>
    <m/>
    <m/>
    <m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47"/>
    <m/>
    <m/>
    <m/>
    <m/>
    <m/>
    <m/>
    <m/>
    <m/>
    <n v="0"/>
    <n v="1077.1534999999999"/>
    <n v="136.0334"/>
    <m/>
    <n v="130.15790000000001"/>
    <m/>
    <n v="384.1352"/>
    <m/>
    <m/>
    <m/>
    <m/>
    <m/>
    <m/>
    <n v="1727.47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"/>
    <x v="1"/>
    <s v="2017Q3"/>
    <s v="Distribution"/>
    <s v="Local"/>
    <s v="Southern West Service Territory (SWST)"/>
    <x v="6"/>
    <x v="1"/>
    <s v="D7"/>
    <s v="2017Q3D7"/>
    <n v="388749.06"/>
    <n v="226589.57"/>
    <n v="391344.28"/>
    <m/>
    <m/>
    <m/>
    <m/>
    <n v="1006682.91"/>
    <m/>
    <m/>
    <m/>
    <m/>
    <m/>
    <m/>
    <n v="497.81589918999998"/>
    <n v="449803"/>
    <n v="449803"/>
    <n v="449803"/>
    <m/>
    <n v="1349409"/>
    <m/>
    <n v="416.00124199999999"/>
    <m/>
    <n v="1.9466841911999999"/>
    <n v="171.36207165790401"/>
    <n v="156.02073751872001"/>
    <m/>
    <m/>
    <m/>
    <m/>
    <m/>
    <n v="33"/>
    <n v="159"/>
    <m/>
    <m/>
    <n v="16"/>
    <m/>
    <m/>
    <n v="10"/>
    <n v="0"/>
    <m/>
    <n v="4"/>
    <m/>
    <m/>
    <n v="4"/>
    <m/>
    <m/>
    <n v="2"/>
    <m/>
    <m/>
    <n v="1"/>
    <n v="17895"/>
    <n v="229"/>
    <n v="0"/>
    <n v="19"/>
    <n v="19"/>
    <m/>
    <m/>
    <m/>
    <n v="7533"/>
    <n v="121"/>
    <n v="14"/>
    <m/>
    <m/>
    <m/>
    <m/>
    <n v="7668"/>
    <n v="123.35982199999999"/>
    <n v="42.457999999999998"/>
    <n v="26.336943999999999"/>
    <n v="35.658625999999998"/>
    <m/>
    <m/>
    <m/>
    <m/>
    <m/>
    <m/>
    <m/>
    <m/>
    <n v="227.81339199999996"/>
    <n v="633.75"/>
    <n v="534.29919284834898"/>
    <n v="299.58155743006898"/>
    <n v="8.43"/>
    <n v="7.1071277249886897"/>
    <n v="3.98496651540116"/>
    <n v="0"/>
    <n v="0"/>
    <n v="0"/>
    <n v="178.14"/>
    <n v="150.185496195669"/>
    <n v="84.209007716911401"/>
    <n v="193.62"/>
    <n v="163.236307249384"/>
    <n v="91.526597474729897"/>
    <n v="0"/>
    <n v="0"/>
    <n v="0"/>
    <n v="64"/>
    <n v="12"/>
    <n v="59"/>
    <n v="4"/>
    <m/>
    <n v="64"/>
    <n v="12"/>
    <n v="59"/>
    <n v="0"/>
    <m/>
    <n v="7668"/>
    <n v="4"/>
    <n v="215.61500000000001"/>
    <n v="0"/>
    <n v="628"/>
    <n v="843.61500000000001"/>
    <m/>
    <n v="24.436978"/>
    <n v="0"/>
    <n v="0"/>
    <n v="0.33898400000000001"/>
    <n v="0"/>
    <n v="8.1186439999999997"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Southern Service Territory (SST)"/>
    <x v="1"/>
    <x v="1"/>
    <s v="D6"/>
    <s v="2017Q3D6"/>
    <n v="874451.13"/>
    <n v="530784.19999999995"/>
    <n v="179127.38"/>
    <m/>
    <m/>
    <m/>
    <m/>
    <n v="1584362.71"/>
    <m/>
    <m/>
    <m/>
    <m/>
    <m/>
    <m/>
    <n v="965.96421105000002"/>
    <m/>
    <m/>
    <m/>
    <n v="2465076.96"/>
    <n v="2465076.96"/>
    <m/>
    <n v="669.84287600000005"/>
    <m/>
    <m/>
    <n v="507.81211000000002"/>
    <n v="507.81211000000002"/>
    <m/>
    <n v="0"/>
    <m/>
    <m/>
    <m/>
    <n v="73"/>
    <n v="148"/>
    <m/>
    <m/>
    <n v="28"/>
    <m/>
    <m/>
    <n v="15"/>
    <m/>
    <m/>
    <n v="7"/>
    <n v="1"/>
    <m/>
    <m/>
    <m/>
    <m/>
    <m/>
    <m/>
    <m/>
    <m/>
    <n v="17545"/>
    <n v="272"/>
    <m/>
    <n v="24"/>
    <n v="24"/>
    <m/>
    <m/>
    <m/>
    <n v="8797"/>
    <n v="175"/>
    <n v="18"/>
    <m/>
    <m/>
    <m/>
    <m/>
    <n v="8990"/>
    <n v="154.107135"/>
    <n v="34.8247"/>
    <n v="26.132898000000001"/>
    <n v="37.768909000000001"/>
    <m/>
    <m/>
    <m/>
    <m/>
    <m/>
    <m/>
    <m/>
    <m/>
    <n v="252.83364200000003"/>
    <m/>
    <m/>
    <m/>
    <m/>
    <m/>
    <m/>
    <m/>
    <m/>
    <m/>
    <m/>
    <m/>
    <m/>
    <m/>
    <m/>
    <m/>
    <m/>
    <m/>
    <m/>
    <n v="10"/>
    <n v="200"/>
    <n v="8"/>
    <n v="6"/>
    <n v="56"/>
    <n v="10"/>
    <n v="180"/>
    <n v="5"/>
    <n v="6"/>
    <n v="56"/>
    <n v="0"/>
    <m/>
    <n v="353.02"/>
    <n v="0"/>
    <n v="695.32"/>
    <n v="1048.340000000000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North Western Service Territory (NWST)"/>
    <x v="5"/>
    <x v="1"/>
    <s v="D8"/>
    <s v="2017Q3D8"/>
    <n v="1070605.6499999999"/>
    <n v="766177.91"/>
    <n v="777795.05"/>
    <m/>
    <m/>
    <m/>
    <m/>
    <n v="2614578.6100000003"/>
    <m/>
    <m/>
    <m/>
    <m/>
    <m/>
    <m/>
    <n v="1548.1578810000001"/>
    <m/>
    <m/>
    <m/>
    <n v="4575568"/>
    <n v="4575568"/>
    <m/>
    <n v="1243.245561"/>
    <m/>
    <n v="0"/>
    <n v="980.49469499999998"/>
    <n v="980.49469499999998"/>
    <m/>
    <m/>
    <m/>
    <m/>
    <m/>
    <n v="87"/>
    <n v="202"/>
    <m/>
    <m/>
    <n v="50"/>
    <m/>
    <m/>
    <n v="31"/>
    <n v="0"/>
    <m/>
    <n v="20"/>
    <n v="8"/>
    <m/>
    <m/>
    <m/>
    <m/>
    <m/>
    <m/>
    <m/>
    <m/>
    <n v="32295"/>
    <n v="398"/>
    <n v="0"/>
    <n v="30"/>
    <n v="30"/>
    <m/>
    <m/>
    <m/>
    <n v="12148"/>
    <n v="242"/>
    <n v="86"/>
    <n v="1"/>
    <m/>
    <m/>
    <m/>
    <n v="12477"/>
    <n v="219.252658"/>
    <n v="28.482600000000001"/>
    <n v="34.907161000000002"/>
    <n v="45.956615999999997"/>
    <m/>
    <m/>
    <m/>
    <m/>
    <m/>
    <m/>
    <m/>
    <m/>
    <n v="328.59903500000001"/>
    <n v="21.48"/>
    <n v="42.571480528494099"/>
    <n v="23.876214854405902"/>
    <n v="152"/>
    <n v="301.250700201634"/>
    <n v="168.95645520808699"/>
    <n v="0"/>
    <n v="0"/>
    <n v="0"/>
    <n v="647.5"/>
    <n v="1283.28834460894"/>
    <n v="719.732268073922"/>
    <n v="67.8"/>
    <n v="134.37366758994"/>
    <n v="75.363471467817604"/>
    <m/>
    <m/>
    <m/>
    <n v="3"/>
    <n v="143"/>
    <n v="110"/>
    <n v="264"/>
    <n v="146"/>
    <n v="2"/>
    <n v="143"/>
    <n v="110"/>
    <n v="264"/>
    <n v="146"/>
    <m/>
    <n v="3"/>
    <n v="777"/>
    <n v="0"/>
    <n v="1023"/>
    <n v="1800"/>
    <m/>
    <n v="112.785783"/>
    <n v="0"/>
    <n v="0"/>
    <n v="2.524915"/>
    <n v="0"/>
    <n v="16.795002"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North North West Service Territory (NNWST)"/>
    <x v="10"/>
    <x v="1"/>
    <s v="D5"/>
    <s v="2017Q3D5"/>
    <n v="595861.9"/>
    <n v="340472.3"/>
    <n v="77121.399999999994"/>
    <m/>
    <m/>
    <m/>
    <m/>
    <n v="1013455.6"/>
    <m/>
    <m/>
    <m/>
    <m/>
    <m/>
    <m/>
    <n v="661.83394599999997"/>
    <m/>
    <m/>
    <m/>
    <n v="1285022"/>
    <n v="1285022"/>
    <m/>
    <n v="720.077991"/>
    <m/>
    <n v="0"/>
    <n v="271.56639999999999"/>
    <n v="0"/>
    <m/>
    <n v="0"/>
    <m/>
    <m/>
    <m/>
    <n v="49"/>
    <n v="92"/>
    <m/>
    <m/>
    <n v="38"/>
    <m/>
    <m/>
    <n v="4"/>
    <m/>
    <m/>
    <n v="1"/>
    <n v="3"/>
    <m/>
    <m/>
    <m/>
    <m/>
    <m/>
    <m/>
    <m/>
    <m/>
    <n v="11685"/>
    <n v="187"/>
    <m/>
    <n v="28"/>
    <n v="28"/>
    <m/>
    <n v="28"/>
    <n v="28"/>
    <n v="5872"/>
    <n v="107"/>
    <n v="4"/>
    <m/>
    <m/>
    <m/>
    <m/>
    <n v="5983"/>
    <n v="194.969776"/>
    <n v="17.018435"/>
    <n v="47.713593000000003"/>
    <n v="48.570480000000003"/>
    <m/>
    <m/>
    <m/>
    <m/>
    <m/>
    <m/>
    <m/>
    <m/>
    <n v="308.27228400000001"/>
    <n v="52.587499999999999"/>
    <n v="30.0126709725"/>
    <n v="16.204165"/>
    <n v="115.804"/>
    <n v="83.465999999999994"/>
    <n v="45.143937999999999"/>
    <m/>
    <m/>
    <m/>
    <n v="310.50749999999999"/>
    <n v="161.97900000000001"/>
    <n v="88.186149"/>
    <n v="61.554749999999999"/>
    <n v="28.084"/>
    <n v="15.311892"/>
    <m/>
    <m/>
    <m/>
    <n v="108"/>
    <n v="97"/>
    <n v="90"/>
    <n v="30"/>
    <n v="20"/>
    <n v="108"/>
    <n v="94"/>
    <n v="92"/>
    <n v="28"/>
    <n v="18"/>
    <n v="0"/>
    <n v="41"/>
    <n v="328.84"/>
    <n v="0"/>
    <n v="713.82500000000005"/>
    <n v="1042.66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North East Service Territory (NEST)"/>
    <x v="11"/>
    <x v="1"/>
    <s v="D4"/>
    <s v="2017Q3D4"/>
    <n v="315144.54200000002"/>
    <n v="311696.80420000001"/>
    <n v="158239.6"/>
    <n v="37942"/>
    <m/>
    <m/>
    <m/>
    <n v="823022.94620000001"/>
    <m/>
    <m/>
    <m/>
    <m/>
    <m/>
    <m/>
    <n v="520.85495900000001"/>
    <m/>
    <m/>
    <m/>
    <n v="931145"/>
    <n v="931145"/>
    <m/>
    <n v="265.67489742560002"/>
    <m/>
    <n v="0"/>
    <n v="54.061026900000002"/>
    <n v="54.061026900000002"/>
    <m/>
    <n v="0"/>
    <m/>
    <m/>
    <m/>
    <n v="21"/>
    <n v="96"/>
    <m/>
    <m/>
    <n v="20"/>
    <m/>
    <m/>
    <n v="5"/>
    <m/>
    <m/>
    <n v="1"/>
    <n v="7"/>
    <m/>
    <m/>
    <m/>
    <m/>
    <m/>
    <m/>
    <m/>
    <m/>
    <n v="10845"/>
    <n v="150"/>
    <n v="0"/>
    <n v="17"/>
    <n v="17"/>
    <n v="0"/>
    <m/>
    <m/>
    <n v="3332"/>
    <n v="88"/>
    <n v="4"/>
    <n v="1"/>
    <m/>
    <m/>
    <m/>
    <n v="3425"/>
    <n v="139.047539"/>
    <n v="12.331149999999999"/>
    <n v="28.862248000000001"/>
    <n v="51.171329999999998"/>
    <m/>
    <n v="2.625604"/>
    <m/>
    <m/>
    <m/>
    <m/>
    <m/>
    <m/>
    <n v="234.037871"/>
    <n v="31"/>
    <n v="17.919197182368599"/>
    <n v="10.0499817397314"/>
    <n v="15"/>
    <n v="8.6705792817912393"/>
    <n v="4.8628943901926096"/>
    <n v="8.18"/>
    <n v="4.7283559016701497"/>
    <n v="2.6518984074517098"/>
    <n v="690"/>
    <n v="398.84664696239702"/>
    <n v="223.69314194885999"/>
    <n v="40"/>
    <n v="23.121544751443299"/>
    <n v="12.967718373846999"/>
    <n v="0"/>
    <n v="0"/>
    <n v="0"/>
    <n v="177"/>
    <n v="118"/>
    <n v="48"/>
    <n v="3"/>
    <n v="26"/>
    <n v="177"/>
    <n v="118"/>
    <n v="48"/>
    <n v="3"/>
    <n v="26"/>
    <n v="3251"/>
    <n v="1"/>
    <n v="316.60000000000002"/>
    <n v="0"/>
    <n v="515.6"/>
    <n v="832.2"/>
    <m/>
    <n v="28.060928000000001"/>
    <n v="8.4746000000000002E-2"/>
    <m/>
    <n v="3.2009319999999999"/>
    <m/>
    <n v="4.0342370000000001"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Mid West Service Territory (MWST)"/>
    <x v="9"/>
    <x v="1"/>
    <s v="D3"/>
    <s v="2017Q3D3"/>
    <n v="242862.7"/>
    <n v="317186.8"/>
    <n v="43479.4"/>
    <m/>
    <m/>
    <m/>
    <m/>
    <n v="603528.9"/>
    <m/>
    <m/>
    <m/>
    <m/>
    <m/>
    <m/>
    <n v="387.425186"/>
    <m/>
    <m/>
    <m/>
    <n v="816302"/>
    <n v="816302"/>
    <m/>
    <n v="250.520749"/>
    <m/>
    <m/>
    <n v="106.38655"/>
    <n v="106.38655"/>
    <m/>
    <m/>
    <m/>
    <m/>
    <m/>
    <n v="55"/>
    <n v="84"/>
    <m/>
    <m/>
    <n v="14"/>
    <m/>
    <m/>
    <n v="3"/>
    <m/>
    <m/>
    <n v="1"/>
    <n v="0"/>
    <m/>
    <m/>
    <m/>
    <m/>
    <m/>
    <m/>
    <m/>
    <m/>
    <n v="7890"/>
    <n v="157"/>
    <n v="0"/>
    <n v="11"/>
    <n v="11"/>
    <n v="0"/>
    <n v="11"/>
    <n v="0"/>
    <n v="3070"/>
    <n v="94"/>
    <n v="1"/>
    <m/>
    <m/>
    <m/>
    <m/>
    <n v="3165"/>
    <n v="229.59613200000001"/>
    <n v="67.268289999999993"/>
    <n v="10.358575"/>
    <n v="50.390383999999997"/>
    <m/>
    <m/>
    <m/>
    <m/>
    <m/>
    <m/>
    <m/>
    <m/>
    <n v="357.61338099999995"/>
    <m/>
    <m/>
    <m/>
    <n v="218.6"/>
    <n v="11.441000000000001"/>
    <n v="8.0990909999999996"/>
    <m/>
    <m/>
    <m/>
    <n v="82.16"/>
    <n v="26.5"/>
    <n v="19.315297999999999"/>
    <n v="1.32"/>
    <n v="1.573"/>
    <n v="1.3240229999999999"/>
    <m/>
    <m/>
    <m/>
    <m/>
    <n v="29"/>
    <n v="23"/>
    <n v="17"/>
    <n v="21"/>
    <m/>
    <n v="29"/>
    <n v="23"/>
    <n v="16"/>
    <n v="20"/>
    <n v="3264"/>
    <n v="0"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Kyegegewa Rural Electricity Cooperation Society"/>
    <x v="2"/>
    <x v="2"/>
    <s v="D11"/>
    <s v="2017Q3D11"/>
    <n v="319765.3"/>
    <n v="313258"/>
    <m/>
    <m/>
    <m/>
    <m/>
    <m/>
    <n v="633023.30000000005"/>
    <m/>
    <m/>
    <m/>
    <m/>
    <m/>
    <m/>
    <n v="369.23806999999999"/>
    <m/>
    <m/>
    <m/>
    <n v="907113"/>
    <n v="907113"/>
    <m/>
    <n v="271.10417799999999"/>
    <m/>
    <m/>
    <m/>
    <m/>
    <m/>
    <m/>
    <m/>
    <m/>
    <m/>
    <n v="27"/>
    <n v="25"/>
    <m/>
    <m/>
    <n v="15"/>
    <m/>
    <m/>
    <m/>
    <m/>
    <m/>
    <m/>
    <m/>
    <m/>
    <m/>
    <m/>
    <m/>
    <m/>
    <m/>
    <m/>
    <m/>
    <n v="3425"/>
    <n v="67"/>
    <m/>
    <n v="21"/>
    <n v="21"/>
    <m/>
    <m/>
    <m/>
    <n v="3620"/>
    <n v="91"/>
    <m/>
    <m/>
    <m/>
    <m/>
    <m/>
    <n v="3711"/>
    <n v="48.073903999999999"/>
    <n v="34.859205000000003"/>
    <n v="10.007"/>
    <n v="35.931859000000003"/>
    <m/>
    <n v="231.36998299999999"/>
    <m/>
    <m/>
    <m/>
    <m/>
    <m/>
    <m/>
    <n v="360.24195099999997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Kilembe Investment Limited"/>
    <x v="3"/>
    <x v="3"/>
    <s v="D12"/>
    <s v="2017Q3D12"/>
    <n v="722155"/>
    <n v="270808"/>
    <n v="90269"/>
    <m/>
    <m/>
    <m/>
    <m/>
    <n v="1083232"/>
    <m/>
    <m/>
    <m/>
    <n v="791.8"/>
    <m/>
    <m/>
    <m/>
    <n v="1388794"/>
    <m/>
    <m/>
    <m/>
    <n v="1388794"/>
    <m/>
    <n v="391.78"/>
    <n v="1388794"/>
    <n v="78.89"/>
    <n v="57.64"/>
    <n v="169.31"/>
    <m/>
    <m/>
    <m/>
    <m/>
    <m/>
    <n v="22"/>
    <n v="65"/>
    <m/>
    <m/>
    <n v="20"/>
    <m/>
    <m/>
    <n v="6"/>
    <m/>
    <m/>
    <n v="5"/>
    <n v="2"/>
    <m/>
    <m/>
    <m/>
    <m/>
    <m/>
    <m/>
    <m/>
    <m/>
    <n v="9205"/>
    <n v="120"/>
    <m/>
    <n v="32"/>
    <n v="32"/>
    <n v="22"/>
    <n v="8"/>
    <n v="2"/>
    <n v="11652"/>
    <n v="122"/>
    <n v="50"/>
    <m/>
    <m/>
    <m/>
    <m/>
    <n v="11824"/>
    <n v="136.004041"/>
    <n v="50.992600000000003"/>
    <n v="65.255350000000007"/>
    <n v="105.258548"/>
    <n v="0"/>
    <n v="40.677267000000001"/>
    <m/>
    <m/>
    <m/>
    <m/>
    <m/>
    <m/>
    <n v="398.18780600000002"/>
    <m/>
    <m/>
    <m/>
    <n v="151.30000000000001"/>
    <n v="95.164000000000001"/>
    <n v="25.501000000000001"/>
    <n v="9"/>
    <n v="0.46200000000000002"/>
    <n v="0.123"/>
    <n v="675.75"/>
    <n v="425.03300000000002"/>
    <n v="113.896"/>
    <n v="178.18"/>
    <n v="112.071"/>
    <n v="30.030999999999999"/>
    <m/>
    <m/>
    <m/>
    <n v="4"/>
    <n v="15"/>
    <n v="17"/>
    <n v="0"/>
    <n v="123"/>
    <n v="4"/>
    <n v="15"/>
    <n v="17"/>
    <n v="0"/>
    <n v="123"/>
    <n v="11824"/>
    <n v="1013.2"/>
    <n v="326.53399999999999"/>
    <n v="32.409999999999997"/>
    <n v="164.27500000000001"/>
    <n v="523.218999999999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Eastern Service Territory (EST)"/>
    <x v="8"/>
    <x v="1"/>
    <s v="D2"/>
    <s v="2017Q3D2"/>
    <n v="238742.49999999601"/>
    <n v="161500.800000004"/>
    <m/>
    <m/>
    <m/>
    <m/>
    <m/>
    <n v="400243.30000000005"/>
    <m/>
    <m/>
    <m/>
    <m/>
    <m/>
    <m/>
    <n v="263.27277700000002"/>
    <m/>
    <m/>
    <m/>
    <n v="461555"/>
    <n v="461555"/>
    <m/>
    <n v="150.39118199999999"/>
    <m/>
    <m/>
    <n v="61.311700000000002"/>
    <m/>
    <m/>
    <m/>
    <m/>
    <m/>
    <m/>
    <n v="25"/>
    <n v="99"/>
    <m/>
    <m/>
    <n v="16"/>
    <m/>
    <m/>
    <n v="6"/>
    <m/>
    <m/>
    <m/>
    <m/>
    <m/>
    <m/>
    <m/>
    <m/>
    <m/>
    <m/>
    <m/>
    <m/>
    <n v="8375"/>
    <n v="146"/>
    <m/>
    <n v="19"/>
    <n v="19"/>
    <n v="0"/>
    <n v="17"/>
    <n v="0"/>
    <n v="3163"/>
    <n v="49"/>
    <n v="0"/>
    <m/>
    <m/>
    <m/>
    <m/>
    <n v="3212"/>
    <n v="116.05206699999999"/>
    <n v="1.077"/>
    <n v="6.1142060000000003"/>
    <n v="21.914473999999998"/>
    <m/>
    <m/>
    <m/>
    <m/>
    <m/>
    <m/>
    <m/>
    <m/>
    <n v="145.15774699999997"/>
    <m/>
    <m/>
    <m/>
    <m/>
    <m/>
    <m/>
    <m/>
    <m/>
    <m/>
    <n v="624"/>
    <n v="128.4"/>
    <n v="14"/>
    <m/>
    <m/>
    <m/>
    <n v="30"/>
    <n v="4"/>
    <n v="2"/>
    <m/>
    <m/>
    <n v="13"/>
    <n v="20"/>
    <n v="49"/>
    <m/>
    <m/>
    <n v="13"/>
    <n v="20"/>
    <n v="49"/>
    <n v="2890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Central North Service Territory (CNST)"/>
    <x v="7"/>
    <x v="1"/>
    <s v="D1"/>
    <s v="2017Q3D1"/>
    <n v="188335.2"/>
    <n v="205843"/>
    <n v="6375.7"/>
    <m/>
    <m/>
    <m/>
    <m/>
    <n v="400553.9"/>
    <m/>
    <m/>
    <m/>
    <m/>
    <m/>
    <m/>
    <n v="275.147312"/>
    <n v="180359.33333333334"/>
    <n v="180359.33333333334"/>
    <n v="180359.33333333334"/>
    <m/>
    <n v="541078"/>
    <m/>
    <n v="162.598986"/>
    <m/>
    <m/>
    <n v="70.262050000000002"/>
    <m/>
    <m/>
    <m/>
    <m/>
    <m/>
    <m/>
    <n v="18"/>
    <n v="42"/>
    <m/>
    <m/>
    <n v="24"/>
    <m/>
    <m/>
    <n v="1"/>
    <m/>
    <m/>
    <n v="2"/>
    <n v="1"/>
    <m/>
    <m/>
    <m/>
    <m/>
    <m/>
    <m/>
    <m/>
    <m/>
    <n v="6095"/>
    <n v="88"/>
    <n v="0"/>
    <n v="13"/>
    <n v="13"/>
    <n v="0"/>
    <n v="13"/>
    <n v="0"/>
    <n v="2216"/>
    <n v="44"/>
    <n v="3"/>
    <m/>
    <m/>
    <m/>
    <m/>
    <n v="2263"/>
    <n v="87.637789999999995"/>
    <n v="23.383649999999999"/>
    <n v="9.1823259999999998"/>
    <n v="35.001505000000002"/>
    <m/>
    <m/>
    <m/>
    <m/>
    <m/>
    <m/>
    <m/>
    <m/>
    <n v="155.20527100000001"/>
    <n v="242.83331100000001"/>
    <n v="40472.218500000003"/>
    <n v="20.357524999999999"/>
    <n v="84.91"/>
    <n v="14151.666666666701"/>
    <n v="7.1182879999999997"/>
    <m/>
    <m/>
    <m/>
    <n v="476.43658499999998"/>
    <n v="79406.097500000003"/>
    <n v="39.941267000000003"/>
    <n v="177.3167"/>
    <n v="29552.7833333333"/>
    <n v="14.86505"/>
    <m/>
    <m/>
    <m/>
    <n v="14"/>
    <n v="8"/>
    <n v="27"/>
    <n v="1"/>
    <m/>
    <n v="14"/>
    <n v="8"/>
    <n v="27"/>
    <n v="1"/>
    <m/>
    <n v="1938"/>
    <m/>
    <n v="259.72000000000003"/>
    <m/>
    <n v="355"/>
    <n v="614.7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1"/>
    <s v="2017Q3"/>
    <s v="Distribution"/>
    <s v="Local"/>
    <s v="Bundibugyo Energy Cooperative Society (BECS)"/>
    <x v="0"/>
    <x v="0"/>
    <s v="D10"/>
    <s v="2017Q3D10"/>
    <n v="421358.6"/>
    <n v="74357.399999999994"/>
    <m/>
    <m/>
    <m/>
    <m/>
    <m/>
    <n v="495716"/>
    <m/>
    <m/>
    <m/>
    <m/>
    <m/>
    <m/>
    <n v="239.22550699999999"/>
    <m/>
    <m/>
    <m/>
    <n v="642736"/>
    <n v="642736"/>
    <m/>
    <n v="240.78151"/>
    <n v="38564.160000000003"/>
    <n v="38564.160000000003"/>
    <n v="51897"/>
    <n v="102118"/>
    <m/>
    <n v="0"/>
    <n v="0"/>
    <n v="0"/>
    <n v="0"/>
    <n v="7"/>
    <n v="27"/>
    <n v="0"/>
    <m/>
    <n v="8"/>
    <n v="0"/>
    <m/>
    <n v="4"/>
    <n v="0"/>
    <n v="0"/>
    <n v="4"/>
    <n v="0"/>
    <n v="0"/>
    <n v="0"/>
    <n v="0"/>
    <n v="0"/>
    <n v="0"/>
    <n v="0"/>
    <n v="0"/>
    <n v="0"/>
    <n v="4385"/>
    <n v="50"/>
    <n v="0"/>
    <n v="34"/>
    <n v="34"/>
    <n v="6"/>
    <n v="13"/>
    <n v="15"/>
    <n v="8175"/>
    <n v="53"/>
    <n v="0"/>
    <m/>
    <m/>
    <m/>
    <m/>
    <n v="8228"/>
    <n v="60.516399999999997"/>
    <n v="70.594049999999996"/>
    <n v="17.658000000000001"/>
    <n v="31.967300000000002"/>
    <n v="2.7058"/>
    <m/>
    <m/>
    <m/>
    <m/>
    <m/>
    <m/>
    <m/>
    <n v="183.44154999999998"/>
    <n v="11"/>
    <n v="3.9159999999999999"/>
    <n v="2303.7828"/>
    <n v="47"/>
    <n v="16.731999999999999"/>
    <n v="9843.4356000000007"/>
    <n v="0"/>
    <n v="0"/>
    <n v="0"/>
    <n v="23"/>
    <n v="8.1880000000000006"/>
    <n v="4817.0003999999999"/>
    <n v="1"/>
    <n v="0.35599999999999998"/>
    <n v="209.4348"/>
    <n v="0"/>
    <n v="0"/>
    <n v="0"/>
    <n v="19"/>
    <n v="37"/>
    <n v="37"/>
    <n v="0"/>
    <n v="82"/>
    <n v="19"/>
    <n v="32"/>
    <n v="37"/>
    <n v="0"/>
    <n v="73"/>
    <n v="147107"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UEDCL"/>
    <x v="12"/>
    <x v="1"/>
    <s v="D13"/>
    <s v="2017Q2D13"/>
    <m/>
    <m/>
    <m/>
    <m/>
    <m/>
    <m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92"/>
    <m/>
    <m/>
    <m/>
    <m/>
    <m/>
    <m/>
    <m/>
    <m/>
    <n v="0"/>
    <n v="1227.3197"/>
    <n v="83.818100000000001"/>
    <m/>
    <n v="159.46629999999999"/>
    <m/>
    <n v="312.54579999999999"/>
    <m/>
    <m/>
    <m/>
    <m/>
    <m/>
    <m/>
    <n v="1783.1498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"/>
    <x v="2"/>
    <s v="2017Q2"/>
    <s v="Distribution"/>
    <s v="Local"/>
    <s v="Southern West Service Territory (SWST)"/>
    <x v="6"/>
    <x v="1"/>
    <s v="D7"/>
    <s v="2017Q2D7"/>
    <n v="337636.44"/>
    <n v="199263.54"/>
    <n v="274025.82"/>
    <n v="0"/>
    <m/>
    <m/>
    <m/>
    <n v="810925.8"/>
    <m/>
    <m/>
    <m/>
    <m/>
    <m/>
    <m/>
    <n v="391.56971399999998"/>
    <n v="374328.33333333331"/>
    <n v="374328.33333333331"/>
    <n v="374328.33333333331"/>
    <m/>
    <n v="1122985"/>
    <m/>
    <n v="327665730"/>
    <m/>
    <n v="1.7724962559999999"/>
    <n v="156.028713751872"/>
    <n v="156.02073751872001"/>
    <m/>
    <m/>
    <m/>
    <m/>
    <m/>
    <n v="33"/>
    <n v="159"/>
    <m/>
    <m/>
    <n v="16"/>
    <m/>
    <m/>
    <n v="10"/>
    <m/>
    <m/>
    <n v="4"/>
    <m/>
    <m/>
    <n v="4"/>
    <m/>
    <m/>
    <n v="2"/>
    <m/>
    <m/>
    <n v="1"/>
    <n v="17895"/>
    <n v="229"/>
    <m/>
    <n v="19"/>
    <n v="19"/>
    <m/>
    <n v="19"/>
    <m/>
    <n v="6877"/>
    <n v="135"/>
    <m/>
    <m/>
    <m/>
    <m/>
    <m/>
    <n v="7012"/>
    <n v="110.874818"/>
    <n v="140.38373799999999"/>
    <n v="22.276710999999999"/>
    <n v="28.158518000000001"/>
    <m/>
    <m/>
    <m/>
    <m/>
    <m/>
    <m/>
    <m/>
    <m/>
    <n v="301.69378499999999"/>
    <n v="633.75"/>
    <n v="439.22895043843903"/>
    <n v="193.20254035697999"/>
    <n v="8.43"/>
    <n v="5.8425247371929601"/>
    <n v="2.5699367498372299"/>
    <m/>
    <m/>
    <m/>
    <n v="178.14"/>
    <n v="123.462319891288"/>
    <n v="54.307061994781002"/>
    <n v="193.62"/>
    <n v="134.19094182862401"/>
    <n v="59.026234104802299"/>
    <m/>
    <m/>
    <m/>
    <n v="64"/>
    <n v="12"/>
    <n v="59"/>
    <n v="4"/>
    <n v="0"/>
    <n v="64"/>
    <n v="12"/>
    <n v="59"/>
    <n v="0"/>
    <n v="0"/>
    <n v="0"/>
    <n v="4"/>
    <n v="215.61500000000001"/>
    <n v="0"/>
    <n v="628"/>
    <n v="843.61500000000001"/>
    <m/>
    <m/>
    <m/>
    <n v="5.8999999999999997E-2"/>
    <n v="3536"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Southern Service Territory (SST)"/>
    <x v="1"/>
    <x v="1"/>
    <s v="D6"/>
    <s v="2017Q2D6"/>
    <n v="887277.62999999803"/>
    <n v="363814.1"/>
    <n v="119457.26"/>
    <n v="0"/>
    <m/>
    <m/>
    <m/>
    <n v="1370548.9899999981"/>
    <m/>
    <m/>
    <m/>
    <m/>
    <m/>
    <m/>
    <n v="809.71384699999999"/>
    <m/>
    <m/>
    <m/>
    <n v="2027653"/>
    <n v="2027653"/>
    <m/>
    <n v="369.68175100000002"/>
    <m/>
    <m/>
    <n v="328.55117000000098"/>
    <n v="328.55117000000098"/>
    <m/>
    <m/>
    <m/>
    <m/>
    <m/>
    <n v="73"/>
    <n v="148"/>
    <m/>
    <m/>
    <n v="28"/>
    <m/>
    <m/>
    <n v="15"/>
    <m/>
    <m/>
    <n v="7"/>
    <n v="1"/>
    <m/>
    <m/>
    <m/>
    <m/>
    <m/>
    <m/>
    <m/>
    <m/>
    <n v="17545"/>
    <n v="272"/>
    <n v="0"/>
    <n v="23"/>
    <n v="23"/>
    <n v="23"/>
    <m/>
    <m/>
    <n v="7879"/>
    <n v="174"/>
    <n v="18"/>
    <m/>
    <m/>
    <m/>
    <m/>
    <n v="8071"/>
    <n v="138.501386"/>
    <n v="87.765022000000002"/>
    <n v="18.32405"/>
    <n v="32.565837999999999"/>
    <m/>
    <m/>
    <m/>
    <m/>
    <m/>
    <m/>
    <m/>
    <m/>
    <n v="277.156296"/>
    <n v="30.6"/>
    <n v="695088.18"/>
    <n v="1.1712235833"/>
    <n v="26"/>
    <n v="590597.80000000005"/>
    <n v="0.995157293"/>
    <m/>
    <m/>
    <m/>
    <n v="82.7"/>
    <n v="1878555.31"/>
    <n v="3.16536569735"/>
    <n v="152.6"/>
    <n v="3466354.78"/>
    <n v="5.8408078042999998"/>
    <n v="74"/>
    <n v="1680932.2"/>
    <n v="2.8323707570000001"/>
    <n v="6"/>
    <n v="121"/>
    <n v="4"/>
    <n v="2"/>
    <n v="99"/>
    <n v="6"/>
    <n v="41"/>
    <n v="4"/>
    <n v="2"/>
    <n v="0"/>
    <n v="0"/>
    <n v="0"/>
    <n v="353.08"/>
    <n v="0"/>
    <n v="695.32"/>
    <n v="1048.400000000000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Pader Abim Community Multipurpose Electric Co-operative Society Limited"/>
    <x v="4"/>
    <x v="4"/>
    <s v="D9"/>
    <s v="2017Q2D9"/>
    <n v="291925"/>
    <n v="142273"/>
    <m/>
    <m/>
    <m/>
    <m/>
    <m/>
    <n v="434198"/>
    <m/>
    <m/>
    <m/>
    <m/>
    <m/>
    <m/>
    <n v="235.884152"/>
    <n v="157699.66666666701"/>
    <n v="157699.66666666701"/>
    <n v="157699.66666666701"/>
    <m/>
    <n v="473099.00000000105"/>
    <m/>
    <n v="132.92412400000001"/>
    <n v="7550.09"/>
    <m/>
    <m/>
    <m/>
    <m/>
    <m/>
    <m/>
    <m/>
    <m/>
    <m/>
    <n v="7"/>
    <m/>
    <m/>
    <n v="5"/>
    <m/>
    <m/>
    <m/>
    <m/>
    <m/>
    <m/>
    <m/>
    <m/>
    <m/>
    <m/>
    <m/>
    <m/>
    <m/>
    <m/>
    <m/>
    <n v="850"/>
    <n v="12"/>
    <m/>
    <n v="30"/>
    <n v="30"/>
    <n v="30"/>
    <m/>
    <m/>
    <n v="2675"/>
    <n v="60"/>
    <n v="0"/>
    <n v="0"/>
    <m/>
    <n v="0"/>
    <m/>
    <n v="2735"/>
    <n v="59.253900000000002"/>
    <n v="11.876659999999999"/>
    <n v="6.8388"/>
    <n v="23.799499999999998"/>
    <n v="2.8474499999999998"/>
    <m/>
    <m/>
    <m/>
    <m/>
    <m/>
    <m/>
    <m/>
    <n v="104.61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1.88"/>
    <m/>
    <n v="327.39800000000002"/>
    <n v="449.27800000000002"/>
    <m/>
    <n v="18.935873000000001"/>
    <n v="6.5064000000000011E-2"/>
    <n v="0"/>
    <n v="1.615513"/>
    <n v="2.3960000000000004"/>
    <n v="13.711639999999999"/>
    <n v="0"/>
    <n v="3.3931999999999998"/>
    <n v="3.6120000000000001"/>
    <n v="0"/>
    <n v="0"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North North West Service Territory (NNWST)"/>
    <x v="10"/>
    <x v="1"/>
    <s v="D5"/>
    <s v="2017Q2D5"/>
    <n v="597056.4"/>
    <n v="262737.90000000002"/>
    <n v="166304"/>
    <n v="0"/>
    <m/>
    <n v="0"/>
    <m/>
    <n v="1026098.3"/>
    <m/>
    <m/>
    <m/>
    <m/>
    <m/>
    <m/>
    <n v="671.03346499999998"/>
    <n v="0"/>
    <n v="0"/>
    <n v="0"/>
    <n v="1247151.7"/>
    <n v="1247151.7"/>
    <m/>
    <n v="391.65821399999999"/>
    <m/>
    <m/>
    <n v="221.05340000000001"/>
    <m/>
    <m/>
    <n v="0"/>
    <m/>
    <n v="0"/>
    <n v="0"/>
    <n v="49"/>
    <n v="92"/>
    <n v="0"/>
    <m/>
    <n v="38"/>
    <n v="0"/>
    <m/>
    <n v="4"/>
    <n v="0"/>
    <n v="0"/>
    <n v="1"/>
    <n v="3"/>
    <n v="0"/>
    <n v="0"/>
    <n v="0"/>
    <n v="0"/>
    <n v="0"/>
    <n v="0"/>
    <n v="0"/>
    <n v="0"/>
    <n v="11685"/>
    <n v="187"/>
    <n v="0"/>
    <n v="28"/>
    <n v="28"/>
    <m/>
    <n v="28"/>
    <n v="28"/>
    <n v="5503"/>
    <n v="99"/>
    <n v="4"/>
    <n v="0"/>
    <m/>
    <n v="0"/>
    <m/>
    <n v="5606"/>
    <n v="179.57897399999999"/>
    <n v="127.73845"/>
    <n v="25.804058000000001"/>
    <n v="45.941110000000002"/>
    <n v="0"/>
    <n v="0"/>
    <n v="0"/>
    <m/>
    <m/>
    <m/>
    <m/>
    <m/>
    <n v="379.06259199999994"/>
    <n v="76.3"/>
    <n v="1.6953096999999999"/>
    <n v="1.1358574990000001"/>
    <n v="440.18970000000002"/>
    <n v="29.123321090000001"/>
    <n v="94.692040702900002"/>
    <n v="2.11"/>
    <n v="2.4E-2"/>
    <n v="1.67256E-2"/>
    <n v="102"/>
    <n v="308.27185589999999"/>
    <n v="106.00350200299999"/>
    <n v="76.260000000000005"/>
    <n v="4.1436500000000001"/>
    <n v="2.7151640000000001"/>
    <m/>
    <m/>
    <m/>
    <m/>
    <n v="129"/>
    <n v="114"/>
    <n v="16"/>
    <n v="20"/>
    <m/>
    <n v="129"/>
    <n v="102"/>
    <n v="70"/>
    <n v="0"/>
    <n v="0"/>
    <n v="41"/>
    <n v="328.37"/>
    <n v="0"/>
    <n v="713.82500000000005"/>
    <n v="1042.195000000000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North East Service Territory (NEST)"/>
    <x v="11"/>
    <x v="1"/>
    <s v="D4"/>
    <s v="2017Q2D4"/>
    <n v="303119.66522253898"/>
    <n v="294576.634777461"/>
    <n v="53953.8"/>
    <n v="0"/>
    <m/>
    <n v="0"/>
    <m/>
    <n v="651650.10000000009"/>
    <m/>
    <m/>
    <m/>
    <m/>
    <m/>
    <m/>
    <n v="401.28994999999998"/>
    <n v="0"/>
    <n v="0"/>
    <n v="0"/>
    <n v="1001417"/>
    <n v="1001417"/>
    <m/>
    <n v="280.46880599999997"/>
    <m/>
    <m/>
    <m/>
    <m/>
    <m/>
    <n v="0"/>
    <m/>
    <n v="0"/>
    <n v="0"/>
    <n v="22"/>
    <n v="97"/>
    <n v="0"/>
    <m/>
    <n v="17"/>
    <n v="0"/>
    <m/>
    <n v="5"/>
    <n v="0"/>
    <n v="0"/>
    <n v="1"/>
    <n v="6"/>
    <n v="0"/>
    <n v="0"/>
    <n v="0"/>
    <n v="0"/>
    <n v="0"/>
    <n v="0"/>
    <n v="0"/>
    <n v="0"/>
    <n v="10305"/>
    <n v="148"/>
    <n v="0"/>
    <n v="19"/>
    <n v="19"/>
    <m/>
    <m/>
    <m/>
    <n v="3163"/>
    <n v="84"/>
    <n v="4"/>
    <n v="0"/>
    <m/>
    <n v="0"/>
    <m/>
    <n v="3251"/>
    <n v="139.95033000000001"/>
    <n v="132.75159600000001"/>
    <n v="31.994247000000001"/>
    <n v="51.494473999999997"/>
    <n v="0"/>
    <n v="0"/>
    <n v="0"/>
    <m/>
    <m/>
    <m/>
    <m/>
    <m/>
    <n v="356.19064700000001"/>
    <m/>
    <m/>
    <m/>
    <m/>
    <m/>
    <m/>
    <m/>
    <m/>
    <m/>
    <m/>
    <m/>
    <m/>
    <m/>
    <m/>
    <m/>
    <m/>
    <m/>
    <m/>
    <m/>
    <m/>
    <m/>
    <m/>
    <m/>
    <m/>
    <m/>
    <m/>
    <m/>
    <m/>
    <n v="3251"/>
    <n v="1"/>
    <n v="316.60000000000002"/>
    <n v="0"/>
    <n v="515.6"/>
    <n v="832.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Mid West Service Territory (MWST)"/>
    <x v="9"/>
    <x v="1"/>
    <s v="D3"/>
    <s v="2017Q2D3"/>
    <n v="272832.90000000002"/>
    <n v="219760.9"/>
    <n v="0"/>
    <n v="0"/>
    <m/>
    <n v="0"/>
    <m/>
    <n v="492593.80000000005"/>
    <m/>
    <m/>
    <m/>
    <m/>
    <m/>
    <m/>
    <n v="324.25518599999998"/>
    <n v="0"/>
    <n v="0"/>
    <n v="0"/>
    <n v="719054"/>
    <n v="719054"/>
    <m/>
    <n v="223.06706500000001"/>
    <m/>
    <m/>
    <m/>
    <m/>
    <m/>
    <n v="0"/>
    <m/>
    <n v="0"/>
    <n v="0"/>
    <n v="55"/>
    <n v="84"/>
    <n v="0"/>
    <m/>
    <n v="14"/>
    <n v="0"/>
    <m/>
    <n v="3"/>
    <n v="0"/>
    <n v="0"/>
    <n v="1"/>
    <n v="0"/>
    <n v="0"/>
    <n v="0"/>
    <n v="0"/>
    <n v="0"/>
    <n v="0"/>
    <n v="0"/>
    <n v="0"/>
    <n v="0"/>
    <n v="7890"/>
    <n v="157"/>
    <n v="0"/>
    <n v="11"/>
    <n v="11"/>
    <m/>
    <m/>
    <m/>
    <n v="2983"/>
    <n v="88"/>
    <n v="1"/>
    <n v="0"/>
    <m/>
    <n v="0"/>
    <m/>
    <n v="3072"/>
    <n v="217.351099"/>
    <n v="72.474891999999997"/>
    <n v="19.645499000000001"/>
    <n v="42.878351000000002"/>
    <n v="0"/>
    <n v="0"/>
    <n v="0"/>
    <m/>
    <m/>
    <m/>
    <m/>
    <m/>
    <n v="352.34984100000003"/>
    <m/>
    <m/>
    <m/>
    <m/>
    <m/>
    <m/>
    <m/>
    <m/>
    <m/>
    <m/>
    <m/>
    <m/>
    <m/>
    <m/>
    <m/>
    <m/>
    <m/>
    <m/>
    <m/>
    <m/>
    <m/>
    <m/>
    <m/>
    <m/>
    <m/>
    <m/>
    <m/>
    <m/>
    <n v="2966"/>
    <n v="0"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Kilembe Investment Limited"/>
    <x v="3"/>
    <x v="3"/>
    <s v="D12"/>
    <s v="2017Q2D12"/>
    <n v="1067772.8600000001"/>
    <m/>
    <m/>
    <m/>
    <m/>
    <m/>
    <m/>
    <n v="1067772.8600000001"/>
    <m/>
    <m/>
    <m/>
    <n v="522.63499999999999"/>
    <m/>
    <m/>
    <m/>
    <n v="461951"/>
    <n v="461951"/>
    <n v="461951"/>
    <m/>
    <n v="1385853"/>
    <m/>
    <n v="474.69"/>
    <m/>
    <n v="78.715999999999994"/>
    <n v="55.573"/>
    <n v="261.92599999999999"/>
    <m/>
    <m/>
    <m/>
    <m/>
    <m/>
    <n v="22"/>
    <n v="65"/>
    <m/>
    <m/>
    <n v="20"/>
    <m/>
    <m/>
    <n v="4"/>
    <m/>
    <m/>
    <n v="5"/>
    <n v="2"/>
    <m/>
    <m/>
    <m/>
    <m/>
    <m/>
    <m/>
    <m/>
    <m/>
    <n v="8805"/>
    <n v="118"/>
    <n v="0"/>
    <n v="35"/>
    <n v="35"/>
    <n v="23"/>
    <n v="9"/>
    <n v="3"/>
    <n v="11652"/>
    <n v="122"/>
    <m/>
    <m/>
    <m/>
    <m/>
    <m/>
    <n v="11774"/>
    <n v="162.446057"/>
    <n v="66.024997999999997"/>
    <n v="83.258240000000001"/>
    <n v="58.341909999999999"/>
    <n v="111.479744"/>
    <m/>
    <m/>
    <m/>
    <m/>
    <m/>
    <m/>
    <m/>
    <n v="481.55094899999995"/>
    <n v="9.25"/>
    <n v="0.28999999999999998"/>
    <n v="162878.5"/>
    <n v="302.27999999999997"/>
    <n v="68.819999999999993"/>
    <n v="38652753"/>
    <n v="22.72"/>
    <n v="1.1499999999999999"/>
    <n v="645897.5"/>
    <n v="357.49"/>
    <n v="25.45"/>
    <n v="14.2939925"/>
    <n v="449.41"/>
    <n v="27.32"/>
    <n v="15344278"/>
    <m/>
    <m/>
    <n v="0"/>
    <n v="2"/>
    <n v="16"/>
    <n v="11"/>
    <n v="12"/>
    <n v="191"/>
    <n v="2"/>
    <n v="16"/>
    <n v="11"/>
    <n v="12"/>
    <n v="191"/>
    <n v="11824"/>
    <n v="1013.2"/>
    <n v="326.53399999999999"/>
    <n v="32.409999999999997"/>
    <n v="164.27500000000001"/>
    <n v="523.218999999999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Eastern Service Territory (EST)"/>
    <x v="8"/>
    <x v="1"/>
    <s v="D2"/>
    <s v="2017Q2D2"/>
    <n v="183499.49999999901"/>
    <n v="79922.200000001001"/>
    <n v="0"/>
    <n v="0"/>
    <m/>
    <n v="0"/>
    <m/>
    <n v="263421.7"/>
    <m/>
    <m/>
    <m/>
    <m/>
    <m/>
    <m/>
    <n v="140.74664899999999"/>
    <n v="0"/>
    <n v="0"/>
    <n v="0"/>
    <n v="356193"/>
    <n v="356193"/>
    <m/>
    <n v="115.9759"/>
    <m/>
    <m/>
    <n v="46.386000000000003"/>
    <n v="46.386000000000003"/>
    <m/>
    <n v="0"/>
    <m/>
    <n v="0"/>
    <n v="0"/>
    <n v="25"/>
    <n v="99"/>
    <n v="0"/>
    <m/>
    <n v="16"/>
    <n v="0"/>
    <m/>
    <n v="6"/>
    <n v="0"/>
    <n v="0"/>
    <n v="0"/>
    <n v="0"/>
    <n v="0"/>
    <n v="0"/>
    <n v="0"/>
    <n v="0"/>
    <n v="0"/>
    <n v="0"/>
    <n v="0"/>
    <n v="0"/>
    <n v="8375"/>
    <n v="146"/>
    <n v="0"/>
    <n v="17"/>
    <n v="17"/>
    <m/>
    <m/>
    <m/>
    <n v="2857"/>
    <n v="33"/>
    <n v="0"/>
    <n v="0"/>
    <m/>
    <n v="0"/>
    <m/>
    <n v="2890"/>
    <n v="108.991018"/>
    <n v="11.0425"/>
    <n v="7.3879130000000002"/>
    <n v="23.003599999999999"/>
    <n v="0"/>
    <n v="0"/>
    <n v="0"/>
    <m/>
    <m/>
    <m/>
    <m/>
    <m/>
    <n v="150.42503099999999"/>
    <m/>
    <m/>
    <m/>
    <m/>
    <m/>
    <m/>
    <m/>
    <m/>
    <m/>
    <n v="524"/>
    <n v="122.4"/>
    <n v="13"/>
    <m/>
    <m/>
    <m/>
    <n v="28"/>
    <n v="5"/>
    <n v="2.4"/>
    <n v="0"/>
    <n v="0"/>
    <n v="19"/>
    <n v="38"/>
    <n v="33"/>
    <n v="0"/>
    <n v="0"/>
    <n v="19"/>
    <n v="38"/>
    <n v="33"/>
    <n v="2890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Central North Service Territory (CNST)"/>
    <x v="7"/>
    <x v="1"/>
    <s v="D1"/>
    <s v="2017Q2D1"/>
    <n v="185020.2"/>
    <n v="125574"/>
    <n v="5761"/>
    <n v="0"/>
    <m/>
    <n v="0"/>
    <m/>
    <n v="316355.20000000001"/>
    <m/>
    <m/>
    <m/>
    <m/>
    <m/>
    <m/>
    <n v="207.161655"/>
    <n v="147363.33333333334"/>
    <n v="147363.33333333334"/>
    <n v="147363.33333333334"/>
    <m/>
    <n v="442090"/>
    <m/>
    <n v="135.63881900000001"/>
    <m/>
    <m/>
    <n v="125.73560000000001"/>
    <m/>
    <m/>
    <n v="0"/>
    <m/>
    <n v="0"/>
    <n v="0"/>
    <n v="18"/>
    <n v="42"/>
    <n v="0"/>
    <m/>
    <n v="24"/>
    <n v="0"/>
    <m/>
    <n v="1"/>
    <n v="0"/>
    <n v="0"/>
    <n v="2"/>
    <n v="1"/>
    <n v="0"/>
    <n v="0"/>
    <n v="0"/>
    <n v="0"/>
    <n v="0"/>
    <n v="0"/>
    <n v="0"/>
    <n v="0"/>
    <n v="6095"/>
    <n v="88"/>
    <n v="0"/>
    <n v="13"/>
    <n v="13"/>
    <m/>
    <m/>
    <m/>
    <n v="2187"/>
    <n v="47"/>
    <n v="3"/>
    <n v="0"/>
    <m/>
    <n v="0"/>
    <m/>
    <n v="2237"/>
    <n v="83.445935000000006"/>
    <n v="60.071617000000003"/>
    <n v="10.265234"/>
    <n v="35.947164999999998"/>
    <n v="0"/>
    <n v="0"/>
    <n v="0"/>
    <m/>
    <m/>
    <m/>
    <m/>
    <m/>
    <n v="189.72995100000003"/>
    <n v="51.4"/>
    <n v="8566.6666666666697"/>
    <n v="4.3090330000000003"/>
    <n v="92.446674000000002"/>
    <n v="15407.779"/>
    <n v="7.7501119999999997"/>
    <n v="2.85"/>
    <n v="475"/>
    <n v="0.238925"/>
    <n v="428.16653000000002"/>
    <n v="71361.088333333304"/>
    <n v="35.894627"/>
    <n v="78.966660000000005"/>
    <n v="13161.11"/>
    <n v="6.6200380000000001"/>
    <m/>
    <m/>
    <m/>
    <n v="17"/>
    <n v="16"/>
    <n v="25"/>
    <n v="2"/>
    <n v="12"/>
    <n v="17"/>
    <n v="16"/>
    <n v="25"/>
    <n v="2"/>
    <m/>
    <n v="1938"/>
    <n v="0"/>
    <n v="259.62"/>
    <m/>
    <n v="355"/>
    <n v="614.6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Bundibugyo Energy Cooperative Society (BECS)"/>
    <x v="0"/>
    <x v="0"/>
    <s v="D10"/>
    <s v="2017Q2D10"/>
    <n v="447563.25"/>
    <n v="78981.75"/>
    <m/>
    <m/>
    <m/>
    <m/>
    <m/>
    <n v="526545"/>
    <m/>
    <m/>
    <m/>
    <m/>
    <m/>
    <m/>
    <m/>
    <m/>
    <m/>
    <m/>
    <n v="685190"/>
    <n v="685190"/>
    <m/>
    <n v="247.78782699999999"/>
    <n v="41111.4"/>
    <n v="41111.4"/>
    <n v="39721"/>
    <n v="71354"/>
    <m/>
    <m/>
    <m/>
    <m/>
    <m/>
    <n v="7"/>
    <n v="27"/>
    <m/>
    <m/>
    <n v="7"/>
    <m/>
    <m/>
    <n v="4"/>
    <m/>
    <m/>
    <n v="4"/>
    <m/>
    <m/>
    <m/>
    <m/>
    <m/>
    <m/>
    <m/>
    <m/>
    <m/>
    <n v="4285"/>
    <n v="49"/>
    <m/>
    <n v="34"/>
    <n v="34"/>
    <n v="6"/>
    <n v="13"/>
    <n v="15"/>
    <n v="8043"/>
    <n v="53"/>
    <m/>
    <m/>
    <m/>
    <m/>
    <m/>
    <n v="8096"/>
    <n v="62.061399999999999"/>
    <n v="78.0304"/>
    <n v="65.182874999999996"/>
    <n v="36.624899999999997"/>
    <n v="7.0011000000000001"/>
    <m/>
    <m/>
    <m/>
    <m/>
    <m/>
    <m/>
    <m/>
    <n v="248.90067500000001"/>
    <m/>
    <m/>
    <m/>
    <n v="47"/>
    <n v="16.731999999999999"/>
    <n v="9843.4356000000007"/>
    <m/>
    <m/>
    <m/>
    <n v="57"/>
    <n v="20.292000000000002"/>
    <n v="11937.783600000001"/>
    <n v="33"/>
    <n v="11.747999999999999"/>
    <n v="6911.3483999999999"/>
    <m/>
    <m/>
    <m/>
    <n v="35"/>
    <n v="15"/>
    <n v="5"/>
    <n v="0"/>
    <n v="15"/>
    <n v="35"/>
    <n v="15"/>
    <n v="5"/>
    <n v="0"/>
    <n v="5"/>
    <n v="147107"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North Western Service Territory (NWST)"/>
    <x v="5"/>
    <x v="1"/>
    <s v="D8"/>
    <s v="2017Q2D8"/>
    <n v="1270088.8473558801"/>
    <n v="673508.99116089998"/>
    <n v="441895.29170781898"/>
    <n v="409089"/>
    <m/>
    <m/>
    <m/>
    <n v="2794582.130224599"/>
    <m/>
    <m/>
    <m/>
    <m/>
    <m/>
    <m/>
    <n v="1289.7566194999999"/>
    <m/>
    <m/>
    <m/>
    <n v="3751278"/>
    <n v="3751278"/>
    <m/>
    <n v="952.62762150000003"/>
    <m/>
    <m/>
    <n v="478.34795000000003"/>
    <n v="478.34795000000003"/>
    <m/>
    <m/>
    <m/>
    <m/>
    <m/>
    <n v="87"/>
    <n v="202"/>
    <m/>
    <m/>
    <n v="50"/>
    <m/>
    <m/>
    <n v="31"/>
    <m/>
    <m/>
    <n v="20"/>
    <n v="8"/>
    <m/>
    <m/>
    <m/>
    <m/>
    <m/>
    <m/>
    <m/>
    <m/>
    <n v="32295"/>
    <n v="398"/>
    <m/>
    <n v="30"/>
    <n v="30"/>
    <n v="30"/>
    <m/>
    <m/>
    <n v="11382"/>
    <n v="242"/>
    <m/>
    <n v="1"/>
    <m/>
    <m/>
    <m/>
    <n v="11625"/>
    <n v="175.72318300000001"/>
    <n v="78.364963000000003"/>
    <n v="39.926310000000001"/>
    <n v="46.063761"/>
    <m/>
    <m/>
    <m/>
    <m/>
    <m/>
    <m/>
    <m/>
    <m/>
    <n v="340.078217"/>
    <n v="75"/>
    <n v="110.37054107425"/>
    <n v="48.548413975977503"/>
    <n v="42"/>
    <n v="61.807503001579803"/>
    <n v="27.187111826547401"/>
    <m/>
    <m/>
    <m/>
    <n v="128"/>
    <n v="188.36572343338599"/>
    <n v="82.855959852334905"/>
    <n v="40"/>
    <n v="58.864288572933098"/>
    <n v="25.892487453854699"/>
    <m/>
    <m/>
    <m/>
    <n v="23"/>
    <n v="50"/>
    <n v="36"/>
    <n v="52"/>
    <n v="99"/>
    <n v="20"/>
    <n v="39"/>
    <n v="30"/>
    <n v="29"/>
    <n v="0"/>
    <n v="12391"/>
    <n v="3"/>
    <n v="777"/>
    <n v="0"/>
    <n v="1023"/>
    <n v="180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2"/>
    <s v="2017Q2"/>
    <s v="Distribution"/>
    <s v="Local"/>
    <s v="Kyegegewa Rural Electricity Cooperation Society"/>
    <x v="2"/>
    <x v="2"/>
    <s v="D11"/>
    <s v="2017Q2D11"/>
    <n v="330278"/>
    <n v="179737"/>
    <m/>
    <m/>
    <m/>
    <m/>
    <m/>
    <n v="510015"/>
    <m/>
    <m/>
    <m/>
    <m/>
    <m/>
    <m/>
    <n v="308.85314399999999"/>
    <n v="247297"/>
    <n v="247297"/>
    <n v="247297"/>
    <m/>
    <n v="741891"/>
    <m/>
    <n v="208.617412"/>
    <n v="44985"/>
    <n v="13"/>
    <n v="218.89"/>
    <n v="0"/>
    <m/>
    <m/>
    <m/>
    <m/>
    <m/>
    <n v="27"/>
    <n v="26"/>
    <m/>
    <m/>
    <n v="15"/>
    <m/>
    <m/>
    <m/>
    <m/>
    <m/>
    <m/>
    <m/>
    <m/>
    <m/>
    <m/>
    <m/>
    <m/>
    <m/>
    <m/>
    <m/>
    <n v="3475"/>
    <n v="68"/>
    <n v="0"/>
    <n v="21"/>
    <n v="21"/>
    <n v="0"/>
    <n v="21"/>
    <n v="0"/>
    <n v="3542"/>
    <n v="87"/>
    <m/>
    <m/>
    <m/>
    <m/>
    <m/>
    <n v="3629"/>
    <n v="49.483963000000003"/>
    <n v="22.317712"/>
    <n v="9.4710000000000001"/>
    <n v="7.5415000000000001"/>
    <n v="0"/>
    <n v="28.072941"/>
    <m/>
    <m/>
    <m/>
    <m/>
    <m/>
    <m/>
    <n v="116.88711600000001"/>
    <m/>
    <m/>
    <m/>
    <n v="65"/>
    <n v="218.89"/>
    <n v="5.8858800000000002"/>
    <m/>
    <m/>
    <m/>
    <m/>
    <m/>
    <m/>
    <m/>
    <m/>
    <m/>
    <m/>
    <m/>
    <m/>
    <n v="0"/>
    <n v="74"/>
    <n v="1"/>
    <n v="0"/>
    <n v="24"/>
    <n v="0"/>
    <n v="74"/>
    <n v="1"/>
    <n v="0"/>
    <n v="24"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UEDCL"/>
    <x v="12"/>
    <x v="1"/>
    <s v="D13"/>
    <s v="2017Q1D13"/>
    <m/>
    <m/>
    <m/>
    <m/>
    <m/>
    <m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92"/>
    <n v="92"/>
    <m/>
    <n v="92"/>
    <m/>
    <m/>
    <m/>
    <m/>
    <m/>
    <m/>
    <m/>
    <m/>
    <n v="0"/>
    <n v="984.27290000000005"/>
    <n v="93.9238"/>
    <m/>
    <n v="168.88929999999999"/>
    <m/>
    <n v="345.8972"/>
    <m/>
    <m/>
    <m/>
    <m/>
    <m/>
    <m/>
    <n v="1592.9832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"/>
    <x v="3"/>
    <s v="2017Q1"/>
    <s v="Distribution"/>
    <s v="Local"/>
    <s v="Pader Abim Community Multipurpose Electric Co-operative Society Limited"/>
    <x v="4"/>
    <x v="4"/>
    <s v="D9"/>
    <s v="2017Q1D9"/>
    <n v="377609"/>
    <n v="140453"/>
    <m/>
    <m/>
    <m/>
    <m/>
    <m/>
    <n v="518062"/>
    <m/>
    <m/>
    <m/>
    <m/>
    <m/>
    <m/>
    <n v="271.09614699999997"/>
    <n v="197544.66666666701"/>
    <n v="197544.66666666701"/>
    <n v="197544.66666666701"/>
    <m/>
    <n v="592634.00000000105"/>
    <m/>
    <n v="55.383271999999998"/>
    <n v="9417.8559999999998"/>
    <m/>
    <m/>
    <m/>
    <m/>
    <m/>
    <m/>
    <m/>
    <m/>
    <m/>
    <n v="7"/>
    <m/>
    <m/>
    <n v="5"/>
    <m/>
    <m/>
    <m/>
    <m/>
    <m/>
    <m/>
    <m/>
    <m/>
    <m/>
    <m/>
    <m/>
    <m/>
    <m/>
    <m/>
    <m/>
    <n v="850"/>
    <n v="12"/>
    <m/>
    <n v="31"/>
    <n v="31"/>
    <m/>
    <m/>
    <m/>
    <n v="2675"/>
    <n v="60"/>
    <m/>
    <m/>
    <m/>
    <m/>
    <m/>
    <n v="2735"/>
    <n v="60.223838999999998"/>
    <n v="99.23836"/>
    <n v="5.7340999999999998"/>
    <n v="39.4724"/>
    <n v="41.129550000000002"/>
    <m/>
    <m/>
    <m/>
    <m/>
    <m/>
    <m/>
    <m/>
    <n v="245.798249"/>
    <n v="102"/>
    <m/>
    <m/>
    <n v="179"/>
    <m/>
    <m/>
    <n v="119"/>
    <m/>
    <m/>
    <n v="119"/>
    <m/>
    <m/>
    <n v="102"/>
    <m/>
    <m/>
    <n v="0"/>
    <m/>
    <m/>
    <m/>
    <n v="503"/>
    <m/>
    <m/>
    <n v="256"/>
    <m/>
    <n v="0"/>
    <m/>
    <m/>
    <n v="66"/>
    <m/>
    <m/>
    <n v="100.88"/>
    <m/>
    <n v="291.39800000000002"/>
    <n v="392.27800000000002"/>
    <m/>
    <n v="19.040655000000001"/>
    <n v="0.24895"/>
    <n v="0.94346099999999999"/>
    <n v="3.847124"/>
    <n v="1.9769999999999999"/>
    <n v="3.1117119999999998"/>
    <n v="0"/>
    <n v="2.1750500000000001"/>
    <n v="5.7592999999999996"/>
    <n v="0"/>
    <n v="0"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North North West Service Territory (NNWST)"/>
    <x v="10"/>
    <x v="1"/>
    <s v="D5"/>
    <s v="2017Q1D5"/>
    <n v="565474"/>
    <n v="244734.8"/>
    <n v="163284.9"/>
    <n v="0"/>
    <m/>
    <n v="0"/>
    <m/>
    <n v="973493.70000000007"/>
    <m/>
    <m/>
    <m/>
    <m/>
    <m/>
    <m/>
    <n v="632.172147"/>
    <n v="415831.6333333333"/>
    <n v="415831.6333333333"/>
    <n v="415831.6333333333"/>
    <m/>
    <n v="1247494.8999999999"/>
    <m/>
    <n v="393.164557"/>
    <m/>
    <m/>
    <n v="224.18279999999999"/>
    <n v="49.818400000000103"/>
    <m/>
    <n v="0"/>
    <m/>
    <n v="0"/>
    <n v="0"/>
    <n v="49"/>
    <n v="92"/>
    <n v="0"/>
    <m/>
    <n v="38"/>
    <n v="0"/>
    <m/>
    <n v="4"/>
    <n v="0"/>
    <n v="0"/>
    <n v="1"/>
    <n v="3"/>
    <n v="0"/>
    <n v="0"/>
    <n v="0"/>
    <n v="0"/>
    <n v="0"/>
    <n v="0"/>
    <n v="0"/>
    <n v="0"/>
    <n v="11685"/>
    <n v="187"/>
    <n v="0"/>
    <n v="25"/>
    <n v="25"/>
    <m/>
    <n v="25"/>
    <m/>
    <n v="5041"/>
    <n v="95"/>
    <n v="3"/>
    <n v="0"/>
    <m/>
    <n v="0"/>
    <m/>
    <n v="5139"/>
    <n v="160.14941300000001"/>
    <n v="182.98934199999999"/>
    <n v="23.485216999999999"/>
    <n v="43.223376999999999"/>
    <n v="0"/>
    <n v="0"/>
    <n v="0"/>
    <m/>
    <m/>
    <m/>
    <m/>
    <m/>
    <n v="409.84734900000001"/>
    <n v="52.587499999999999"/>
    <n v="30.0126709725"/>
    <n v="16.204165"/>
    <n v="115.804"/>
    <n v="83.465999999999994"/>
    <n v="45.143937999999999"/>
    <m/>
    <m/>
    <m/>
    <n v="310.50749999999999"/>
    <n v="161.97900000000001"/>
    <n v="88.186149"/>
    <n v="61.554749999999999"/>
    <n v="28.084"/>
    <n v="15.311892"/>
    <m/>
    <m/>
    <m/>
    <m/>
    <n v="47"/>
    <n v="100"/>
    <n v="30"/>
    <n v="20"/>
    <m/>
    <n v="47"/>
    <n v="100"/>
    <n v="28"/>
    <n v="0"/>
    <n v="0"/>
    <n v="41"/>
    <n v="328.37"/>
    <n v="0"/>
    <n v="713.82500000000005"/>
    <n v="1042.195000000000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North East Service Territory (NEST)"/>
    <x v="11"/>
    <x v="1"/>
    <s v="D4"/>
    <s v="2017Q1D4"/>
    <n v="280863.21999999997"/>
    <n v="362590.95"/>
    <n v="84366.1"/>
    <n v="7502"/>
    <m/>
    <n v="0"/>
    <m/>
    <n v="735322.2699999999"/>
    <m/>
    <m/>
    <m/>
    <m/>
    <m/>
    <m/>
    <n v="455.35361699999999"/>
    <n v="292113.66666666669"/>
    <n v="292113.66666666669"/>
    <n v="292113.66666666669"/>
    <m/>
    <n v="876341"/>
    <m/>
    <n v="364.70913100000001"/>
    <m/>
    <m/>
    <m/>
    <m/>
    <m/>
    <n v="0"/>
    <m/>
    <n v="0"/>
    <n v="0"/>
    <n v="19"/>
    <n v="107"/>
    <n v="0"/>
    <m/>
    <n v="14"/>
    <n v="0"/>
    <m/>
    <n v="4"/>
    <n v="0"/>
    <n v="0"/>
    <n v="1"/>
    <n v="6"/>
    <n v="0"/>
    <n v="0"/>
    <n v="0"/>
    <n v="0"/>
    <n v="0"/>
    <n v="0"/>
    <n v="0"/>
    <n v="0"/>
    <n v="10230"/>
    <n v="151"/>
    <n v="0"/>
    <n v="19"/>
    <n v="19"/>
    <m/>
    <m/>
    <m/>
    <n v="2919"/>
    <n v="80"/>
    <n v="4"/>
    <n v="0"/>
    <m/>
    <n v="0"/>
    <m/>
    <n v="3003"/>
    <n v="91.693602999999996"/>
    <n v="83.489636000000004"/>
    <n v="8.7181490000000004"/>
    <n v="47.58766"/>
    <n v="0"/>
    <n v="0"/>
    <n v="0"/>
    <m/>
    <m/>
    <m/>
    <m/>
    <m/>
    <n v="231.48904800000003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316.60000000000002"/>
    <n v="0"/>
    <n v="515.6"/>
    <n v="832.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Mid West Service Territory (MWST)"/>
    <x v="9"/>
    <x v="1"/>
    <s v="D3"/>
    <s v="2017Q1D3"/>
    <n v="271365.99999999901"/>
    <n v="275889.7"/>
    <n v="0"/>
    <n v="0"/>
    <m/>
    <n v="0"/>
    <m/>
    <n v="547255.69999999902"/>
    <m/>
    <m/>
    <m/>
    <m/>
    <m/>
    <m/>
    <n v="368.84306299999997"/>
    <n v="310389.33333333331"/>
    <n v="310389.33333333331"/>
    <n v="310389.33333333331"/>
    <m/>
    <n v="931168"/>
    <m/>
    <n v="199.75597400000001"/>
    <m/>
    <m/>
    <m/>
    <m/>
    <m/>
    <n v="0"/>
    <m/>
    <n v="0"/>
    <n v="0"/>
    <n v="55"/>
    <n v="84"/>
    <n v="0"/>
    <m/>
    <n v="14"/>
    <n v="0"/>
    <m/>
    <n v="3"/>
    <n v="0"/>
    <n v="0"/>
    <n v="1"/>
    <n v="0"/>
    <n v="0"/>
    <n v="0"/>
    <n v="0"/>
    <n v="0"/>
    <n v="0"/>
    <n v="0"/>
    <n v="0"/>
    <n v="0"/>
    <n v="7890"/>
    <n v="157"/>
    <n v="0"/>
    <n v="11"/>
    <n v="11"/>
    <m/>
    <m/>
    <m/>
    <n v="2744"/>
    <n v="77"/>
    <n v="0"/>
    <n v="0"/>
    <m/>
    <n v="0"/>
    <m/>
    <n v="2821"/>
    <n v="180.20397399999999"/>
    <n v="178.13529800000001"/>
    <n v="10.969110000000001"/>
    <n v="43.152825999999997"/>
    <n v="0"/>
    <n v="0"/>
    <n v="0"/>
    <m/>
    <m/>
    <m/>
    <m/>
    <m/>
    <n v="412.4612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Kilembe Investment Limited"/>
    <x v="3"/>
    <x v="3"/>
    <s v="D12"/>
    <s v="2017Q1D12"/>
    <n v="885474.99"/>
    <m/>
    <n v="173840.71"/>
    <m/>
    <m/>
    <m/>
    <m/>
    <n v="1059315.7"/>
    <m/>
    <m/>
    <m/>
    <m/>
    <m/>
    <m/>
    <n v="516.70000000000005"/>
    <n v="456656"/>
    <n v="456656"/>
    <n v="456656"/>
    <m/>
    <n v="1369968"/>
    <m/>
    <n v="460.59"/>
    <n v="1369.9680000000001"/>
    <n v="82.197999999999993"/>
    <n v="110.967"/>
    <n v="117.81699999999999"/>
    <m/>
    <m/>
    <m/>
    <m/>
    <m/>
    <n v="22"/>
    <n v="67"/>
    <m/>
    <m/>
    <n v="18"/>
    <m/>
    <m/>
    <n v="3"/>
    <m/>
    <m/>
    <n v="5"/>
    <n v="2"/>
    <m/>
    <m/>
    <m/>
    <m/>
    <m/>
    <m/>
    <m/>
    <m/>
    <n v="8505"/>
    <n v="117"/>
    <n v="0"/>
    <n v="42"/>
    <n v="42"/>
    <n v="25"/>
    <n v="6"/>
    <n v="11"/>
    <n v="10696"/>
    <n v="120"/>
    <n v="49"/>
    <m/>
    <m/>
    <m/>
    <m/>
    <n v="10865"/>
    <n v="139.60585900000001"/>
    <n v="193.59350000000001"/>
    <n v="62.89996"/>
    <n v="74.750761999999995"/>
    <n v="102.88463400000001"/>
    <m/>
    <m/>
    <m/>
    <m/>
    <m/>
    <m/>
    <m/>
    <n v="573.73471500000005"/>
    <n v="69.400000000000006"/>
    <n v="39.04"/>
    <n v="20.691199999999998"/>
    <n v="118.65"/>
    <n v="67.709999999999994"/>
    <n v="35.886299999999999"/>
    <n v="31.72"/>
    <n v="17.899999999999999"/>
    <n v="9.4870000000000001"/>
    <n v="384.03"/>
    <n v="677.58"/>
    <n v="359.11739999999998"/>
    <n v="3.18"/>
    <n v="1.79"/>
    <n v="0.94869999999999999"/>
    <m/>
    <m/>
    <m/>
    <n v="5"/>
    <n v="32"/>
    <n v="0"/>
    <n v="17"/>
    <n v="0"/>
    <n v="5"/>
    <n v="32"/>
    <n v="0"/>
    <n v="17"/>
    <n v="0"/>
    <n v="10884"/>
    <n v="0"/>
    <n v="319.98399999999998"/>
    <n v="32.409999999999997"/>
    <n v="164.27500000000001"/>
    <n v="516.66899999999998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Eastern Service Territory (EST)"/>
    <x v="8"/>
    <x v="1"/>
    <s v="D2"/>
    <s v="2017Q1D2"/>
    <n v="144600.1"/>
    <n v="49529"/>
    <n v="0"/>
    <n v="0"/>
    <m/>
    <n v="0"/>
    <m/>
    <n v="194129.1"/>
    <m/>
    <m/>
    <m/>
    <m/>
    <m/>
    <m/>
    <n v="140.74664899999999"/>
    <n v="67018.666666666672"/>
    <n v="67018.666666666672"/>
    <n v="67018.666666666672"/>
    <m/>
    <n v="201056"/>
    <m/>
    <n v="118.561497"/>
    <m/>
    <m/>
    <n v="6.92749999999997"/>
    <m/>
    <m/>
    <n v="0"/>
    <m/>
    <n v="0"/>
    <n v="0"/>
    <n v="25"/>
    <n v="99"/>
    <n v="0"/>
    <m/>
    <n v="16"/>
    <n v="0"/>
    <m/>
    <n v="6"/>
    <n v="0"/>
    <n v="0"/>
    <n v="0"/>
    <n v="0"/>
    <n v="0"/>
    <n v="0"/>
    <n v="0"/>
    <n v="0"/>
    <n v="0"/>
    <n v="0"/>
    <n v="0"/>
    <n v="0"/>
    <n v="8375"/>
    <n v="146"/>
    <n v="0"/>
    <n v="17"/>
    <n v="17"/>
    <m/>
    <m/>
    <m/>
    <n v="2291"/>
    <n v="18"/>
    <n v="0"/>
    <n v="0"/>
    <m/>
    <n v="0"/>
    <m/>
    <n v="2309"/>
    <n v="95.031756999999999"/>
    <n v="9.5117999999999991"/>
    <n v="5.5914149999999996"/>
    <n v="19.341173000000001"/>
    <n v="0"/>
    <n v="0"/>
    <n v="0"/>
    <m/>
    <m/>
    <m/>
    <m/>
    <m/>
    <n v="129.476145"/>
    <m/>
    <m/>
    <m/>
    <m/>
    <m/>
    <m/>
    <m/>
    <m/>
    <m/>
    <n v="624"/>
    <n v="128.4"/>
    <n v="14"/>
    <m/>
    <m/>
    <m/>
    <m/>
    <m/>
    <m/>
    <n v="0"/>
    <n v="0"/>
    <n v="13"/>
    <n v="20"/>
    <n v="49"/>
    <n v="0"/>
    <n v="0"/>
    <n v="13"/>
    <n v="20"/>
    <n v="49"/>
    <n v="2052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Central North Service Territory (CNST)"/>
    <x v="7"/>
    <x v="1"/>
    <s v="D1"/>
    <s v="2017Q1D1"/>
    <n v="207650.89"/>
    <n v="155348.63"/>
    <n v="69622.899999999994"/>
    <n v="0"/>
    <m/>
    <n v="0"/>
    <m/>
    <n v="432622.42000000004"/>
    <m/>
    <m/>
    <m/>
    <m/>
    <m/>
    <m/>
    <n v="292.14880399999998"/>
    <n v="168660.5"/>
    <n v="168660.5"/>
    <n v="168660.5"/>
    <m/>
    <n v="505981.5"/>
    <m/>
    <n v="158.27873099999999"/>
    <m/>
    <m/>
    <n v="73.359079999998997"/>
    <m/>
    <m/>
    <n v="0"/>
    <m/>
    <n v="0"/>
    <n v="0"/>
    <n v="18"/>
    <n v="41"/>
    <n v="0"/>
    <m/>
    <n v="24"/>
    <n v="0"/>
    <m/>
    <n v="1"/>
    <n v="0"/>
    <n v="0"/>
    <n v="2"/>
    <n v="1"/>
    <n v="0"/>
    <n v="0"/>
    <n v="0"/>
    <n v="0"/>
    <n v="1"/>
    <n v="0"/>
    <n v="0"/>
    <n v="0"/>
    <n v="6675"/>
    <n v="88"/>
    <n v="0"/>
    <n v="13"/>
    <n v="13"/>
    <m/>
    <m/>
    <m/>
    <n v="2063"/>
    <n v="44"/>
    <n v="3"/>
    <n v="0"/>
    <m/>
    <n v="0"/>
    <m/>
    <n v="2110"/>
    <n v="79.225312000000002"/>
    <n v="89.116837000000004"/>
    <n v="10.740815"/>
    <n v="35.947164999999998"/>
    <n v="0"/>
    <n v="0"/>
    <n v="0"/>
    <m/>
    <m/>
    <m/>
    <m/>
    <m/>
    <n v="215.03012899999999"/>
    <n v="242.83331100000001"/>
    <n v="40472.218500000003"/>
    <n v="20.357524999999999"/>
    <n v="84.91"/>
    <n v="14151.666666666701"/>
    <n v="7.1182879999999997"/>
    <m/>
    <m/>
    <m/>
    <n v="476.43658499999998"/>
    <n v="79406.097500000003"/>
    <n v="39.941267000000003"/>
    <n v="177.3167"/>
    <n v="29552.7833333333"/>
    <n v="14.86505"/>
    <m/>
    <m/>
    <m/>
    <n v="14"/>
    <n v="8"/>
    <n v="27"/>
    <n v="1"/>
    <m/>
    <n v="14"/>
    <n v="8"/>
    <n v="27"/>
    <n v="1"/>
    <m/>
    <n v="1938"/>
    <n v="0"/>
    <n v="259.49"/>
    <m/>
    <n v="355"/>
    <n v="614.49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Bundibugyo Energy Cooperative Society (BECS)"/>
    <x v="0"/>
    <x v="0"/>
    <s v="D10"/>
    <s v="2017Q1D10"/>
    <n v="538553.19999999995"/>
    <n v="95038.8"/>
    <m/>
    <m/>
    <m/>
    <m/>
    <m/>
    <n v="633592"/>
    <m/>
    <m/>
    <m/>
    <m/>
    <m/>
    <m/>
    <m/>
    <n v="263462.66666666698"/>
    <n v="263462.66666666698"/>
    <n v="263462.66666666698"/>
    <m/>
    <n v="790388.00000000093"/>
    <m/>
    <n v="283.11300399999999"/>
    <n v="47423.28"/>
    <n v="47423.28"/>
    <n v="39721"/>
    <n v="71354"/>
    <m/>
    <m/>
    <m/>
    <m/>
    <m/>
    <n v="7"/>
    <n v="27"/>
    <m/>
    <m/>
    <n v="7"/>
    <m/>
    <m/>
    <n v="4"/>
    <m/>
    <m/>
    <n v="4"/>
    <m/>
    <m/>
    <m/>
    <m/>
    <m/>
    <m/>
    <m/>
    <m/>
    <m/>
    <n v="4285"/>
    <n v="49"/>
    <m/>
    <n v="34"/>
    <n v="34"/>
    <n v="6"/>
    <n v="13"/>
    <n v="15"/>
    <n v="7332"/>
    <n v="52"/>
    <m/>
    <m/>
    <m/>
    <m/>
    <m/>
    <n v="7384"/>
    <n v="60.815399999999997"/>
    <n v="100.7285"/>
    <n v="26.33315"/>
    <n v="46.750405000000001"/>
    <n v="5.7226999999999997"/>
    <m/>
    <m/>
    <m/>
    <m/>
    <m/>
    <m/>
    <m/>
    <n v="240.350155"/>
    <n v="18"/>
    <n v="6.4080000000000004"/>
    <n v="3769.8263999999999"/>
    <n v="36"/>
    <n v="12.816000000000001"/>
    <n v="7539.6527999999998"/>
    <n v="0"/>
    <n v="0"/>
    <n v="0"/>
    <n v="119"/>
    <n v="42.363999999999997"/>
    <n v="24922.7412"/>
    <n v="98"/>
    <n v="34.887999999999998"/>
    <n v="20524.610400000001"/>
    <n v="0"/>
    <n v="0"/>
    <n v="0"/>
    <n v="21"/>
    <n v="33"/>
    <n v="13"/>
    <n v="2"/>
    <n v="229"/>
    <n v="21"/>
    <n v="33"/>
    <n v="12"/>
    <n v="2"/>
    <n v="217"/>
    <n v="6890"/>
    <n v="0"/>
    <n v="86.8"/>
    <n v="0"/>
    <n v="138.69999999999999"/>
    <n v="225.5"/>
    <s v="{&quot;1. Although there has been improvement in availability of ssupply there still remains communication gap by UMEME when there is an outage&quot;,&quot;2. More poles have continued to get rotten and eaten  by termites therefore largely affecting power stability this has sustained for a long time and we are still waiting to receive the poles as promised by REA&quot;,&quot;4. Need for capacity building for our staff in areas of new technology is still a necessary requirement especially in transformer repairs and meter calibrations and repair&quot;,&quot;5. Delay in reimbursement of OBA funds by REA has greatly affected business&quot;,&quot;6. Change or, shifting from Sanxing software to Sanplant hich has caused a lot of irregularities ranging from billing complaints to charge in fixed monthly charges and being user unfriendly to staff &quot;}"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"/>
    <x v="3"/>
    <s v="2017Q1"/>
    <s v="Distribution"/>
    <s v="Local"/>
    <s v="Kyegegewa Rural Electricity Cooperation Society"/>
    <x v="2"/>
    <x v="2"/>
    <s v="D11"/>
    <s v="2017Q1D11"/>
    <n v="334397.59999999998"/>
    <n v="257344"/>
    <m/>
    <m/>
    <m/>
    <m/>
    <m/>
    <n v="591741.6"/>
    <m/>
    <m/>
    <m/>
    <m/>
    <m/>
    <m/>
    <n v="346.99879900000002"/>
    <n v="287158"/>
    <n v="287158"/>
    <n v="287158"/>
    <m/>
    <n v="861474"/>
    <m/>
    <m/>
    <m/>
    <n v="51.6"/>
    <n v="256.39999999999998"/>
    <n v="0"/>
    <m/>
    <m/>
    <m/>
    <m/>
    <m/>
    <n v="27"/>
    <n v="26"/>
    <m/>
    <m/>
    <n v="15"/>
    <m/>
    <m/>
    <m/>
    <m/>
    <m/>
    <m/>
    <m/>
    <m/>
    <m/>
    <m/>
    <m/>
    <m/>
    <m/>
    <m/>
    <m/>
    <n v="3475"/>
    <n v="68"/>
    <m/>
    <n v="18"/>
    <n v="18"/>
    <n v="0"/>
    <n v="18"/>
    <n v="0"/>
    <n v="3178"/>
    <n v="64"/>
    <n v="0"/>
    <m/>
    <m/>
    <m/>
    <m/>
    <n v="3242"/>
    <n v="47.563850000000002"/>
    <n v="26.202999999999999"/>
    <n v="12.513999999999999"/>
    <n v="13.046664"/>
    <n v="111.479744"/>
    <n v="37.405087999999999"/>
    <m/>
    <m/>
    <m/>
    <m/>
    <m/>
    <m/>
    <n v="248.212346"/>
    <m/>
    <m/>
    <m/>
    <n v="121"/>
    <n v="144.69999999999999"/>
    <n v="32"/>
    <m/>
    <m/>
    <m/>
    <m/>
    <m/>
    <m/>
    <m/>
    <m/>
    <m/>
    <m/>
    <m/>
    <m/>
    <n v="0"/>
    <n v="38"/>
    <n v="0"/>
    <n v="1"/>
    <n v="200"/>
    <n v="0"/>
    <n v="38"/>
    <n v="0"/>
    <n v="1"/>
    <n v="200"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Kyegegewa Rural Electricity Cooperation Society"/>
    <x v="2"/>
    <x v="2"/>
    <s v="D11"/>
    <s v="2016Q4D11"/>
    <n v="360389"/>
    <n v="157566.1"/>
    <n v="0"/>
    <n v="0"/>
    <m/>
    <n v="0"/>
    <m/>
    <n v="517955.1"/>
    <m/>
    <m/>
    <m/>
    <m/>
    <m/>
    <m/>
    <m/>
    <n v="0"/>
    <n v="0"/>
    <n v="0"/>
    <n v="758230"/>
    <n v="758230"/>
    <m/>
    <m/>
    <m/>
    <m/>
    <m/>
    <m/>
    <m/>
    <n v="0"/>
    <m/>
    <n v="0"/>
    <n v="0"/>
    <n v="27"/>
    <n v="25"/>
    <n v="0"/>
    <m/>
    <n v="15"/>
    <n v="0"/>
    <m/>
    <n v="0"/>
    <n v="0"/>
    <n v="0"/>
    <n v="0"/>
    <n v="0"/>
    <n v="0"/>
    <n v="0"/>
    <n v="0"/>
    <n v="0"/>
    <n v="0"/>
    <n v="0"/>
    <n v="0"/>
    <n v="0"/>
    <n v="3425"/>
    <n v="67"/>
    <n v="0"/>
    <n v="16"/>
    <n v="16"/>
    <m/>
    <m/>
    <m/>
    <n v="2942"/>
    <n v="60"/>
    <n v="0"/>
    <n v="0"/>
    <m/>
    <n v="0"/>
    <m/>
    <n v="3002"/>
    <n v="44.460999999999999"/>
    <n v="28.776202999999999"/>
    <n v="7.4829999999999997"/>
    <n v="30.918013999999999"/>
    <n v="7.9149999999999998E-2"/>
    <n v="11.587933"/>
    <n v="0"/>
    <m/>
    <m/>
    <m/>
    <m/>
    <m/>
    <n v="123.3052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UEDCL"/>
    <x v="12"/>
    <x v="1"/>
    <s v="D13"/>
    <s v="2016Q4D13"/>
    <n v="1419029.2"/>
    <n v="741835.5"/>
    <n v="364083"/>
    <n v="0"/>
    <m/>
    <n v="0"/>
    <m/>
    <n v="2524947.7000000002"/>
    <m/>
    <m/>
    <m/>
    <m/>
    <m/>
    <m/>
    <m/>
    <n v="0"/>
    <n v="0"/>
    <n v="0"/>
    <n v="3243510"/>
    <n v="3243510"/>
    <m/>
    <m/>
    <m/>
    <m/>
    <m/>
    <m/>
    <m/>
    <n v="0"/>
    <m/>
    <m/>
    <m/>
    <n v="150"/>
    <n v="278"/>
    <m/>
    <m/>
    <n v="80"/>
    <m/>
    <m/>
    <n v="10"/>
    <m/>
    <m/>
    <n v="4"/>
    <n v="0"/>
    <n v="0"/>
    <n v="0"/>
    <n v="9"/>
    <n v="0"/>
    <n v="0"/>
    <n v="0"/>
    <n v="0"/>
    <n v="0"/>
    <n v="33410"/>
    <n v="531"/>
    <n v="0"/>
    <n v="89"/>
    <n v="89"/>
    <m/>
    <m/>
    <m/>
    <n v="11874"/>
    <n v="278"/>
    <n v="10"/>
    <n v="0"/>
    <m/>
    <n v="0"/>
    <m/>
    <n v="12162"/>
    <n v="607.72799999999995"/>
    <n v="320.22000000000003"/>
    <n v="79.045000000000002"/>
    <n v="183.16"/>
    <n v="0"/>
    <n v="0"/>
    <n v="0"/>
    <m/>
    <m/>
    <m/>
    <m/>
    <m/>
    <n v="1190.1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0"/>
    <s v="2016Q4"/>
    <s v="Distribution"/>
    <s v="Local"/>
    <s v="Southern West Service Territory (SWST)"/>
    <x v="6"/>
    <x v="1"/>
    <s v="D7"/>
    <s v="2016Q4D7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n v="12220"/>
    <n v="16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Southern Service Territory (SST)"/>
    <x v="1"/>
    <x v="1"/>
    <s v="D6"/>
    <s v="2016Q4D6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n v="19510"/>
    <n v="260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Pader Abim Community Multipurpose Electric Co-operative Society Limited"/>
    <x v="4"/>
    <x v="4"/>
    <s v="D9"/>
    <s v="2016Q4D9"/>
    <n v="306952"/>
    <n v="132020"/>
    <n v="0"/>
    <n v="0"/>
    <m/>
    <n v="0"/>
    <m/>
    <n v="438972"/>
    <m/>
    <m/>
    <m/>
    <m/>
    <m/>
    <m/>
    <m/>
    <n v="0"/>
    <n v="0"/>
    <n v="0"/>
    <n v="548169"/>
    <n v="548169"/>
    <m/>
    <m/>
    <m/>
    <m/>
    <m/>
    <m/>
    <m/>
    <n v="0"/>
    <m/>
    <n v="0"/>
    <n v="0"/>
    <n v="23"/>
    <n v="53"/>
    <n v="0"/>
    <m/>
    <n v="13"/>
    <n v="0"/>
    <m/>
    <n v="4"/>
    <n v="0"/>
    <n v="0"/>
    <n v="2"/>
    <n v="0"/>
    <n v="0"/>
    <n v="0"/>
    <n v="0"/>
    <n v="0"/>
    <n v="0"/>
    <n v="0"/>
    <n v="0"/>
    <n v="0"/>
    <n v="5955"/>
    <n v="95"/>
    <n v="0"/>
    <n v="32"/>
    <n v="32"/>
    <m/>
    <m/>
    <m/>
    <n v="2512"/>
    <n v="56"/>
    <n v="0"/>
    <n v="0"/>
    <m/>
    <n v="0"/>
    <m/>
    <n v="2568"/>
    <n v="75.516900000000007"/>
    <n v="34.320405999999998"/>
    <n v="12.889010000000001"/>
    <n v="31.536799999999999"/>
    <n v="0"/>
    <n v="0"/>
    <n v="0"/>
    <m/>
    <m/>
    <m/>
    <m/>
    <m/>
    <n v="154.26311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North Western Service Territory (NWST)"/>
    <x v="5"/>
    <x v="1"/>
    <s v="D8"/>
    <s v="2016Q4D8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n v="21570"/>
    <n v="24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Kilembe Investment Limited"/>
    <x v="3"/>
    <x v="3"/>
    <s v="D12"/>
    <s v="2016Q4D12"/>
    <n v="879396.68490462506"/>
    <n v="95140.751447675604"/>
    <n v="44270.213647699697"/>
    <n v="0"/>
    <m/>
    <n v="0"/>
    <m/>
    <n v="1018807.6500000004"/>
    <m/>
    <m/>
    <m/>
    <m/>
    <m/>
    <m/>
    <m/>
    <n v="0"/>
    <n v="0"/>
    <n v="0"/>
    <n v="1274411"/>
    <n v="1274411"/>
    <m/>
    <m/>
    <m/>
    <m/>
    <m/>
    <m/>
    <m/>
    <n v="0"/>
    <m/>
    <n v="0"/>
    <n v="0"/>
    <n v="22"/>
    <n v="43"/>
    <n v="0"/>
    <m/>
    <n v="17"/>
    <n v="0"/>
    <m/>
    <n v="2"/>
    <n v="0"/>
    <n v="0"/>
    <n v="5"/>
    <n v="0"/>
    <n v="0"/>
    <n v="0"/>
    <n v="2"/>
    <n v="0"/>
    <n v="0"/>
    <n v="0"/>
    <n v="0"/>
    <n v="0"/>
    <n v="7375"/>
    <n v="91"/>
    <n v="0"/>
    <n v="40"/>
    <n v="40"/>
    <m/>
    <m/>
    <m/>
    <n v="10051"/>
    <n v="155"/>
    <n v="24"/>
    <n v="0"/>
    <m/>
    <n v="0"/>
    <m/>
    <n v="10230"/>
    <n v="165.43561099999999"/>
    <n v="19.602920000000001"/>
    <n v="59.403700000000001"/>
    <n v="59.768799999999999"/>
    <n v="8.1933000000000007"/>
    <n v="0"/>
    <n v="0"/>
    <m/>
    <m/>
    <m/>
    <m/>
    <m/>
    <n v="312.40433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Bundibugyo Energy Cooperative Society (BECS)"/>
    <x v="0"/>
    <x v="0"/>
    <s v="D10"/>
    <s v="2016Q4D10"/>
    <n v="488543"/>
    <n v="86213"/>
    <n v="0"/>
    <n v="0"/>
    <m/>
    <n v="0"/>
    <m/>
    <n v="574756"/>
    <m/>
    <m/>
    <m/>
    <m/>
    <m/>
    <m/>
    <m/>
    <n v="0"/>
    <n v="0"/>
    <n v="0"/>
    <n v="762689"/>
    <n v="762689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n v="3985"/>
    <n v="46"/>
    <n v="0"/>
    <n v="34"/>
    <n v="34"/>
    <m/>
    <m/>
    <m/>
    <n v="7057"/>
    <n v="52"/>
    <n v="0"/>
    <n v="0"/>
    <m/>
    <n v="0"/>
    <m/>
    <n v="7109"/>
    <n v="112.75242799999999"/>
    <n v="86.825280000000006"/>
    <n v="19.957770799999999"/>
    <n v="66.945706000000001"/>
    <n v="0"/>
    <n v="0"/>
    <n v="0"/>
    <m/>
    <m/>
    <m/>
    <m/>
    <m/>
    <n v="286.481184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UEDCL"/>
    <x v="12"/>
    <x v="1"/>
    <s v="D13"/>
    <s v="2016Q3D13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391.55090799999999"/>
    <n v="0"/>
    <n v="0"/>
    <n v="0"/>
    <n v="566.5027"/>
    <n v="0"/>
    <n v="0"/>
    <m/>
    <m/>
    <m/>
    <m/>
    <m/>
    <n v="958.053607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1"/>
    <s v="2016Q3"/>
    <s v="Distribution"/>
    <s v="Local"/>
    <s v="Southern West Service Territory (SWST)"/>
    <x v="6"/>
    <x v="1"/>
    <s v="D7"/>
    <s v="2016Q3D7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n v="12220"/>
    <n v="16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Southern Service Territory (SST)"/>
    <x v="1"/>
    <x v="1"/>
    <s v="D6"/>
    <s v="2016Q3D6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n v="19510"/>
    <n v="260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Pader Abim Community Multipurpose Electric Co-operative Society Limited"/>
    <x v="4"/>
    <x v="4"/>
    <s v="D9"/>
    <s v="2016Q3D9"/>
    <n v="367228"/>
    <n v="148699"/>
    <n v="0"/>
    <n v="0"/>
    <m/>
    <n v="0"/>
    <m/>
    <n v="515927"/>
    <m/>
    <m/>
    <m/>
    <m/>
    <m/>
    <m/>
    <m/>
    <n v="0"/>
    <n v="0"/>
    <n v="0"/>
    <n v="562537"/>
    <n v="56253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25"/>
    <n v="25"/>
    <m/>
    <m/>
    <m/>
    <n v="2442"/>
    <n v="55"/>
    <n v="0"/>
    <n v="0"/>
    <m/>
    <n v="0"/>
    <m/>
    <n v="2497"/>
    <n v="62.437874999999998"/>
    <n v="16.048999999999999"/>
    <n v="9.9115000000000002"/>
    <n v="21.529499999999999"/>
    <n v="0"/>
    <n v="0"/>
    <n v="0"/>
    <m/>
    <m/>
    <m/>
    <m/>
    <m/>
    <n v="109.927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North Western Service Territory (NWST)"/>
    <x v="5"/>
    <x v="1"/>
    <s v="D8"/>
    <s v="2016Q3D8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n v="21570"/>
    <n v="24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Kyegegewa Rural Electricity Cooperation Society"/>
    <x v="2"/>
    <x v="2"/>
    <s v="D11"/>
    <s v="2016Q3D11"/>
    <n v="276761.7"/>
    <n v="199569.5"/>
    <n v="0"/>
    <n v="0"/>
    <m/>
    <n v="0"/>
    <m/>
    <n v="476331.2"/>
    <m/>
    <m/>
    <m/>
    <m/>
    <m/>
    <m/>
    <m/>
    <n v="0"/>
    <n v="0"/>
    <n v="0"/>
    <n v="723568"/>
    <n v="723568"/>
    <m/>
    <m/>
    <m/>
    <m/>
    <m/>
    <m/>
    <m/>
    <n v="0"/>
    <m/>
    <n v="0"/>
    <n v="0"/>
    <n v="26"/>
    <n v="26"/>
    <n v="0"/>
    <m/>
    <n v="15"/>
    <n v="0"/>
    <m/>
    <n v="0"/>
    <n v="0"/>
    <n v="0"/>
    <n v="0"/>
    <n v="0"/>
    <n v="0"/>
    <n v="0"/>
    <n v="0"/>
    <n v="0"/>
    <n v="0"/>
    <n v="0"/>
    <n v="0"/>
    <n v="0"/>
    <n v="3450"/>
    <n v="67"/>
    <n v="0"/>
    <n v="16"/>
    <n v="16"/>
    <m/>
    <m/>
    <m/>
    <n v="2816"/>
    <n v="60"/>
    <n v="0"/>
    <n v="0"/>
    <m/>
    <n v="0"/>
    <m/>
    <n v="2876"/>
    <n v="42.475999999999999"/>
    <n v="21.983702999999998"/>
    <n v="9.4429999999999996"/>
    <n v="13.233203"/>
    <n v="0.10066"/>
    <n v="6.7242839999999999"/>
    <n v="0"/>
    <m/>
    <m/>
    <m/>
    <m/>
    <m/>
    <n v="93.96084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Kilembe Investment Limited"/>
    <x v="3"/>
    <x v="3"/>
    <s v="D12"/>
    <s v="2016Q3D12"/>
    <n v="931715"/>
    <n v="100801"/>
    <n v="46904"/>
    <n v="0"/>
    <m/>
    <n v="0"/>
    <m/>
    <n v="1079420"/>
    <m/>
    <m/>
    <m/>
    <m/>
    <m/>
    <m/>
    <m/>
    <n v="0"/>
    <n v="0"/>
    <n v="0"/>
    <n v="1273642"/>
    <n v="1273642"/>
    <m/>
    <m/>
    <m/>
    <m/>
    <m/>
    <m/>
    <m/>
    <n v="0"/>
    <m/>
    <n v="0"/>
    <n v="0"/>
    <n v="22"/>
    <n v="43"/>
    <n v="0"/>
    <m/>
    <n v="17"/>
    <n v="0"/>
    <m/>
    <n v="2"/>
    <n v="0"/>
    <n v="0"/>
    <n v="5"/>
    <n v="0"/>
    <n v="0"/>
    <n v="0"/>
    <n v="2"/>
    <n v="0"/>
    <n v="0"/>
    <n v="0"/>
    <n v="0"/>
    <n v="0"/>
    <n v="7375"/>
    <n v="91"/>
    <n v="0"/>
    <n v="36"/>
    <n v="36"/>
    <m/>
    <m/>
    <m/>
    <n v="9596"/>
    <n v="146"/>
    <n v="0"/>
    <n v="0"/>
    <m/>
    <n v="0"/>
    <m/>
    <n v="9742"/>
    <n v="152.66457800000001"/>
    <n v="89.469583"/>
    <n v="29.742999999999999"/>
    <n v="47.778979999999997"/>
    <n v="5.4390000000000001"/>
    <n v="0"/>
    <n v="0"/>
    <m/>
    <m/>
    <m/>
    <m/>
    <m/>
    <n v="325.09514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6Q3"/>
    <s v="Distribution"/>
    <s v="Local"/>
    <s v="Bundibugyo Energy Cooperative Society (BECS)"/>
    <x v="0"/>
    <x v="0"/>
    <s v="D10"/>
    <s v="2016Q3D10"/>
    <n v="296157"/>
    <n v="52263"/>
    <n v="0"/>
    <n v="0"/>
    <m/>
    <n v="0"/>
    <m/>
    <n v="348420"/>
    <m/>
    <m/>
    <m/>
    <m/>
    <m/>
    <m/>
    <m/>
    <n v="0"/>
    <n v="0"/>
    <n v="0"/>
    <n v="710757"/>
    <n v="710757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n v="3985"/>
    <n v="46"/>
    <n v="0"/>
    <n v="34"/>
    <n v="34"/>
    <m/>
    <m/>
    <m/>
    <n v="6847"/>
    <n v="52"/>
    <n v="0"/>
    <n v="0"/>
    <m/>
    <n v="0"/>
    <m/>
    <n v="6899"/>
    <n v="79.694124000000002"/>
    <n v="45.935400000000001"/>
    <n v="19.718920000000001"/>
    <n v="74.953523000000004"/>
    <n v="0"/>
    <n v="0"/>
    <n v="0"/>
    <m/>
    <m/>
    <m/>
    <m/>
    <m/>
    <n v="220.30196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UEDCL"/>
    <x v="12"/>
    <x v="1"/>
    <s v="D13"/>
    <s v="2016Q2D13"/>
    <n v="1013681"/>
    <n v="880643"/>
    <n v="180044"/>
    <n v="0"/>
    <m/>
    <n v="0"/>
    <m/>
    <n v="2074368"/>
    <m/>
    <m/>
    <m/>
    <m/>
    <m/>
    <m/>
    <m/>
    <n v="0"/>
    <n v="0"/>
    <n v="0"/>
    <n v="3592666"/>
    <n v="3592666"/>
    <m/>
    <m/>
    <m/>
    <m/>
    <m/>
    <m/>
    <m/>
    <n v="0"/>
    <m/>
    <m/>
    <m/>
    <n v="133"/>
    <n v="259"/>
    <m/>
    <m/>
    <n v="60"/>
    <m/>
    <m/>
    <n v="8"/>
    <m/>
    <m/>
    <n v="5"/>
    <n v="0"/>
    <n v="0"/>
    <n v="0"/>
    <n v="9"/>
    <n v="0"/>
    <n v="0"/>
    <n v="0"/>
    <n v="0"/>
    <n v="0"/>
    <n v="29950"/>
    <n v="474"/>
    <n v="0"/>
    <n v="69"/>
    <n v="69"/>
    <m/>
    <m/>
    <m/>
    <n v="10537"/>
    <n v="244"/>
    <n v="5"/>
    <n v="0"/>
    <m/>
    <n v="0"/>
    <m/>
    <n v="10786"/>
    <n v="518.73548400000004"/>
    <n v="393.20527600000003"/>
    <n v="50.374437"/>
    <n v="208.69635700000001"/>
    <n v="0"/>
    <n v="0"/>
    <n v="0"/>
    <m/>
    <m/>
    <m/>
    <m/>
    <m/>
    <n v="1171.01155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2"/>
    <s v="2016Q2"/>
    <s v="Distribution"/>
    <s v="Local"/>
    <s v="Southern West Service Territory (SWST)"/>
    <x v="6"/>
    <x v="1"/>
    <s v="D7"/>
    <s v="2016Q2D7"/>
    <m/>
    <m/>
    <m/>
    <m/>
    <m/>
    <n v="0"/>
    <m/>
    <n v="0"/>
    <m/>
    <m/>
    <m/>
    <m/>
    <m/>
    <m/>
    <m/>
    <n v="593322"/>
    <n v="593322"/>
    <n v="593322"/>
    <m/>
    <n v="1779966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n v="12220"/>
    <n v="168"/>
    <n v="0"/>
    <n v="0"/>
    <n v="0"/>
    <m/>
    <m/>
    <m/>
    <n v="6282"/>
    <n v="99"/>
    <n v="10"/>
    <n v="0"/>
    <m/>
    <n v="0"/>
    <m/>
    <n v="6391"/>
    <n v="48.894182999999998"/>
    <n v="17.222487999999998"/>
    <n v="33.412857000000002"/>
    <n v="39.962913"/>
    <n v="0.50600000000000001"/>
    <n v="0"/>
    <n v="0"/>
    <m/>
    <m/>
    <m/>
    <m/>
    <m/>
    <n v="139.998440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Southern Service Territory (SST)"/>
    <x v="1"/>
    <x v="1"/>
    <s v="D6"/>
    <s v="2016Q2D6"/>
    <m/>
    <m/>
    <m/>
    <n v="0"/>
    <m/>
    <n v="0"/>
    <m/>
    <n v="0"/>
    <m/>
    <m/>
    <m/>
    <m/>
    <m/>
    <m/>
    <m/>
    <n v="0"/>
    <n v="0"/>
    <n v="0"/>
    <n v="2013298"/>
    <n v="2013298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n v="19510"/>
    <n v="260"/>
    <n v="0"/>
    <n v="0"/>
    <n v="0"/>
    <m/>
    <m/>
    <m/>
    <n v="6703"/>
    <n v="127"/>
    <n v="26"/>
    <n v="0"/>
    <m/>
    <n v="0"/>
    <m/>
    <n v="6856"/>
    <n v="71.277755999999997"/>
    <n v="73.443976000000006"/>
    <n v="28.280017999999998"/>
    <n v="52.505144000000001"/>
    <n v="0.39300000000000002"/>
    <n v="0"/>
    <n v="0"/>
    <m/>
    <m/>
    <m/>
    <m/>
    <m/>
    <n v="225.899894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Pader Abim Community Multipurpose Electric Co-operative Society Limited"/>
    <x v="4"/>
    <x v="4"/>
    <s v="D9"/>
    <s v="2016Q2D9"/>
    <n v="320752"/>
    <n v="193687"/>
    <n v="0"/>
    <n v="0"/>
    <m/>
    <n v="0"/>
    <m/>
    <n v="514439"/>
    <m/>
    <m/>
    <m/>
    <m/>
    <m/>
    <m/>
    <m/>
    <n v="0"/>
    <n v="0"/>
    <n v="0"/>
    <n v="579456"/>
    <n v="57945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27"/>
    <n v="27"/>
    <m/>
    <m/>
    <m/>
    <n v="2442"/>
    <n v="55"/>
    <n v="0"/>
    <n v="0"/>
    <m/>
    <n v="0"/>
    <m/>
    <n v="2497"/>
    <n v="61.787500000000001"/>
    <n v="15.9575"/>
    <n v="12.4"/>
    <n v="19.227599999999999"/>
    <n v="0"/>
    <n v="0"/>
    <n v="0"/>
    <m/>
    <m/>
    <m/>
    <m/>
    <m/>
    <n v="109.372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North Western Service Territory (NWST)"/>
    <x v="5"/>
    <x v="1"/>
    <s v="D8"/>
    <s v="2016Q2D8"/>
    <m/>
    <m/>
    <n v="2605917.0499999998"/>
    <m/>
    <m/>
    <n v="0"/>
    <m/>
    <n v="2605917.0499999998"/>
    <m/>
    <m/>
    <m/>
    <m/>
    <m/>
    <m/>
    <m/>
    <n v="0"/>
    <n v="0"/>
    <n v="0"/>
    <n v="3857105"/>
    <n v="3857105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n v="21570"/>
    <n v="248"/>
    <n v="0"/>
    <n v="0"/>
    <n v="0"/>
    <m/>
    <m/>
    <m/>
    <n v="10771"/>
    <n v="176"/>
    <n v="72"/>
    <n v="0"/>
    <m/>
    <n v="0"/>
    <m/>
    <n v="11019"/>
    <n v="88.259646000000004"/>
    <n v="105.001075"/>
    <n v="42.262825999999997"/>
    <n v="83.440173000000001"/>
    <n v="0.61199999999999999"/>
    <n v="0"/>
    <n v="0"/>
    <m/>
    <m/>
    <m/>
    <m/>
    <m/>
    <n v="319.5757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Kilembe Investment Limited"/>
    <x v="3"/>
    <x v="3"/>
    <s v="D12"/>
    <s v="2016Q2D12"/>
    <n v="802934"/>
    <n v="57913"/>
    <m/>
    <n v="0"/>
    <m/>
    <n v="0"/>
    <m/>
    <n v="860847"/>
    <m/>
    <m/>
    <m/>
    <m/>
    <m/>
    <m/>
    <m/>
    <n v="0"/>
    <n v="0"/>
    <n v="0"/>
    <n v="1091475"/>
    <n v="1091475"/>
    <m/>
    <m/>
    <m/>
    <m/>
    <m/>
    <m/>
    <m/>
    <n v="0"/>
    <m/>
    <n v="0"/>
    <n v="0"/>
    <n v="22"/>
    <n v="45"/>
    <n v="0"/>
    <m/>
    <n v="14"/>
    <n v="0"/>
    <m/>
    <n v="2"/>
    <n v="0"/>
    <n v="0"/>
    <n v="4"/>
    <n v="0"/>
    <n v="0"/>
    <n v="0"/>
    <n v="2"/>
    <n v="0"/>
    <n v="0"/>
    <n v="0"/>
    <n v="0"/>
    <n v="0"/>
    <n v="6860"/>
    <n v="89"/>
    <n v="0"/>
    <n v="36"/>
    <n v="36"/>
    <m/>
    <m/>
    <m/>
    <n v="9056"/>
    <n v="137"/>
    <n v="16"/>
    <n v="0"/>
    <m/>
    <n v="0"/>
    <m/>
    <n v="9209"/>
    <n v="158.18326400000001"/>
    <n v="70.097499999999997"/>
    <n v="37.530900000000003"/>
    <n v="87.370148999999998"/>
    <n v="3.4689999999999999"/>
    <n v="0"/>
    <n v="0"/>
    <m/>
    <m/>
    <m/>
    <m/>
    <m/>
    <n v="356.650813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Bundibugyo Energy Cooperative Society (BECS)"/>
    <x v="0"/>
    <x v="0"/>
    <s v="D10"/>
    <s v="2016Q2D10"/>
    <n v="477658.35"/>
    <n v="84292.65"/>
    <n v="0"/>
    <n v="0"/>
    <m/>
    <n v="0"/>
    <m/>
    <n v="561951"/>
    <m/>
    <m/>
    <m/>
    <m/>
    <m/>
    <m/>
    <m/>
    <n v="0"/>
    <n v="0"/>
    <n v="0"/>
    <n v="733000"/>
    <n v="733000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n v="3985"/>
    <n v="46"/>
    <n v="0"/>
    <n v="34"/>
    <n v="34"/>
    <m/>
    <m/>
    <m/>
    <n v="6436"/>
    <n v="52"/>
    <n v="0"/>
    <n v="0"/>
    <m/>
    <n v="0"/>
    <m/>
    <n v="6488"/>
    <n v="94.552859999999995"/>
    <n v="54.470999999999997"/>
    <n v="31.657440000000001"/>
    <n v="45.512900000000002"/>
    <n v="0"/>
    <n v="0"/>
    <n v="0"/>
    <m/>
    <m/>
    <m/>
    <m/>
    <m/>
    <n v="226.19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6Q2"/>
    <s v="Distribution"/>
    <s v="Local"/>
    <s v="Kyegegewa Rural Electricity Cooperation Society"/>
    <x v="2"/>
    <x v="2"/>
    <s v="D11"/>
    <s v="2016Q2D11"/>
    <n v="246442.3"/>
    <n v="129565.7"/>
    <m/>
    <n v="0"/>
    <m/>
    <n v="0"/>
    <m/>
    <n v="376008"/>
    <m/>
    <m/>
    <m/>
    <m/>
    <m/>
    <m/>
    <m/>
    <n v="0"/>
    <n v="0"/>
    <n v="0"/>
    <n v="579606"/>
    <n v="579606"/>
    <m/>
    <m/>
    <m/>
    <m/>
    <m/>
    <m/>
    <m/>
    <n v="0"/>
    <m/>
    <n v="0"/>
    <n v="0"/>
    <n v="8"/>
    <n v="25"/>
    <n v="0"/>
    <m/>
    <n v="10"/>
    <n v="0"/>
    <m/>
    <n v="0"/>
    <n v="0"/>
    <n v="0"/>
    <n v="0"/>
    <n v="0"/>
    <n v="0"/>
    <n v="0"/>
    <n v="0"/>
    <n v="0"/>
    <n v="0"/>
    <n v="0"/>
    <n v="0"/>
    <n v="0"/>
    <n v="2450"/>
    <n v="43"/>
    <n v="0"/>
    <n v="16"/>
    <n v="16"/>
    <m/>
    <m/>
    <m/>
    <n v="2532"/>
    <n v="58"/>
    <n v="0"/>
    <n v="0"/>
    <m/>
    <n v="0"/>
    <m/>
    <n v="2590"/>
    <n v="42.809750000000001"/>
    <n v="24.979500000000002"/>
    <n v="8.7420000000000009"/>
    <n v="29.636533"/>
    <n v="0"/>
    <n v="6.5509999999999999E-2"/>
    <n v="0"/>
    <m/>
    <m/>
    <m/>
    <m/>
    <m/>
    <n v="106.233293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UEDCL"/>
    <x v="12"/>
    <x v="1"/>
    <s v="D13"/>
    <s v="2016Q1D13"/>
    <n v="1089342.3999999999"/>
    <n v="640084.80000000005"/>
    <n v="237765"/>
    <n v="0"/>
    <m/>
    <n v="0"/>
    <m/>
    <n v="1967192.2"/>
    <m/>
    <m/>
    <m/>
    <m/>
    <m/>
    <m/>
    <m/>
    <n v="0"/>
    <n v="0"/>
    <n v="0"/>
    <n v="1986474"/>
    <n v="1986474"/>
    <m/>
    <m/>
    <m/>
    <m/>
    <m/>
    <m/>
    <m/>
    <n v="0"/>
    <m/>
    <m/>
    <m/>
    <n v="133"/>
    <n v="259"/>
    <m/>
    <m/>
    <n v="60"/>
    <m/>
    <m/>
    <n v="8"/>
    <m/>
    <m/>
    <n v="5"/>
    <n v="0"/>
    <n v="0"/>
    <n v="0"/>
    <n v="9"/>
    <n v="0"/>
    <n v="0"/>
    <n v="0"/>
    <n v="0"/>
    <n v="0"/>
    <n v="29950"/>
    <n v="474"/>
    <n v="0"/>
    <n v="69"/>
    <n v="69"/>
    <m/>
    <m/>
    <m/>
    <n v="9630"/>
    <n v="213"/>
    <n v="6"/>
    <n v="0"/>
    <m/>
    <n v="0"/>
    <m/>
    <n v="9849"/>
    <n v="560.855188"/>
    <n v="90.605694"/>
    <n v="60.582428999999998"/>
    <n v="150.063503"/>
    <n v="0"/>
    <n v="0"/>
    <n v="0"/>
    <m/>
    <m/>
    <m/>
    <m/>
    <m/>
    <n v="862.10681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3"/>
    <s v="2016Q1"/>
    <s v="Distribution"/>
    <s v="Local"/>
    <s v="Southern West Service Territory (SWST)"/>
    <x v="6"/>
    <x v="1"/>
    <s v="D7"/>
    <s v="2016Q1D7"/>
    <m/>
    <m/>
    <n v="1015827.09"/>
    <m/>
    <m/>
    <n v="0"/>
    <m/>
    <n v="1015827.09"/>
    <m/>
    <m/>
    <m/>
    <m/>
    <m/>
    <m/>
    <m/>
    <n v="0"/>
    <n v="0"/>
    <n v="0"/>
    <n v="1569191"/>
    <n v="1569191"/>
    <m/>
    <m/>
    <m/>
    <m/>
    <m/>
    <m/>
    <m/>
    <n v="0"/>
    <m/>
    <n v="0"/>
    <n v="0"/>
    <n v="39"/>
    <n v="112"/>
    <n v="0"/>
    <m/>
    <n v="17"/>
    <n v="0"/>
    <m/>
    <n v="6"/>
    <n v="0"/>
    <n v="0"/>
    <n v="2"/>
    <n v="0"/>
    <n v="0"/>
    <n v="0"/>
    <n v="0"/>
    <n v="0"/>
    <n v="0"/>
    <n v="0"/>
    <n v="0"/>
    <n v="1"/>
    <n v="11105"/>
    <n v="177"/>
    <n v="0"/>
    <n v="0"/>
    <n v="0"/>
    <m/>
    <m/>
    <m/>
    <n v="6284"/>
    <n v="107"/>
    <n v="13"/>
    <n v="0"/>
    <m/>
    <n v="0"/>
    <m/>
    <n v="6404"/>
    <n v="52.982827999999998"/>
    <n v="5.1325000000000003"/>
    <n v="30.704415999999998"/>
    <n v="54.830838999999997"/>
    <n v="0.81850000000000001"/>
    <n v="0"/>
    <n v="0"/>
    <m/>
    <m/>
    <m/>
    <m/>
    <m/>
    <n v="144.469082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Southern Service Territory (SST)"/>
    <x v="1"/>
    <x v="1"/>
    <s v="D6"/>
    <s v="2016Q1D6"/>
    <m/>
    <m/>
    <n v="1237406.3"/>
    <n v="0"/>
    <m/>
    <n v="0"/>
    <m/>
    <n v="1237406.3"/>
    <m/>
    <m/>
    <m/>
    <m/>
    <m/>
    <m/>
    <m/>
    <n v="0"/>
    <n v="0"/>
    <n v="0"/>
    <n v="1834480"/>
    <n v="183448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n v="19510"/>
    <n v="260"/>
    <n v="0"/>
    <n v="0"/>
    <n v="0"/>
    <m/>
    <m/>
    <m/>
    <n v="6559"/>
    <n v="132"/>
    <n v="30"/>
    <n v="0"/>
    <m/>
    <n v="0"/>
    <m/>
    <n v="6721"/>
    <n v="77.458853000000005"/>
    <n v="48.493915000000001"/>
    <n v="29.032789999999999"/>
    <n v="69.720580999999996"/>
    <n v="0.72399999999999998"/>
    <n v="0"/>
    <n v="0"/>
    <m/>
    <m/>
    <m/>
    <m/>
    <m/>
    <n v="225.4301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Pader Abim Community Multipurpose Electric Co-operative Society Limited"/>
    <x v="4"/>
    <x v="4"/>
    <s v="D9"/>
    <s v="2016Q1D9"/>
    <n v="300717"/>
    <n v="208525"/>
    <m/>
    <n v="0"/>
    <m/>
    <n v="0"/>
    <m/>
    <n v="509242"/>
    <m/>
    <m/>
    <m/>
    <m/>
    <m/>
    <m/>
    <m/>
    <n v="0"/>
    <n v="0"/>
    <n v="0"/>
    <n v="572533"/>
    <n v="572533"/>
    <m/>
    <m/>
    <m/>
    <m/>
    <m/>
    <m/>
    <m/>
    <n v="0"/>
    <m/>
    <n v="0"/>
    <n v="0"/>
    <n v="13"/>
    <n v="40"/>
    <n v="0"/>
    <m/>
    <n v="5"/>
    <n v="0"/>
    <m/>
    <n v="4"/>
    <n v="0"/>
    <n v="0"/>
    <n v="2"/>
    <n v="0"/>
    <n v="0"/>
    <n v="0"/>
    <n v="0"/>
    <n v="0"/>
    <n v="0"/>
    <n v="0"/>
    <n v="0"/>
    <n v="0"/>
    <n v="4255"/>
    <n v="64"/>
    <n v="0"/>
    <n v="26"/>
    <n v="26"/>
    <m/>
    <m/>
    <m/>
    <n v="2442"/>
    <n v="55"/>
    <n v="0"/>
    <n v="0"/>
    <m/>
    <n v="0"/>
    <m/>
    <n v="2497"/>
    <n v="56.701954000000001"/>
    <n v="5.0970000000000004"/>
    <n v="13.055987999999999"/>
    <n v="28.8154"/>
    <n v="0"/>
    <n v="0"/>
    <n v="0"/>
    <m/>
    <m/>
    <m/>
    <m/>
    <m/>
    <n v="103.67034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North Western Service Territory (NWST)"/>
    <x v="5"/>
    <x v="1"/>
    <s v="D8"/>
    <s v="2016Q1D8"/>
    <m/>
    <m/>
    <n v="2524070.4900000002"/>
    <m/>
    <m/>
    <n v="0"/>
    <m/>
    <n v="2524070.4900000002"/>
    <m/>
    <m/>
    <m/>
    <m/>
    <m/>
    <m/>
    <m/>
    <n v="0"/>
    <n v="0"/>
    <n v="0"/>
    <n v="3891064"/>
    <n v="3891064"/>
    <m/>
    <m/>
    <m/>
    <m/>
    <m/>
    <m/>
    <m/>
    <n v="0"/>
    <m/>
    <n v="0"/>
    <n v="0"/>
    <n v="58"/>
    <n v="133"/>
    <n v="0"/>
    <m/>
    <n v="30"/>
    <n v="0"/>
    <m/>
    <n v="18"/>
    <n v="0"/>
    <n v="0"/>
    <n v="14"/>
    <n v="0"/>
    <n v="0"/>
    <n v="5"/>
    <n v="0"/>
    <n v="0"/>
    <n v="0"/>
    <n v="0"/>
    <n v="0"/>
    <n v="0"/>
    <n v="21610"/>
    <n v="258"/>
    <n v="0"/>
    <n v="0"/>
    <n v="0"/>
    <m/>
    <m/>
    <m/>
    <n v="10713"/>
    <n v="210"/>
    <n v="80"/>
    <n v="0"/>
    <m/>
    <n v="0"/>
    <m/>
    <n v="11003"/>
    <n v="91.705021000000002"/>
    <n v="117.687978"/>
    <n v="50.066825000000001"/>
    <n v="97.398079999999993"/>
    <n v="0.75700000000000001"/>
    <n v="0"/>
    <n v="0"/>
    <m/>
    <m/>
    <m/>
    <m/>
    <m/>
    <n v="357.614904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Kilembe Investment Limited"/>
    <x v="3"/>
    <x v="3"/>
    <s v="D12"/>
    <s v="2016Q1D12"/>
    <n v="921464"/>
    <n v="136865"/>
    <n v="66951"/>
    <n v="0"/>
    <m/>
    <n v="0"/>
    <m/>
    <n v="1125280"/>
    <m/>
    <m/>
    <m/>
    <m/>
    <m/>
    <m/>
    <m/>
    <n v="0"/>
    <n v="0"/>
    <n v="0"/>
    <n v="1398173"/>
    <n v="1398173"/>
    <m/>
    <m/>
    <m/>
    <m/>
    <m/>
    <m/>
    <m/>
    <n v="0"/>
    <m/>
    <n v="0"/>
    <n v="0"/>
    <n v="23"/>
    <n v="37"/>
    <n v="0"/>
    <m/>
    <n v="13"/>
    <n v="0"/>
    <m/>
    <n v="2"/>
    <n v="0"/>
    <n v="0"/>
    <n v="3"/>
    <n v="0"/>
    <n v="0"/>
    <n v="0"/>
    <n v="2"/>
    <n v="0"/>
    <n v="0"/>
    <n v="0"/>
    <n v="0"/>
    <n v="0"/>
    <n v="6070"/>
    <n v="80"/>
    <n v="0"/>
    <n v="31"/>
    <n v="31"/>
    <m/>
    <m/>
    <m/>
    <n v="8408"/>
    <n v="126"/>
    <n v="0"/>
    <n v="0"/>
    <m/>
    <n v="0"/>
    <m/>
    <n v="8534"/>
    <n v="118.163545"/>
    <n v="47.972949999999997"/>
    <n v="41.240954000000002"/>
    <n v="74.624126000000004"/>
    <n v="47.951799999999999"/>
    <n v="0"/>
    <n v="0"/>
    <m/>
    <m/>
    <m/>
    <m/>
    <m/>
    <n v="329.95337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Bundibugyo Energy Cooperative Society (BECS)"/>
    <x v="0"/>
    <x v="0"/>
    <s v="D10"/>
    <s v="2016Q1D10"/>
    <n v="361669.9"/>
    <n v="63824.1"/>
    <m/>
    <n v="0"/>
    <m/>
    <n v="0"/>
    <m/>
    <n v="425494"/>
    <m/>
    <m/>
    <m/>
    <m/>
    <m/>
    <m/>
    <m/>
    <n v="0"/>
    <n v="0"/>
    <n v="0"/>
    <n v="752000"/>
    <n v="752000"/>
    <m/>
    <m/>
    <m/>
    <m/>
    <m/>
    <m/>
    <m/>
    <n v="0"/>
    <m/>
    <n v="0"/>
    <n v="0"/>
    <n v="7"/>
    <n v="17"/>
    <n v="0"/>
    <m/>
    <n v="4"/>
    <n v="0"/>
    <m/>
    <n v="4"/>
    <n v="0"/>
    <n v="0"/>
    <n v="3"/>
    <n v="0"/>
    <n v="0"/>
    <n v="0"/>
    <n v="0"/>
    <n v="0"/>
    <n v="0"/>
    <n v="0"/>
    <n v="0"/>
    <n v="0"/>
    <n v="3170"/>
    <n v="35"/>
    <n v="0"/>
    <n v="37"/>
    <n v="37"/>
    <m/>
    <m/>
    <m/>
    <n v="6173"/>
    <n v="49"/>
    <n v="0"/>
    <n v="0"/>
    <m/>
    <n v="0"/>
    <m/>
    <n v="6222"/>
    <n v="71.326756000000003"/>
    <n v="110.8211"/>
    <n v="1.7310000000000001"/>
    <n v="74.997900000000001"/>
    <n v="0"/>
    <n v="0"/>
    <n v="0"/>
    <m/>
    <m/>
    <m/>
    <m/>
    <m/>
    <n v="258.8767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6Q1"/>
    <s v="Distribution"/>
    <s v="Local"/>
    <s v="Kyegegewa Rural Electricity Cooperation Society"/>
    <x v="2"/>
    <x v="2"/>
    <s v="D11"/>
    <s v="2016Q1D11"/>
    <n v="239086.8"/>
    <n v="122761.2"/>
    <n v="0"/>
    <n v="0"/>
    <m/>
    <n v="0"/>
    <m/>
    <n v="361848"/>
    <m/>
    <m/>
    <m/>
    <m/>
    <m/>
    <m/>
    <m/>
    <n v="0"/>
    <n v="0"/>
    <n v="0"/>
    <n v="580848"/>
    <n v="580848"/>
    <m/>
    <m/>
    <m/>
    <m/>
    <m/>
    <m/>
    <m/>
    <n v="0"/>
    <m/>
    <n v="0"/>
    <n v="0"/>
    <n v="8"/>
    <n v="25"/>
    <n v="0"/>
    <m/>
    <n v="10"/>
    <n v="0"/>
    <m/>
    <n v="0"/>
    <n v="0"/>
    <n v="0"/>
    <n v="0"/>
    <n v="0"/>
    <n v="0"/>
    <n v="0"/>
    <n v="0"/>
    <n v="0"/>
    <n v="0"/>
    <n v="0"/>
    <n v="0"/>
    <n v="0"/>
    <n v="2450"/>
    <n v="43"/>
    <n v="0"/>
    <n v="16"/>
    <n v="16"/>
    <m/>
    <m/>
    <m/>
    <n v="2181"/>
    <n v="53"/>
    <n v="0"/>
    <n v="0"/>
    <m/>
    <n v="0"/>
    <m/>
    <n v="2234"/>
    <n v="40.559449999999998"/>
    <n v="25.792999999999999"/>
    <n v="15.372999999999999"/>
    <n v="9.3997480000000007"/>
    <n v="0.752"/>
    <n v="2.1475300000000002"/>
    <n v="0"/>
    <m/>
    <m/>
    <m/>
    <m/>
    <m/>
    <n v="94.02472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Kyegegewa Rural Electricity Cooperation Society"/>
    <x v="2"/>
    <x v="2"/>
    <s v="D11"/>
    <s v="2015Q4D11"/>
    <n v="224053.7"/>
    <n v="88722"/>
    <n v="0"/>
    <n v="0"/>
    <m/>
    <n v="0"/>
    <m/>
    <n v="312775.7"/>
    <m/>
    <m/>
    <m/>
    <m/>
    <m/>
    <m/>
    <m/>
    <n v="0"/>
    <n v="0"/>
    <n v="0"/>
    <n v="611108"/>
    <n v="611108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n v="2400"/>
    <n v="42"/>
    <n v="0"/>
    <n v="16"/>
    <n v="16"/>
    <m/>
    <m/>
    <m/>
    <n v="2019"/>
    <n v="49"/>
    <n v="0"/>
    <n v="0"/>
    <m/>
    <n v="0"/>
    <n v="0"/>
    <n v="2068"/>
    <n v="41.064999999999998"/>
    <n v="25.243300000000001"/>
    <n v="3.8559999999999999"/>
    <n v="13.430110000000001"/>
    <n v="2.0150000000000001"/>
    <n v="14.079000000000001"/>
    <n v="0"/>
    <m/>
    <m/>
    <m/>
    <m/>
    <m/>
    <n v="99.6884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UEDCL"/>
    <x v="12"/>
    <x v="1"/>
    <s v="D13"/>
    <s v="2015Q4D13"/>
    <n v="1574176.28910443"/>
    <n v="861113.00066175195"/>
    <n v="103637.710233816"/>
    <n v="0"/>
    <m/>
    <n v="0"/>
    <m/>
    <n v="2538926.9999999981"/>
    <m/>
    <m/>
    <m/>
    <m/>
    <m/>
    <m/>
    <m/>
    <n v="0"/>
    <n v="0"/>
    <n v="0"/>
    <n v="2719457"/>
    <n v="2719457"/>
    <m/>
    <m/>
    <m/>
    <m/>
    <m/>
    <m/>
    <m/>
    <n v="0"/>
    <m/>
    <m/>
    <m/>
    <n v="118"/>
    <n v="272"/>
    <m/>
    <m/>
    <n v="48"/>
    <m/>
    <m/>
    <n v="8"/>
    <m/>
    <m/>
    <n v="4"/>
    <n v="0"/>
    <n v="0"/>
    <n v="0"/>
    <n v="7"/>
    <n v="0"/>
    <n v="0"/>
    <n v="0"/>
    <n v="0"/>
    <n v="0"/>
    <n v="27710"/>
    <n v="457"/>
    <n v="0"/>
    <n v="99"/>
    <n v="99"/>
    <m/>
    <m/>
    <m/>
    <n v="7113"/>
    <n v="126"/>
    <n v="4"/>
    <n v="0"/>
    <m/>
    <n v="0"/>
    <m/>
    <n v="7243"/>
    <n v="514.70702700000004"/>
    <n v="389.97276599999998"/>
    <n v="129.411"/>
    <n v="192.08889199999999"/>
    <n v="5.0075950000000002"/>
    <n v="0"/>
    <n v="0"/>
    <m/>
    <m/>
    <m/>
    <m/>
    <m/>
    <n v="1231.1872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0"/>
    <s v="2015Q4"/>
    <s v="Distribution"/>
    <s v="Local"/>
    <s v="Southern West Service Territory (SWST)"/>
    <x v="6"/>
    <x v="1"/>
    <s v="D7"/>
    <s v="2015Q4D7"/>
    <n v="0"/>
    <n v="0"/>
    <n v="1018792.61"/>
    <n v="0"/>
    <m/>
    <n v="0"/>
    <m/>
    <n v="1018792.61"/>
    <m/>
    <m/>
    <m/>
    <m/>
    <m/>
    <m/>
    <m/>
    <n v="0"/>
    <n v="0"/>
    <n v="0"/>
    <n v="1499094"/>
    <n v="1499094"/>
    <m/>
    <m/>
    <m/>
    <m/>
    <m/>
    <m/>
    <m/>
    <n v="0"/>
    <m/>
    <n v="0"/>
    <n v="0"/>
    <n v="34"/>
    <n v="108"/>
    <n v="0"/>
    <m/>
    <n v="16"/>
    <n v="0"/>
    <m/>
    <n v="6"/>
    <n v="0"/>
    <n v="0"/>
    <n v="4"/>
    <n v="0"/>
    <n v="0"/>
    <n v="2"/>
    <n v="0"/>
    <n v="0"/>
    <n v="0"/>
    <n v="0"/>
    <n v="0"/>
    <n v="1"/>
    <n v="12310"/>
    <n v="171"/>
    <n v="0"/>
    <n v="0"/>
    <n v="0"/>
    <m/>
    <m/>
    <m/>
    <n v="6171"/>
    <n v="103"/>
    <n v="13"/>
    <n v="0"/>
    <m/>
    <n v="0"/>
    <m/>
    <n v="6287"/>
    <n v="54.284142000000003"/>
    <n v="29.40164"/>
    <n v="40.299353000000004"/>
    <n v="56.913156000000001"/>
    <n v="0.26900000000000002"/>
    <n v="0"/>
    <n v="0"/>
    <m/>
    <m/>
    <m/>
    <m/>
    <m/>
    <n v="181.167291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Southern Service Territory (SST)"/>
    <x v="1"/>
    <x v="1"/>
    <s v="D6"/>
    <s v="2015Q4D6"/>
    <n v="0"/>
    <n v="0"/>
    <n v="996250.34032544796"/>
    <n v="0"/>
    <m/>
    <n v="0"/>
    <m/>
    <n v="996250.34032544796"/>
    <m/>
    <m/>
    <m/>
    <m/>
    <m/>
    <m/>
    <m/>
    <n v="0"/>
    <n v="0"/>
    <n v="0"/>
    <n v="1571538"/>
    <n v="1571538"/>
    <m/>
    <m/>
    <m/>
    <m/>
    <m/>
    <m/>
    <m/>
    <n v="0"/>
    <m/>
    <n v="0"/>
    <n v="0"/>
    <n v="43"/>
    <n v="99"/>
    <n v="0"/>
    <m/>
    <n v="20"/>
    <n v="0"/>
    <m/>
    <n v="11"/>
    <n v="0"/>
    <n v="0"/>
    <n v="7"/>
    <n v="0"/>
    <n v="0"/>
    <n v="0"/>
    <n v="0"/>
    <n v="0"/>
    <n v="0"/>
    <n v="0"/>
    <n v="0"/>
    <n v="1"/>
    <n v="13430"/>
    <n v="181"/>
    <n v="0"/>
    <n v="0"/>
    <n v="0"/>
    <m/>
    <m/>
    <m/>
    <n v="6395"/>
    <n v="124"/>
    <n v="29"/>
    <n v="0"/>
    <m/>
    <n v="0"/>
    <m/>
    <n v="6548"/>
    <n v="72.498973000000007"/>
    <n v="106.28612800000001"/>
    <n v="42.650019"/>
    <n v="82.469223999999997"/>
    <n v="0.70899999999999996"/>
    <n v="0"/>
    <n v="0"/>
    <m/>
    <m/>
    <m/>
    <m/>
    <m/>
    <n v="304.613343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Pader Abim Community Multipurpose Electric Co-operative Society Limited"/>
    <x v="4"/>
    <x v="4"/>
    <s v="D9"/>
    <s v="2015Q4D9"/>
    <n v="289539"/>
    <n v="197000"/>
    <n v="0"/>
    <n v="0"/>
    <m/>
    <n v="0"/>
    <m/>
    <n v="486539"/>
    <m/>
    <m/>
    <m/>
    <m/>
    <m/>
    <m/>
    <m/>
    <n v="0"/>
    <n v="0"/>
    <n v="0"/>
    <n v="584280"/>
    <n v="584280"/>
    <m/>
    <m/>
    <m/>
    <m/>
    <m/>
    <m/>
    <m/>
    <n v="0"/>
    <m/>
    <n v="0"/>
    <n v="0"/>
    <n v="19"/>
    <n v="36"/>
    <n v="0"/>
    <m/>
    <n v="14"/>
    <n v="0"/>
    <m/>
    <n v="1"/>
    <n v="3"/>
    <n v="0"/>
    <n v="2"/>
    <n v="0"/>
    <n v="0"/>
    <n v="0"/>
    <n v="0"/>
    <n v="0"/>
    <n v="0"/>
    <n v="0"/>
    <n v="0"/>
    <n v="0"/>
    <n v="5255"/>
    <n v="75"/>
    <n v="0"/>
    <n v="26"/>
    <n v="26"/>
    <m/>
    <m/>
    <m/>
    <n v="2302"/>
    <n v="55"/>
    <n v="0"/>
    <n v="0"/>
    <m/>
    <n v="0"/>
    <m/>
    <n v="2357"/>
    <n v="63.738399999999999"/>
    <n v="20.615500000000001"/>
    <n v="7.7107000000000001"/>
    <n v="20.664204999999999"/>
    <n v="0"/>
    <n v="0"/>
    <n v="0"/>
    <m/>
    <m/>
    <m/>
    <m/>
    <m/>
    <n v="112.72880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North Western Service Territory (NWST)"/>
    <x v="5"/>
    <x v="1"/>
    <s v="D8"/>
    <s v="2015Q4D8"/>
    <n v="0"/>
    <n v="0"/>
    <n v="3075706.58"/>
    <n v="0"/>
    <m/>
    <n v="0"/>
    <m/>
    <n v="3075706.58"/>
    <m/>
    <m/>
    <m/>
    <m/>
    <m/>
    <m/>
    <m/>
    <n v="0"/>
    <n v="0"/>
    <n v="0"/>
    <n v="4073984"/>
    <n v="4073984"/>
    <m/>
    <m/>
    <m/>
    <m/>
    <m/>
    <m/>
    <m/>
    <n v="0"/>
    <m/>
    <n v="0"/>
    <n v="0"/>
    <n v="61"/>
    <n v="124"/>
    <n v="0"/>
    <m/>
    <n v="29"/>
    <n v="0"/>
    <m/>
    <n v="22"/>
    <n v="0"/>
    <n v="0"/>
    <n v="0"/>
    <n v="0"/>
    <n v="0"/>
    <n v="12"/>
    <n v="0"/>
    <n v="0"/>
    <n v="0"/>
    <n v="0"/>
    <n v="0"/>
    <n v="4"/>
    <n v="25025"/>
    <n v="252"/>
    <n v="0"/>
    <n v="0"/>
    <n v="0"/>
    <m/>
    <m/>
    <m/>
    <n v="10618"/>
    <n v="210"/>
    <n v="72"/>
    <n v="0"/>
    <m/>
    <n v="0"/>
    <m/>
    <n v="10900"/>
    <n v="90.950474"/>
    <n v="145.61852400000001"/>
    <n v="49.684080000000002"/>
    <n v="104.192791"/>
    <n v="0.44700000000000001"/>
    <n v="0"/>
    <n v="0"/>
    <m/>
    <m/>
    <m/>
    <m/>
    <m/>
    <n v="390.892869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Kilembe Investment Limited"/>
    <x v="3"/>
    <x v="3"/>
    <s v="D12"/>
    <s v="2015Q4D12"/>
    <n v="915018"/>
    <n v="105479"/>
    <n v="46755"/>
    <n v="0"/>
    <m/>
    <n v="0"/>
    <m/>
    <n v="1067252"/>
    <m/>
    <m/>
    <m/>
    <m/>
    <m/>
    <m/>
    <m/>
    <n v="0"/>
    <n v="0"/>
    <n v="0"/>
    <n v="1435778"/>
    <n v="1435778"/>
    <m/>
    <m/>
    <m/>
    <m/>
    <m/>
    <m/>
    <m/>
    <n v="0"/>
    <m/>
    <n v="0"/>
    <n v="0"/>
    <n v="23"/>
    <n v="37"/>
    <n v="0"/>
    <m/>
    <n v="13"/>
    <n v="0"/>
    <m/>
    <n v="1"/>
    <n v="0"/>
    <n v="0"/>
    <n v="3"/>
    <n v="0"/>
    <n v="0"/>
    <n v="0"/>
    <n v="2"/>
    <n v="0"/>
    <n v="0"/>
    <n v="0"/>
    <n v="0"/>
    <n v="0"/>
    <n v="5870"/>
    <n v="79"/>
    <n v="0"/>
    <n v="31"/>
    <n v="31"/>
    <m/>
    <m/>
    <m/>
    <n v="7981"/>
    <n v="135"/>
    <n v="0"/>
    <n v="0"/>
    <m/>
    <n v="0"/>
    <n v="0"/>
    <n v="8116"/>
    <n v="111.31206899999999"/>
    <n v="88.415000000000006"/>
    <n v="35.869999999999997"/>
    <n v="179.452775"/>
    <n v="57.857875"/>
    <n v="0"/>
    <n v="0"/>
    <m/>
    <m/>
    <m/>
    <m/>
    <m/>
    <n v="472.907718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5Q4"/>
    <s v="Distribution"/>
    <s v="Local"/>
    <s v="Bundibugyo Energy Cooperative Society (BECS)"/>
    <x v="0"/>
    <x v="0"/>
    <s v="D10"/>
    <s v="2015Q4D10"/>
    <n v="415976"/>
    <n v="76303.399999999994"/>
    <n v="0"/>
    <n v="0"/>
    <m/>
    <n v="0"/>
    <m/>
    <n v="492279.4"/>
    <m/>
    <m/>
    <m/>
    <m/>
    <m/>
    <m/>
    <m/>
    <n v="0"/>
    <n v="0"/>
    <n v="0"/>
    <n v="492280"/>
    <n v="492280"/>
    <m/>
    <m/>
    <m/>
    <m/>
    <m/>
    <m/>
    <m/>
    <n v="0"/>
    <m/>
    <n v="0"/>
    <n v="0"/>
    <n v="7"/>
    <n v="17"/>
    <n v="0"/>
    <m/>
    <n v="4"/>
    <n v="0"/>
    <m/>
    <n v="4"/>
    <n v="0"/>
    <n v="0"/>
    <n v="3"/>
    <n v="0"/>
    <n v="0"/>
    <n v="0"/>
    <n v="0"/>
    <n v="0"/>
    <n v="0"/>
    <n v="0"/>
    <n v="0"/>
    <n v="0"/>
    <n v="3170"/>
    <n v="35"/>
    <n v="0"/>
    <n v="32"/>
    <n v="32"/>
    <m/>
    <m/>
    <m/>
    <n v="5715"/>
    <n v="49"/>
    <n v="0"/>
    <n v="0"/>
    <m/>
    <n v="0"/>
    <m/>
    <n v="5764"/>
    <n v="73.170450000000002"/>
    <n v="32.616799999999998"/>
    <n v="9.6189"/>
    <n v="23.036422000000002"/>
    <n v="0"/>
    <n v="0"/>
    <n v="0"/>
    <m/>
    <m/>
    <m/>
    <m/>
    <m/>
    <n v="138.442571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UEDCL"/>
    <x v="12"/>
    <x v="1"/>
    <s v="D13"/>
    <s v="2015Q3D13"/>
    <n v="1191213.5616772801"/>
    <n v="515744.04554848798"/>
    <n v="263561.179774235"/>
    <n v="0"/>
    <m/>
    <n v="0"/>
    <m/>
    <n v="1970518.787000003"/>
    <m/>
    <m/>
    <m/>
    <m/>
    <m/>
    <m/>
    <m/>
    <n v="0"/>
    <n v="0"/>
    <n v="0"/>
    <n v="2307893"/>
    <n v="2307893"/>
    <m/>
    <m/>
    <m/>
    <m/>
    <m/>
    <m/>
    <m/>
    <n v="0"/>
    <m/>
    <m/>
    <m/>
    <n v="107"/>
    <n v="254"/>
    <m/>
    <m/>
    <n v="44"/>
    <m/>
    <m/>
    <n v="8"/>
    <m/>
    <m/>
    <n v="5"/>
    <n v="0"/>
    <n v="0"/>
    <n v="0"/>
    <n v="7"/>
    <n v="0"/>
    <n v="0"/>
    <n v="0"/>
    <n v="0"/>
    <n v="0"/>
    <n v="26450"/>
    <n v="425"/>
    <n v="0"/>
    <n v="84"/>
    <n v="84"/>
    <m/>
    <m/>
    <m/>
    <n v="6439"/>
    <n v="128"/>
    <n v="1"/>
    <n v="0"/>
    <m/>
    <n v="0"/>
    <m/>
    <n v="6568"/>
    <n v="374.00549599999999"/>
    <n v="206.30004099999999"/>
    <n v="62.487667999999999"/>
    <n v="101.605233"/>
    <n v="208.441059"/>
    <n v="0"/>
    <n v="0"/>
    <m/>
    <m/>
    <m/>
    <m/>
    <m/>
    <n v="952.839496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1"/>
    <s v="2015Q3"/>
    <s v="Distribution"/>
    <s v="Local"/>
    <s v="Southern West Service Territory (SWST)"/>
    <x v="6"/>
    <x v="1"/>
    <s v="D7"/>
    <s v="2015Q3D7"/>
    <n v="0"/>
    <n v="0"/>
    <n v="1099592.55"/>
    <n v="0"/>
    <m/>
    <n v="0"/>
    <m/>
    <n v="1099592.55"/>
    <m/>
    <m/>
    <m/>
    <m/>
    <m/>
    <m/>
    <m/>
    <n v="0"/>
    <n v="0"/>
    <n v="0"/>
    <n v="1323372"/>
    <n v="1323372"/>
    <m/>
    <m/>
    <m/>
    <m/>
    <m/>
    <m/>
    <m/>
    <n v="0"/>
    <m/>
    <n v="0"/>
    <n v="0"/>
    <n v="38"/>
    <n v="110"/>
    <n v="0"/>
    <m/>
    <n v="17"/>
    <n v="0"/>
    <m/>
    <n v="6"/>
    <n v="0"/>
    <n v="0"/>
    <n v="3"/>
    <n v="0"/>
    <n v="0"/>
    <n v="4"/>
    <n v="0"/>
    <n v="0"/>
    <n v="0"/>
    <n v="0"/>
    <n v="0"/>
    <n v="1"/>
    <n v="13295"/>
    <n v="179"/>
    <n v="0"/>
    <n v="0"/>
    <n v="0"/>
    <m/>
    <m/>
    <m/>
    <n v="5671"/>
    <n v="99"/>
    <n v="13"/>
    <n v="0"/>
    <m/>
    <n v="0"/>
    <m/>
    <n v="5783"/>
    <n v="49.217410999999998"/>
    <n v="25.815391000000002"/>
    <n v="34.4146"/>
    <n v="44.903550000000003"/>
    <n v="0.20399999999999999"/>
    <n v="0"/>
    <n v="0"/>
    <m/>
    <m/>
    <m/>
    <m/>
    <m/>
    <n v="154.55495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Southern Service Territory (SST)"/>
    <x v="1"/>
    <x v="1"/>
    <s v="D6"/>
    <s v="2015Q3D6"/>
    <n v="0"/>
    <n v="0"/>
    <n v="1023211.54"/>
    <n v="0"/>
    <m/>
    <n v="0"/>
    <m/>
    <n v="1023211.54"/>
    <m/>
    <m/>
    <m/>
    <m/>
    <m/>
    <m/>
    <m/>
    <n v="0"/>
    <n v="0"/>
    <n v="0"/>
    <n v="1746622"/>
    <n v="1746622"/>
    <m/>
    <m/>
    <m/>
    <m/>
    <m/>
    <m/>
    <m/>
    <n v="0"/>
    <m/>
    <n v="0"/>
    <n v="0"/>
    <n v="42"/>
    <n v="106"/>
    <n v="0"/>
    <m/>
    <n v="19"/>
    <n v="0"/>
    <m/>
    <n v="11"/>
    <n v="0"/>
    <n v="0"/>
    <n v="6"/>
    <n v="0"/>
    <n v="0"/>
    <n v="0"/>
    <n v="0"/>
    <n v="0"/>
    <n v="0"/>
    <n v="0"/>
    <n v="0"/>
    <n v="0"/>
    <n v="12340"/>
    <n v="184"/>
    <n v="0"/>
    <n v="0"/>
    <n v="0"/>
    <m/>
    <m/>
    <m/>
    <n v="6116"/>
    <n v="120"/>
    <n v="25"/>
    <n v="0"/>
    <m/>
    <n v="0"/>
    <m/>
    <n v="6261"/>
    <n v="63.839278"/>
    <n v="116.007842"/>
    <n v="30.868558"/>
    <n v="71.874153000000007"/>
    <n v="2.9477890000000002"/>
    <n v="0"/>
    <n v="0"/>
    <m/>
    <m/>
    <m/>
    <m/>
    <m/>
    <n v="285.53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Pader Abim Community Multipurpose Electric Co-operative Society Limited"/>
    <x v="4"/>
    <x v="4"/>
    <s v="D9"/>
    <s v="2015Q3D9"/>
    <n v="252723"/>
    <n v="154309"/>
    <n v="0"/>
    <n v="0"/>
    <m/>
    <n v="0"/>
    <m/>
    <n v="407032"/>
    <m/>
    <m/>
    <m/>
    <m/>
    <m/>
    <m/>
    <m/>
    <n v="0"/>
    <n v="0"/>
    <n v="0"/>
    <n v="538932"/>
    <n v="538932"/>
    <m/>
    <m/>
    <m/>
    <m/>
    <m/>
    <m/>
    <m/>
    <n v="0"/>
    <m/>
    <n v="0"/>
    <n v="0"/>
    <n v="9"/>
    <n v="48"/>
    <n v="0"/>
    <m/>
    <n v="5"/>
    <n v="0"/>
    <m/>
    <n v="2"/>
    <n v="0"/>
    <n v="0"/>
    <n v="2"/>
    <n v="0"/>
    <n v="0"/>
    <n v="0"/>
    <n v="0"/>
    <n v="0"/>
    <n v="0"/>
    <n v="0"/>
    <n v="0"/>
    <n v="0"/>
    <n v="4155"/>
    <n v="66"/>
    <n v="0"/>
    <n v="26"/>
    <n v="26"/>
    <m/>
    <m/>
    <m/>
    <n v="2167"/>
    <n v="55"/>
    <n v="0"/>
    <n v="0"/>
    <m/>
    <n v="0"/>
    <n v="0"/>
    <n v="2222"/>
    <n v="49.304699999999997"/>
    <n v="10.549440000000001"/>
    <n v="8.8429599999999997"/>
    <n v="22.296500000000002"/>
    <n v="0"/>
    <n v="0"/>
    <n v="0"/>
    <m/>
    <m/>
    <m/>
    <m/>
    <m/>
    <n v="90.9936000000000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North Western Service Territory (NWST)"/>
    <x v="5"/>
    <x v="1"/>
    <s v="D8"/>
    <s v="2015Q3D8"/>
    <n v="0"/>
    <n v="0"/>
    <n v="2902535.4"/>
    <n v="0"/>
    <m/>
    <n v="0"/>
    <m/>
    <n v="2902535.4"/>
    <m/>
    <m/>
    <m/>
    <m/>
    <m/>
    <m/>
    <m/>
    <n v="0"/>
    <n v="0"/>
    <n v="0"/>
    <n v="3669851"/>
    <n v="3669851"/>
    <m/>
    <m/>
    <m/>
    <m/>
    <m/>
    <m/>
    <m/>
    <n v="0"/>
    <m/>
    <n v="0"/>
    <n v="0"/>
    <n v="71"/>
    <n v="125"/>
    <n v="0"/>
    <m/>
    <n v="30"/>
    <n v="0"/>
    <m/>
    <n v="23"/>
    <n v="0"/>
    <n v="0"/>
    <n v="15"/>
    <n v="0"/>
    <n v="0"/>
    <n v="0"/>
    <n v="0"/>
    <n v="0"/>
    <n v="0"/>
    <n v="0"/>
    <n v="0"/>
    <n v="0"/>
    <n v="20350"/>
    <n v="264"/>
    <n v="0"/>
    <n v="0"/>
    <n v="0"/>
    <m/>
    <m/>
    <m/>
    <n v="10147"/>
    <n v="206"/>
    <n v="67"/>
    <n v="0"/>
    <m/>
    <n v="0"/>
    <m/>
    <n v="10420"/>
    <n v="176.42827600000001"/>
    <n v="168.610096"/>
    <n v="84.047021999999998"/>
    <n v="197.06460200000001"/>
    <n v="0.68"/>
    <n v="0"/>
    <n v="0"/>
    <m/>
    <m/>
    <m/>
    <m/>
    <m/>
    <n v="626.829995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Kyegegewa Rural Electricity Cooperation Society"/>
    <x v="2"/>
    <x v="2"/>
    <s v="D11"/>
    <s v="2015Q3D11"/>
    <n v="211793.2"/>
    <n v="109497.2"/>
    <n v="0"/>
    <n v="0"/>
    <m/>
    <n v="0"/>
    <m/>
    <n v="321290.40000000002"/>
    <m/>
    <m/>
    <m/>
    <m/>
    <m/>
    <m/>
    <m/>
    <n v="0"/>
    <n v="0"/>
    <n v="0"/>
    <n v="544061"/>
    <n v="544061"/>
    <m/>
    <m/>
    <m/>
    <m/>
    <m/>
    <m/>
    <m/>
    <n v="0"/>
    <m/>
    <n v="0"/>
    <n v="0"/>
    <n v="8"/>
    <n v="18"/>
    <n v="0"/>
    <m/>
    <n v="13"/>
    <n v="0"/>
    <m/>
    <n v="0"/>
    <n v="0"/>
    <n v="0"/>
    <n v="0"/>
    <n v="0"/>
    <n v="0"/>
    <n v="0"/>
    <n v="0"/>
    <n v="0"/>
    <n v="0"/>
    <n v="0"/>
    <n v="0"/>
    <n v="0"/>
    <n v="2400"/>
    <n v="39"/>
    <n v="0"/>
    <n v="16"/>
    <n v="16"/>
    <m/>
    <m/>
    <m/>
    <n v="1946"/>
    <n v="42"/>
    <n v="0"/>
    <n v="0"/>
    <m/>
    <n v="0"/>
    <n v="0"/>
    <n v="1988"/>
    <n v="32.0745"/>
    <n v="17.760000000000002"/>
    <n v="7.5140000000000002"/>
    <n v="14.745279999999999"/>
    <n v="0"/>
    <n v="13.007072000000001"/>
    <n v="0"/>
    <m/>
    <m/>
    <m/>
    <m/>
    <m/>
    <n v="85.100852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Kilembe Investment Limited"/>
    <x v="3"/>
    <x v="3"/>
    <s v="D12"/>
    <s v="2015Q3D12"/>
    <n v="1009701"/>
    <n v="38489"/>
    <n v="193328"/>
    <n v="0"/>
    <m/>
    <n v="0"/>
    <m/>
    <n v="1241518"/>
    <m/>
    <m/>
    <m/>
    <m/>
    <m/>
    <m/>
    <m/>
    <n v="0"/>
    <n v="0"/>
    <n v="0"/>
    <n v="1426595"/>
    <n v="1426595"/>
    <m/>
    <m/>
    <m/>
    <m/>
    <m/>
    <m/>
    <m/>
    <n v="0"/>
    <m/>
    <n v="0"/>
    <n v="0"/>
    <n v="19"/>
    <n v="35"/>
    <n v="0"/>
    <m/>
    <n v="13"/>
    <n v="0"/>
    <m/>
    <n v="1"/>
    <n v="3"/>
    <n v="0"/>
    <n v="2"/>
    <n v="0"/>
    <n v="0"/>
    <n v="0"/>
    <n v="0"/>
    <n v="0"/>
    <n v="0"/>
    <n v="0"/>
    <n v="0"/>
    <n v="0"/>
    <n v="5105"/>
    <n v="73"/>
    <n v="0"/>
    <n v="31"/>
    <n v="31"/>
    <m/>
    <m/>
    <m/>
    <n v="7923"/>
    <n v="137"/>
    <n v="0"/>
    <n v="0"/>
    <m/>
    <n v="0"/>
    <m/>
    <n v="8060"/>
    <n v="89.675410999999997"/>
    <n v="217.63063600000001"/>
    <n v="426.54479800000001"/>
    <n v="33.936"/>
    <n v="141.506902"/>
    <n v="0"/>
    <n v="0"/>
    <m/>
    <m/>
    <m/>
    <m/>
    <m/>
    <n v="909.293747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5Q3"/>
    <s v="Distribution"/>
    <s v="Local"/>
    <s v="Bundibugyo Energy Cooperative Society (BECS)"/>
    <x v="0"/>
    <x v="0"/>
    <s v="D10"/>
    <s v="2015Q3D10"/>
    <n v="362060.53"/>
    <n v="66413.47"/>
    <n v="0"/>
    <n v="0"/>
    <m/>
    <n v="0"/>
    <m/>
    <n v="428474"/>
    <m/>
    <m/>
    <m/>
    <m/>
    <m/>
    <m/>
    <m/>
    <n v="0"/>
    <n v="0"/>
    <n v="0"/>
    <n v="573731"/>
    <n v="573731"/>
    <m/>
    <m/>
    <m/>
    <m/>
    <m/>
    <m/>
    <m/>
    <n v="0"/>
    <m/>
    <n v="0"/>
    <n v="0"/>
    <n v="7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n v="2770"/>
    <n v="27"/>
    <n v="0"/>
    <n v="32"/>
    <n v="32"/>
    <m/>
    <m/>
    <m/>
    <n v="4463"/>
    <n v="46"/>
    <n v="0"/>
    <n v="0"/>
    <m/>
    <n v="0"/>
    <n v="0"/>
    <n v="4509"/>
    <n v="32.944499999999998"/>
    <n v="9.7079000000000004"/>
    <n v="16.176850000000002"/>
    <n v="28.9695"/>
    <n v="0"/>
    <n v="0"/>
    <n v="0"/>
    <m/>
    <m/>
    <m/>
    <m/>
    <m/>
    <n v="87.79874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UEDCL"/>
    <x v="12"/>
    <x v="1"/>
    <s v="D13"/>
    <s v="2015Q2D13"/>
    <n v="1227714.2"/>
    <n v="477546.83"/>
    <n v="116842"/>
    <n v="0"/>
    <m/>
    <n v="0"/>
    <m/>
    <n v="1822103.03"/>
    <m/>
    <m/>
    <m/>
    <m/>
    <m/>
    <m/>
    <m/>
    <n v="0"/>
    <n v="0"/>
    <n v="0"/>
    <n v="1958615"/>
    <n v="1958615"/>
    <m/>
    <m/>
    <m/>
    <m/>
    <m/>
    <m/>
    <m/>
    <n v="0"/>
    <m/>
    <m/>
    <m/>
    <n v="113"/>
    <n v="245"/>
    <m/>
    <m/>
    <n v="40"/>
    <m/>
    <m/>
    <n v="8"/>
    <m/>
    <m/>
    <n v="4"/>
    <n v="0"/>
    <n v="0"/>
    <n v="0"/>
    <n v="6"/>
    <n v="0"/>
    <n v="0"/>
    <n v="0"/>
    <n v="0"/>
    <n v="0"/>
    <n v="24935"/>
    <n v="416"/>
    <n v="0"/>
    <n v="55"/>
    <n v="55"/>
    <m/>
    <m/>
    <m/>
    <n v="5694"/>
    <n v="104"/>
    <n v="1"/>
    <n v="0"/>
    <m/>
    <n v="0"/>
    <m/>
    <n v="5799"/>
    <n v="426.35251399999999"/>
    <n v="101.80189300000001"/>
    <n v="36.731996000000002"/>
    <n v="121.21439700000001"/>
    <n v="334.483048"/>
    <n v="0"/>
    <n v="0"/>
    <m/>
    <m/>
    <m/>
    <m/>
    <m/>
    <n v="1020.5838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2"/>
    <s v="2015Q2"/>
    <s v="Distribution"/>
    <s v="Local"/>
    <s v="Southern West Service Territory (SWST)"/>
    <x v="6"/>
    <x v="1"/>
    <s v="D7"/>
    <s v="2015Q2D7"/>
    <n v="0"/>
    <n v="0"/>
    <n v="453858.09"/>
    <n v="0"/>
    <m/>
    <n v="0"/>
    <m/>
    <n v="453858.09"/>
    <m/>
    <m/>
    <m/>
    <m/>
    <m/>
    <m/>
    <m/>
    <n v="0"/>
    <n v="0"/>
    <n v="0"/>
    <n v="1471084"/>
    <n v="1471084"/>
    <m/>
    <m/>
    <m/>
    <m/>
    <m/>
    <m/>
    <m/>
    <n v="0"/>
    <m/>
    <n v="0"/>
    <n v="0"/>
    <n v="34"/>
    <n v="108"/>
    <n v="0"/>
    <m/>
    <n v="15"/>
    <n v="0"/>
    <m/>
    <n v="6"/>
    <n v="0"/>
    <n v="0"/>
    <n v="3"/>
    <n v="0"/>
    <n v="0"/>
    <n v="4"/>
    <n v="0"/>
    <n v="0"/>
    <n v="0"/>
    <n v="0"/>
    <n v="0"/>
    <n v="1"/>
    <n v="12895"/>
    <n v="171"/>
    <n v="0"/>
    <n v="0"/>
    <n v="0"/>
    <m/>
    <m/>
    <m/>
    <n v="5546"/>
    <n v="98"/>
    <n v="13"/>
    <n v="0"/>
    <m/>
    <n v="0"/>
    <m/>
    <n v="5657"/>
    <n v="48.282265000000002"/>
    <n v="0.2505"/>
    <n v="20.8291"/>
    <n v="50.113157000000001"/>
    <n v="0.218"/>
    <n v="0"/>
    <n v="0"/>
    <m/>
    <m/>
    <m/>
    <m/>
    <m/>
    <n v="119.69302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Southern Service Territory (SST)"/>
    <x v="1"/>
    <x v="1"/>
    <s v="D6"/>
    <s v="2015Q2D6"/>
    <n v="0"/>
    <n v="0"/>
    <n v="1059539.18"/>
    <n v="0"/>
    <m/>
    <n v="0"/>
    <m/>
    <n v="1059539.18"/>
    <m/>
    <m/>
    <m/>
    <m/>
    <m/>
    <m/>
    <m/>
    <n v="0"/>
    <n v="0"/>
    <n v="0"/>
    <n v="1845806"/>
    <n v="1845806"/>
    <m/>
    <m/>
    <m/>
    <m/>
    <m/>
    <m/>
    <m/>
    <n v="0"/>
    <m/>
    <n v="0"/>
    <n v="0"/>
    <n v="42"/>
    <n v="106"/>
    <n v="0"/>
    <m/>
    <n v="19"/>
    <n v="0"/>
    <m/>
    <n v="11"/>
    <n v="0"/>
    <n v="0"/>
    <n v="6"/>
    <n v="0"/>
    <n v="0"/>
    <n v="0"/>
    <n v="0"/>
    <n v="0"/>
    <n v="0"/>
    <n v="0"/>
    <n v="0"/>
    <n v="0"/>
    <n v="12340"/>
    <n v="184"/>
    <n v="0"/>
    <n v="0"/>
    <n v="0"/>
    <m/>
    <m/>
    <m/>
    <n v="5226"/>
    <n v="114"/>
    <n v="26"/>
    <n v="0"/>
    <m/>
    <n v="0"/>
    <m/>
    <n v="5366"/>
    <n v="63.107568000000001"/>
    <n v="2.9830000000000001"/>
    <n v="24.588799999999999"/>
    <n v="37.128107999999997"/>
    <n v="0.443"/>
    <n v="0"/>
    <n v="0"/>
    <m/>
    <m/>
    <m/>
    <m/>
    <m/>
    <n v="128.25047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Pader Abim Community Multipurpose Electric Co-operative Society Limited"/>
    <x v="4"/>
    <x v="4"/>
    <s v="D9"/>
    <s v="2015Q2D9"/>
    <n v="337669"/>
    <n v="94685"/>
    <n v="0"/>
    <n v="0"/>
    <m/>
    <n v="0"/>
    <m/>
    <n v="432354"/>
    <m/>
    <m/>
    <m/>
    <m/>
    <m/>
    <m/>
    <m/>
    <n v="0"/>
    <n v="0"/>
    <n v="0"/>
    <n v="479651"/>
    <n v="479651"/>
    <m/>
    <m/>
    <m/>
    <m/>
    <m/>
    <m/>
    <m/>
    <n v="0"/>
    <m/>
    <n v="0"/>
    <n v="0"/>
    <n v="15"/>
    <n v="39"/>
    <n v="0"/>
    <m/>
    <n v="5"/>
    <n v="0"/>
    <m/>
    <n v="2"/>
    <n v="0"/>
    <n v="0"/>
    <n v="2"/>
    <n v="0"/>
    <n v="0"/>
    <n v="0"/>
    <n v="0"/>
    <n v="0"/>
    <n v="0"/>
    <n v="0"/>
    <n v="0"/>
    <n v="0"/>
    <n v="3855"/>
    <n v="63"/>
    <n v="0"/>
    <n v="26"/>
    <n v="26"/>
    <m/>
    <m/>
    <m/>
    <n v="2102"/>
    <n v="47"/>
    <n v="0"/>
    <n v="0"/>
    <m/>
    <n v="0"/>
    <n v="0"/>
    <n v="2149"/>
    <n v="43.42"/>
    <n v="28.71"/>
    <n v="16.96"/>
    <n v="42.4071"/>
    <n v="0"/>
    <n v="0"/>
    <n v="0"/>
    <m/>
    <m/>
    <m/>
    <m/>
    <m/>
    <n v="131.4970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North Western Service Territory (NWST)"/>
    <x v="5"/>
    <x v="1"/>
    <s v="D8"/>
    <s v="2015Q2D8"/>
    <n v="0"/>
    <n v="0"/>
    <n v="2186335.8199999998"/>
    <n v="0"/>
    <m/>
    <n v="0"/>
    <m/>
    <n v="2186335.8199999998"/>
    <m/>
    <m/>
    <m/>
    <m/>
    <m/>
    <m/>
    <m/>
    <n v="0"/>
    <n v="0"/>
    <n v="0"/>
    <n v="3363478"/>
    <n v="3363478"/>
    <m/>
    <m/>
    <m/>
    <m/>
    <m/>
    <m/>
    <m/>
    <n v="0"/>
    <m/>
    <n v="0"/>
    <n v="0"/>
    <n v="79"/>
    <n v="130"/>
    <n v="0"/>
    <m/>
    <n v="28"/>
    <n v="0"/>
    <m/>
    <n v="23"/>
    <n v="0"/>
    <n v="0"/>
    <n v="10"/>
    <n v="0"/>
    <n v="0"/>
    <n v="0"/>
    <n v="0"/>
    <n v="0"/>
    <n v="0"/>
    <n v="0"/>
    <n v="0"/>
    <n v="0"/>
    <n v="19025"/>
    <n v="270"/>
    <n v="0"/>
    <n v="0"/>
    <n v="0"/>
    <m/>
    <m/>
    <m/>
    <n v="9800"/>
    <n v="198"/>
    <n v="61"/>
    <n v="0"/>
    <m/>
    <n v="0"/>
    <m/>
    <n v="10059"/>
    <n v="180.24928399999999"/>
    <n v="315.805654"/>
    <n v="96.107900000000001"/>
    <n v="222.19753"/>
    <n v="0.61799999999999999"/>
    <n v="0"/>
    <n v="0"/>
    <m/>
    <m/>
    <m/>
    <m/>
    <m/>
    <n v="814.978368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Kilembe Investment Limited"/>
    <x v="3"/>
    <x v="3"/>
    <s v="D12"/>
    <s v="2015Q2D12"/>
    <n v="784606.11605415901"/>
    <n v="286591"/>
    <n v="71990"/>
    <n v="0"/>
    <m/>
    <n v="0"/>
    <m/>
    <n v="1143187.1160541591"/>
    <m/>
    <m/>
    <m/>
    <m/>
    <m/>
    <m/>
    <m/>
    <n v="0"/>
    <n v="0"/>
    <n v="0"/>
    <n v="1035341"/>
    <n v="1035341"/>
    <m/>
    <m/>
    <m/>
    <m/>
    <m/>
    <m/>
    <m/>
    <n v="0"/>
    <m/>
    <n v="0"/>
    <n v="0"/>
    <n v="19"/>
    <n v="34"/>
    <n v="0"/>
    <m/>
    <n v="13"/>
    <n v="0"/>
    <m/>
    <n v="1"/>
    <n v="0"/>
    <n v="0"/>
    <n v="3"/>
    <n v="0"/>
    <n v="0"/>
    <n v="0"/>
    <n v="2"/>
    <n v="0"/>
    <n v="0"/>
    <n v="0"/>
    <n v="0"/>
    <n v="0"/>
    <n v="5620"/>
    <n v="72"/>
    <n v="0"/>
    <n v="19"/>
    <n v="19"/>
    <m/>
    <m/>
    <m/>
    <n v="7530"/>
    <n v="129"/>
    <n v="0"/>
    <n v="0"/>
    <m/>
    <n v="0"/>
    <m/>
    <n v="7659"/>
    <n v="129.81"/>
    <n v="20.53"/>
    <n v="31.04"/>
    <n v="40.4"/>
    <n v="451.32"/>
    <n v="0"/>
    <n v="0"/>
    <m/>
    <m/>
    <m/>
    <m/>
    <m/>
    <n v="673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Bundibugyo Energy Cooperative Society (BECS)"/>
    <x v="0"/>
    <x v="0"/>
    <s v="D10"/>
    <s v="2015Q2D10"/>
    <n v="389825.54"/>
    <n v="71506.460000000006"/>
    <n v="0"/>
    <n v="0"/>
    <m/>
    <n v="0"/>
    <m/>
    <n v="461332"/>
    <m/>
    <m/>
    <m/>
    <m/>
    <m/>
    <m/>
    <m/>
    <n v="0"/>
    <n v="0"/>
    <n v="0"/>
    <n v="555670"/>
    <n v="555670"/>
    <m/>
    <m/>
    <m/>
    <m/>
    <m/>
    <m/>
    <m/>
    <n v="0"/>
    <m/>
    <n v="0"/>
    <n v="0"/>
    <n v="6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n v="2745"/>
    <n v="26"/>
    <n v="0"/>
    <n v="30"/>
    <n v="30"/>
    <m/>
    <m/>
    <m/>
    <n v="4121"/>
    <n v="44"/>
    <n v="0"/>
    <n v="0"/>
    <m/>
    <n v="0"/>
    <n v="0"/>
    <n v="4165"/>
    <n v="37.56"/>
    <n v="5.91"/>
    <n v="21.23"/>
    <n v="20.59"/>
    <n v="0"/>
    <n v="0"/>
    <n v="0"/>
    <m/>
    <m/>
    <m/>
    <m/>
    <m/>
    <n v="85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5Q2"/>
    <s v="Distribution"/>
    <s v="Local"/>
    <s v="Kyegegewa Rural Electricity Cooperation Society"/>
    <x v="2"/>
    <x v="2"/>
    <s v="D11"/>
    <s v="2015Q2D11"/>
    <n v="208787.7"/>
    <n v="72314"/>
    <n v="0"/>
    <n v="0"/>
    <m/>
    <n v="0"/>
    <m/>
    <n v="281101.7"/>
    <m/>
    <m/>
    <m/>
    <m/>
    <m/>
    <m/>
    <m/>
    <n v="0"/>
    <n v="0"/>
    <n v="0"/>
    <n v="462865"/>
    <n v="462865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n v="2400"/>
    <n v="42"/>
    <n v="0"/>
    <n v="12"/>
    <n v="12"/>
    <m/>
    <m/>
    <m/>
    <n v="1927"/>
    <n v="40"/>
    <n v="0"/>
    <n v="0"/>
    <m/>
    <n v="0"/>
    <n v="0"/>
    <n v="1967"/>
    <n v="55.900500000000001"/>
    <n v="30.161999999999999"/>
    <n v="20.220199999999998"/>
    <n v="34.040799999999997"/>
    <n v="18.011800000000001"/>
    <n v="33.465204"/>
    <n v="0"/>
    <m/>
    <m/>
    <m/>
    <m/>
    <m/>
    <n v="191.80050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UEDCL"/>
    <x v="12"/>
    <x v="1"/>
    <s v="D13"/>
    <s v="2015Q1D13"/>
    <n v="1146832.51"/>
    <n v="398305.87"/>
    <n v="112760.87"/>
    <n v="0"/>
    <m/>
    <n v="0"/>
    <m/>
    <n v="1657899.25"/>
    <m/>
    <m/>
    <m/>
    <m/>
    <m/>
    <m/>
    <m/>
    <n v="0"/>
    <n v="0"/>
    <n v="0"/>
    <n v="1939956"/>
    <n v="1939956"/>
    <m/>
    <m/>
    <m/>
    <m/>
    <m/>
    <m/>
    <m/>
    <n v="0"/>
    <m/>
    <m/>
    <m/>
    <n v="107"/>
    <n v="236"/>
    <m/>
    <m/>
    <n v="41"/>
    <m/>
    <m/>
    <n v="8"/>
    <m/>
    <m/>
    <n v="4"/>
    <n v="0"/>
    <n v="0"/>
    <n v="0"/>
    <n v="6"/>
    <n v="0"/>
    <n v="0"/>
    <n v="0"/>
    <n v="0"/>
    <n v="0"/>
    <n v="24435"/>
    <n v="402"/>
    <n v="0"/>
    <n v="54"/>
    <n v="54"/>
    <m/>
    <m/>
    <m/>
    <n v="4511"/>
    <n v="80"/>
    <n v="1"/>
    <n v="0"/>
    <m/>
    <n v="0"/>
    <m/>
    <n v="4592"/>
    <n v="326.51651500000003"/>
    <n v="344.79757599999999"/>
    <n v="40.839148999999999"/>
    <n v="80.562944999999999"/>
    <n v="181.119067"/>
    <n v="0"/>
    <n v="0"/>
    <m/>
    <m/>
    <m/>
    <m/>
    <m/>
    <n v="973.835251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3"/>
    <s v="2015Q1"/>
    <s v="Distribution"/>
    <s v="Local"/>
    <s v="Southern West Service Territory (SWST)"/>
    <x v="6"/>
    <x v="1"/>
    <s v="D7"/>
    <s v="2015Q1D7"/>
    <n v="0"/>
    <n v="0"/>
    <n v="906981.55972663895"/>
    <n v="0"/>
    <m/>
    <n v="0"/>
    <m/>
    <n v="906981.55972663895"/>
    <m/>
    <m/>
    <m/>
    <m/>
    <m/>
    <m/>
    <m/>
    <n v="0"/>
    <n v="0"/>
    <n v="0"/>
    <n v="1232721"/>
    <n v="1232721"/>
    <m/>
    <m/>
    <m/>
    <m/>
    <m/>
    <m/>
    <m/>
    <n v="0"/>
    <m/>
    <n v="0"/>
    <n v="0"/>
    <n v="22"/>
    <n v="120"/>
    <n v="0"/>
    <m/>
    <n v="15"/>
    <n v="0"/>
    <m/>
    <n v="6"/>
    <n v="0"/>
    <n v="0"/>
    <n v="5"/>
    <n v="0"/>
    <n v="0"/>
    <n v="2"/>
    <n v="0"/>
    <n v="0"/>
    <n v="0"/>
    <n v="0"/>
    <n v="0"/>
    <n v="1"/>
    <n v="12825"/>
    <n v="171"/>
    <n v="0"/>
    <n v="0"/>
    <n v="0"/>
    <m/>
    <m/>
    <m/>
    <n v="5290"/>
    <n v="97"/>
    <n v="13"/>
    <n v="0"/>
    <m/>
    <n v="0"/>
    <m/>
    <n v="5400"/>
    <n v="49.74"/>
    <n v="0.78"/>
    <n v="22.3"/>
    <n v="48.35"/>
    <n v="0.08"/>
    <n v="0"/>
    <n v="0"/>
    <m/>
    <m/>
    <m/>
    <m/>
    <m/>
    <n v="121.2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Southern Service Territory (SST)"/>
    <x v="1"/>
    <x v="1"/>
    <s v="D6"/>
    <s v="2015Q1D6"/>
    <n v="0"/>
    <n v="0"/>
    <n v="1046316.44557485"/>
    <n v="0"/>
    <m/>
    <n v="0"/>
    <m/>
    <n v="1046316.44557485"/>
    <m/>
    <m/>
    <m/>
    <m/>
    <m/>
    <m/>
    <m/>
    <n v="0"/>
    <n v="0"/>
    <n v="0"/>
    <n v="1526433"/>
    <n v="1526433"/>
    <m/>
    <m/>
    <m/>
    <m/>
    <m/>
    <m/>
    <m/>
    <n v="0"/>
    <m/>
    <n v="0"/>
    <n v="0"/>
    <n v="48"/>
    <n v="114"/>
    <n v="0"/>
    <m/>
    <n v="12"/>
    <n v="0"/>
    <m/>
    <n v="12"/>
    <n v="0"/>
    <n v="0"/>
    <n v="1"/>
    <n v="0"/>
    <n v="0"/>
    <n v="0"/>
    <n v="0"/>
    <n v="0"/>
    <n v="0"/>
    <n v="0"/>
    <n v="0"/>
    <n v="0"/>
    <n v="10815"/>
    <n v="187"/>
    <n v="0"/>
    <n v="0"/>
    <n v="0"/>
    <m/>
    <m/>
    <m/>
    <n v="5218"/>
    <n v="110"/>
    <n v="13"/>
    <n v="0"/>
    <m/>
    <n v="0"/>
    <m/>
    <n v="5341"/>
    <n v="61.34"/>
    <n v="1.46"/>
    <n v="38.64"/>
    <n v="80.8"/>
    <n v="0.32"/>
    <n v="0"/>
    <n v="0"/>
    <m/>
    <m/>
    <m/>
    <m/>
    <m/>
    <n v="182.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Pader Abim Community Multipurpose Electric Co-operative Society Limited"/>
    <x v="4"/>
    <x v="4"/>
    <s v="D9"/>
    <s v="2015Q1D9"/>
    <n v="320754"/>
    <n v="137794"/>
    <n v="0"/>
    <n v="0"/>
    <m/>
    <n v="0"/>
    <m/>
    <n v="458548"/>
    <m/>
    <m/>
    <m/>
    <m/>
    <m/>
    <m/>
    <m/>
    <n v="0"/>
    <n v="0"/>
    <n v="0"/>
    <n v="562031"/>
    <n v="562031"/>
    <m/>
    <m/>
    <m/>
    <m/>
    <m/>
    <m/>
    <m/>
    <n v="0"/>
    <m/>
    <n v="0"/>
    <n v="0"/>
    <n v="15"/>
    <n v="39"/>
    <n v="0"/>
    <m/>
    <n v="5"/>
    <n v="0"/>
    <m/>
    <n v="2"/>
    <n v="0"/>
    <n v="0"/>
    <n v="2"/>
    <n v="0"/>
    <n v="0"/>
    <n v="0"/>
    <n v="0"/>
    <n v="0"/>
    <n v="0"/>
    <n v="0"/>
    <n v="0"/>
    <n v="0"/>
    <n v="3855"/>
    <n v="63"/>
    <n v="0"/>
    <n v="21"/>
    <n v="21"/>
    <m/>
    <m/>
    <m/>
    <n v="1967"/>
    <n v="45"/>
    <n v="0"/>
    <n v="0"/>
    <m/>
    <n v="0"/>
    <n v="0"/>
    <n v="2012"/>
    <n v="38.418398000000003"/>
    <n v="11.766450000000001"/>
    <n v="8.9979499999999994"/>
    <n v="6.9371600000000004"/>
    <n v="0"/>
    <n v="0"/>
    <n v="0"/>
    <m/>
    <m/>
    <m/>
    <m/>
    <m/>
    <n v="66.1199580000000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North Western Service Territory (NWST)"/>
    <x v="5"/>
    <x v="1"/>
    <s v="D8"/>
    <s v="2015Q1D8"/>
    <n v="0"/>
    <n v="0"/>
    <n v="1950576.5948715699"/>
    <n v="0"/>
    <m/>
    <n v="0"/>
    <m/>
    <n v="1950576.5948715699"/>
    <m/>
    <m/>
    <m/>
    <m/>
    <m/>
    <m/>
    <m/>
    <n v="0"/>
    <n v="0"/>
    <n v="0"/>
    <n v="3034815"/>
    <n v="3034815"/>
    <m/>
    <m/>
    <m/>
    <m/>
    <m/>
    <m/>
    <m/>
    <n v="0"/>
    <m/>
    <n v="0"/>
    <n v="0"/>
    <n v="53"/>
    <n v="83"/>
    <n v="0"/>
    <m/>
    <n v="29"/>
    <n v="0"/>
    <m/>
    <n v="13"/>
    <n v="0"/>
    <n v="0"/>
    <n v="1"/>
    <n v="0"/>
    <n v="0"/>
    <n v="0"/>
    <n v="0"/>
    <n v="0"/>
    <n v="0"/>
    <n v="0"/>
    <n v="0"/>
    <n v="0"/>
    <n v="11290"/>
    <n v="179"/>
    <n v="0"/>
    <n v="0"/>
    <n v="0"/>
    <m/>
    <m/>
    <m/>
    <n v="9363"/>
    <n v="202"/>
    <n v="50"/>
    <n v="0"/>
    <m/>
    <n v="0"/>
    <m/>
    <n v="9615"/>
    <n v="171.1"/>
    <n v="32.97"/>
    <n v="105.51"/>
    <n v="281.02"/>
    <n v="1.49"/>
    <n v="0"/>
    <n v="0"/>
    <m/>
    <m/>
    <m/>
    <m/>
    <m/>
    <n v="592.089999999999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Kilembe Investment Limited"/>
    <x v="3"/>
    <x v="3"/>
    <s v="D12"/>
    <s v="2015Q1D12"/>
    <n v="818652"/>
    <n v="310600"/>
    <n v="0"/>
    <n v="0"/>
    <m/>
    <n v="0"/>
    <m/>
    <n v="1129252"/>
    <m/>
    <m/>
    <m/>
    <m/>
    <m/>
    <m/>
    <m/>
    <n v="0"/>
    <n v="0"/>
    <n v="0"/>
    <n v="1123456"/>
    <n v="1123456"/>
    <m/>
    <m/>
    <m/>
    <m/>
    <m/>
    <m/>
    <m/>
    <n v="0"/>
    <m/>
    <n v="0"/>
    <n v="0"/>
    <n v="19"/>
    <n v="34"/>
    <n v="0"/>
    <m/>
    <n v="13"/>
    <n v="0"/>
    <m/>
    <n v="1"/>
    <n v="0"/>
    <n v="0"/>
    <n v="3"/>
    <n v="0"/>
    <n v="0"/>
    <n v="0"/>
    <n v="2"/>
    <n v="0"/>
    <n v="0"/>
    <n v="0"/>
    <n v="0"/>
    <n v="0"/>
    <n v="5620"/>
    <n v="72"/>
    <n v="0"/>
    <n v="19"/>
    <n v="19"/>
    <m/>
    <m/>
    <m/>
    <n v="6776"/>
    <n v="121"/>
    <n v="0"/>
    <n v="0"/>
    <m/>
    <n v="0"/>
    <m/>
    <n v="6897"/>
    <n v="62.26"/>
    <n v="39.770000000000003"/>
    <n v="44.31"/>
    <n v="53.28"/>
    <n v="14.15"/>
    <n v="0"/>
    <n v="0"/>
    <m/>
    <m/>
    <m/>
    <m/>
    <m/>
    <n v="213.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Bundibugyo Energy Cooperative Society (BECS)"/>
    <x v="0"/>
    <x v="0"/>
    <s v="D10"/>
    <s v="2015Q1D10"/>
    <n v="280568.84999999998"/>
    <n v="49512.15"/>
    <n v="0"/>
    <n v="0"/>
    <m/>
    <n v="0"/>
    <m/>
    <n v="330081"/>
    <m/>
    <m/>
    <m/>
    <m/>
    <m/>
    <m/>
    <m/>
    <n v="0"/>
    <n v="0"/>
    <n v="0"/>
    <n v="522168"/>
    <n v="522168"/>
    <m/>
    <m/>
    <m/>
    <m/>
    <m/>
    <m/>
    <m/>
    <n v="0"/>
    <m/>
    <n v="0"/>
    <n v="0"/>
    <n v="6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n v="2745"/>
    <n v="26"/>
    <n v="0"/>
    <n v="30"/>
    <n v="30"/>
    <m/>
    <m/>
    <m/>
    <n v="4094"/>
    <n v="44"/>
    <n v="0"/>
    <n v="0"/>
    <m/>
    <n v="0"/>
    <n v="0"/>
    <n v="4138"/>
    <n v="70.358500000000006"/>
    <n v="17.791899999999998"/>
    <n v="24.555800000000001"/>
    <n v="16.900200000000002"/>
    <n v="0"/>
    <n v="0"/>
    <n v="0"/>
    <m/>
    <m/>
    <m/>
    <m/>
    <m/>
    <n v="129.6064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5Q1"/>
    <s v="Distribution"/>
    <s v="Local"/>
    <s v="Kyegegewa Rural Electricity Cooperation Society"/>
    <x v="2"/>
    <x v="2"/>
    <s v="D11"/>
    <s v="2015Q1D11"/>
    <n v="189623.3"/>
    <n v="79774.2"/>
    <n v="0"/>
    <n v="0"/>
    <m/>
    <n v="0"/>
    <m/>
    <n v="269397.5"/>
    <m/>
    <m/>
    <m/>
    <m/>
    <m/>
    <m/>
    <m/>
    <n v="0"/>
    <n v="0"/>
    <n v="0"/>
    <n v="457178"/>
    <n v="457178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n v="2400"/>
    <n v="42"/>
    <n v="0"/>
    <n v="12"/>
    <n v="12"/>
    <m/>
    <m/>
    <m/>
    <n v="1776"/>
    <n v="40"/>
    <n v="0"/>
    <n v="0"/>
    <m/>
    <n v="0"/>
    <m/>
    <n v="1816"/>
    <n v="17.4374"/>
    <n v="128.67840000000001"/>
    <n v="4.968"/>
    <n v="58.715020000000003"/>
    <n v="4.3499999999999996"/>
    <n v="22.66018"/>
    <n v="0"/>
    <m/>
    <m/>
    <m/>
    <m/>
    <m/>
    <n v="236.8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Kyegegewa Rural Electricity Cooperation Society"/>
    <x v="2"/>
    <x v="2"/>
    <s v="D11"/>
    <s v="2014Q4D11"/>
    <n v="166552.4"/>
    <n v="45392.800000000003"/>
    <n v="0"/>
    <n v="0"/>
    <m/>
    <n v="0"/>
    <m/>
    <n v="211945.2"/>
    <m/>
    <m/>
    <m/>
    <m/>
    <m/>
    <m/>
    <m/>
    <n v="0"/>
    <n v="0"/>
    <n v="0"/>
    <n v="377987"/>
    <n v="377987"/>
    <m/>
    <m/>
    <m/>
    <m/>
    <m/>
    <m/>
    <m/>
    <n v="0"/>
    <m/>
    <n v="0"/>
    <n v="0"/>
    <n v="8"/>
    <n v="22"/>
    <n v="0"/>
    <m/>
    <n v="7"/>
    <n v="0"/>
    <m/>
    <n v="0"/>
    <n v="0"/>
    <n v="0"/>
    <n v="0"/>
    <n v="0"/>
    <n v="0"/>
    <n v="0"/>
    <n v="0"/>
    <n v="0"/>
    <n v="0"/>
    <n v="0"/>
    <n v="0"/>
    <n v="0"/>
    <n v="2000"/>
    <n v="37"/>
    <n v="0"/>
    <n v="11"/>
    <n v="11"/>
    <m/>
    <m/>
    <m/>
    <n v="1429"/>
    <n v="32"/>
    <n v="0"/>
    <n v="0"/>
    <m/>
    <n v="0"/>
    <n v="0"/>
    <n v="1461"/>
    <n v="23.0075"/>
    <n v="8.7720000000000002"/>
    <n v="2.8140000000000001"/>
    <n v="36.271613000000002"/>
    <n v="0"/>
    <n v="0"/>
    <n v="0"/>
    <m/>
    <m/>
    <m/>
    <m/>
    <m/>
    <n v="70.865113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UEDCL"/>
    <x v="12"/>
    <x v="1"/>
    <s v="D13"/>
    <s v="2014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96"/>
    <n v="96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0"/>
    <s v="2014Q4"/>
    <s v="Distribution"/>
    <s v="Local"/>
    <s v="Southern West Service Territory (SWST)"/>
    <x v="6"/>
    <x v="1"/>
    <s v="D7"/>
    <s v="2014Q4D7"/>
    <n v="0"/>
    <n v="0"/>
    <n v="874240.55"/>
    <n v="0"/>
    <m/>
    <n v="0"/>
    <m/>
    <n v="874240.55"/>
    <m/>
    <m/>
    <m/>
    <m/>
    <m/>
    <m/>
    <m/>
    <n v="0"/>
    <n v="0"/>
    <n v="0"/>
    <n v="1533085"/>
    <n v="1533085"/>
    <m/>
    <m/>
    <m/>
    <m/>
    <m/>
    <m/>
    <m/>
    <n v="0"/>
    <m/>
    <n v="0"/>
    <n v="0"/>
    <n v="9"/>
    <n v="80"/>
    <n v="0"/>
    <m/>
    <n v="15"/>
    <n v="0"/>
    <m/>
    <n v="3"/>
    <n v="3"/>
    <n v="0"/>
    <n v="2"/>
    <n v="0"/>
    <n v="0"/>
    <n v="1"/>
    <n v="0"/>
    <n v="0"/>
    <n v="0"/>
    <n v="0"/>
    <n v="0"/>
    <n v="0"/>
    <n v="8205"/>
    <n v="113"/>
    <n v="0"/>
    <n v="0"/>
    <n v="0"/>
    <m/>
    <m/>
    <m/>
    <n v="4108"/>
    <n v="86"/>
    <n v="1"/>
    <n v="0"/>
    <m/>
    <n v="0"/>
    <m/>
    <n v="4195"/>
    <n v="40.389842999999999"/>
    <n v="51.394936000000001"/>
    <n v="20.745792000000002"/>
    <n v="7.0879260000000004"/>
    <n v="1.417"/>
    <n v="0"/>
    <n v="0"/>
    <m/>
    <m/>
    <m/>
    <m/>
    <m/>
    <n v="121.035497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Southern Service Territory (SST)"/>
    <x v="1"/>
    <x v="1"/>
    <s v="D6"/>
    <s v="2014Q4D6"/>
    <n v="0"/>
    <n v="0"/>
    <n v="807048.91373392497"/>
    <n v="0"/>
    <m/>
    <n v="0"/>
    <m/>
    <n v="807048.91373392497"/>
    <m/>
    <m/>
    <m/>
    <m/>
    <m/>
    <m/>
    <m/>
    <n v="0"/>
    <n v="0"/>
    <n v="0"/>
    <n v="1491067"/>
    <n v="1491067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n v="11230"/>
    <n v="187"/>
    <n v="0"/>
    <n v="0"/>
    <n v="0"/>
    <m/>
    <m/>
    <m/>
    <n v="5221"/>
    <n v="154"/>
    <n v="1"/>
    <n v="0"/>
    <m/>
    <n v="0"/>
    <m/>
    <n v="5376"/>
    <n v="51.200895000000003"/>
    <n v="5.002275"/>
    <n v="22.119641999999999"/>
    <n v="13.49855"/>
    <n v="0"/>
    <n v="0"/>
    <n v="0"/>
    <m/>
    <m/>
    <m/>
    <m/>
    <m/>
    <n v="91.821361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Pader Abim Community Multipurpose Electric Co-operative Society Limited"/>
    <x v="4"/>
    <x v="4"/>
    <s v="D9"/>
    <s v="2014Q4D9"/>
    <n v="407117"/>
    <n v="154074"/>
    <n v="0"/>
    <n v="0"/>
    <m/>
    <n v="0"/>
    <m/>
    <n v="561191"/>
    <m/>
    <m/>
    <m/>
    <m/>
    <m/>
    <m/>
    <m/>
    <n v="0"/>
    <n v="0"/>
    <n v="0"/>
    <n v="613504"/>
    <n v="613504"/>
    <m/>
    <m/>
    <m/>
    <m/>
    <m/>
    <m/>
    <m/>
    <n v="0"/>
    <m/>
    <n v="0"/>
    <n v="0"/>
    <n v="10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n v="2780"/>
    <n v="40"/>
    <n v="0"/>
    <n v="21"/>
    <n v="21"/>
    <m/>
    <m/>
    <m/>
    <n v="1795"/>
    <n v="47"/>
    <n v="0"/>
    <n v="0"/>
    <m/>
    <n v="0"/>
    <m/>
    <n v="1842"/>
    <n v="33.24"/>
    <n v="2.5129999999999999"/>
    <n v="5.8260500000000004"/>
    <n v="102.565051"/>
    <n v="0"/>
    <n v="0"/>
    <n v="0"/>
    <m/>
    <m/>
    <m/>
    <m/>
    <m/>
    <n v="144.14410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North Western Service Territory (NWST)"/>
    <x v="5"/>
    <x v="1"/>
    <s v="D8"/>
    <s v="2014Q4D8"/>
    <n v="0"/>
    <n v="0"/>
    <n v="2333309.9508199999"/>
    <n v="0"/>
    <m/>
    <n v="0"/>
    <m/>
    <n v="2333309.9508199999"/>
    <m/>
    <m/>
    <m/>
    <m/>
    <m/>
    <m/>
    <m/>
    <n v="0"/>
    <n v="0"/>
    <n v="0"/>
    <n v="3752425"/>
    <n v="3752425"/>
    <m/>
    <m/>
    <m/>
    <m/>
    <m/>
    <m/>
    <m/>
    <n v="0"/>
    <m/>
    <n v="0"/>
    <n v="0"/>
    <n v="53"/>
    <n v="83"/>
    <n v="0"/>
    <m/>
    <n v="29"/>
    <n v="0"/>
    <m/>
    <n v="8"/>
    <n v="0"/>
    <n v="0"/>
    <n v="5"/>
    <n v="0"/>
    <n v="0"/>
    <n v="1"/>
    <n v="0"/>
    <n v="0"/>
    <n v="0"/>
    <n v="0"/>
    <n v="0"/>
    <n v="0"/>
    <n v="12050"/>
    <n v="179"/>
    <n v="0"/>
    <n v="0"/>
    <n v="0"/>
    <m/>
    <m/>
    <m/>
    <n v="7932"/>
    <n v="237"/>
    <n v="2"/>
    <n v="0"/>
    <m/>
    <n v="0"/>
    <m/>
    <n v="8171"/>
    <n v="81.566998999999996"/>
    <n v="104.262699"/>
    <n v="60.078243000000001"/>
    <n v="27.382273000000001"/>
    <n v="0.6"/>
    <n v="0"/>
    <n v="0"/>
    <m/>
    <m/>
    <m/>
    <m/>
    <m/>
    <n v="273.890214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Kilembe Investment Limited"/>
    <x v="3"/>
    <x v="3"/>
    <s v="D12"/>
    <s v="2014Q4D12"/>
    <n v="695379.077429984"/>
    <n v="275961.73361522198"/>
    <n v="0"/>
    <n v="0"/>
    <m/>
    <n v="0"/>
    <m/>
    <n v="971340.81104520592"/>
    <m/>
    <m/>
    <m/>
    <m/>
    <m/>
    <m/>
    <m/>
    <n v="0"/>
    <n v="0"/>
    <n v="0"/>
    <n v="1145609"/>
    <n v="1145609"/>
    <m/>
    <m/>
    <m/>
    <m/>
    <m/>
    <m/>
    <m/>
    <n v="0"/>
    <m/>
    <n v="0"/>
    <n v="0"/>
    <n v="19"/>
    <n v="33"/>
    <n v="0"/>
    <m/>
    <n v="13"/>
    <n v="0"/>
    <m/>
    <n v="1"/>
    <n v="0"/>
    <n v="0"/>
    <n v="3"/>
    <n v="0"/>
    <n v="0"/>
    <n v="0"/>
    <n v="2"/>
    <n v="0"/>
    <n v="0"/>
    <n v="0"/>
    <n v="0"/>
    <n v="0"/>
    <n v="5570"/>
    <n v="71"/>
    <n v="0"/>
    <n v="18"/>
    <n v="18"/>
    <m/>
    <m/>
    <m/>
    <n v="6338"/>
    <n v="112"/>
    <n v="0"/>
    <n v="0"/>
    <m/>
    <n v="0"/>
    <n v="0"/>
    <n v="6450"/>
    <n v="58.012"/>
    <n v="76.111999999999995"/>
    <n v="53.625"/>
    <n v="59.473999999999997"/>
    <n v="54.676000000000002"/>
    <n v="0"/>
    <n v="0"/>
    <m/>
    <m/>
    <m/>
    <m/>
    <m/>
    <n v="301.8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4Q4"/>
    <s v="Distribution"/>
    <s v="Local"/>
    <s v="Bundibugyo Energy Cooperative Society (BECS)"/>
    <x v="0"/>
    <x v="0"/>
    <s v="D10"/>
    <s v="2014Q4D10"/>
    <n v="412167"/>
    <n v="36183"/>
    <n v="0"/>
    <n v="0"/>
    <m/>
    <n v="0"/>
    <m/>
    <n v="448350"/>
    <m/>
    <m/>
    <m/>
    <m/>
    <m/>
    <m/>
    <m/>
    <n v="0"/>
    <n v="0"/>
    <n v="0"/>
    <n v="518079"/>
    <n v="518079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n v="2555"/>
    <n v="23"/>
    <n v="0"/>
    <n v="20"/>
    <n v="20"/>
    <m/>
    <m/>
    <m/>
    <n v="3337"/>
    <n v="44"/>
    <n v="0"/>
    <n v="0"/>
    <m/>
    <n v="0"/>
    <m/>
    <n v="3381"/>
    <n v="48.849499999999999"/>
    <n v="121.18275"/>
    <n v="0"/>
    <n v="6.4184000000000001"/>
    <n v="0"/>
    <n v="0"/>
    <n v="0"/>
    <m/>
    <m/>
    <m/>
    <m/>
    <m/>
    <n v="176.450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UEDCL"/>
    <x v="12"/>
    <x v="1"/>
    <s v="D13"/>
    <s v="2014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84"/>
    <n v="84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1"/>
    <s v="2014Q3"/>
    <s v="Distribution"/>
    <s v="Local"/>
    <s v="Southern West Service Territory (SWST)"/>
    <x v="6"/>
    <x v="1"/>
    <s v="D7"/>
    <s v="2014Q3D7"/>
    <n v="0"/>
    <n v="0"/>
    <n v="700054.19"/>
    <n v="0"/>
    <m/>
    <n v="0"/>
    <m/>
    <n v="700054.19"/>
    <m/>
    <m/>
    <m/>
    <m/>
    <m/>
    <m/>
    <m/>
    <n v="0"/>
    <n v="0"/>
    <n v="0"/>
    <n v="1171722"/>
    <n v="1171722"/>
    <m/>
    <m/>
    <m/>
    <m/>
    <m/>
    <m/>
    <m/>
    <n v="0"/>
    <m/>
    <n v="0"/>
    <n v="0"/>
    <n v="9"/>
    <n v="80"/>
    <n v="0"/>
    <m/>
    <n v="15"/>
    <n v="0"/>
    <m/>
    <n v="3"/>
    <n v="3"/>
    <n v="0"/>
    <n v="2"/>
    <n v="0"/>
    <n v="0"/>
    <n v="1"/>
    <n v="0"/>
    <n v="0"/>
    <n v="0"/>
    <n v="0"/>
    <n v="0"/>
    <n v="0"/>
    <n v="8205"/>
    <n v="113"/>
    <n v="0"/>
    <n v="0"/>
    <n v="0"/>
    <m/>
    <m/>
    <m/>
    <n v="3129"/>
    <n v="73"/>
    <n v="0"/>
    <n v="0"/>
    <m/>
    <n v="0"/>
    <n v="0"/>
    <n v="3202"/>
    <n v="27.267811999999999"/>
    <n v="18.241378999999998"/>
    <n v="22.713432999999998"/>
    <n v="26.052426000000001"/>
    <n v="7.0000000000000007E-2"/>
    <n v="0"/>
    <n v="0"/>
    <m/>
    <m/>
    <m/>
    <m/>
    <m/>
    <n v="94.345049999999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Southern Service Territory (SST)"/>
    <x v="1"/>
    <x v="1"/>
    <s v="D6"/>
    <s v="2014Q3D6"/>
    <n v="0"/>
    <n v="0"/>
    <n v="1201392.8149999999"/>
    <n v="0"/>
    <m/>
    <n v="0"/>
    <m/>
    <n v="1201392.8149999999"/>
    <m/>
    <m/>
    <m/>
    <m/>
    <m/>
    <m/>
    <m/>
    <n v="0"/>
    <n v="0"/>
    <n v="0"/>
    <n v="1699491"/>
    <n v="1699491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0"/>
    <n v="0"/>
    <n v="0"/>
    <n v="0"/>
    <n v="0"/>
    <n v="0"/>
    <n v="1"/>
    <n v="11730"/>
    <n v="187"/>
    <n v="0"/>
    <n v="0"/>
    <n v="0"/>
    <m/>
    <m/>
    <m/>
    <n v="3903"/>
    <n v="122"/>
    <n v="0"/>
    <n v="0"/>
    <m/>
    <n v="0"/>
    <n v="0"/>
    <n v="4025"/>
    <n v="33.937677999999998"/>
    <n v="11.746014000000001"/>
    <n v="23.318087999999999"/>
    <n v="26.740300000000001"/>
    <n v="0"/>
    <n v="0"/>
    <n v="0"/>
    <m/>
    <m/>
    <m/>
    <m/>
    <m/>
    <n v="95.74208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Pader Abim Community Multipurpose Electric Co-operative Society Limited"/>
    <x v="4"/>
    <x v="4"/>
    <s v="D9"/>
    <s v="2014Q3D9"/>
    <n v="201254.97"/>
    <n v="117139.03"/>
    <n v="0"/>
    <n v="0"/>
    <m/>
    <n v="0"/>
    <m/>
    <n v="318394"/>
    <m/>
    <m/>
    <m/>
    <m/>
    <m/>
    <m/>
    <m/>
    <n v="0"/>
    <n v="0"/>
    <n v="0"/>
    <n v="400105"/>
    <n v="400105"/>
    <m/>
    <m/>
    <m/>
    <m/>
    <m/>
    <m/>
    <m/>
    <n v="0"/>
    <m/>
    <n v="0"/>
    <n v="0"/>
    <n v="10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n v="2780"/>
    <n v="40"/>
    <n v="0"/>
    <n v="22"/>
    <n v="22"/>
    <m/>
    <m/>
    <m/>
    <n v="1747"/>
    <n v="46"/>
    <n v="0"/>
    <n v="0"/>
    <m/>
    <n v="0"/>
    <n v="0"/>
    <n v="1793"/>
    <n v="35.94"/>
    <n v="0.96850000000000003"/>
    <n v="9.4931000000000001"/>
    <n v="32.193750000000001"/>
    <n v="0"/>
    <n v="0"/>
    <n v="0"/>
    <m/>
    <m/>
    <m/>
    <m/>
    <m/>
    <n v="78.59534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North Western Service Territory (NWST)"/>
    <x v="5"/>
    <x v="1"/>
    <s v="D8"/>
    <s v="2014Q3D8"/>
    <n v="0"/>
    <n v="0"/>
    <n v="1595644.8692999999"/>
    <n v="0"/>
    <m/>
    <n v="0"/>
    <m/>
    <n v="1595644.8692999999"/>
    <m/>
    <m/>
    <m/>
    <m/>
    <m/>
    <m/>
    <m/>
    <n v="0"/>
    <n v="0"/>
    <n v="0"/>
    <n v="3624926"/>
    <n v="3624926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0"/>
    <n v="0"/>
    <n v="0"/>
    <n v="0"/>
    <n v="0"/>
    <n v="0"/>
    <n v="0"/>
    <n v="9325"/>
    <n v="133"/>
    <n v="0"/>
    <n v="0"/>
    <n v="0"/>
    <m/>
    <m/>
    <m/>
    <n v="7047"/>
    <n v="214"/>
    <n v="0"/>
    <n v="0"/>
    <m/>
    <n v="0"/>
    <n v="0"/>
    <n v="7261"/>
    <n v="38.897354"/>
    <n v="100.280107"/>
    <n v="35.615513"/>
    <n v="62.114956999999997"/>
    <n v="0.2465"/>
    <n v="0"/>
    <n v="0"/>
    <m/>
    <m/>
    <m/>
    <m/>
    <m/>
    <n v="237.154430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Kyegegewa Rural Electricity Cooperation Society"/>
    <x v="2"/>
    <x v="2"/>
    <s v="D11"/>
    <s v="2014Q3D11"/>
    <n v="153032"/>
    <n v="86145"/>
    <n v="0"/>
    <n v="0"/>
    <m/>
    <n v="0"/>
    <m/>
    <n v="239177"/>
    <m/>
    <m/>
    <m/>
    <m/>
    <m/>
    <m/>
    <m/>
    <n v="0"/>
    <n v="0"/>
    <n v="0"/>
    <n v="347688"/>
    <n v="347688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n v="2100"/>
    <n v="39"/>
    <n v="0"/>
    <n v="11"/>
    <n v="11"/>
    <m/>
    <m/>
    <m/>
    <n v="1429"/>
    <n v="28"/>
    <n v="0"/>
    <n v="0"/>
    <m/>
    <n v="0"/>
    <n v="0"/>
    <n v="1457"/>
    <n v="19.435500000000001"/>
    <n v="1.7549999999999999"/>
    <n v="4.1680000000000001"/>
    <n v="38.191254000000001"/>
    <n v="0"/>
    <n v="0"/>
    <n v="0"/>
    <m/>
    <m/>
    <m/>
    <m/>
    <m/>
    <n v="63.5497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Kilembe Investment Limited"/>
    <x v="3"/>
    <x v="3"/>
    <s v="D12"/>
    <s v="2014Q3D12"/>
    <n v="576632.61943986802"/>
    <n v="281577.16701902798"/>
    <n v="0"/>
    <n v="0"/>
    <m/>
    <n v="0"/>
    <m/>
    <n v="858209.78645889601"/>
    <m/>
    <m/>
    <m/>
    <m/>
    <m/>
    <m/>
    <m/>
    <n v="0"/>
    <n v="0"/>
    <n v="0"/>
    <n v="951355"/>
    <n v="951355"/>
    <m/>
    <m/>
    <m/>
    <m/>
    <m/>
    <m/>
    <m/>
    <n v="0"/>
    <m/>
    <n v="0"/>
    <n v="0"/>
    <n v="19"/>
    <n v="33"/>
    <n v="0"/>
    <m/>
    <n v="13"/>
    <n v="0"/>
    <m/>
    <n v="1"/>
    <n v="3"/>
    <n v="0"/>
    <n v="2"/>
    <n v="0"/>
    <n v="0"/>
    <n v="0"/>
    <n v="0"/>
    <n v="0"/>
    <n v="0"/>
    <n v="0"/>
    <n v="0"/>
    <n v="0"/>
    <n v="5005"/>
    <n v="71"/>
    <n v="0"/>
    <n v="18"/>
    <n v="18"/>
    <m/>
    <m/>
    <m/>
    <n v="5564"/>
    <n v="110"/>
    <n v="0"/>
    <n v="0"/>
    <m/>
    <n v="0"/>
    <n v="0"/>
    <n v="5674"/>
    <n v="62.06"/>
    <n v="89.137"/>
    <n v="25.491"/>
    <n v="60.661000000000001"/>
    <n v="41.305999999999997"/>
    <n v="0"/>
    <n v="0"/>
    <m/>
    <m/>
    <m/>
    <m/>
    <m/>
    <n v="278.654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4Q3"/>
    <s v="Distribution"/>
    <s v="Local"/>
    <s v="Bundibugyo Energy Cooperative Society (BECS)"/>
    <x v="0"/>
    <x v="0"/>
    <s v="D10"/>
    <s v="2014Q3D10"/>
    <n v="309597"/>
    <n v="56191"/>
    <n v="0"/>
    <n v="0"/>
    <m/>
    <n v="0"/>
    <m/>
    <n v="365788"/>
    <m/>
    <m/>
    <m/>
    <m/>
    <m/>
    <m/>
    <m/>
    <n v="0"/>
    <n v="0"/>
    <n v="0"/>
    <n v="444242"/>
    <n v="444242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n v="2555"/>
    <n v="23"/>
    <n v="0"/>
    <n v="13"/>
    <n v="13"/>
    <m/>
    <m/>
    <m/>
    <n v="2766"/>
    <n v="43"/>
    <n v="0"/>
    <n v="0"/>
    <m/>
    <n v="0"/>
    <n v="0"/>
    <n v="2809"/>
    <n v="38.145200000000003"/>
    <n v="36.287500000000001"/>
    <n v="2.8780000000000001"/>
    <n v="141.57403199999999"/>
    <n v="0"/>
    <n v="0"/>
    <n v="0"/>
    <m/>
    <m/>
    <m/>
    <m/>
    <m/>
    <n v="218.88473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UEDCL"/>
    <x v="12"/>
    <x v="1"/>
    <s v="D13"/>
    <s v="2014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55"/>
    <n v="55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2"/>
    <s v="2014Q2"/>
    <s v="Distribution"/>
    <s v="Local"/>
    <s v="Southern West Service Territory (SWST)"/>
    <x v="6"/>
    <x v="1"/>
    <s v="D7"/>
    <s v="2014Q2D7"/>
    <n v="0"/>
    <n v="0"/>
    <n v="1032738.08"/>
    <n v="0"/>
    <m/>
    <n v="0"/>
    <m/>
    <n v="1032738.08"/>
    <m/>
    <m/>
    <m/>
    <m/>
    <m/>
    <m/>
    <m/>
    <n v="0"/>
    <n v="0"/>
    <n v="0"/>
    <n v="1528914"/>
    <n v="1528914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n v="9270"/>
    <n v="113"/>
    <n v="0"/>
    <n v="0"/>
    <n v="0"/>
    <m/>
    <m/>
    <m/>
    <n v="2837"/>
    <n v="69"/>
    <n v="0"/>
    <n v="0"/>
    <m/>
    <n v="0"/>
    <n v="0"/>
    <n v="2906"/>
    <n v="32.794746000000004"/>
    <n v="22.669262"/>
    <n v="20.615549999999999"/>
    <n v="19.318117430000001"/>
    <n v="0.10680000000000001"/>
    <n v="0"/>
    <n v="0"/>
    <m/>
    <m/>
    <m/>
    <m/>
    <m/>
    <n v="95.504475430000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Southern Service Territory (SST)"/>
    <x v="1"/>
    <x v="1"/>
    <s v="D6"/>
    <s v="2014Q2D6"/>
    <n v="0"/>
    <n v="0"/>
    <n v="931718.4"/>
    <n v="0"/>
    <m/>
    <n v="0"/>
    <m/>
    <n v="931718.4"/>
    <m/>
    <m/>
    <m/>
    <m/>
    <m/>
    <m/>
    <m/>
    <n v="0"/>
    <n v="0"/>
    <n v="0"/>
    <n v="1355387"/>
    <n v="1355387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n v="11230"/>
    <n v="187"/>
    <n v="0"/>
    <n v="0"/>
    <n v="0"/>
    <m/>
    <m/>
    <m/>
    <n v="3722"/>
    <n v="122"/>
    <n v="0"/>
    <n v="0"/>
    <m/>
    <n v="0"/>
    <n v="0"/>
    <n v="3844"/>
    <n v="34.258465000000001"/>
    <n v="15.797304"/>
    <n v="28.579450000000001"/>
    <n v="24.303170000000001"/>
    <n v="0.52500000000000002"/>
    <n v="0"/>
    <n v="0"/>
    <m/>
    <m/>
    <m/>
    <m/>
    <m/>
    <n v="103.46338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Pader Abim Community Multipurpose Electric Co-operative Society Limited"/>
    <x v="4"/>
    <x v="4"/>
    <s v="D9"/>
    <s v="2014Q2D9"/>
    <n v="164917.53"/>
    <n v="111745.42"/>
    <n v="0"/>
    <n v="0"/>
    <m/>
    <n v="0"/>
    <m/>
    <n v="276662.95"/>
    <m/>
    <m/>
    <m/>
    <m/>
    <m/>
    <m/>
    <m/>
    <n v="0"/>
    <n v="0"/>
    <n v="0"/>
    <n v="350351"/>
    <n v="350351"/>
    <m/>
    <m/>
    <m/>
    <m/>
    <m/>
    <m/>
    <m/>
    <n v="0"/>
    <m/>
    <n v="0"/>
    <n v="0"/>
    <n v="11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n v="2805"/>
    <n v="41"/>
    <n v="0"/>
    <n v="10"/>
    <n v="10"/>
    <m/>
    <m/>
    <m/>
    <n v="1516"/>
    <n v="44"/>
    <n v="0"/>
    <n v="0"/>
    <m/>
    <n v="0"/>
    <n v="0"/>
    <n v="1560"/>
    <n v="24.09"/>
    <n v="2.0754800000000002"/>
    <n v="6.3231999999999999"/>
    <n v="49.428327000000003"/>
    <n v="0"/>
    <n v="0"/>
    <n v="0"/>
    <m/>
    <m/>
    <m/>
    <m/>
    <m/>
    <n v="81.9170070000000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North Western Service Territory (NWST)"/>
    <x v="5"/>
    <x v="1"/>
    <s v="D8"/>
    <s v="2014Q2D8"/>
    <n v="0"/>
    <n v="0"/>
    <n v="1642484.577"/>
    <n v="0"/>
    <m/>
    <n v="0"/>
    <m/>
    <n v="1642484.577"/>
    <m/>
    <m/>
    <m/>
    <m/>
    <m/>
    <m/>
    <m/>
    <n v="0"/>
    <n v="0"/>
    <n v="0"/>
    <n v="3128667"/>
    <n v="3128667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1"/>
    <n v="0"/>
    <n v="0"/>
    <n v="0"/>
    <n v="0"/>
    <n v="0"/>
    <n v="0"/>
    <n v="9825"/>
    <n v="134"/>
    <n v="0"/>
    <n v="0"/>
    <n v="0"/>
    <m/>
    <m/>
    <m/>
    <n v="6746"/>
    <n v="327"/>
    <n v="0"/>
    <n v="0"/>
    <m/>
    <n v="0"/>
    <n v="0"/>
    <n v="7073"/>
    <n v="36.037722000000002"/>
    <n v="100.510994"/>
    <n v="21.78"/>
    <n v="0"/>
    <n v="0"/>
    <n v="0"/>
    <n v="0"/>
    <m/>
    <m/>
    <m/>
    <m/>
    <m/>
    <n v="158.328716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Kilembe Investment Limited"/>
    <x v="3"/>
    <x v="3"/>
    <s v="D12"/>
    <s v="2014Q2D12"/>
    <n v="593679"/>
    <n v="176775"/>
    <n v="0"/>
    <n v="0"/>
    <m/>
    <n v="0"/>
    <m/>
    <n v="770454"/>
    <m/>
    <m/>
    <m/>
    <m/>
    <m/>
    <m/>
    <m/>
    <n v="0"/>
    <n v="0"/>
    <n v="0"/>
    <n v="841937"/>
    <n v="841937"/>
    <m/>
    <m/>
    <m/>
    <m/>
    <m/>
    <m/>
    <m/>
    <n v="0"/>
    <m/>
    <n v="0"/>
    <n v="0"/>
    <n v="19"/>
    <n v="33"/>
    <n v="0"/>
    <m/>
    <n v="13"/>
    <n v="0"/>
    <m/>
    <n v="1"/>
    <n v="3"/>
    <n v="0"/>
    <n v="1"/>
    <n v="0"/>
    <n v="0"/>
    <n v="0"/>
    <n v="0"/>
    <n v="0"/>
    <n v="0"/>
    <n v="0"/>
    <n v="0"/>
    <n v="0"/>
    <n v="4690"/>
    <n v="70"/>
    <n v="0"/>
    <n v="17"/>
    <n v="17"/>
    <m/>
    <m/>
    <m/>
    <n v="4936"/>
    <n v="104"/>
    <n v="0"/>
    <n v="0"/>
    <m/>
    <n v="0"/>
    <n v="0"/>
    <n v="5040"/>
    <n v="64.037000000000006"/>
    <n v="43.741"/>
    <n v="35.743000000000002"/>
    <n v="116.40600000000001"/>
    <n v="34.606999999999999"/>
    <n v="0"/>
    <n v="0"/>
    <m/>
    <m/>
    <m/>
    <m/>
    <m/>
    <n v="294.53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Bundibugyo Energy Cooperative Society (BECS)"/>
    <x v="0"/>
    <x v="0"/>
    <s v="D10"/>
    <s v="2014Q2D10"/>
    <n v="324908"/>
    <n v="57336"/>
    <n v="0"/>
    <n v="0"/>
    <m/>
    <n v="0"/>
    <m/>
    <n v="382244"/>
    <m/>
    <m/>
    <m/>
    <m/>
    <m/>
    <m/>
    <m/>
    <n v="0"/>
    <n v="0"/>
    <n v="0"/>
    <n v="382244"/>
    <n v="382244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n v="2555"/>
    <n v="23"/>
    <n v="0"/>
    <n v="14"/>
    <n v="14"/>
    <m/>
    <m/>
    <m/>
    <n v="2526"/>
    <n v="43"/>
    <n v="0"/>
    <n v="0"/>
    <m/>
    <n v="0"/>
    <n v="0"/>
    <n v="2569"/>
    <n v="54.954700000000003"/>
    <n v="48.411999999999999"/>
    <n v="3.6351"/>
    <n v="188.062862"/>
    <n v="0"/>
    <n v="0"/>
    <n v="0"/>
    <m/>
    <m/>
    <m/>
    <m/>
    <m/>
    <n v="295.0646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4Q2"/>
    <s v="Distribution"/>
    <s v="Local"/>
    <s v="Kyegegewa Rural Electricity Cooperation Society"/>
    <x v="2"/>
    <x v="2"/>
    <s v="D11"/>
    <s v="2014Q2D11"/>
    <n v="102348.1"/>
    <n v="17885.599999999999"/>
    <n v="0"/>
    <n v="0"/>
    <m/>
    <n v="0"/>
    <m/>
    <n v="120233.70000000001"/>
    <m/>
    <m/>
    <m/>
    <m/>
    <m/>
    <m/>
    <m/>
    <n v="0"/>
    <n v="0"/>
    <n v="0"/>
    <n v="203613"/>
    <n v="203613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n v="2100"/>
    <n v="39"/>
    <n v="0"/>
    <n v="10"/>
    <n v="10"/>
    <m/>
    <m/>
    <m/>
    <n v="1429"/>
    <n v="23"/>
    <n v="0"/>
    <n v="0"/>
    <m/>
    <n v="0"/>
    <n v="0"/>
    <n v="1452"/>
    <n v="10.255000000000001"/>
    <n v="0.95"/>
    <n v="3.3065000000000002"/>
    <n v="29.253105999999999"/>
    <n v="0"/>
    <n v="0"/>
    <n v="0"/>
    <m/>
    <m/>
    <m/>
    <m/>
    <m/>
    <n v="43.764606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UEDCL"/>
    <x v="12"/>
    <x v="1"/>
    <s v="D13"/>
    <s v="2014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54"/>
    <n v="54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3"/>
    <s v="2014Q1"/>
    <s v="Distribution"/>
    <s v="Local"/>
    <s v="Southern West Service Territory (SWST)"/>
    <x v="6"/>
    <x v="1"/>
    <s v="D7"/>
    <s v="2014Q1D7"/>
    <n v="0"/>
    <n v="0"/>
    <n v="813947.22"/>
    <n v="0"/>
    <m/>
    <n v="0"/>
    <m/>
    <n v="813947.22"/>
    <m/>
    <m/>
    <m/>
    <m/>
    <m/>
    <m/>
    <m/>
    <n v="0"/>
    <n v="0"/>
    <n v="0"/>
    <n v="1050857"/>
    <n v="1050857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n v="9270"/>
    <n v="113"/>
    <n v="0"/>
    <n v="0"/>
    <n v="0"/>
    <m/>
    <m/>
    <m/>
    <n v="2483.33"/>
    <n v="67"/>
    <n v="0"/>
    <n v="0"/>
    <m/>
    <n v="0"/>
    <n v="0"/>
    <n v="2550.33"/>
    <n v="20.096214"/>
    <n v="0.67800000000000005"/>
    <n v="11.26694"/>
    <n v="10.661671999999999"/>
    <n v="7.1999999999999995E-2"/>
    <n v="0"/>
    <n v="0"/>
    <m/>
    <m/>
    <m/>
    <m/>
    <m/>
    <n v="42.774826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Southern Service Territory (SST)"/>
    <x v="1"/>
    <x v="1"/>
    <s v="D6"/>
    <s v="2014Q1D6"/>
    <n v="0"/>
    <n v="0"/>
    <n v="857100.84"/>
    <n v="0"/>
    <m/>
    <n v="0"/>
    <m/>
    <n v="857100.84"/>
    <m/>
    <m/>
    <m/>
    <m/>
    <m/>
    <m/>
    <m/>
    <n v="0"/>
    <n v="0"/>
    <n v="0"/>
    <n v="1241121"/>
    <n v="1241121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n v="11230"/>
    <n v="187"/>
    <n v="0"/>
    <n v="0"/>
    <n v="0"/>
    <m/>
    <m/>
    <m/>
    <n v="3506"/>
    <n v="104"/>
    <n v="0"/>
    <n v="0"/>
    <m/>
    <n v="0"/>
    <n v="0"/>
    <n v="3610"/>
    <n v="33.96772"/>
    <n v="62.927531999999999"/>
    <n v="17.1401"/>
    <n v="29.465499999999999"/>
    <n v="0.27500000000000002"/>
    <n v="0"/>
    <n v="0"/>
    <m/>
    <m/>
    <m/>
    <m/>
    <m/>
    <n v="143.77585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Pader Abim Community Multipurpose Electric Co-operative Society Limited"/>
    <x v="4"/>
    <x v="4"/>
    <s v="D9"/>
    <s v="2014Q1D9"/>
    <n v="200120.28"/>
    <n v="172530.22"/>
    <n v="0"/>
    <n v="0"/>
    <m/>
    <n v="0"/>
    <m/>
    <n v="372650.5"/>
    <m/>
    <m/>
    <m/>
    <m/>
    <m/>
    <m/>
    <m/>
    <n v="0"/>
    <n v="0"/>
    <n v="0"/>
    <n v="390801"/>
    <n v="390801"/>
    <m/>
    <m/>
    <m/>
    <m/>
    <m/>
    <m/>
    <m/>
    <n v="0"/>
    <m/>
    <n v="0"/>
    <n v="0"/>
    <n v="10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n v="2730"/>
    <n v="39"/>
    <n v="0"/>
    <n v="10"/>
    <n v="10"/>
    <m/>
    <m/>
    <m/>
    <n v="1516"/>
    <n v="44"/>
    <n v="0"/>
    <n v="0"/>
    <m/>
    <n v="0"/>
    <n v="0"/>
    <n v="1560"/>
    <n v="24.09"/>
    <n v="1.49"/>
    <n v="3.8489499999999999"/>
    <n v="34.147100000000002"/>
    <n v="0"/>
    <n v="0"/>
    <n v="0"/>
    <m/>
    <m/>
    <m/>
    <m/>
    <m/>
    <n v="63.57604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North Western Service Territory (NWST)"/>
    <x v="5"/>
    <x v="1"/>
    <s v="D8"/>
    <s v="2014Q1D8"/>
    <n v="0"/>
    <n v="0"/>
    <n v="1609546.19"/>
    <n v="0"/>
    <m/>
    <n v="0"/>
    <m/>
    <n v="1609546.19"/>
    <m/>
    <m/>
    <m/>
    <m/>
    <m/>
    <m/>
    <m/>
    <n v="0"/>
    <n v="0"/>
    <n v="0"/>
    <n v="2302560"/>
    <n v="2302560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1"/>
    <n v="0"/>
    <n v="0"/>
    <n v="0"/>
    <n v="0"/>
    <n v="0"/>
    <n v="0"/>
    <n v="9825"/>
    <n v="134"/>
    <n v="0"/>
    <n v="0"/>
    <n v="0"/>
    <m/>
    <m/>
    <m/>
    <n v="5646"/>
    <n v="186"/>
    <n v="0"/>
    <n v="0"/>
    <m/>
    <n v="0"/>
    <n v="0"/>
    <n v="5832"/>
    <n v="25.959655000000001"/>
    <n v="46.873458999999997"/>
    <n v="14.7187"/>
    <n v="18.097380000000001"/>
    <n v="0.81"/>
    <n v="0"/>
    <n v="0"/>
    <m/>
    <m/>
    <m/>
    <m/>
    <m/>
    <n v="106.4591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Kilembe Investment Limited"/>
    <x v="3"/>
    <x v="3"/>
    <s v="D12"/>
    <s v="2014Q1D12"/>
    <n v="480121.911037891"/>
    <n v="200116.27906976701"/>
    <n v="0"/>
    <n v="0"/>
    <m/>
    <n v="0"/>
    <m/>
    <n v="680238.19010765804"/>
    <m/>
    <m/>
    <m/>
    <m/>
    <m/>
    <m/>
    <m/>
    <n v="0"/>
    <n v="0"/>
    <n v="0"/>
    <n v="776397"/>
    <n v="776397"/>
    <m/>
    <m/>
    <m/>
    <m/>
    <m/>
    <m/>
    <m/>
    <n v="0"/>
    <m/>
    <n v="0"/>
    <n v="0"/>
    <n v="19"/>
    <n v="33"/>
    <n v="0"/>
    <m/>
    <n v="13"/>
    <n v="0"/>
    <m/>
    <n v="1"/>
    <n v="3"/>
    <n v="0"/>
    <n v="1"/>
    <n v="0"/>
    <n v="0"/>
    <n v="0"/>
    <n v="0"/>
    <n v="0"/>
    <n v="0"/>
    <n v="0"/>
    <n v="0"/>
    <n v="0"/>
    <n v="4690"/>
    <n v="70"/>
    <n v="0"/>
    <n v="17"/>
    <n v="17"/>
    <m/>
    <m/>
    <m/>
    <n v="3998"/>
    <n v="100"/>
    <n v="0"/>
    <n v="0"/>
    <m/>
    <n v="0"/>
    <n v="0"/>
    <n v="4098"/>
    <n v="51.009"/>
    <n v="46.216999999999999"/>
    <n v="25.704000000000001"/>
    <n v="91.891000000000005"/>
    <n v="9.2949999999999999"/>
    <n v="0"/>
    <n v="0"/>
    <m/>
    <m/>
    <m/>
    <m/>
    <m/>
    <n v="224.11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Bundibugyo Energy Cooperative Society (BECS)"/>
    <x v="0"/>
    <x v="0"/>
    <s v="D10"/>
    <s v="2014Q1D10"/>
    <n v="332705"/>
    <n v="36262"/>
    <n v="0"/>
    <n v="0"/>
    <m/>
    <n v="0"/>
    <m/>
    <n v="368967"/>
    <m/>
    <m/>
    <m/>
    <m/>
    <m/>
    <m/>
    <m/>
    <n v="0"/>
    <n v="0"/>
    <n v="0"/>
    <n v="426053"/>
    <n v="426053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n v="2555"/>
    <n v="23"/>
    <n v="0"/>
    <n v="14"/>
    <n v="14"/>
    <m/>
    <m/>
    <m/>
    <n v="2216"/>
    <n v="42"/>
    <n v="0"/>
    <n v="0"/>
    <m/>
    <n v="0"/>
    <n v="0"/>
    <n v="2258"/>
    <n v="34.413499999999999"/>
    <n v="21.154900000000001"/>
    <n v="5.5961999999999996"/>
    <n v="56.602811000000003"/>
    <n v="0"/>
    <n v="0"/>
    <n v="0"/>
    <m/>
    <m/>
    <m/>
    <m/>
    <m/>
    <n v="117.7674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4Q1"/>
    <s v="Distribution"/>
    <s v="Local"/>
    <s v="Kyegegewa Rural Electricity Cooperation Society"/>
    <x v="2"/>
    <x v="2"/>
    <s v="D11"/>
    <s v="2014Q1D11"/>
    <n v="153973"/>
    <n v="36708.800000000003"/>
    <n v="0"/>
    <n v="0"/>
    <m/>
    <n v="0"/>
    <m/>
    <n v="190681.8"/>
    <m/>
    <m/>
    <m/>
    <m/>
    <m/>
    <m/>
    <m/>
    <n v="0"/>
    <n v="0"/>
    <n v="0"/>
    <n v="305583"/>
    <n v="305583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n v="2100"/>
    <n v="39"/>
    <n v="0"/>
    <n v="11"/>
    <n v="11"/>
    <m/>
    <m/>
    <m/>
    <n v="1159"/>
    <n v="19"/>
    <n v="0"/>
    <n v="0"/>
    <m/>
    <n v="0"/>
    <n v="0"/>
    <n v="1178"/>
    <n v="21.495000000000001"/>
    <n v="5.25"/>
    <n v="5.5765000000000002"/>
    <n v="46.024951000000001"/>
    <n v="0"/>
    <n v="0"/>
    <n v="0"/>
    <m/>
    <m/>
    <m/>
    <m/>
    <m/>
    <n v="78.346451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Kyegegewa Rural Electricity Cooperation Society"/>
    <x v="2"/>
    <x v="2"/>
    <s v="D11"/>
    <s v="2013Q4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UEDCL"/>
    <x v="12"/>
    <x v="1"/>
    <s v="D13"/>
    <s v="2013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5"/>
    <x v="0"/>
    <s v="2013Q4"/>
    <s v="Distribution"/>
    <s v="Local"/>
    <s v="Southern West Service Territory (SWST)"/>
    <x v="6"/>
    <x v="1"/>
    <s v="D7"/>
    <s v="2013Q4D7"/>
    <n v="0"/>
    <n v="0"/>
    <n v="928761.12"/>
    <n v="0"/>
    <m/>
    <n v="0"/>
    <m/>
    <n v="928761.12"/>
    <m/>
    <m/>
    <m/>
    <m/>
    <m/>
    <m/>
    <m/>
    <n v="0"/>
    <n v="0"/>
    <n v="0"/>
    <n v="1469949"/>
    <n v="1469949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n v="9270"/>
    <n v="113"/>
    <n v="0"/>
    <n v="0"/>
    <n v="0"/>
    <m/>
    <m/>
    <m/>
    <n v="2359"/>
    <n v="66"/>
    <n v="0"/>
    <n v="0"/>
    <m/>
    <n v="0"/>
    <n v="0"/>
    <n v="2425"/>
    <n v="34.869787500000001"/>
    <n v="5.8846049999999996"/>
    <n v="13.0601"/>
    <n v="9.0310600000000001"/>
    <n v="0"/>
    <n v="0"/>
    <n v="0"/>
    <m/>
    <m/>
    <m/>
    <m/>
    <m/>
    <n v="62.8455524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Southern Service Territory (SST)"/>
    <x v="1"/>
    <x v="1"/>
    <s v="D6"/>
    <s v="2013Q4D6"/>
    <n v="0"/>
    <n v="0"/>
    <n v="765770.31"/>
    <n v="0"/>
    <m/>
    <n v="0"/>
    <m/>
    <n v="765770.31"/>
    <m/>
    <m/>
    <m/>
    <m/>
    <m/>
    <m/>
    <m/>
    <n v="0"/>
    <n v="0"/>
    <n v="0"/>
    <n v="1128872"/>
    <n v="112887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3227"/>
    <n v="97"/>
    <n v="0"/>
    <n v="0"/>
    <m/>
    <n v="0"/>
    <n v="0"/>
    <n v="3324"/>
    <n v="44.920242000000002"/>
    <n v="12.504327"/>
    <n v="20.610849999999999"/>
    <n v="27.45993"/>
    <n v="7.0000000000000007E-2"/>
    <n v="0"/>
    <n v="0"/>
    <m/>
    <m/>
    <m/>
    <m/>
    <m/>
    <n v="105.5653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Pader Abim Community Multipurpose Electric Co-operative Society Limited"/>
    <x v="4"/>
    <x v="4"/>
    <s v="D9"/>
    <s v="2013Q4D9"/>
    <n v="221903"/>
    <n v="73709"/>
    <n v="0"/>
    <n v="0"/>
    <m/>
    <n v="0"/>
    <m/>
    <n v="295612"/>
    <m/>
    <m/>
    <m/>
    <m/>
    <m/>
    <m/>
    <m/>
    <n v="0"/>
    <n v="0"/>
    <n v="0"/>
    <n v="385899"/>
    <n v="385899"/>
    <m/>
    <m/>
    <m/>
    <m/>
    <m/>
    <m/>
    <m/>
    <n v="0"/>
    <m/>
    <n v="0"/>
    <n v="0"/>
    <n v="11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n v="2755"/>
    <n v="40"/>
    <n v="0"/>
    <n v="10"/>
    <n v="10"/>
    <m/>
    <m/>
    <m/>
    <n v="1279"/>
    <n v="44"/>
    <n v="0"/>
    <n v="0"/>
    <m/>
    <n v="0"/>
    <n v="0"/>
    <n v="1323"/>
    <n v="24.09"/>
    <n v="0.53580000000000005"/>
    <n v="4.9219499999999998"/>
    <n v="55.119750000000003"/>
    <n v="0"/>
    <n v="0"/>
    <n v="0"/>
    <m/>
    <m/>
    <m/>
    <m/>
    <m/>
    <n v="84.667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North Western Service Territory (NWST)"/>
    <x v="5"/>
    <x v="1"/>
    <s v="D8"/>
    <s v="2013Q4D8"/>
    <n v="0"/>
    <n v="0"/>
    <n v="1702542.9"/>
    <n v="0"/>
    <m/>
    <n v="0"/>
    <m/>
    <n v="1702542.9"/>
    <m/>
    <m/>
    <m/>
    <m/>
    <m/>
    <m/>
    <m/>
    <n v="0"/>
    <n v="0"/>
    <n v="0"/>
    <n v="2376089"/>
    <n v="237608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5106"/>
    <n v="168"/>
    <n v="0"/>
    <n v="0"/>
    <m/>
    <n v="0"/>
    <n v="0"/>
    <n v="5274"/>
    <n v="61.559130000000003"/>
    <n v="8.1776789999999995"/>
    <n v="34.377719999999997"/>
    <n v="21.33465"/>
    <n v="0.22500000000000001"/>
    <n v="0"/>
    <n v="0"/>
    <m/>
    <m/>
    <m/>
    <m/>
    <m/>
    <n v="125.6741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Kilembe Investment Limited"/>
    <x v="3"/>
    <x v="3"/>
    <s v="D12"/>
    <s v="2013Q4D12"/>
    <n v="532630.13160479302"/>
    <n v="312203.09381237498"/>
    <n v="0"/>
    <n v="0"/>
    <m/>
    <n v="0"/>
    <m/>
    <n v="844833.225417168"/>
    <m/>
    <m/>
    <m/>
    <m/>
    <m/>
    <m/>
    <m/>
    <n v="0"/>
    <n v="0"/>
    <n v="0"/>
    <n v="880603"/>
    <n v="880603"/>
    <m/>
    <m/>
    <m/>
    <m/>
    <m/>
    <m/>
    <m/>
    <n v="0"/>
    <m/>
    <n v="0"/>
    <n v="0"/>
    <n v="17"/>
    <n v="17"/>
    <n v="0"/>
    <m/>
    <n v="8"/>
    <n v="0"/>
    <m/>
    <n v="0"/>
    <n v="3"/>
    <n v="0"/>
    <n v="3"/>
    <n v="0"/>
    <n v="0"/>
    <n v="0"/>
    <n v="1"/>
    <n v="0"/>
    <n v="0"/>
    <n v="0"/>
    <n v="0"/>
    <n v="0"/>
    <n v="4270"/>
    <n v="49"/>
    <n v="0"/>
    <n v="17"/>
    <n v="17"/>
    <m/>
    <m/>
    <m/>
    <n v="3214"/>
    <n v="98"/>
    <n v="0"/>
    <n v="0"/>
    <m/>
    <n v="0"/>
    <n v="0"/>
    <n v="3312"/>
    <n v="51.914999999999999"/>
    <n v="15.597"/>
    <n v="24.302"/>
    <n v="90.980999999999995"/>
    <n v="8.4179999999999993"/>
    <n v="0"/>
    <n v="0"/>
    <m/>
    <m/>
    <m/>
    <m/>
    <m/>
    <n v="191.21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3Q4"/>
    <s v="Distribution"/>
    <s v="Local"/>
    <s v="Bundibugyo Energy Cooperative Society (BECS)"/>
    <x v="0"/>
    <x v="0"/>
    <s v="D10"/>
    <s v="2013Q4D10"/>
    <n v="332705"/>
    <n v="36262"/>
    <n v="0"/>
    <n v="0"/>
    <m/>
    <n v="0"/>
    <m/>
    <n v="368967"/>
    <m/>
    <m/>
    <m/>
    <m/>
    <m/>
    <m/>
    <m/>
    <n v="0"/>
    <n v="0"/>
    <n v="0"/>
    <n v="497186"/>
    <n v="497186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n v="2555"/>
    <n v="23"/>
    <n v="0"/>
    <n v="14"/>
    <n v="14"/>
    <m/>
    <m/>
    <m/>
    <n v="2044"/>
    <n v="41"/>
    <n v="0"/>
    <n v="0"/>
    <m/>
    <n v="0"/>
    <n v="0"/>
    <n v="2085"/>
    <n v="44.766500000000001"/>
    <n v="43.432000000000002"/>
    <n v="3.3410000000000002"/>
    <n v="43.837376999999996"/>
    <n v="0"/>
    <n v="0"/>
    <n v="0"/>
    <m/>
    <m/>
    <m/>
    <m/>
    <m/>
    <n v="135.376876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UEDCL"/>
    <x v="12"/>
    <x v="1"/>
    <s v="D13"/>
    <s v="2013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5"/>
    <x v="1"/>
    <s v="2013Q3"/>
    <s v="Distribution"/>
    <s v="Local"/>
    <s v="Southern West Service Territory (SWST)"/>
    <x v="6"/>
    <x v="1"/>
    <s v="D7"/>
    <s v="2013Q3D7"/>
    <n v="0"/>
    <n v="0"/>
    <n v="620192.56000000006"/>
    <n v="0"/>
    <m/>
    <n v="0"/>
    <m/>
    <n v="620192.56000000006"/>
    <m/>
    <m/>
    <m/>
    <m/>
    <m/>
    <m/>
    <m/>
    <n v="0"/>
    <n v="0"/>
    <n v="0"/>
    <n v="1190395"/>
    <n v="119039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199"/>
    <n v="65"/>
    <n v="0"/>
    <n v="0"/>
    <m/>
    <n v="0"/>
    <n v="0"/>
    <n v="2264"/>
    <n v="42.665037499999997"/>
    <n v="2.1520000000000001"/>
    <n v="26.177299999999999"/>
    <n v="9.5444499999999994"/>
    <n v="0"/>
    <n v="0"/>
    <n v="0"/>
    <m/>
    <m/>
    <m/>
    <m/>
    <m/>
    <n v="80.538787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Southern Service Territory (SST)"/>
    <x v="1"/>
    <x v="1"/>
    <s v="D6"/>
    <s v="2013Q3D6"/>
    <n v="0"/>
    <n v="0"/>
    <n v="992349.34"/>
    <n v="0"/>
    <m/>
    <n v="0"/>
    <m/>
    <n v="992349.34"/>
    <m/>
    <m/>
    <m/>
    <m/>
    <m/>
    <m/>
    <m/>
    <n v="0"/>
    <n v="0"/>
    <n v="0"/>
    <n v="1296177"/>
    <n v="129617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962"/>
    <n v="97"/>
    <n v="0"/>
    <n v="0"/>
    <m/>
    <n v="0"/>
    <n v="0"/>
    <n v="3059"/>
    <n v="40.199235999999999"/>
    <n v="1.1319999999999999"/>
    <n v="17.681249999999999"/>
    <n v="26.073366"/>
    <n v="0.06"/>
    <n v="0"/>
    <n v="0"/>
    <m/>
    <m/>
    <m/>
    <m/>
    <m/>
    <n v="85.1458519999999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Pader Abim Community Multipurpose Electric Co-operative Society Limited"/>
    <x v="4"/>
    <x v="4"/>
    <s v="D9"/>
    <s v="2013Q3D9"/>
    <n v="215406"/>
    <n v="76016.7"/>
    <n v="0"/>
    <n v="0"/>
    <m/>
    <n v="0"/>
    <m/>
    <n v="291422.7"/>
    <m/>
    <m/>
    <m/>
    <m/>
    <m/>
    <m/>
    <m/>
    <n v="0"/>
    <n v="0"/>
    <n v="0"/>
    <n v="349389"/>
    <n v="349389"/>
    <m/>
    <m/>
    <m/>
    <m/>
    <m/>
    <m/>
    <m/>
    <n v="0"/>
    <m/>
    <n v="0"/>
    <n v="0"/>
    <n v="11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n v="2755"/>
    <n v="40"/>
    <n v="0"/>
    <n v="10"/>
    <n v="10"/>
    <m/>
    <m/>
    <m/>
    <n v="1201"/>
    <n v="44"/>
    <n v="0"/>
    <n v="0"/>
    <m/>
    <n v="0"/>
    <n v="0"/>
    <n v="1245"/>
    <n v="21.39"/>
    <n v="0.40250000000000002"/>
    <n v="4.6230000000000002"/>
    <n v="21.4834"/>
    <n v="0"/>
    <n v="0"/>
    <n v="0"/>
    <m/>
    <m/>
    <m/>
    <m/>
    <m/>
    <n v="47.89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North Western Service Territory (NWST)"/>
    <x v="5"/>
    <x v="1"/>
    <s v="D8"/>
    <s v="2013Q3D8"/>
    <n v="0"/>
    <n v="0"/>
    <n v="1442930.56"/>
    <n v="0"/>
    <m/>
    <n v="0"/>
    <m/>
    <n v="1442930.56"/>
    <m/>
    <m/>
    <m/>
    <m/>
    <m/>
    <m/>
    <m/>
    <n v="0"/>
    <n v="0"/>
    <n v="0"/>
    <n v="2092336"/>
    <n v="209233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4609"/>
    <n v="156"/>
    <n v="0"/>
    <n v="0"/>
    <m/>
    <n v="0"/>
    <n v="0"/>
    <n v="4765"/>
    <n v="58.818289999999998"/>
    <n v="6.4648000000000003"/>
    <n v="31.893249999999998"/>
    <n v="17.64695"/>
    <n v="4.0865"/>
    <n v="0"/>
    <n v="0"/>
    <m/>
    <m/>
    <m/>
    <m/>
    <m/>
    <n v="118.909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Kyegegewa Rural Electricity Cooperation Society"/>
    <x v="2"/>
    <x v="2"/>
    <s v="D11"/>
    <s v="2013Q3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Kilembe Investment Limited"/>
    <x v="3"/>
    <x v="3"/>
    <s v="D12"/>
    <s v="2013Q3D12"/>
    <n v="450693.38047534903"/>
    <n v="314009.48103792401"/>
    <n v="0"/>
    <n v="0"/>
    <m/>
    <n v="0"/>
    <m/>
    <n v="764702.86151327309"/>
    <m/>
    <m/>
    <m/>
    <m/>
    <m/>
    <m/>
    <m/>
    <n v="0"/>
    <n v="0"/>
    <n v="0"/>
    <n v="673983"/>
    <n v="673983"/>
    <m/>
    <m/>
    <m/>
    <m/>
    <m/>
    <m/>
    <m/>
    <n v="0"/>
    <m/>
    <n v="0"/>
    <n v="0"/>
    <n v="17"/>
    <n v="16"/>
    <n v="0"/>
    <m/>
    <n v="8"/>
    <n v="0"/>
    <m/>
    <n v="0"/>
    <n v="3"/>
    <n v="0"/>
    <n v="1"/>
    <n v="0"/>
    <n v="0"/>
    <n v="0"/>
    <n v="0"/>
    <n v="0"/>
    <n v="0"/>
    <n v="0"/>
    <n v="0"/>
    <n v="0"/>
    <n v="3090"/>
    <n v="45"/>
    <n v="0"/>
    <n v="15"/>
    <n v="15"/>
    <m/>
    <m/>
    <m/>
    <n v="2695"/>
    <n v="97"/>
    <n v="0"/>
    <n v="0"/>
    <m/>
    <n v="0"/>
    <n v="0"/>
    <n v="2792"/>
    <n v="51.914999999999999"/>
    <n v="15.597"/>
    <n v="24.302"/>
    <n v="90.980999999999995"/>
    <n v="8.4179999999999993"/>
    <n v="0"/>
    <n v="0"/>
    <m/>
    <m/>
    <m/>
    <m/>
    <m/>
    <n v="191.21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3Q3"/>
    <s v="Distribution"/>
    <s v="Local"/>
    <s v="Bundibugyo Energy Cooperative Society (BECS)"/>
    <x v="0"/>
    <x v="0"/>
    <s v="D10"/>
    <s v="2013Q3D10"/>
    <n v="320260"/>
    <n v="39566"/>
    <n v="0"/>
    <n v="0"/>
    <m/>
    <n v="0"/>
    <m/>
    <n v="359826"/>
    <m/>
    <m/>
    <m/>
    <m/>
    <m/>
    <m/>
    <m/>
    <n v="0"/>
    <n v="0"/>
    <n v="0"/>
    <n v="420940"/>
    <n v="420940"/>
    <m/>
    <m/>
    <m/>
    <m/>
    <m/>
    <m/>
    <m/>
    <n v="0"/>
    <m/>
    <n v="0"/>
    <n v="0"/>
    <n v="3"/>
    <n v="9"/>
    <n v="0"/>
    <m/>
    <n v="4"/>
    <n v="0"/>
    <m/>
    <n v="4"/>
    <n v="1"/>
    <n v="0"/>
    <n v="2"/>
    <n v="0"/>
    <n v="0"/>
    <n v="0"/>
    <n v="0"/>
    <n v="0"/>
    <n v="0"/>
    <n v="0"/>
    <n v="0"/>
    <n v="0"/>
    <n v="2605"/>
    <n v="23"/>
    <n v="0"/>
    <n v="14"/>
    <n v="14"/>
    <m/>
    <m/>
    <m/>
    <n v="2002"/>
    <n v="40"/>
    <n v="0"/>
    <n v="0"/>
    <m/>
    <n v="0"/>
    <n v="0"/>
    <n v="2042"/>
    <n v="35.909799999999997"/>
    <n v="2.15"/>
    <n v="1.407"/>
    <n v="48.021572999999997"/>
    <n v="0"/>
    <n v="0"/>
    <n v="0"/>
    <m/>
    <m/>
    <m/>
    <m/>
    <m/>
    <n v="87.488372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UEDCL"/>
    <x v="12"/>
    <x v="1"/>
    <s v="D13"/>
    <s v="2013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5"/>
    <x v="2"/>
    <s v="2013Q2"/>
    <s v="Distribution"/>
    <s v="Local"/>
    <s v="Southern West Service Territory (SWST)"/>
    <x v="6"/>
    <x v="1"/>
    <s v="D7"/>
    <s v="2013Q2D7"/>
    <n v="0"/>
    <n v="0"/>
    <n v="1015032.3"/>
    <n v="0"/>
    <m/>
    <n v="0"/>
    <m/>
    <n v="1015032.3"/>
    <m/>
    <m/>
    <m/>
    <m/>
    <m/>
    <m/>
    <m/>
    <n v="0"/>
    <n v="0"/>
    <n v="0"/>
    <n v="3165134"/>
    <n v="3165134"/>
    <m/>
    <m/>
    <m/>
    <m/>
    <m/>
    <m/>
    <m/>
    <n v="0"/>
    <m/>
    <n v="0"/>
    <n v="0"/>
    <n v="9"/>
    <n v="15"/>
    <n v="0"/>
    <m/>
    <n v="4"/>
    <n v="0"/>
    <m/>
    <n v="1"/>
    <n v="0"/>
    <n v="0"/>
    <n v="0"/>
    <n v="0"/>
    <n v="0"/>
    <n v="2"/>
    <n v="0"/>
    <n v="0"/>
    <n v="0"/>
    <n v="0"/>
    <n v="0"/>
    <n v="0"/>
    <n v="2575"/>
    <n v="31"/>
    <n v="0"/>
    <n v="0"/>
    <n v="0"/>
    <m/>
    <m/>
    <m/>
    <n v="1906"/>
    <n v="63"/>
    <n v="0"/>
    <n v="0"/>
    <m/>
    <n v="0"/>
    <n v="0"/>
    <n v="1969"/>
    <n v="3.4085999999999999"/>
    <n v="0"/>
    <n v="6.5641499999999997"/>
    <n v="42.032817000000001"/>
    <n v="0"/>
    <n v="0"/>
    <n v="0"/>
    <m/>
    <m/>
    <m/>
    <m/>
    <m/>
    <n v="52.005566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Southern Service Territory (SST)"/>
    <x v="1"/>
    <x v="1"/>
    <s v="D6"/>
    <s v="2013Q2D6"/>
    <n v="0"/>
    <n v="0"/>
    <n v="1037946.07"/>
    <n v="0"/>
    <m/>
    <n v="0"/>
    <m/>
    <n v="1037946.07"/>
    <m/>
    <m/>
    <m/>
    <m/>
    <m/>
    <m/>
    <m/>
    <n v="0"/>
    <n v="0"/>
    <n v="0"/>
    <n v="1389881"/>
    <n v="138988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895"/>
    <n v="98"/>
    <n v="0"/>
    <n v="0"/>
    <m/>
    <n v="0"/>
    <n v="0"/>
    <n v="2993"/>
    <n v="33.162402"/>
    <n v="1.2555000000000001"/>
    <n v="14.219894999999999"/>
    <n v="15.2311"/>
    <n v="3.2000000000000001E-2"/>
    <n v="0"/>
    <n v="0"/>
    <m/>
    <m/>
    <m/>
    <m/>
    <m/>
    <n v="63.900896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Pader Abim Community Multipurpose Electric Co-operative Society Limited"/>
    <x v="4"/>
    <x v="4"/>
    <s v="D9"/>
    <s v="2013Q2D9"/>
    <n v="260177.71"/>
    <n v="0"/>
    <n v="0"/>
    <n v="0"/>
    <m/>
    <n v="0"/>
    <m/>
    <n v="260177.71"/>
    <m/>
    <m/>
    <m/>
    <m/>
    <m/>
    <m/>
    <m/>
    <n v="0"/>
    <n v="0"/>
    <n v="0"/>
    <n v="341236"/>
    <n v="34123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167"/>
    <n v="36"/>
    <n v="0"/>
    <n v="0"/>
    <m/>
    <n v="0"/>
    <n v="0"/>
    <n v="1203"/>
    <n v="18.09"/>
    <n v="9.4824999999999999"/>
    <n v="4.1648899999999998"/>
    <n v="12.5665"/>
    <n v="0"/>
    <n v="0"/>
    <n v="0"/>
    <m/>
    <m/>
    <m/>
    <m/>
    <m/>
    <n v="44.3038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North Western Service Territory (NWST)"/>
    <x v="5"/>
    <x v="1"/>
    <s v="D8"/>
    <s v="2013Q2D8"/>
    <n v="0"/>
    <n v="0"/>
    <n v="1556016.919"/>
    <n v="0"/>
    <m/>
    <n v="0"/>
    <m/>
    <n v="1556016.919"/>
    <m/>
    <m/>
    <m/>
    <m/>
    <m/>
    <m/>
    <m/>
    <n v="0"/>
    <n v="0"/>
    <n v="0"/>
    <n v="1662647"/>
    <n v="166264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3777"/>
    <n v="142"/>
    <n v="0"/>
    <n v="0"/>
    <m/>
    <n v="0"/>
    <n v="0"/>
    <n v="3919"/>
    <n v="45.191116999999998"/>
    <n v="131.46614314999999"/>
    <n v="38.445245"/>
    <n v="23.783100000000001"/>
    <n v="0.53"/>
    <n v="0"/>
    <n v="0"/>
    <m/>
    <m/>
    <m/>
    <m/>
    <m/>
    <n v="239.41560514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Kilembe Investment Limited"/>
    <x v="3"/>
    <x v="3"/>
    <s v="D12"/>
    <s v="2013Q2D12"/>
    <n v="356741.30819092499"/>
    <n v="305845.80838323402"/>
    <n v="0"/>
    <n v="0"/>
    <m/>
    <n v="0"/>
    <m/>
    <n v="662587.11657415901"/>
    <m/>
    <m/>
    <m/>
    <m/>
    <m/>
    <m/>
    <m/>
    <n v="0"/>
    <n v="0"/>
    <n v="0"/>
    <n v="713096"/>
    <n v="71309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m/>
    <m/>
    <m/>
    <n v="1894"/>
    <n v="92"/>
    <n v="0"/>
    <n v="0"/>
    <m/>
    <n v="0"/>
    <n v="0"/>
    <n v="1986"/>
    <n v="62.761000000000003"/>
    <n v="20.594000000000001"/>
    <n v="15.978"/>
    <n v="69.301000000000002"/>
    <n v="2.577"/>
    <n v="0"/>
    <n v="0"/>
    <m/>
    <m/>
    <m/>
    <m/>
    <m/>
    <n v="171.21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Bundibugyo Energy Cooperative Society (BECS)"/>
    <x v="0"/>
    <x v="0"/>
    <s v="D10"/>
    <s v="2013Q2D10"/>
    <n v="314695"/>
    <n v="35917"/>
    <n v="0"/>
    <n v="0"/>
    <m/>
    <n v="0"/>
    <m/>
    <n v="350612"/>
    <m/>
    <m/>
    <m/>
    <m/>
    <m/>
    <m/>
    <m/>
    <n v="0"/>
    <n v="0"/>
    <n v="0"/>
    <n v="403630"/>
    <n v="40363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m/>
    <m/>
    <m/>
    <n v="1625"/>
    <n v="40"/>
    <n v="0"/>
    <n v="0"/>
    <m/>
    <n v="0"/>
    <n v="0"/>
    <n v="1665"/>
    <n v="24.5137"/>
    <n v="6.8760000000000003"/>
    <n v="6.9690000000000003"/>
    <n v="42.026691"/>
    <n v="0"/>
    <n v="0"/>
    <n v="0"/>
    <m/>
    <m/>
    <m/>
    <m/>
    <m/>
    <n v="80.385390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3Q2"/>
    <s v="Distribution"/>
    <s v="Local"/>
    <s v="Kyegegewa Rural Electricity Cooperation Society"/>
    <x v="2"/>
    <x v="2"/>
    <s v="D11"/>
    <s v="2013Q2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UEDCL"/>
    <x v="12"/>
    <x v="1"/>
    <s v="D13"/>
    <s v="2013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5"/>
    <x v="3"/>
    <s v="2013Q1"/>
    <s v="Distribution"/>
    <s v="Local"/>
    <s v="Southern West Service Territory (SWST)"/>
    <x v="6"/>
    <x v="1"/>
    <s v="D7"/>
    <s v="2013Q1D7"/>
    <n v="0"/>
    <n v="0"/>
    <n v="928247.29"/>
    <n v="0"/>
    <m/>
    <n v="0"/>
    <m/>
    <n v="928247.29"/>
    <m/>
    <m/>
    <m/>
    <m/>
    <m/>
    <m/>
    <m/>
    <n v="0"/>
    <n v="0"/>
    <n v="0"/>
    <n v="1854370"/>
    <n v="1854370"/>
    <m/>
    <m/>
    <m/>
    <m/>
    <m/>
    <m/>
    <m/>
    <n v="0"/>
    <m/>
    <n v="0"/>
    <n v="0"/>
    <n v="9"/>
    <n v="75"/>
    <n v="0"/>
    <m/>
    <n v="14"/>
    <n v="0"/>
    <m/>
    <n v="3"/>
    <n v="2"/>
    <n v="0"/>
    <n v="2"/>
    <n v="0"/>
    <n v="0"/>
    <n v="0"/>
    <n v="0"/>
    <n v="0"/>
    <n v="0"/>
    <n v="0"/>
    <n v="0"/>
    <n v="1"/>
    <n v="8105"/>
    <n v="106"/>
    <n v="0"/>
    <n v="0"/>
    <n v="0"/>
    <m/>
    <m/>
    <m/>
    <n v="1677"/>
    <n v="59"/>
    <n v="0"/>
    <n v="0"/>
    <m/>
    <n v="0"/>
    <n v="0"/>
    <n v="1736"/>
    <n v="6.2245999999999997"/>
    <n v="4.5152000000000001"/>
    <n v="8.2334999999999994"/>
    <n v="7.4414959999999999"/>
    <n v="0"/>
    <n v="0"/>
    <n v="0"/>
    <m/>
    <m/>
    <m/>
    <m/>
    <m/>
    <n v="26.414795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Southern Service Territory (SST)"/>
    <x v="1"/>
    <x v="1"/>
    <s v="D6"/>
    <s v="2013Q1D6"/>
    <n v="0"/>
    <n v="0"/>
    <n v="1109789.6200000001"/>
    <n v="0"/>
    <m/>
    <n v="0"/>
    <m/>
    <n v="1109789.6200000001"/>
    <m/>
    <m/>
    <m/>
    <m/>
    <m/>
    <m/>
    <m/>
    <n v="0"/>
    <n v="0"/>
    <n v="0"/>
    <n v="1408313"/>
    <n v="140831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782"/>
    <n v="82"/>
    <n v="0"/>
    <n v="0"/>
    <m/>
    <n v="0"/>
    <n v="0"/>
    <n v="2864"/>
    <n v="32.743144999999998"/>
    <n v="70.732801948000002"/>
    <n v="23.702966"/>
    <n v="21.370699999999999"/>
    <n v="0"/>
    <n v="0"/>
    <n v="0"/>
    <m/>
    <m/>
    <m/>
    <m/>
    <m/>
    <n v="148.5496129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Pader Abim Community Multipurpose Electric Co-operative Society Limited"/>
    <x v="4"/>
    <x v="4"/>
    <s v="D9"/>
    <s v="2013Q1D9"/>
    <n v="282415.87099999998"/>
    <n v="0"/>
    <n v="0"/>
    <n v="0"/>
    <m/>
    <n v="0"/>
    <m/>
    <n v="282415.87099999998"/>
    <m/>
    <m/>
    <m/>
    <m/>
    <m/>
    <m/>
    <m/>
    <n v="0"/>
    <n v="0"/>
    <n v="0"/>
    <n v="385288"/>
    <n v="38528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145"/>
    <n v="36"/>
    <n v="0"/>
    <n v="0"/>
    <m/>
    <n v="0"/>
    <n v="0"/>
    <n v="1181"/>
    <n v="23.49"/>
    <n v="0.44590000000000002"/>
    <n v="6.6360000000000001"/>
    <n v="14.1442"/>
    <n v="0"/>
    <n v="0"/>
    <n v="0"/>
    <m/>
    <m/>
    <m/>
    <m/>
    <m/>
    <n v="44.7160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North Western Service Territory (NWST)"/>
    <x v="5"/>
    <x v="1"/>
    <s v="D8"/>
    <s v="2013Q1D8"/>
    <n v="0"/>
    <n v="0"/>
    <n v="1326605.74"/>
    <n v="0"/>
    <m/>
    <n v="0"/>
    <m/>
    <n v="1326605.74"/>
    <m/>
    <m/>
    <m/>
    <m/>
    <m/>
    <m/>
    <m/>
    <n v="0"/>
    <n v="0"/>
    <n v="0"/>
    <n v="1661203"/>
    <n v="166120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3294"/>
    <n v="132"/>
    <n v="0"/>
    <n v="0"/>
    <m/>
    <n v="0"/>
    <n v="0"/>
    <n v="3426"/>
    <n v="42.978668999999996"/>
    <n v="2.6379999999999999"/>
    <n v="29.740020000000001"/>
    <n v="22.928699999999999"/>
    <n v="0"/>
    <n v="0"/>
    <n v="0"/>
    <m/>
    <m/>
    <m/>
    <m/>
    <m/>
    <n v="98.2853889999999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Kilembe Investment Limited"/>
    <x v="3"/>
    <x v="3"/>
    <s v="D12"/>
    <s v="2013Q1D12"/>
    <n v="336448.63484580599"/>
    <n v="277128.243512974"/>
    <n v="0"/>
    <n v="0"/>
    <m/>
    <n v="0"/>
    <m/>
    <n v="613576.87835877994"/>
    <m/>
    <m/>
    <m/>
    <m/>
    <m/>
    <m/>
    <m/>
    <n v="0"/>
    <n v="0"/>
    <n v="0"/>
    <n v="642873"/>
    <n v="64287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m/>
    <m/>
    <m/>
    <n v="1894"/>
    <n v="90"/>
    <n v="0"/>
    <n v="0"/>
    <m/>
    <n v="0"/>
    <n v="0"/>
    <n v="1984"/>
    <n v="41.843000000000004"/>
    <n v="22.742999999999999"/>
    <n v="13.798999999999999"/>
    <n v="79.066000000000003"/>
    <n v="6.1260000000000003"/>
    <n v="0"/>
    <n v="0"/>
    <m/>
    <m/>
    <m/>
    <m/>
    <m/>
    <n v="163.5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Bundibugyo Energy Cooperative Society (BECS)"/>
    <x v="0"/>
    <x v="0"/>
    <s v="D10"/>
    <s v="2013Q1D10"/>
    <n v="293262"/>
    <n v="32585"/>
    <n v="0"/>
    <n v="0"/>
    <m/>
    <n v="0"/>
    <m/>
    <n v="325847"/>
    <m/>
    <m/>
    <m/>
    <m/>
    <m/>
    <m/>
    <m/>
    <n v="0"/>
    <n v="0"/>
    <n v="0"/>
    <n v="421026"/>
    <n v="42102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m/>
    <m/>
    <m/>
    <n v="1583"/>
    <n v="39"/>
    <n v="0"/>
    <n v="0"/>
    <m/>
    <n v="0"/>
    <n v="0"/>
    <n v="1622"/>
    <n v="37.761499999999998"/>
    <n v="13.366"/>
    <n v="9.6654"/>
    <n v="68.381269000000003"/>
    <n v="0"/>
    <n v="0"/>
    <n v="0"/>
    <m/>
    <m/>
    <m/>
    <m/>
    <m/>
    <n v="129.17416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3Q1"/>
    <s v="Distribution"/>
    <s v="Local"/>
    <s v="Kyegegewa Rural Electricity Cooperation Society"/>
    <x v="2"/>
    <x v="2"/>
    <s v="D11"/>
    <s v="2013Q1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Kyegegewa Rural Electricity Cooperation Society"/>
    <x v="2"/>
    <x v="2"/>
    <s v="D11"/>
    <s v="2012Q4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UEDCL"/>
    <x v="12"/>
    <x v="1"/>
    <s v="D13"/>
    <s v="2012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m/>
    <m/>
    <m/>
    <m/>
    <m/>
    <m/>
    <m/>
    <m/>
    <m/>
    <m/>
    <n v="0"/>
    <n v="0"/>
    <m/>
    <m/>
    <m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6"/>
    <x v="0"/>
    <s v="2012Q4"/>
    <s v="Distribution"/>
    <s v="Local"/>
    <s v="Southern West Service Territory (SWST)"/>
    <x v="6"/>
    <x v="1"/>
    <s v="D7"/>
    <s v="2012Q4D7"/>
    <n v="0"/>
    <n v="0"/>
    <n v="826851.95"/>
    <n v="0"/>
    <m/>
    <n v="0"/>
    <m/>
    <n v="826851.95"/>
    <m/>
    <m/>
    <m/>
    <m/>
    <m/>
    <m/>
    <m/>
    <n v="0"/>
    <n v="0"/>
    <n v="0"/>
    <n v="1544419"/>
    <n v="154441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552"/>
    <n v="58"/>
    <n v="0"/>
    <n v="0"/>
    <m/>
    <n v="0"/>
    <n v="0"/>
    <n v="1610"/>
    <n v="23.709029999999998"/>
    <n v="10.4092"/>
    <n v="20.80125"/>
    <n v="1.2015"/>
    <n v="0"/>
    <n v="0"/>
    <n v="0"/>
    <m/>
    <m/>
    <m/>
    <m/>
    <m/>
    <n v="56.12097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Southern Service Territory (SST)"/>
    <x v="1"/>
    <x v="1"/>
    <s v="D6"/>
    <s v="2012Q4D6"/>
    <n v="0"/>
    <n v="0"/>
    <n v="974503.36"/>
    <n v="0"/>
    <m/>
    <n v="0"/>
    <m/>
    <n v="974503.36"/>
    <m/>
    <m/>
    <m/>
    <m/>
    <m/>
    <m/>
    <m/>
    <n v="0"/>
    <n v="0"/>
    <n v="0"/>
    <n v="1317968"/>
    <n v="131796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643"/>
    <n v="77"/>
    <n v="0"/>
    <n v="0"/>
    <m/>
    <n v="0"/>
    <n v="0"/>
    <n v="2720"/>
    <n v="33.167037999999998"/>
    <n v="14.71802564"/>
    <n v="14.004099999999999"/>
    <n v="8.2783999999999995"/>
    <n v="8.1940000000000008"/>
    <n v="0"/>
    <n v="0"/>
    <m/>
    <m/>
    <m/>
    <m/>
    <m/>
    <n v="78.361563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Pader Abim Community Multipurpose Electric Co-operative Society Limited"/>
    <x v="4"/>
    <x v="4"/>
    <s v="D9"/>
    <s v="2012Q4D9"/>
    <n v="257832.91899999999"/>
    <n v="0"/>
    <n v="0"/>
    <n v="0"/>
    <m/>
    <n v="0"/>
    <m/>
    <n v="257832.91899999999"/>
    <n v="97.157945999999995"/>
    <m/>
    <m/>
    <m/>
    <m/>
    <m/>
    <m/>
    <n v="0"/>
    <n v="0"/>
    <n v="0"/>
    <n v="289212"/>
    <n v="28921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m/>
    <m/>
    <m/>
    <n v="1143"/>
    <n v="0"/>
    <n v="0"/>
    <n v="0"/>
    <m/>
    <n v="0"/>
    <n v="0"/>
    <n v="1143"/>
    <n v="24.09"/>
    <n v="0.90349999999999997"/>
    <n v="7.2130000000000001"/>
    <n v="9.5014000000000003"/>
    <n v="0"/>
    <n v="0"/>
    <n v="0"/>
    <m/>
    <m/>
    <m/>
    <m/>
    <m/>
    <n v="41.7078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North Western Service Territory (NWST)"/>
    <x v="5"/>
    <x v="1"/>
    <s v="D8"/>
    <s v="2012Q4D8"/>
    <n v="0"/>
    <n v="0"/>
    <n v="1488425.4"/>
    <n v="0"/>
    <m/>
    <n v="0"/>
    <m/>
    <n v="1488425.4"/>
    <m/>
    <m/>
    <m/>
    <m/>
    <m/>
    <m/>
    <m/>
    <n v="0"/>
    <n v="0"/>
    <n v="0"/>
    <n v="2044016"/>
    <n v="204401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3040"/>
    <n v="130"/>
    <n v="0"/>
    <n v="0"/>
    <m/>
    <n v="0"/>
    <n v="0"/>
    <n v="3170"/>
    <n v="52.526440000000001"/>
    <n v="4.9571215999999998"/>
    <n v="26.324449999999999"/>
    <n v="16.140523000000002"/>
    <n v="0"/>
    <n v="0"/>
    <n v="0"/>
    <m/>
    <m/>
    <m/>
    <m/>
    <m/>
    <n v="99.948534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Kilembe Investment Limited"/>
    <x v="3"/>
    <x v="3"/>
    <s v="D12"/>
    <s v="2012Q4D12"/>
    <n v="457057.55254370498"/>
    <n v="278917.16566866299"/>
    <n v="0"/>
    <n v="0"/>
    <m/>
    <n v="0"/>
    <m/>
    <n v="735974.71821236797"/>
    <m/>
    <m/>
    <m/>
    <m/>
    <m/>
    <m/>
    <m/>
    <n v="0"/>
    <n v="0"/>
    <n v="0"/>
    <n v="1884619"/>
    <n v="188461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m/>
    <m/>
    <m/>
    <n v="1894"/>
    <n v="87"/>
    <n v="0"/>
    <n v="0"/>
    <m/>
    <n v="0"/>
    <n v="0"/>
    <n v="1981"/>
    <n v="36.634999999999998"/>
    <n v="10.436999999999999"/>
    <n v="10.122"/>
    <n v="10.407999999999999"/>
    <n v="5.1660000000000004"/>
    <n v="0"/>
    <n v="0"/>
    <m/>
    <m/>
    <m/>
    <m/>
    <m/>
    <n v="72.767999999999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2Q4"/>
    <s v="Distribution"/>
    <s v="Local"/>
    <s v="Bundibugyo Energy Cooperative Society (BECS)"/>
    <x v="0"/>
    <x v="0"/>
    <s v="D10"/>
    <s v="2012Q4D10"/>
    <n v="292926"/>
    <n v="31454"/>
    <n v="0"/>
    <n v="0"/>
    <m/>
    <n v="0"/>
    <m/>
    <n v="324380"/>
    <m/>
    <m/>
    <m/>
    <m/>
    <m/>
    <m/>
    <m/>
    <n v="0"/>
    <n v="0"/>
    <n v="0"/>
    <n v="403060"/>
    <n v="40306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1"/>
    <n v="11"/>
    <m/>
    <m/>
    <m/>
    <n v="1559"/>
    <n v="37"/>
    <n v="0"/>
    <n v="0"/>
    <m/>
    <n v="0"/>
    <n v="0"/>
    <n v="1596"/>
    <n v="30.470500000000001"/>
    <n v="6.9269999999999996"/>
    <n v="5.673"/>
    <n v="26.386534999999999"/>
    <n v="0"/>
    <n v="0"/>
    <n v="0"/>
    <m/>
    <m/>
    <m/>
    <m/>
    <m/>
    <n v="69.457035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UEDCL"/>
    <x v="12"/>
    <x v="1"/>
    <s v="D13"/>
    <s v="2012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m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6"/>
    <x v="1"/>
    <s v="2012Q3"/>
    <s v="Distribution"/>
    <s v="Local"/>
    <s v="Southern West Service Territory (SWST)"/>
    <x v="6"/>
    <x v="1"/>
    <s v="D7"/>
    <s v="2012Q3D7"/>
    <n v="0"/>
    <n v="0"/>
    <n v="772463.93"/>
    <n v="0"/>
    <m/>
    <n v="0"/>
    <m/>
    <n v="772463.93"/>
    <m/>
    <m/>
    <m/>
    <m/>
    <m/>
    <m/>
    <m/>
    <n v="0"/>
    <n v="0"/>
    <n v="0"/>
    <n v="1221757"/>
    <n v="122175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547"/>
    <n v="56"/>
    <n v="0"/>
    <n v="0"/>
    <m/>
    <n v="0"/>
    <n v="0"/>
    <n v="1603"/>
    <n v="19.765339999999998"/>
    <n v="0.14599999999999999"/>
    <n v="8.9749499999999998"/>
    <n v="7.0316999999999998"/>
    <n v="0"/>
    <n v="0"/>
    <n v="0"/>
    <m/>
    <m/>
    <m/>
    <m/>
    <m/>
    <n v="35.9179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Southern Service Territory (SST)"/>
    <x v="1"/>
    <x v="1"/>
    <s v="D6"/>
    <s v="2012Q3D6"/>
    <n v="0"/>
    <n v="0"/>
    <n v="1125750.6000000001"/>
    <n v="0"/>
    <m/>
    <n v="0"/>
    <m/>
    <n v="1125750.6000000001"/>
    <m/>
    <m/>
    <m/>
    <m/>
    <m/>
    <m/>
    <m/>
    <n v="0"/>
    <n v="0"/>
    <n v="0"/>
    <n v="1479222"/>
    <n v="147922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491"/>
    <n v="76"/>
    <n v="0"/>
    <n v="0"/>
    <m/>
    <n v="0"/>
    <n v="0"/>
    <n v="2567"/>
    <n v="43.231141000000001"/>
    <n v="14.542999999999999"/>
    <n v="20.079293"/>
    <n v="22.943899999999999"/>
    <n v="0"/>
    <n v="0"/>
    <n v="0"/>
    <m/>
    <m/>
    <m/>
    <m/>
    <m/>
    <n v="100.79733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Pader Abim Community Multipurpose Electric Co-operative Society Limited"/>
    <x v="4"/>
    <x v="4"/>
    <s v="D9"/>
    <s v="2012Q3D9"/>
    <n v="318101.783"/>
    <n v="0"/>
    <n v="0"/>
    <n v="0"/>
    <m/>
    <n v="0"/>
    <m/>
    <n v="318101.783"/>
    <m/>
    <m/>
    <m/>
    <m/>
    <m/>
    <m/>
    <m/>
    <n v="0"/>
    <n v="0"/>
    <n v="0"/>
    <n v="355862"/>
    <n v="35586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m/>
    <m/>
    <m/>
    <n v="0"/>
    <n v="0"/>
    <n v="0"/>
    <n v="0"/>
    <m/>
    <n v="0"/>
    <n v="0"/>
    <n v="0"/>
    <n v="22.99"/>
    <n v="0.2167"/>
    <n v="13.481"/>
    <n v="6.8360000000000003"/>
    <n v="0"/>
    <n v="0"/>
    <n v="0"/>
    <m/>
    <m/>
    <m/>
    <m/>
    <m/>
    <n v="43.523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North Western Service Territory (NWST)"/>
    <x v="5"/>
    <x v="1"/>
    <s v="D8"/>
    <s v="2012Q3D8"/>
    <n v="0"/>
    <n v="0"/>
    <n v="1288436.02"/>
    <n v="0"/>
    <m/>
    <n v="0"/>
    <m/>
    <n v="1288436.02"/>
    <m/>
    <m/>
    <m/>
    <m/>
    <m/>
    <m/>
    <m/>
    <n v="0"/>
    <n v="0"/>
    <n v="0"/>
    <n v="1697405"/>
    <n v="169740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851"/>
    <n v="102"/>
    <n v="0"/>
    <n v="0"/>
    <m/>
    <n v="0"/>
    <n v="0"/>
    <n v="2953"/>
    <n v="43.231141000000001"/>
    <n v="14.542999999999999"/>
    <n v="20.079293"/>
    <n v="22.943899999999999"/>
    <n v="0"/>
    <n v="0"/>
    <n v="0"/>
    <m/>
    <m/>
    <m/>
    <m/>
    <m/>
    <n v="100.79733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Kyegegewa Rural Electricity Cooperation Society"/>
    <x v="2"/>
    <x v="2"/>
    <s v="D11"/>
    <s v="2012Q3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Kilembe Investment Limited"/>
    <x v="3"/>
    <x v="3"/>
    <s v="D12"/>
    <s v="2012Q3D12"/>
    <n v="322732.5"/>
    <n v="246342.5"/>
    <n v="0"/>
    <n v="0"/>
    <m/>
    <n v="0"/>
    <m/>
    <n v="569075"/>
    <m/>
    <m/>
    <m/>
    <m/>
    <m/>
    <m/>
    <m/>
    <n v="0"/>
    <n v="0"/>
    <n v="0"/>
    <n v="1553334"/>
    <n v="155333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m/>
    <m/>
    <m/>
    <n v="1894"/>
    <n v="83"/>
    <n v="0"/>
    <n v="0"/>
    <m/>
    <n v="0"/>
    <n v="0"/>
    <n v="1977"/>
    <n v="24.030999999999999"/>
    <n v="13.282999999999999"/>
    <n v="6.6980000000000004"/>
    <n v="30.780999999999999"/>
    <n v="11.816000000000001"/>
    <n v="0"/>
    <n v="0"/>
    <m/>
    <m/>
    <m/>
    <m/>
    <m/>
    <n v="86.609000000000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2Q3"/>
    <s v="Distribution"/>
    <s v="Local"/>
    <s v="Bundibugyo Energy Cooperative Society (BECS)"/>
    <x v="0"/>
    <x v="0"/>
    <s v="D10"/>
    <s v="2012Q3D10"/>
    <n v="269628"/>
    <n v="25995"/>
    <n v="0"/>
    <n v="0"/>
    <m/>
    <n v="0"/>
    <m/>
    <n v="295623"/>
    <m/>
    <m/>
    <m/>
    <m/>
    <m/>
    <m/>
    <m/>
    <n v="0"/>
    <n v="0"/>
    <n v="0"/>
    <n v="332773"/>
    <n v="33277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1"/>
    <n v="11"/>
    <m/>
    <m/>
    <m/>
    <n v="0"/>
    <n v="0"/>
    <n v="0"/>
    <n v="0"/>
    <m/>
    <n v="0"/>
    <n v="0"/>
    <n v="0"/>
    <n v="36.961651000000003"/>
    <n v="5.141"/>
    <n v="5.3369"/>
    <n v="7.6207000000000003"/>
    <n v="0"/>
    <n v="0"/>
    <n v="0"/>
    <m/>
    <m/>
    <m/>
    <m/>
    <m/>
    <n v="55.060251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UEDCL"/>
    <x v="12"/>
    <x v="1"/>
    <s v="D13"/>
    <s v="2012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6"/>
    <x v="2"/>
    <s v="2012Q2"/>
    <s v="Distribution"/>
    <s v="Local"/>
    <s v="Southern West Service Territory (SWST)"/>
    <x v="6"/>
    <x v="1"/>
    <s v="D7"/>
    <s v="2012Q2D7"/>
    <n v="0"/>
    <n v="0"/>
    <n v="866132.57"/>
    <n v="0"/>
    <m/>
    <n v="0"/>
    <m/>
    <n v="866132.57"/>
    <m/>
    <m/>
    <m/>
    <m/>
    <m/>
    <m/>
    <m/>
    <n v="0"/>
    <n v="0"/>
    <n v="0"/>
    <n v="1497397"/>
    <n v="1497397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n v="1850"/>
    <n v="32"/>
    <n v="0"/>
    <n v="0"/>
    <n v="0"/>
    <m/>
    <m/>
    <m/>
    <n v="1420"/>
    <n v="52"/>
    <n v="0"/>
    <n v="0"/>
    <m/>
    <n v="0"/>
    <n v="0"/>
    <n v="1472"/>
    <n v="18.672840000000001"/>
    <n v="18.922499999999999"/>
    <n v="6.73367"/>
    <n v="42.134799999999998"/>
    <n v="0"/>
    <n v="0"/>
    <n v="0"/>
    <m/>
    <m/>
    <m/>
    <m/>
    <m/>
    <n v="86.46380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Southern Service Territory (SST)"/>
    <x v="1"/>
    <x v="1"/>
    <s v="D6"/>
    <s v="2012Q2D6"/>
    <n v="0"/>
    <n v="0"/>
    <n v="848519.94"/>
    <n v="0"/>
    <m/>
    <n v="0"/>
    <m/>
    <n v="848519.94"/>
    <m/>
    <m/>
    <m/>
    <m/>
    <m/>
    <m/>
    <m/>
    <n v="0"/>
    <n v="0"/>
    <n v="0"/>
    <n v="1214317"/>
    <n v="121431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374"/>
    <n v="72"/>
    <n v="0"/>
    <n v="0"/>
    <m/>
    <n v="0"/>
    <n v="0"/>
    <n v="2446"/>
    <n v="34.704583999999997"/>
    <n v="32.643500000000003"/>
    <n v="14.538970000000001"/>
    <n v="45.847351000000003"/>
    <n v="0.08"/>
    <n v="0"/>
    <n v="0"/>
    <m/>
    <m/>
    <m/>
    <m/>
    <m/>
    <n v="127.81440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Pader Abim Community Multipurpose Electric Co-operative Society Limited"/>
    <x v="4"/>
    <x v="4"/>
    <s v="D9"/>
    <s v="2012Q2D9"/>
    <n v="334177"/>
    <n v="0"/>
    <n v="0"/>
    <n v="0"/>
    <m/>
    <n v="0"/>
    <m/>
    <n v="334177"/>
    <m/>
    <m/>
    <m/>
    <m/>
    <m/>
    <m/>
    <m/>
    <n v="0"/>
    <n v="0"/>
    <n v="0"/>
    <n v="334176"/>
    <n v="3341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8"/>
    <n v="8"/>
    <m/>
    <m/>
    <m/>
    <n v="0"/>
    <n v="0"/>
    <n v="0"/>
    <n v="0"/>
    <m/>
    <n v="0"/>
    <n v="0"/>
    <n v="0"/>
    <n v="14.667999999999999"/>
    <n v="0.39500000000000002"/>
    <n v="16.556000000000001"/>
    <n v="63.735345000000002"/>
    <n v="0"/>
    <n v="0"/>
    <n v="0"/>
    <m/>
    <m/>
    <m/>
    <m/>
    <m/>
    <n v="95.354344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North Western Service Territory (NWST)"/>
    <x v="5"/>
    <x v="1"/>
    <s v="D8"/>
    <s v="2012Q2D8"/>
    <n v="0"/>
    <n v="0"/>
    <n v="1314902.49"/>
    <n v="0"/>
    <m/>
    <n v="0"/>
    <m/>
    <n v="1314902.49"/>
    <m/>
    <m/>
    <m/>
    <m/>
    <m/>
    <m/>
    <m/>
    <n v="0"/>
    <n v="0"/>
    <n v="0"/>
    <n v="1756724"/>
    <n v="175672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585"/>
    <n v="86"/>
    <n v="0"/>
    <n v="0"/>
    <m/>
    <n v="0"/>
    <n v="0"/>
    <n v="2671"/>
    <n v="34.704583999999997"/>
    <n v="32.643500000000003"/>
    <n v="14.538970000000001"/>
    <n v="45.847351000000003"/>
    <n v="0.08"/>
    <n v="0"/>
    <n v="0"/>
    <m/>
    <m/>
    <m/>
    <m/>
    <m/>
    <n v="127.81440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Kilembe Investment Limited"/>
    <x v="3"/>
    <x v="3"/>
    <s v="D12"/>
    <s v="2012Q2D12"/>
    <n v="381285"/>
    <n v="225305"/>
    <n v="0"/>
    <n v="0"/>
    <m/>
    <n v="0"/>
    <m/>
    <n v="606590"/>
    <m/>
    <m/>
    <m/>
    <m/>
    <m/>
    <m/>
    <m/>
    <n v="0"/>
    <n v="0"/>
    <n v="0"/>
    <n v="1242551"/>
    <n v="1242551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n v="1850"/>
    <n v="32"/>
    <n v="0"/>
    <n v="11"/>
    <n v="11"/>
    <m/>
    <m/>
    <m/>
    <n v="1894"/>
    <n v="79"/>
    <n v="0"/>
    <n v="0"/>
    <m/>
    <n v="0"/>
    <n v="0"/>
    <n v="1973"/>
    <n v="34.545000000000002"/>
    <n v="12.801"/>
    <n v="5.78"/>
    <n v="26.545000000000002"/>
    <n v="33.241"/>
    <n v="0"/>
    <n v="0"/>
    <m/>
    <m/>
    <m/>
    <m/>
    <m/>
    <n v="112.91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Bundibugyo Energy Cooperative Society (BECS)"/>
    <x v="0"/>
    <x v="0"/>
    <s v="D10"/>
    <s v="2012Q2D10"/>
    <n v="245808"/>
    <n v="24309"/>
    <n v="0"/>
    <n v="0"/>
    <m/>
    <n v="0"/>
    <m/>
    <n v="270117"/>
    <m/>
    <m/>
    <m/>
    <m/>
    <m/>
    <m/>
    <m/>
    <n v="0"/>
    <n v="0"/>
    <n v="0"/>
    <n v="330704"/>
    <n v="330704"/>
    <m/>
    <m/>
    <m/>
    <m/>
    <m/>
    <m/>
    <m/>
    <n v="0"/>
    <m/>
    <n v="0"/>
    <n v="0"/>
    <n v="3"/>
    <n v="10"/>
    <n v="0"/>
    <m/>
    <n v="6"/>
    <n v="0"/>
    <m/>
    <n v="3"/>
    <n v="1"/>
    <n v="0"/>
    <n v="2"/>
    <n v="0"/>
    <n v="0"/>
    <n v="0"/>
    <n v="0"/>
    <n v="0"/>
    <n v="0"/>
    <n v="0"/>
    <n v="0"/>
    <n v="0"/>
    <n v="2655"/>
    <n v="25"/>
    <n v="0"/>
    <n v="8"/>
    <n v="8"/>
    <m/>
    <m/>
    <m/>
    <n v="0"/>
    <n v="0"/>
    <n v="0"/>
    <n v="0"/>
    <m/>
    <n v="0"/>
    <n v="0"/>
    <n v="0"/>
    <n v="16.057700000000001"/>
    <n v="13.7575"/>
    <n v="5.6356000000000002"/>
    <n v="22.761286999999999"/>
    <n v="0"/>
    <n v="0"/>
    <n v="0"/>
    <m/>
    <m/>
    <m/>
    <m/>
    <m/>
    <n v="58.212086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2Q2"/>
    <s v="Distribution"/>
    <s v="Local"/>
    <s v="Kyegegewa Rural Electricity Cooperation Society"/>
    <x v="2"/>
    <x v="2"/>
    <s v="D11"/>
    <s v="2012Q2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UEDCL"/>
    <x v="12"/>
    <x v="1"/>
    <s v="D13"/>
    <s v="2012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6"/>
    <x v="3"/>
    <s v="2012Q1"/>
    <s v="Distribution"/>
    <s v="Local"/>
    <s v="Southern West Service Territory (SWST)"/>
    <x v="6"/>
    <x v="1"/>
    <s v="D7"/>
    <s v="2012Q1D7"/>
    <n v="0"/>
    <n v="0"/>
    <n v="701551.97"/>
    <n v="0"/>
    <m/>
    <n v="0"/>
    <m/>
    <n v="701551.97"/>
    <m/>
    <m/>
    <m/>
    <m/>
    <m/>
    <m/>
    <m/>
    <n v="0"/>
    <n v="0"/>
    <n v="0"/>
    <n v="1079202"/>
    <n v="1079202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n v="1850"/>
    <n v="32"/>
    <n v="0"/>
    <n v="0"/>
    <n v="0"/>
    <m/>
    <m/>
    <m/>
    <n v="1337"/>
    <n v="50"/>
    <n v="0"/>
    <n v="0"/>
    <m/>
    <n v="0"/>
    <n v="0"/>
    <n v="1387"/>
    <n v="17.606764999999999"/>
    <n v="0.33100000000000002"/>
    <n v="8.0557999999999996"/>
    <n v="8.2337000000000007"/>
    <n v="0"/>
    <n v="0"/>
    <n v="0"/>
    <m/>
    <m/>
    <m/>
    <m/>
    <m/>
    <n v="34.227264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Southern Service Territory (SST)"/>
    <x v="1"/>
    <x v="1"/>
    <s v="D6"/>
    <s v="2012Q1D6"/>
    <n v="0"/>
    <n v="0"/>
    <n v="906976.33"/>
    <n v="0"/>
    <m/>
    <n v="0"/>
    <m/>
    <n v="906976.33"/>
    <m/>
    <m/>
    <m/>
    <m/>
    <m/>
    <m/>
    <m/>
    <n v="0"/>
    <n v="0"/>
    <n v="0"/>
    <n v="1122925"/>
    <n v="112292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262"/>
    <n v="69"/>
    <n v="0"/>
    <n v="0"/>
    <m/>
    <n v="0"/>
    <n v="0"/>
    <n v="2331"/>
    <n v="37.878053999999999"/>
    <n v="0.90800000000000003"/>
    <n v="33.470770000000002"/>
    <n v="49.7727"/>
    <n v="0"/>
    <n v="0"/>
    <n v="0"/>
    <m/>
    <m/>
    <m/>
    <m/>
    <m/>
    <n v="122.02952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Pader Abim Community Multipurpose Electric Co-operative Society Limited"/>
    <x v="4"/>
    <x v="4"/>
    <s v="D9"/>
    <s v="2012Q1D9"/>
    <n v="191266"/>
    <n v="0"/>
    <n v="0"/>
    <n v="0"/>
    <m/>
    <n v="0"/>
    <m/>
    <n v="191266"/>
    <m/>
    <m/>
    <m/>
    <m/>
    <m/>
    <m/>
    <m/>
    <n v="0"/>
    <n v="0"/>
    <n v="0"/>
    <n v="268711"/>
    <n v="268711"/>
    <m/>
    <m/>
    <m/>
    <m/>
    <m/>
    <m/>
    <m/>
    <n v="0"/>
    <m/>
    <n v="0"/>
    <n v="0"/>
    <n v="0"/>
    <n v="9"/>
    <n v="0"/>
    <m/>
    <n v="12"/>
    <n v="0"/>
    <m/>
    <n v="0"/>
    <n v="0"/>
    <n v="0"/>
    <n v="0"/>
    <n v="0"/>
    <n v="0"/>
    <n v="0"/>
    <n v="0"/>
    <n v="0"/>
    <n v="0"/>
    <n v="0"/>
    <n v="0"/>
    <n v="0"/>
    <n v="1650"/>
    <n v="21"/>
    <n v="0"/>
    <n v="8"/>
    <n v="8"/>
    <m/>
    <m/>
    <m/>
    <n v="0"/>
    <n v="0"/>
    <n v="0"/>
    <n v="0"/>
    <m/>
    <n v="0"/>
    <n v="0"/>
    <n v="0"/>
    <n v="14.858000000000001"/>
    <n v="0.83050000000000002"/>
    <n v="13.165800000000001"/>
    <n v="41.036225999999999"/>
    <n v="0"/>
    <n v="0"/>
    <n v="0"/>
    <m/>
    <m/>
    <m/>
    <m/>
    <m/>
    <n v="69.890525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North Western Service Territory (NWST)"/>
    <x v="5"/>
    <x v="1"/>
    <s v="D8"/>
    <s v="2012Q1D8"/>
    <n v="0"/>
    <n v="0"/>
    <n v="832359.69"/>
    <n v="0"/>
    <m/>
    <n v="0"/>
    <m/>
    <n v="832359.69"/>
    <m/>
    <m/>
    <m/>
    <m/>
    <m/>
    <m/>
    <m/>
    <n v="0"/>
    <n v="0"/>
    <n v="0"/>
    <n v="1156150"/>
    <n v="115615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321"/>
    <n v="81"/>
    <n v="0"/>
    <n v="0"/>
    <m/>
    <n v="0"/>
    <n v="0"/>
    <n v="2402"/>
    <n v="37.878053999999999"/>
    <n v="0.90800000000000003"/>
    <n v="33.470770000000002"/>
    <n v="49.7727"/>
    <n v="0"/>
    <n v="0"/>
    <n v="0"/>
    <m/>
    <m/>
    <m/>
    <m/>
    <m/>
    <n v="122.02952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Kilembe Investment Limited"/>
    <x v="3"/>
    <x v="3"/>
    <s v="D12"/>
    <s v="2012Q1D12"/>
    <n v="342270"/>
    <n v="178915"/>
    <n v="0"/>
    <n v="0"/>
    <m/>
    <n v="0"/>
    <m/>
    <n v="521185"/>
    <m/>
    <m/>
    <m/>
    <m/>
    <m/>
    <m/>
    <m/>
    <n v="0"/>
    <n v="0"/>
    <n v="0"/>
    <n v="1803579"/>
    <n v="1803579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n v="1850"/>
    <n v="32"/>
    <n v="0"/>
    <n v="10"/>
    <n v="10"/>
    <m/>
    <m/>
    <m/>
    <n v="1894"/>
    <n v="77"/>
    <n v="0"/>
    <n v="0"/>
    <m/>
    <n v="0"/>
    <n v="0"/>
    <n v="1971"/>
    <n v="27.117000000000001"/>
    <n v="25.917000000000002"/>
    <n v="13.121"/>
    <n v="24.417000000000002"/>
    <n v="10.180999999999999"/>
    <n v="0"/>
    <n v="0"/>
    <m/>
    <m/>
    <m/>
    <m/>
    <m/>
    <n v="100.7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Bundibugyo Energy Cooperative Society (BECS)"/>
    <x v="0"/>
    <x v="0"/>
    <s v="D10"/>
    <s v="2012Q1D10"/>
    <n v="244887"/>
    <n v="25052"/>
    <n v="0"/>
    <n v="0"/>
    <m/>
    <n v="0"/>
    <m/>
    <n v="269939"/>
    <m/>
    <m/>
    <m/>
    <m/>
    <m/>
    <m/>
    <m/>
    <n v="0"/>
    <n v="0"/>
    <n v="0"/>
    <n v="319923"/>
    <n v="319923"/>
    <m/>
    <m/>
    <m/>
    <m/>
    <m/>
    <m/>
    <m/>
    <n v="0"/>
    <m/>
    <n v="0"/>
    <n v="0"/>
    <n v="3"/>
    <n v="9"/>
    <n v="0"/>
    <m/>
    <n v="5"/>
    <n v="0"/>
    <m/>
    <n v="2"/>
    <n v="1"/>
    <n v="0"/>
    <n v="2"/>
    <n v="0"/>
    <n v="0"/>
    <n v="0"/>
    <n v="0"/>
    <n v="0"/>
    <n v="0"/>
    <n v="0"/>
    <n v="0"/>
    <n v="0"/>
    <n v="2305"/>
    <n v="22"/>
    <n v="0"/>
    <n v="7"/>
    <n v="7"/>
    <m/>
    <m/>
    <m/>
    <n v="0"/>
    <n v="0"/>
    <n v="0"/>
    <n v="0"/>
    <m/>
    <n v="0"/>
    <n v="0"/>
    <n v="0"/>
    <n v="22.805099999999999"/>
    <n v="10.71"/>
    <n v="4.3404999999999996"/>
    <n v="12.5014"/>
    <n v="0"/>
    <n v="0"/>
    <n v="0"/>
    <m/>
    <m/>
    <m/>
    <m/>
    <m/>
    <n v="50.35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2Q1"/>
    <s v="Distribution"/>
    <s v="Local"/>
    <s v="Kyegegewa Rural Electricity Cooperation Society"/>
    <x v="2"/>
    <x v="2"/>
    <s v="D11"/>
    <s v="2012Q1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Kyegegewa Rural Electricity Cooperation Society"/>
    <x v="2"/>
    <x v="2"/>
    <s v="D11"/>
    <s v="2011Q4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UEDCL"/>
    <x v="12"/>
    <x v="1"/>
    <s v="D13"/>
    <s v="2011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7"/>
    <x v="0"/>
    <s v="2011Q4"/>
    <s v="Distribution"/>
    <s v="Local"/>
    <s v="Southern West Service Territory (SWST)"/>
    <x v="6"/>
    <x v="1"/>
    <s v="D7"/>
    <s v="2011Q4D7"/>
    <n v="0"/>
    <n v="0"/>
    <n v="875286.82"/>
    <n v="0"/>
    <m/>
    <n v="0"/>
    <m/>
    <n v="875286.82"/>
    <m/>
    <m/>
    <m/>
    <m/>
    <m/>
    <m/>
    <m/>
    <n v="0"/>
    <n v="0"/>
    <n v="0"/>
    <n v="1063297"/>
    <n v="106329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278"/>
    <n v="50"/>
    <n v="0"/>
    <n v="0"/>
    <m/>
    <n v="0"/>
    <n v="0"/>
    <n v="1328"/>
    <n v="16.986794"/>
    <n v="0.28799999999999998"/>
    <n v="8.8514999999999997"/>
    <n v="6.31175"/>
    <n v="0"/>
    <n v="0"/>
    <n v="0"/>
    <m/>
    <m/>
    <m/>
    <m/>
    <m/>
    <n v="32.438044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Southern Service Territory (SST)"/>
    <x v="1"/>
    <x v="1"/>
    <s v="D6"/>
    <s v="2011Q4D6"/>
    <n v="0"/>
    <n v="0"/>
    <n v="742044.09"/>
    <n v="0"/>
    <m/>
    <n v="0"/>
    <m/>
    <n v="742044.09"/>
    <m/>
    <m/>
    <m/>
    <m/>
    <m/>
    <m/>
    <m/>
    <n v="0"/>
    <n v="0"/>
    <n v="0"/>
    <n v="1013243"/>
    <n v="101324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2176"/>
    <n v="144"/>
    <n v="0"/>
    <n v="0"/>
    <m/>
    <n v="0"/>
    <n v="0"/>
    <n v="2320"/>
    <n v="32.147987999999998"/>
    <n v="2.5999999999999999E-2"/>
    <n v="10.115"/>
    <n v="6.6927000000000003"/>
    <n v="0"/>
    <n v="0"/>
    <n v="0"/>
    <m/>
    <m/>
    <m/>
    <m/>
    <m/>
    <n v="48.981688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Pader Abim Community Multipurpose Electric Co-operative Society Limited"/>
    <x v="4"/>
    <x v="4"/>
    <s v="D9"/>
    <s v="2011Q4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992"/>
    <n v="0"/>
    <n v="0"/>
    <n v="0"/>
    <m/>
    <n v="0"/>
    <n v="0"/>
    <n v="992"/>
    <n v="14.667999999999999"/>
    <n v="0.39500000000000002"/>
    <n v="16.556000000000001"/>
    <n v="63.735345000000002"/>
    <n v="0"/>
    <n v="0"/>
    <n v="0"/>
    <m/>
    <m/>
    <m/>
    <m/>
    <m/>
    <n v="95.354344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North Western Service Territory (NWST)"/>
    <x v="5"/>
    <x v="1"/>
    <s v="D8"/>
    <s v="2011Q4D8"/>
    <n v="0"/>
    <n v="0"/>
    <n v="1213812.99"/>
    <n v="0"/>
    <m/>
    <n v="0"/>
    <m/>
    <n v="1213812.99"/>
    <m/>
    <m/>
    <m/>
    <m/>
    <m/>
    <m/>
    <m/>
    <n v="0"/>
    <n v="0"/>
    <n v="0"/>
    <n v="1646682"/>
    <n v="164668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999"/>
    <n v="76"/>
    <n v="0"/>
    <n v="0"/>
    <m/>
    <n v="0"/>
    <n v="0"/>
    <n v="2075"/>
    <n v="25.025297999999999"/>
    <n v="4.1660000000000004"/>
    <n v="8.6084999999999994"/>
    <n v="7.26295"/>
    <n v="0"/>
    <n v="0"/>
    <n v="0"/>
    <m/>
    <m/>
    <m/>
    <m/>
    <m/>
    <n v="45.062747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Kilembe Investment Limited"/>
    <x v="3"/>
    <x v="3"/>
    <s v="D12"/>
    <s v="2011Q4D12"/>
    <n v="324245"/>
    <n v="200867.5"/>
    <n v="0"/>
    <n v="0"/>
    <m/>
    <n v="0"/>
    <m/>
    <n v="525112.5"/>
    <m/>
    <m/>
    <m/>
    <m/>
    <m/>
    <m/>
    <m/>
    <n v="0"/>
    <n v="0"/>
    <n v="0"/>
    <n v="1474897"/>
    <n v="147489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m/>
    <m/>
    <m/>
    <n v="1868"/>
    <n v="74"/>
    <n v="0"/>
    <n v="0"/>
    <m/>
    <n v="0"/>
    <n v="0"/>
    <n v="1942"/>
    <n v="19.524999999999999"/>
    <n v="6.8879999999999999"/>
    <n v="11.385999999999999"/>
    <n v="24.33"/>
    <n v="1.49"/>
    <n v="0"/>
    <n v="0"/>
    <m/>
    <m/>
    <m/>
    <m/>
    <m/>
    <n v="63.6189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1Q4"/>
    <s v="Distribution"/>
    <s v="Local"/>
    <s v="Bundibugyo Energy Cooperative Society (BECS)"/>
    <x v="0"/>
    <x v="0"/>
    <s v="D10"/>
    <s v="2011Q4D10"/>
    <n v="249939"/>
    <n v="23412"/>
    <n v="0"/>
    <n v="0"/>
    <m/>
    <n v="0"/>
    <m/>
    <n v="273351"/>
    <m/>
    <m/>
    <m/>
    <m/>
    <m/>
    <m/>
    <m/>
    <n v="0"/>
    <n v="0"/>
    <n v="0"/>
    <n v="309189"/>
    <n v="309189"/>
    <m/>
    <m/>
    <m/>
    <m/>
    <m/>
    <m/>
    <m/>
    <n v="0"/>
    <m/>
    <n v="0"/>
    <n v="0"/>
    <n v="3"/>
    <n v="6"/>
    <n v="0"/>
    <m/>
    <n v="6"/>
    <n v="0"/>
    <m/>
    <n v="2"/>
    <n v="1"/>
    <n v="0"/>
    <n v="2"/>
    <n v="0"/>
    <n v="0"/>
    <n v="0"/>
    <n v="0"/>
    <n v="0"/>
    <n v="0"/>
    <n v="0"/>
    <n v="0"/>
    <n v="0"/>
    <n v="2255"/>
    <n v="20"/>
    <n v="0"/>
    <n v="7"/>
    <n v="7"/>
    <m/>
    <m/>
    <m/>
    <n v="946"/>
    <n v="18"/>
    <n v="0"/>
    <n v="0"/>
    <m/>
    <n v="0"/>
    <n v="0"/>
    <n v="964"/>
    <n v="22.567299999999999"/>
    <n v="10.5715"/>
    <n v="3.9420000000000002"/>
    <n v="13.454000000000001"/>
    <n v="0"/>
    <n v="0"/>
    <n v="0"/>
    <m/>
    <m/>
    <m/>
    <m/>
    <m/>
    <n v="50.5348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UEDCL"/>
    <x v="12"/>
    <x v="1"/>
    <s v="D13"/>
    <s v="2011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7"/>
    <x v="1"/>
    <s v="2011Q3"/>
    <s v="Distribution"/>
    <s v="Local"/>
    <s v="Southern West Service Territory (SWST)"/>
    <x v="6"/>
    <x v="1"/>
    <s v="D7"/>
    <s v="2011Q3D7"/>
    <n v="0"/>
    <n v="0"/>
    <n v="676167.41"/>
    <n v="0"/>
    <m/>
    <n v="0"/>
    <m/>
    <n v="676167.41"/>
    <m/>
    <m/>
    <m/>
    <m/>
    <m/>
    <m/>
    <m/>
    <n v="0"/>
    <n v="0"/>
    <n v="0"/>
    <n v="1200908"/>
    <n v="120090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189"/>
    <n v="45"/>
    <n v="0"/>
    <n v="0"/>
    <m/>
    <n v="0"/>
    <n v="0"/>
    <n v="1234"/>
    <n v="19.271629000000001"/>
    <n v="5.8520000000000003"/>
    <n v="15.145994999999999"/>
    <n v="6.0350999999999999"/>
    <n v="0"/>
    <n v="0"/>
    <n v="0"/>
    <m/>
    <m/>
    <m/>
    <m/>
    <m/>
    <n v="46.3047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Southern Service Territory (SST)"/>
    <x v="1"/>
    <x v="1"/>
    <s v="D6"/>
    <s v="2011Q3D6"/>
    <n v="0"/>
    <n v="0"/>
    <n v="735686.25"/>
    <n v="0"/>
    <m/>
    <n v="0"/>
    <m/>
    <n v="735686.25"/>
    <m/>
    <m/>
    <m/>
    <m/>
    <m/>
    <m/>
    <m/>
    <n v="0"/>
    <n v="0"/>
    <n v="0"/>
    <n v="930356"/>
    <n v="93035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975"/>
    <n v="142"/>
    <n v="0"/>
    <n v="0"/>
    <m/>
    <n v="0"/>
    <n v="0"/>
    <n v="2117"/>
    <n v="6.9584999999999999"/>
    <n v="0.1"/>
    <n v="18.084873999999999"/>
    <n v="15.3451"/>
    <n v="0"/>
    <n v="0"/>
    <n v="0"/>
    <m/>
    <m/>
    <m/>
    <m/>
    <m/>
    <n v="40.488473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Pader Abim Community Multipurpose Electric Co-operative Society Limited"/>
    <x v="4"/>
    <x v="4"/>
    <s v="D9"/>
    <s v="2011Q3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22.99"/>
    <n v="0.2167"/>
    <n v="13.481"/>
    <n v="6.8360000000000003"/>
    <n v="0"/>
    <n v="0"/>
    <n v="0"/>
    <m/>
    <m/>
    <m/>
    <m/>
    <m/>
    <n v="43.523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North Western Service Territory (NWST)"/>
    <x v="5"/>
    <x v="1"/>
    <s v="D8"/>
    <s v="2011Q3D8"/>
    <n v="0"/>
    <n v="0"/>
    <n v="1009058.7"/>
    <n v="0"/>
    <m/>
    <n v="0"/>
    <m/>
    <n v="1009058.7"/>
    <m/>
    <m/>
    <m/>
    <m/>
    <m/>
    <m/>
    <m/>
    <n v="0"/>
    <n v="0"/>
    <n v="0"/>
    <n v="1267649"/>
    <n v="126764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871"/>
    <n v="67"/>
    <n v="0"/>
    <n v="0"/>
    <m/>
    <n v="0"/>
    <n v="0"/>
    <n v="1938"/>
    <n v="4.3634000000000004"/>
    <n v="15.027100000000001"/>
    <n v="9.1494999999999997"/>
    <n v="10.8428"/>
    <n v="0"/>
    <n v="0"/>
    <n v="0"/>
    <m/>
    <m/>
    <m/>
    <m/>
    <m/>
    <n v="39.382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Kyegegewa Rural Electricity Cooperation Society"/>
    <x v="2"/>
    <x v="2"/>
    <s v="D11"/>
    <s v="2011Q3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Kilembe Investment Limited"/>
    <x v="3"/>
    <x v="3"/>
    <s v="D12"/>
    <s v="2011Q3D12"/>
    <n v="275857.5"/>
    <n v="187220"/>
    <n v="0"/>
    <n v="0"/>
    <m/>
    <n v="0"/>
    <m/>
    <n v="463077.5"/>
    <m/>
    <m/>
    <m/>
    <m/>
    <m/>
    <m/>
    <m/>
    <n v="0"/>
    <n v="0"/>
    <n v="0"/>
    <n v="836431"/>
    <n v="836431"/>
    <m/>
    <m/>
    <m/>
    <m/>
    <m/>
    <m/>
    <m/>
    <n v="0"/>
    <m/>
    <n v="0"/>
    <n v="0"/>
    <n v="15"/>
    <n v="8"/>
    <n v="0"/>
    <m/>
    <n v="4"/>
    <n v="0"/>
    <m/>
    <n v="0"/>
    <n v="0"/>
    <n v="0"/>
    <n v="2"/>
    <n v="0"/>
    <n v="0"/>
    <n v="0"/>
    <n v="1"/>
    <n v="0"/>
    <n v="0"/>
    <n v="0"/>
    <n v="0"/>
    <n v="0"/>
    <n v="2305"/>
    <n v="30"/>
    <n v="0"/>
    <n v="9"/>
    <n v="9"/>
    <m/>
    <m/>
    <m/>
    <n v="1848"/>
    <n v="71"/>
    <n v="0"/>
    <n v="0"/>
    <m/>
    <n v="0"/>
    <n v="0"/>
    <n v="1919"/>
    <n v="16.920999999999999"/>
    <n v="7.7320000000000002"/>
    <n v="5.4640000000000004"/>
    <n v="27.428000000000001"/>
    <n v="0.77200000000000002"/>
    <n v="0"/>
    <n v="0"/>
    <m/>
    <m/>
    <m/>
    <m/>
    <m/>
    <n v="58.3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1Q3"/>
    <s v="Distribution"/>
    <s v="Local"/>
    <s v="Bundibugyo Energy Cooperative Society (BECS)"/>
    <x v="0"/>
    <x v="0"/>
    <s v="D10"/>
    <s v="2011Q3D10"/>
    <n v="202100"/>
    <n v="22717"/>
    <n v="0"/>
    <n v="0"/>
    <m/>
    <n v="0"/>
    <m/>
    <n v="224817"/>
    <m/>
    <m/>
    <m/>
    <m/>
    <m/>
    <m/>
    <m/>
    <n v="0"/>
    <n v="0"/>
    <n v="0"/>
    <n v="261182"/>
    <n v="261182"/>
    <m/>
    <m/>
    <m/>
    <m/>
    <m/>
    <m/>
    <m/>
    <n v="0"/>
    <m/>
    <n v="0"/>
    <n v="0"/>
    <n v="1"/>
    <n v="5"/>
    <n v="0"/>
    <m/>
    <n v="3"/>
    <n v="0"/>
    <m/>
    <n v="3"/>
    <n v="1"/>
    <n v="0"/>
    <n v="2"/>
    <n v="0"/>
    <n v="0"/>
    <n v="0"/>
    <n v="0"/>
    <n v="0"/>
    <n v="0"/>
    <n v="0"/>
    <n v="0"/>
    <n v="0"/>
    <n v="2055"/>
    <n v="15"/>
    <n v="0"/>
    <n v="8"/>
    <n v="8"/>
    <m/>
    <m/>
    <m/>
    <n v="29"/>
    <n v="0"/>
    <n v="0"/>
    <n v="0"/>
    <m/>
    <n v="0"/>
    <n v="0"/>
    <n v="29"/>
    <n v="14.4315"/>
    <n v="7.2545000000000002"/>
    <n v="2.1006"/>
    <n v="4.3952999999999998"/>
    <n v="0"/>
    <n v="0"/>
    <n v="0"/>
    <m/>
    <m/>
    <m/>
    <m/>
    <m/>
    <n v="28.181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UEDCL"/>
    <x v="12"/>
    <x v="1"/>
    <s v="D13"/>
    <s v="2011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7"/>
    <x v="2"/>
    <s v="2011Q2"/>
    <s v="Distribution"/>
    <s v="Local"/>
    <s v="Southern West Service Territory (SWST)"/>
    <x v="6"/>
    <x v="1"/>
    <s v="D7"/>
    <s v="2011Q2D7"/>
    <n v="0"/>
    <n v="0"/>
    <n v="747500.98"/>
    <n v="0"/>
    <m/>
    <n v="0"/>
    <m/>
    <n v="747500.98"/>
    <m/>
    <m/>
    <m/>
    <m/>
    <m/>
    <m/>
    <m/>
    <n v="0"/>
    <n v="0"/>
    <n v="0"/>
    <n v="1204520"/>
    <n v="1204520"/>
    <m/>
    <m/>
    <m/>
    <m/>
    <m/>
    <m/>
    <m/>
    <n v="0"/>
    <m/>
    <n v="0"/>
    <n v="0"/>
    <n v="6"/>
    <n v="15"/>
    <n v="0"/>
    <m/>
    <n v="12"/>
    <n v="0"/>
    <m/>
    <n v="0"/>
    <n v="0"/>
    <n v="0"/>
    <n v="0"/>
    <n v="0"/>
    <n v="0"/>
    <n v="0"/>
    <n v="0"/>
    <n v="0"/>
    <n v="0"/>
    <n v="0"/>
    <n v="0"/>
    <n v="0"/>
    <n v="2100"/>
    <n v="33"/>
    <n v="0"/>
    <n v="0"/>
    <n v="0"/>
    <m/>
    <m/>
    <m/>
    <n v="1157"/>
    <n v="44"/>
    <n v="0"/>
    <n v="0"/>
    <m/>
    <n v="0"/>
    <n v="0"/>
    <n v="1201"/>
    <n v="13.314329000000001"/>
    <n v="5.2729999999999997"/>
    <n v="6.2172000000000001"/>
    <n v="5.5004"/>
    <n v="0"/>
    <n v="0"/>
    <n v="0"/>
    <m/>
    <m/>
    <m/>
    <m/>
    <m/>
    <n v="30.304929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Southern Service Territory (SST)"/>
    <x v="1"/>
    <x v="1"/>
    <s v="D6"/>
    <s v="2011Q2D6"/>
    <n v="0"/>
    <n v="0"/>
    <n v="645608.53"/>
    <n v="0"/>
    <m/>
    <n v="0"/>
    <m/>
    <n v="645608.53"/>
    <m/>
    <m/>
    <m/>
    <m/>
    <m/>
    <m/>
    <m/>
    <n v="0"/>
    <n v="0"/>
    <n v="0"/>
    <n v="846916"/>
    <n v="84691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788"/>
    <n v="56"/>
    <n v="0"/>
    <n v="0"/>
    <m/>
    <n v="0"/>
    <n v="0"/>
    <n v="1844"/>
    <n v="39.696874999999999"/>
    <n v="16.7865"/>
    <n v="32.169069999999998"/>
    <n v="20.773599999999998"/>
    <n v="0"/>
    <n v="0"/>
    <n v="0"/>
    <m/>
    <m/>
    <m/>
    <m/>
    <m/>
    <n v="109.4260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Pader Abim Community Multipurpose Electric Co-operative Society Limited"/>
    <x v="4"/>
    <x v="4"/>
    <s v="D9"/>
    <s v="2011Q2D9"/>
    <n v="227898.79700000002"/>
    <m/>
    <n v="0"/>
    <n v="0"/>
    <m/>
    <n v="0"/>
    <m/>
    <n v="227898.79700000002"/>
    <n v="49.156500000000001"/>
    <m/>
    <m/>
    <m/>
    <m/>
    <m/>
    <m/>
    <n v="0"/>
    <n v="0"/>
    <n v="0"/>
    <n v="0"/>
    <n v="0"/>
    <m/>
    <m/>
    <m/>
    <m/>
    <m/>
    <m/>
    <m/>
    <n v="0"/>
    <m/>
    <n v="0"/>
    <n v="0"/>
    <n v="0"/>
    <n v="9"/>
    <n v="0"/>
    <m/>
    <n v="12"/>
    <n v="0"/>
    <m/>
    <n v="0"/>
    <n v="0"/>
    <n v="0"/>
    <n v="0"/>
    <n v="0"/>
    <n v="0"/>
    <n v="0"/>
    <n v="0"/>
    <n v="0"/>
    <n v="0"/>
    <n v="0"/>
    <n v="0"/>
    <n v="0"/>
    <n v="1650"/>
    <n v="21"/>
    <n v="0"/>
    <n v="7"/>
    <n v="7"/>
    <m/>
    <m/>
    <m/>
    <n v="0"/>
    <n v="0"/>
    <n v="0"/>
    <n v="0"/>
    <m/>
    <n v="0"/>
    <n v="0"/>
    <n v="0"/>
    <n v="24.09"/>
    <n v="0.90349999999999997"/>
    <n v="7.2130000000000001"/>
    <n v="9.5014000000000003"/>
    <n v="0"/>
    <n v="0"/>
    <n v="0"/>
    <m/>
    <m/>
    <m/>
    <m/>
    <m/>
    <n v="41.7078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North Western Service Territory (NWST)"/>
    <x v="5"/>
    <x v="1"/>
    <s v="D8"/>
    <s v="2011Q2D8"/>
    <n v="0"/>
    <n v="0"/>
    <n v="1130927.2"/>
    <n v="0"/>
    <m/>
    <n v="0"/>
    <m/>
    <n v="1130927.2"/>
    <m/>
    <m/>
    <m/>
    <m/>
    <m/>
    <m/>
    <m/>
    <n v="0"/>
    <n v="0"/>
    <n v="0"/>
    <n v="1476952"/>
    <n v="147695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779"/>
    <n v="57"/>
    <n v="0"/>
    <n v="0"/>
    <m/>
    <n v="0"/>
    <n v="0"/>
    <n v="1836"/>
    <n v="36.095184000000003"/>
    <n v="3.7697500000000002"/>
    <n v="24.239350000000002"/>
    <n v="26.434899999999999"/>
    <n v="0"/>
    <n v="0"/>
    <n v="0"/>
    <m/>
    <m/>
    <m/>
    <m/>
    <m/>
    <n v="90.539184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Kilembe Investment Limited"/>
    <x v="3"/>
    <x v="3"/>
    <s v="D12"/>
    <s v="2011Q2D12"/>
    <n v="208270"/>
    <n v="214880"/>
    <n v="0"/>
    <n v="0"/>
    <m/>
    <n v="0"/>
    <m/>
    <n v="423150"/>
    <m/>
    <m/>
    <m/>
    <m/>
    <m/>
    <m/>
    <m/>
    <n v="0"/>
    <n v="0"/>
    <n v="0"/>
    <n v="1031735"/>
    <n v="103173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823"/>
    <n v="60"/>
    <n v="0"/>
    <n v="0"/>
    <m/>
    <n v="0"/>
    <n v="0"/>
    <n v="1883"/>
    <n v="18.257000000000001"/>
    <n v="28.518000000000001"/>
    <n v="2.827"/>
    <n v="26.257000000000001"/>
    <n v="1.0553999999999999"/>
    <n v="0"/>
    <n v="0"/>
    <m/>
    <m/>
    <m/>
    <m/>
    <m/>
    <n v="76.9144000000000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Bundibugyo Energy Cooperative Society (BECS)"/>
    <x v="0"/>
    <x v="0"/>
    <s v="D10"/>
    <s v="2011Q2D10"/>
    <n v="228622"/>
    <n v="21838"/>
    <n v="0"/>
    <n v="0"/>
    <m/>
    <n v="0"/>
    <m/>
    <n v="250460"/>
    <m/>
    <m/>
    <m/>
    <m/>
    <m/>
    <m/>
    <m/>
    <n v="0"/>
    <n v="0"/>
    <n v="0"/>
    <n v="295000"/>
    <n v="295000"/>
    <m/>
    <m/>
    <m/>
    <m/>
    <m/>
    <m/>
    <m/>
    <n v="0"/>
    <m/>
    <n v="0"/>
    <n v="0"/>
    <n v="1"/>
    <n v="5"/>
    <n v="0"/>
    <m/>
    <n v="6"/>
    <n v="0"/>
    <m/>
    <n v="3"/>
    <n v="1"/>
    <n v="0"/>
    <n v="2"/>
    <n v="0"/>
    <n v="0"/>
    <n v="0"/>
    <n v="0"/>
    <n v="0"/>
    <n v="0"/>
    <n v="0"/>
    <n v="0"/>
    <n v="0"/>
    <n v="2355"/>
    <n v="18"/>
    <n v="0"/>
    <n v="8"/>
    <n v="8"/>
    <m/>
    <m/>
    <m/>
    <n v="23"/>
    <n v="0"/>
    <n v="0"/>
    <n v="0"/>
    <m/>
    <n v="0"/>
    <n v="0"/>
    <n v="23"/>
    <n v="17.619499999999999"/>
    <n v="7.9683000000000002"/>
    <n v="2.2410000000000001"/>
    <n v="4.008"/>
    <n v="0"/>
    <n v="0"/>
    <n v="0"/>
    <m/>
    <m/>
    <m/>
    <m/>
    <m/>
    <n v="31.8367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1Q2"/>
    <s v="Distribution"/>
    <s v="Local"/>
    <s v="Kyegegewa Rural Electricity Cooperation Society"/>
    <x v="2"/>
    <x v="2"/>
    <s v="D11"/>
    <s v="2011Q2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UEDCL"/>
    <x v="12"/>
    <x v="1"/>
    <s v="D13"/>
    <s v="2011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7"/>
    <x v="3"/>
    <s v="2011Q1"/>
    <s v="Distribution"/>
    <s v="Local"/>
    <s v="Southern West Service Territory (SWST)"/>
    <x v="6"/>
    <x v="1"/>
    <s v="D7"/>
    <s v="2011Q1D7"/>
    <n v="0"/>
    <n v="0"/>
    <n v="595230.9"/>
    <n v="0"/>
    <m/>
    <n v="0"/>
    <m/>
    <n v="595230.9"/>
    <m/>
    <m/>
    <m/>
    <m/>
    <m/>
    <m/>
    <m/>
    <n v="0"/>
    <n v="0"/>
    <n v="0"/>
    <n v="893420"/>
    <n v="89342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061"/>
    <n v="42"/>
    <n v="0"/>
    <n v="0"/>
    <m/>
    <n v="0"/>
    <n v="0"/>
    <n v="1103"/>
    <n v="17.376228999999999"/>
    <n v="1.1759999999999999"/>
    <n v="12.835900000000001"/>
    <n v="4.5970000000000004"/>
    <n v="0"/>
    <n v="0"/>
    <n v="0"/>
    <m/>
    <m/>
    <m/>
    <m/>
    <m/>
    <n v="35.985129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Southern Service Territory (SST)"/>
    <x v="1"/>
    <x v="1"/>
    <s v="D6"/>
    <s v="2011Q1D6"/>
    <n v="0"/>
    <n v="0"/>
    <n v="354652.18"/>
    <n v="0"/>
    <m/>
    <n v="0"/>
    <m/>
    <n v="354652.18"/>
    <m/>
    <m/>
    <m/>
    <m/>
    <m/>
    <m/>
    <m/>
    <n v="0"/>
    <n v="0"/>
    <n v="0"/>
    <n v="520643"/>
    <n v="52064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634"/>
    <n v="51"/>
    <n v="0"/>
    <n v="0"/>
    <m/>
    <n v="0"/>
    <n v="0"/>
    <n v="1685"/>
    <n v="34.585875000000001"/>
    <n v="0.23"/>
    <n v="19.927019000000001"/>
    <n v="18.394400000000001"/>
    <n v="0"/>
    <n v="0"/>
    <n v="0"/>
    <m/>
    <m/>
    <m/>
    <m/>
    <m/>
    <n v="73.137293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Pader Abim Community Multipurpose Electric Co-operative Society Limited"/>
    <x v="4"/>
    <x v="4"/>
    <s v="D9"/>
    <s v="2011Q1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23.49"/>
    <n v="0.44590000000000002"/>
    <n v="6.6360000000000001"/>
    <n v="14.1442"/>
    <n v="0"/>
    <n v="0"/>
    <n v="0"/>
    <m/>
    <m/>
    <m/>
    <m/>
    <m/>
    <n v="44.7160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North Western Service Territory (NWST)"/>
    <x v="5"/>
    <x v="1"/>
    <s v="D8"/>
    <s v="2011Q1D8"/>
    <n v="0"/>
    <n v="0"/>
    <n v="785682.26"/>
    <n v="0"/>
    <m/>
    <n v="0"/>
    <m/>
    <n v="785682.26"/>
    <m/>
    <m/>
    <m/>
    <m/>
    <m/>
    <m/>
    <m/>
    <n v="0"/>
    <n v="0"/>
    <n v="0"/>
    <n v="1012709"/>
    <n v="101270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658"/>
    <n v="57"/>
    <n v="0"/>
    <n v="0"/>
    <m/>
    <n v="0"/>
    <n v="0"/>
    <n v="1715"/>
    <n v="25.817184000000001"/>
    <n v="3.38"/>
    <n v="16.078299999999999"/>
    <n v="16.798500000000001"/>
    <n v="0"/>
    <n v="0"/>
    <n v="0"/>
    <m/>
    <m/>
    <m/>
    <m/>
    <m/>
    <n v="62.073983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Kilembe Investment Limited"/>
    <x v="3"/>
    <x v="3"/>
    <s v="D12"/>
    <s v="2011Q1D12"/>
    <n v="230262.5"/>
    <n v="143455"/>
    <n v="0"/>
    <n v="0"/>
    <m/>
    <n v="0"/>
    <m/>
    <n v="373717.5"/>
    <m/>
    <m/>
    <m/>
    <m/>
    <m/>
    <m/>
    <m/>
    <n v="0"/>
    <n v="0"/>
    <n v="0"/>
    <n v="796176"/>
    <n v="7961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776"/>
    <n v="56"/>
    <n v="0"/>
    <n v="0"/>
    <m/>
    <n v="0"/>
    <n v="0"/>
    <n v="1832"/>
    <n v="16.914999999999999"/>
    <n v="8.2560000000000002"/>
    <n v="16.184000000000001"/>
    <n v="29.006"/>
    <n v="2.5499999999999998"/>
    <n v="0"/>
    <n v="0"/>
    <m/>
    <m/>
    <m/>
    <m/>
    <m/>
    <n v="72.91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Bundibugyo Energy Cooperative Society (BECS)"/>
    <x v="0"/>
    <x v="0"/>
    <s v="D10"/>
    <s v="2011Q1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1Q1"/>
    <s v="Distribution"/>
    <s v="Local"/>
    <s v="Kyegegewa Rural Electricity Cooperation Society"/>
    <x v="2"/>
    <x v="2"/>
    <s v="D11"/>
    <s v="2011Q1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Kyegegewa Rural Electricity Cooperation Society"/>
    <x v="2"/>
    <x v="2"/>
    <s v="D11"/>
    <s v="2010Q4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UEDCL"/>
    <x v="12"/>
    <x v="1"/>
    <s v="D13"/>
    <s v="2010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8"/>
    <x v="0"/>
    <s v="2010Q4"/>
    <s v="Distribution"/>
    <s v="Local"/>
    <s v="Southern West Service Territory (SWST)"/>
    <x v="6"/>
    <x v="1"/>
    <s v="D7"/>
    <s v="2010Q4D7"/>
    <n v="0"/>
    <n v="0"/>
    <n v="717310.44"/>
    <n v="0"/>
    <m/>
    <n v="0"/>
    <m/>
    <n v="717310.44"/>
    <m/>
    <m/>
    <m/>
    <m/>
    <m/>
    <m/>
    <m/>
    <n v="0"/>
    <n v="0"/>
    <n v="0"/>
    <n v="930000"/>
    <n v="930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062"/>
    <n v="38"/>
    <n v="0"/>
    <n v="0"/>
    <m/>
    <n v="0"/>
    <n v="0"/>
    <n v="1100"/>
    <n v="18.776572999999999"/>
    <n v="0.40600000000000003"/>
    <n v="13.86408224"/>
    <n v="9.4412199999999995"/>
    <n v="0"/>
    <n v="0"/>
    <n v="0"/>
    <m/>
    <m/>
    <m/>
    <m/>
    <m/>
    <n v="42.4878752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Southern Service Territory (SST)"/>
    <x v="1"/>
    <x v="1"/>
    <s v="D6"/>
    <s v="2010Q4D6"/>
    <n v="0"/>
    <n v="0"/>
    <n v="317501.18"/>
    <n v="0"/>
    <m/>
    <n v="0"/>
    <m/>
    <n v="317501.18"/>
    <m/>
    <m/>
    <m/>
    <m/>
    <m/>
    <m/>
    <m/>
    <n v="0"/>
    <n v="0"/>
    <n v="0"/>
    <n v="441017"/>
    <n v="44101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503"/>
    <n v="44"/>
    <n v="0"/>
    <n v="0"/>
    <m/>
    <n v="0"/>
    <n v="0"/>
    <n v="1547"/>
    <n v="31.649274999999999"/>
    <n v="2.1732999999999998"/>
    <n v="11.081899999999999"/>
    <n v="12.0626"/>
    <n v="0"/>
    <n v="0"/>
    <n v="0"/>
    <m/>
    <m/>
    <m/>
    <m/>
    <m/>
    <n v="56.967074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Pader Abim Community Multipurpose Electric Co-operative Society Limited"/>
    <x v="4"/>
    <x v="4"/>
    <s v="D9"/>
    <s v="2010Q4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1"/>
    <n v="5"/>
    <n v="0"/>
    <m/>
    <n v="3"/>
    <n v="0"/>
    <m/>
    <n v="2"/>
    <n v="1"/>
    <n v="0"/>
    <n v="2"/>
    <n v="0"/>
    <n v="0"/>
    <n v="0"/>
    <n v="0"/>
    <n v="0"/>
    <n v="0"/>
    <n v="0"/>
    <n v="0"/>
    <n v="0"/>
    <n v="1855"/>
    <n v="14"/>
    <n v="0"/>
    <n v="0"/>
    <n v="0"/>
    <m/>
    <m/>
    <m/>
    <n v="806"/>
    <n v="0"/>
    <n v="0"/>
    <n v="0"/>
    <m/>
    <n v="0"/>
    <n v="0"/>
    <n v="806"/>
    <n v="18.09"/>
    <n v="9.4824999999999999"/>
    <n v="4.1648899999999998"/>
    <n v="12.5665"/>
    <n v="0"/>
    <n v="0"/>
    <n v="0"/>
    <m/>
    <m/>
    <m/>
    <m/>
    <m/>
    <n v="44.3038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North Western Service Territory (NWST)"/>
    <x v="5"/>
    <x v="1"/>
    <s v="D8"/>
    <s v="2010Q4D8"/>
    <n v="0"/>
    <n v="0"/>
    <n v="957406.29"/>
    <n v="0"/>
    <m/>
    <n v="0"/>
    <m/>
    <n v="957406.29"/>
    <m/>
    <m/>
    <m/>
    <m/>
    <m/>
    <m/>
    <m/>
    <n v="0"/>
    <n v="0"/>
    <n v="0"/>
    <n v="1278929"/>
    <n v="127892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847"/>
    <n v="69"/>
    <n v="0"/>
    <n v="0"/>
    <m/>
    <n v="0"/>
    <n v="0"/>
    <n v="1916"/>
    <n v="17.599074000000002"/>
    <n v="0"/>
    <n v="7.8936000000000002"/>
    <n v="7.9908000000000001"/>
    <n v="0"/>
    <n v="0"/>
    <n v="0"/>
    <m/>
    <m/>
    <m/>
    <m/>
    <m/>
    <n v="33.483474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Kilembe Investment Limited"/>
    <x v="3"/>
    <x v="3"/>
    <s v="D12"/>
    <s v="2010Q4D12"/>
    <n v="270137.5"/>
    <n v="134897.5"/>
    <n v="0"/>
    <n v="0"/>
    <m/>
    <n v="0"/>
    <m/>
    <n v="405035"/>
    <m/>
    <m/>
    <m/>
    <m/>
    <m/>
    <m/>
    <m/>
    <n v="0"/>
    <n v="0"/>
    <n v="0"/>
    <n v="698411"/>
    <n v="69841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531"/>
    <n v="51"/>
    <n v="0"/>
    <n v="0"/>
    <m/>
    <n v="0"/>
    <n v="0"/>
    <n v="1582"/>
    <n v="20.872599999999998"/>
    <n v="44.587958"/>
    <n v="4.4388500000000004"/>
    <n v="-4.3448500000000001"/>
    <n v="0.3"/>
    <n v="0"/>
    <n v="0"/>
    <m/>
    <m/>
    <m/>
    <m/>
    <m/>
    <n v="65.854557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0Q4"/>
    <s v="Distribution"/>
    <s v="Local"/>
    <s v="Bundibugyo Energy Cooperative Society (BECS)"/>
    <x v="0"/>
    <x v="0"/>
    <s v="D10"/>
    <s v="2010Q4D10"/>
    <n v="187135"/>
    <n v="17681"/>
    <n v="0"/>
    <n v="0"/>
    <m/>
    <n v="0"/>
    <m/>
    <n v="204816"/>
    <m/>
    <m/>
    <m/>
    <m/>
    <m/>
    <m/>
    <m/>
    <n v="0"/>
    <n v="0"/>
    <n v="0"/>
    <n v="0"/>
    <n v="0"/>
    <m/>
    <m/>
    <m/>
    <m/>
    <m/>
    <m/>
    <m/>
    <n v="0"/>
    <m/>
    <n v="0"/>
    <n v="0"/>
    <n v="1"/>
    <n v="5"/>
    <n v="0"/>
    <m/>
    <n v="3"/>
    <n v="0"/>
    <m/>
    <n v="2"/>
    <n v="1"/>
    <n v="0"/>
    <n v="2"/>
    <n v="0"/>
    <n v="0"/>
    <n v="0"/>
    <n v="0"/>
    <n v="0"/>
    <n v="0"/>
    <n v="0"/>
    <n v="0"/>
    <n v="0"/>
    <n v="1855"/>
    <n v="14"/>
    <n v="0"/>
    <n v="12"/>
    <n v="12"/>
    <m/>
    <m/>
    <m/>
    <n v="868"/>
    <n v="17"/>
    <n v="0"/>
    <n v="0"/>
    <m/>
    <n v="0"/>
    <n v="0"/>
    <n v="885"/>
    <n v="12.23"/>
    <n v="5"/>
    <n v="3"/>
    <n v="6.2"/>
    <n v="0"/>
    <n v="0"/>
    <n v="0"/>
    <m/>
    <m/>
    <m/>
    <m/>
    <m/>
    <n v="26.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UEDCL"/>
    <x v="12"/>
    <x v="1"/>
    <s v="D13"/>
    <s v="2010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8"/>
    <x v="1"/>
    <s v="2010Q3"/>
    <s v="Distribution"/>
    <s v="Local"/>
    <s v="Southern West Service Territory (SWST)"/>
    <x v="6"/>
    <x v="1"/>
    <s v="D7"/>
    <s v="2010Q3D7"/>
    <n v="0"/>
    <n v="0"/>
    <n v="397125.48"/>
    <n v="0"/>
    <m/>
    <n v="0"/>
    <m/>
    <n v="397125.48"/>
    <m/>
    <m/>
    <m/>
    <m/>
    <m/>
    <m/>
    <m/>
    <n v="0"/>
    <n v="0"/>
    <n v="0"/>
    <n v="577000"/>
    <n v="577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951"/>
    <n v="33"/>
    <n v="0"/>
    <n v="0"/>
    <m/>
    <n v="0"/>
    <n v="0"/>
    <n v="984"/>
    <n v="17.702829000000001"/>
    <n v="3.7960449999999999"/>
    <n v="11.823171"/>
    <n v="8.6123200000000004"/>
    <n v="0"/>
    <n v="0"/>
    <n v="0"/>
    <m/>
    <m/>
    <m/>
    <m/>
    <m/>
    <n v="41.9343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Southern Service Territory (SST)"/>
    <x v="1"/>
    <x v="1"/>
    <s v="D6"/>
    <s v="2010Q3D6"/>
    <n v="0"/>
    <n v="0"/>
    <n v="315585.21000000002"/>
    <n v="0"/>
    <m/>
    <n v="0"/>
    <m/>
    <n v="315585.21000000002"/>
    <m/>
    <m/>
    <m/>
    <m/>
    <m/>
    <m/>
    <m/>
    <n v="0"/>
    <n v="0"/>
    <n v="0"/>
    <n v="417699"/>
    <n v="41769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312"/>
    <n v="39"/>
    <n v="0"/>
    <n v="0"/>
    <m/>
    <n v="0"/>
    <n v="0"/>
    <n v="1351"/>
    <n v="31.352725"/>
    <n v="5.3209999999999997"/>
    <n v="13.652060000000001"/>
    <n v="16.364899999999999"/>
    <n v="0"/>
    <n v="0"/>
    <n v="0"/>
    <m/>
    <m/>
    <m/>
    <m/>
    <m/>
    <n v="66.690685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Pader Abim Community Multipurpose Electric Co-operative Society Limited"/>
    <x v="4"/>
    <x v="4"/>
    <s v="D9"/>
    <s v="2010Q3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21.39"/>
    <n v="0.40250000000000002"/>
    <n v="4.6230000000000002"/>
    <n v="21.4834"/>
    <n v="0"/>
    <n v="0"/>
    <n v="0"/>
    <m/>
    <m/>
    <m/>
    <m/>
    <m/>
    <n v="47.89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North Western Service Territory (NWST)"/>
    <x v="5"/>
    <x v="1"/>
    <s v="D8"/>
    <s v="2010Q3D8"/>
    <n v="0"/>
    <n v="0"/>
    <n v="810397.35"/>
    <n v="0"/>
    <m/>
    <n v="0"/>
    <m/>
    <n v="810397.35"/>
    <m/>
    <m/>
    <m/>
    <m/>
    <m/>
    <m/>
    <m/>
    <n v="0"/>
    <n v="0"/>
    <n v="0"/>
    <n v="1119625"/>
    <n v="111962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729"/>
    <n v="63"/>
    <n v="0"/>
    <n v="0"/>
    <m/>
    <n v="0"/>
    <n v="0"/>
    <n v="1792"/>
    <n v="9.4218539999999997"/>
    <n v="1.63"/>
    <n v="7.6436500000000001"/>
    <n v="9.8447200000000006"/>
    <n v="0"/>
    <n v="0"/>
    <n v="0"/>
    <m/>
    <m/>
    <m/>
    <m/>
    <m/>
    <n v="28.540224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Kyegegewa Rural Electricity Cooperation Society"/>
    <x v="2"/>
    <x v="2"/>
    <s v="D11"/>
    <s v="2010Q3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Kilembe Investment Limited"/>
    <x v="3"/>
    <x v="3"/>
    <s v="D12"/>
    <s v="2010Q3D12"/>
    <n v="231847.5"/>
    <n v="173467.5"/>
    <n v="0"/>
    <n v="0"/>
    <m/>
    <n v="0"/>
    <m/>
    <n v="405315"/>
    <m/>
    <m/>
    <m/>
    <m/>
    <m/>
    <m/>
    <m/>
    <n v="0"/>
    <n v="0"/>
    <n v="0"/>
    <n v="472758"/>
    <n v="47275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221"/>
    <n v="41"/>
    <n v="0"/>
    <n v="0"/>
    <m/>
    <n v="0"/>
    <n v="0"/>
    <n v="1262"/>
    <n v="24.889088000000001"/>
    <n v="1.3401000000000001"/>
    <n v="4.0496999999999996"/>
    <n v="8.0222599999999993"/>
    <n v="0.105"/>
    <n v="0"/>
    <n v="0"/>
    <m/>
    <m/>
    <m/>
    <m/>
    <m/>
    <n v="38.406147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0Q3"/>
    <s v="Distribution"/>
    <s v="Local"/>
    <s v="Bundibugyo Energy Cooperative Society (BECS)"/>
    <x v="0"/>
    <x v="0"/>
    <s v="D10"/>
    <s v="2010Q3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UEDCL"/>
    <x v="12"/>
    <x v="1"/>
    <s v="D13"/>
    <s v="2010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8"/>
    <x v="2"/>
    <s v="2010Q2"/>
    <s v="Distribution"/>
    <s v="Local"/>
    <s v="Southern West Service Territory (SWST)"/>
    <x v="6"/>
    <x v="1"/>
    <s v="D7"/>
    <s v="2010Q2D7"/>
    <n v="0"/>
    <n v="0"/>
    <n v="678308.57"/>
    <n v="0"/>
    <m/>
    <n v="0"/>
    <m/>
    <n v="678308.57"/>
    <m/>
    <m/>
    <m/>
    <m/>
    <m/>
    <m/>
    <m/>
    <n v="0"/>
    <n v="0"/>
    <n v="0"/>
    <n v="845000"/>
    <n v="845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895"/>
    <n v="31"/>
    <n v="0"/>
    <n v="0"/>
    <m/>
    <n v="0"/>
    <n v="0"/>
    <n v="926"/>
    <n v="18.663829"/>
    <n v="1.68"/>
    <n v="12.696680000000001"/>
    <n v="12.237299999999999"/>
    <n v="0"/>
    <n v="0"/>
    <n v="0"/>
    <m/>
    <m/>
    <m/>
    <m/>
    <m/>
    <n v="45.277808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Southern Service Territory (SST)"/>
    <x v="1"/>
    <x v="1"/>
    <s v="D6"/>
    <s v="2010Q2D6"/>
    <n v="0"/>
    <n v="0"/>
    <n v="254362.88"/>
    <n v="0"/>
    <m/>
    <n v="0"/>
    <m/>
    <n v="254362.88"/>
    <m/>
    <m/>
    <m/>
    <m/>
    <m/>
    <m/>
    <m/>
    <n v="0"/>
    <n v="0"/>
    <n v="0"/>
    <n v="378076"/>
    <n v="3780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119"/>
    <n v="37"/>
    <n v="0"/>
    <n v="0"/>
    <m/>
    <n v="0"/>
    <n v="0"/>
    <n v="1156"/>
    <n v="36.908968000000002"/>
    <n v="12.944699999999999"/>
    <n v="19.372440000000001"/>
    <n v="18.416785000000001"/>
    <n v="0"/>
    <n v="0"/>
    <n v="0"/>
    <m/>
    <m/>
    <m/>
    <m/>
    <m/>
    <n v="87.642893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Pader Abim Community Multipurpose Electric Co-operative Society Limited"/>
    <x v="4"/>
    <x v="4"/>
    <s v="D9"/>
    <s v="2010Q2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24.09"/>
    <n v="0.53580000000000005"/>
    <n v="4.9219499999999998"/>
    <n v="55.119750000000003"/>
    <n v="0"/>
    <n v="0"/>
    <n v="0"/>
    <m/>
    <m/>
    <m/>
    <m/>
    <m/>
    <n v="84.667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North Western Service Territory (NWST)"/>
    <x v="5"/>
    <x v="1"/>
    <s v="D8"/>
    <s v="2010Q2D8"/>
    <n v="0"/>
    <n v="0"/>
    <n v="978787.34"/>
    <n v="0"/>
    <m/>
    <n v="0"/>
    <m/>
    <n v="978787.34"/>
    <m/>
    <m/>
    <m/>
    <m/>
    <m/>
    <m/>
    <m/>
    <n v="0"/>
    <n v="0"/>
    <n v="0"/>
    <n v="1318826"/>
    <n v="131882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649"/>
    <n v="60"/>
    <n v="0"/>
    <n v="0"/>
    <m/>
    <n v="0"/>
    <n v="0"/>
    <n v="1709"/>
    <n v="8.7244539999999997"/>
    <n v="0"/>
    <n v="17.363099999999999"/>
    <n v="16.680599999999998"/>
    <n v="0"/>
    <n v="0"/>
    <n v="0"/>
    <m/>
    <m/>
    <m/>
    <m/>
    <m/>
    <n v="42.768153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Kilembe Investment Limited"/>
    <x v="3"/>
    <x v="3"/>
    <s v="D12"/>
    <s v="2010Q2D12"/>
    <n v="248307.5"/>
    <n v="177937.5"/>
    <n v="0"/>
    <n v="0"/>
    <m/>
    <n v="0"/>
    <m/>
    <n v="426245"/>
    <m/>
    <m/>
    <m/>
    <m/>
    <m/>
    <m/>
    <m/>
    <n v="0"/>
    <n v="0"/>
    <n v="0"/>
    <n v="206741"/>
    <n v="20674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1021"/>
    <n v="30"/>
    <n v="0"/>
    <n v="0"/>
    <m/>
    <n v="0"/>
    <n v="0"/>
    <n v="1051"/>
    <n v="20.396260000000002"/>
    <n v="5.3658580000000002"/>
    <n v="8.8956979999999994"/>
    <n v="15.933532"/>
    <n v="0.316"/>
    <n v="0"/>
    <n v="0"/>
    <m/>
    <m/>
    <m/>
    <m/>
    <m/>
    <n v="50.907347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Bundibugyo Energy Cooperative Society (BECS)"/>
    <x v="0"/>
    <x v="0"/>
    <s v="D10"/>
    <s v="2010Q2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m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0Q2"/>
    <s v="Distribution"/>
    <s v="Local"/>
    <s v="Kyegegewa Rural Electricity Cooperation Society"/>
    <x v="2"/>
    <x v="2"/>
    <s v="D11"/>
    <s v="2010Q2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UEDCL"/>
    <x v="12"/>
    <x v="1"/>
    <s v="D13"/>
    <s v="2010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8"/>
    <x v="3"/>
    <s v="2010Q1"/>
    <s v="Distribution"/>
    <s v="Local"/>
    <s v="Southern West Service Territory (SWST)"/>
    <x v="6"/>
    <x v="1"/>
    <s v="D7"/>
    <s v="2010Q1D7"/>
    <n v="0"/>
    <n v="0"/>
    <n v="629977.73"/>
    <n v="0"/>
    <m/>
    <n v="0"/>
    <m/>
    <n v="629977.73"/>
    <m/>
    <m/>
    <m/>
    <m/>
    <m/>
    <m/>
    <m/>
    <n v="0"/>
    <n v="0"/>
    <n v="0"/>
    <n v="725484"/>
    <n v="72548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822"/>
    <n v="31"/>
    <n v="0"/>
    <n v="0"/>
    <m/>
    <n v="0"/>
    <n v="0"/>
    <n v="853"/>
    <n v="19.875829"/>
    <n v="0"/>
    <n v="8.19"/>
    <n v="64.550399999999996"/>
    <n v="0"/>
    <n v="0"/>
    <n v="0"/>
    <m/>
    <m/>
    <m/>
    <m/>
    <m/>
    <n v="92.616229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Southern Service Territory (SST)"/>
    <x v="1"/>
    <x v="1"/>
    <s v="D6"/>
    <s v="2010Q1D6"/>
    <n v="0"/>
    <n v="0"/>
    <n v="188063.17"/>
    <n v="0"/>
    <m/>
    <n v="0"/>
    <m/>
    <n v="188063.17"/>
    <m/>
    <m/>
    <m/>
    <m/>
    <m/>
    <m/>
    <m/>
    <n v="0"/>
    <n v="0"/>
    <n v="0"/>
    <n v="267124"/>
    <n v="26712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945"/>
    <n v="31"/>
    <n v="0"/>
    <n v="0"/>
    <m/>
    <n v="0"/>
    <n v="0"/>
    <n v="976"/>
    <n v="46.514474999999997"/>
    <n v="18.8123"/>
    <n v="25.04645"/>
    <n v="35.914999999999999"/>
    <n v="0"/>
    <n v="0"/>
    <n v="0"/>
    <m/>
    <m/>
    <m/>
    <m/>
    <m/>
    <n v="126.28822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Pader Abim Community Multipurpose Electric Co-operative Society Limited"/>
    <x v="4"/>
    <x v="4"/>
    <s v="D9"/>
    <s v="2010Q1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North Western Service Territory (NWST)"/>
    <x v="5"/>
    <x v="1"/>
    <s v="D8"/>
    <s v="2010Q1D8"/>
    <n v="0"/>
    <n v="0"/>
    <n v="920295.52"/>
    <n v="0"/>
    <m/>
    <n v="0"/>
    <m/>
    <n v="920295.52"/>
    <m/>
    <m/>
    <m/>
    <m/>
    <m/>
    <m/>
    <m/>
    <n v="0"/>
    <n v="0"/>
    <n v="0"/>
    <n v="1200413"/>
    <n v="120041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1556"/>
    <n v="50"/>
    <n v="0"/>
    <n v="0"/>
    <m/>
    <n v="0"/>
    <n v="0"/>
    <n v="1606"/>
    <n v="14.067634"/>
    <n v="0"/>
    <n v="8.1433999999999997"/>
    <n v="6.9703499999999998"/>
    <n v="0"/>
    <n v="0"/>
    <n v="0"/>
    <m/>
    <m/>
    <m/>
    <m/>
    <m/>
    <n v="29.181383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Kilembe Investment Limited"/>
    <x v="3"/>
    <x v="3"/>
    <s v="D12"/>
    <s v="2010Q1D12"/>
    <n v="268952.5"/>
    <n v="142957.5"/>
    <n v="0"/>
    <n v="0"/>
    <m/>
    <n v="0"/>
    <m/>
    <n v="411910"/>
    <m/>
    <m/>
    <m/>
    <m/>
    <m/>
    <m/>
    <m/>
    <n v="0"/>
    <n v="0"/>
    <n v="0"/>
    <n v="171991"/>
    <n v="17199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9"/>
    <n v="9"/>
    <m/>
    <m/>
    <m/>
    <n v="925"/>
    <n v="28"/>
    <n v="0"/>
    <n v="0"/>
    <m/>
    <n v="0"/>
    <n v="0"/>
    <n v="953"/>
    <n v="18.021450000000002"/>
    <n v="0"/>
    <n v="2.9371999999999998"/>
    <n v="4.7399800000000001"/>
    <n v="0.25900000000000001"/>
    <n v="0"/>
    <n v="0"/>
    <m/>
    <m/>
    <m/>
    <m/>
    <m/>
    <n v="25.95763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Bundibugyo Energy Cooperative Society (BECS)"/>
    <x v="0"/>
    <x v="0"/>
    <s v="D10"/>
    <s v="2010Q1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0Q1"/>
    <s v="Distribution"/>
    <s v="Local"/>
    <s v="Kyegegewa Rural Electricity Cooperation Society"/>
    <x v="2"/>
    <x v="2"/>
    <s v="D11"/>
    <s v="2010Q1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Kyegegewa Rural Electricity Cooperation Society"/>
    <x v="2"/>
    <x v="2"/>
    <s v="D11"/>
    <s v="2009Q4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UEDCL"/>
    <x v="12"/>
    <x v="1"/>
    <s v="D13"/>
    <s v="2009Q4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9"/>
    <x v="0"/>
    <s v="2009Q4"/>
    <s v="Distribution"/>
    <s v="Local"/>
    <s v="Southern West Service Territory (SWST)"/>
    <x v="6"/>
    <x v="1"/>
    <s v="D7"/>
    <s v="2009Q4D7"/>
    <n v="0"/>
    <n v="0"/>
    <n v="548062.48"/>
    <n v="0"/>
    <m/>
    <n v="0"/>
    <m/>
    <n v="548062.48"/>
    <m/>
    <m/>
    <m/>
    <m/>
    <m/>
    <m/>
    <m/>
    <n v="0"/>
    <n v="0"/>
    <n v="0"/>
    <n v="490949"/>
    <n v="490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741"/>
    <n v="27"/>
    <n v="0"/>
    <n v="0"/>
    <m/>
    <n v="0"/>
    <n v="0"/>
    <n v="768"/>
    <n v="14.36708"/>
    <n v="0"/>
    <n v="6.2515499999999999"/>
    <n v="7.5392000000000001"/>
    <n v="0"/>
    <n v="0"/>
    <n v="0"/>
    <m/>
    <m/>
    <m/>
    <m/>
    <m/>
    <n v="28.1578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Southern Service Territory (SST)"/>
    <x v="1"/>
    <x v="1"/>
    <s v="D6"/>
    <s v="2009Q4D6"/>
    <n v="0"/>
    <n v="0"/>
    <n v="148994.28"/>
    <n v="0"/>
    <m/>
    <n v="0"/>
    <m/>
    <n v="148994.28"/>
    <m/>
    <m/>
    <m/>
    <m/>
    <m/>
    <m/>
    <m/>
    <n v="0"/>
    <n v="0"/>
    <n v="0"/>
    <n v="226299"/>
    <n v="2262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702"/>
    <n v="17"/>
    <n v="0"/>
    <n v="0"/>
    <m/>
    <n v="0"/>
    <n v="0"/>
    <n v="719"/>
    <n v="19.2715"/>
    <n v="4.7374999999999998"/>
    <n v="5.7673500000000004"/>
    <n v="7.7054499999999999"/>
    <n v="0"/>
    <n v="0"/>
    <n v="0"/>
    <m/>
    <m/>
    <m/>
    <m/>
    <m/>
    <n v="37.48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Pader Abim Community Multipurpose Electric Co-operative Society Limited"/>
    <x v="4"/>
    <x v="4"/>
    <s v="D9"/>
    <s v="2009Q4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North Western Service Territory (NWST)"/>
    <x v="5"/>
    <x v="1"/>
    <s v="D8"/>
    <s v="2009Q4D8"/>
    <n v="0"/>
    <n v="0"/>
    <n v="756954.39"/>
    <n v="0"/>
    <m/>
    <n v="0"/>
    <m/>
    <n v="756954.39"/>
    <m/>
    <m/>
    <m/>
    <m/>
    <m/>
    <m/>
    <m/>
    <n v="0"/>
    <n v="0"/>
    <n v="0"/>
    <n v="904995"/>
    <n v="904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474"/>
    <n v="43"/>
    <n v="0"/>
    <n v="0"/>
    <m/>
    <n v="0"/>
    <n v="0"/>
    <n v="1517"/>
    <n v="26.762779999999999"/>
    <n v="0"/>
    <n v="21.730250000000002"/>
    <n v="17.176331000000001"/>
    <n v="0"/>
    <n v="0"/>
    <n v="0"/>
    <m/>
    <m/>
    <m/>
    <m/>
    <m/>
    <n v="65.669361000000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Kilembe Investment Limited"/>
    <x v="3"/>
    <x v="3"/>
    <s v="D12"/>
    <s v="2009Q4D12"/>
    <n v="0"/>
    <n v="0"/>
    <n v="0"/>
    <n v="0"/>
    <m/>
    <n v="0"/>
    <m/>
    <n v="0"/>
    <m/>
    <m/>
    <m/>
    <m/>
    <m/>
    <m/>
    <m/>
    <n v="0"/>
    <n v="0"/>
    <n v="0"/>
    <n v="133466"/>
    <n v="1334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11"/>
    <n v="11"/>
    <m/>
    <m/>
    <m/>
    <n v="0"/>
    <n v="0"/>
    <n v="0"/>
    <n v="0"/>
    <m/>
    <n v="0"/>
    <n v="0"/>
    <n v="0"/>
    <n v="17.648700000000002"/>
    <n v="0.17299999999999999"/>
    <n v="2.7019000000000002"/>
    <n v="4.4760179999999998"/>
    <n v="0.05"/>
    <n v="0"/>
    <n v="0"/>
    <m/>
    <m/>
    <m/>
    <m/>
    <m/>
    <n v="25.049618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09Q4"/>
    <s v="Distribution"/>
    <s v="Local"/>
    <s v="Bundibugyo Energy Cooperative Society (BECS)"/>
    <x v="0"/>
    <x v="0"/>
    <s v="D10"/>
    <s v="2009Q4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UEDCL"/>
    <x v="12"/>
    <x v="1"/>
    <s v="D13"/>
    <s v="2009Q3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9"/>
    <x v="1"/>
    <s v="2009Q3"/>
    <s v="Distribution"/>
    <s v="Local"/>
    <s v="Southern West Service Territory (SWST)"/>
    <x v="6"/>
    <x v="1"/>
    <s v="D7"/>
    <s v="2009Q3D7"/>
    <n v="0"/>
    <n v="0"/>
    <n v="403842.85"/>
    <n v="0"/>
    <m/>
    <n v="0"/>
    <m/>
    <n v="403842.85"/>
    <m/>
    <m/>
    <m/>
    <m/>
    <m/>
    <m/>
    <m/>
    <n v="0"/>
    <n v="0"/>
    <n v="0"/>
    <n v="523917"/>
    <n v="5239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99"/>
    <n v="25"/>
    <n v="0"/>
    <n v="0"/>
    <m/>
    <n v="0"/>
    <n v="0"/>
    <n v="724"/>
    <n v="13.708080000000001"/>
    <n v="1.7"/>
    <n v="5.5480299999999998"/>
    <n v="3.8921000000000001"/>
    <n v="0"/>
    <n v="0"/>
    <n v="0"/>
    <m/>
    <m/>
    <m/>
    <m/>
    <m/>
    <n v="24.84820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Southern Service Territory (SST)"/>
    <x v="1"/>
    <x v="1"/>
    <s v="D6"/>
    <s v="2009Q3D6"/>
    <n v="0"/>
    <n v="0"/>
    <n v="172294.15"/>
    <n v="0"/>
    <m/>
    <n v="0"/>
    <m/>
    <n v="172294.15"/>
    <m/>
    <m/>
    <m/>
    <m/>
    <m/>
    <m/>
    <m/>
    <n v="0"/>
    <n v="0"/>
    <n v="0"/>
    <n v="249000"/>
    <n v="24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288"/>
    <n v="8"/>
    <n v="0"/>
    <n v="0"/>
    <m/>
    <n v="0"/>
    <n v="0"/>
    <n v="296"/>
    <n v="8.8435000000000006"/>
    <n v="0"/>
    <n v="9.8510399999999994"/>
    <n v="17.697800000000001"/>
    <n v="0"/>
    <n v="0"/>
    <n v="0"/>
    <m/>
    <m/>
    <m/>
    <m/>
    <m/>
    <n v="36.39234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Pader Abim Community Multipurpose Electric Co-operative Society Limited"/>
    <x v="4"/>
    <x v="4"/>
    <s v="D9"/>
    <s v="2009Q3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North Western Service Territory (NWST)"/>
    <x v="5"/>
    <x v="1"/>
    <s v="D8"/>
    <s v="2009Q3D8"/>
    <n v="0"/>
    <n v="0"/>
    <n v="206874.01"/>
    <n v="0"/>
    <m/>
    <n v="0"/>
    <m/>
    <n v="206874.01"/>
    <m/>
    <m/>
    <m/>
    <m/>
    <m/>
    <m/>
    <m/>
    <n v="0"/>
    <n v="0"/>
    <n v="0"/>
    <n v="318889"/>
    <n v="3188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837"/>
    <n v="25"/>
    <n v="0"/>
    <n v="0"/>
    <m/>
    <n v="0"/>
    <n v="0"/>
    <n v="862"/>
    <n v="15.938319999999999"/>
    <n v="0.42199999999999999"/>
    <n v="9.8925000000000001"/>
    <n v="7.3811"/>
    <n v="0"/>
    <n v="0"/>
    <n v="0"/>
    <m/>
    <m/>
    <m/>
    <m/>
    <m/>
    <n v="33.63392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Kyegegewa Rural Electricity Cooperation Society"/>
    <x v="2"/>
    <x v="2"/>
    <s v="D11"/>
    <s v="2009Q3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Kilembe Investment Limited"/>
    <x v="3"/>
    <x v="3"/>
    <s v="D12"/>
    <s v="2009Q3D12"/>
    <n v="0"/>
    <n v="0"/>
    <n v="0"/>
    <n v="0"/>
    <m/>
    <n v="0"/>
    <m/>
    <n v="0"/>
    <m/>
    <m/>
    <m/>
    <m/>
    <m/>
    <m/>
    <m/>
    <n v="0"/>
    <n v="0"/>
    <n v="0"/>
    <n v="161000"/>
    <n v="16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9"/>
    <n v="9"/>
    <m/>
    <m/>
    <m/>
    <n v="0"/>
    <n v="0"/>
    <n v="0"/>
    <n v="0"/>
    <m/>
    <n v="0"/>
    <n v="0"/>
    <n v="0"/>
    <n v="17.671199999999999"/>
    <n v="0.35"/>
    <n v="4.3329000000000004"/>
    <n v="3.6372949999999999"/>
    <n v="0.3"/>
    <n v="0"/>
    <n v="0"/>
    <m/>
    <m/>
    <m/>
    <m/>
    <m/>
    <n v="26.291395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09Q3"/>
    <s v="Distribution"/>
    <s v="Local"/>
    <s v="Bundibugyo Energy Cooperative Society (BECS)"/>
    <x v="0"/>
    <x v="0"/>
    <s v="D10"/>
    <s v="2009Q3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UEDCL"/>
    <x v="12"/>
    <x v="1"/>
    <s v="D13"/>
    <s v="2009Q2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9"/>
    <x v="2"/>
    <s v="2009Q2"/>
    <s v="Distribution"/>
    <s v="Local"/>
    <s v="Southern West Service Territory (SWST)"/>
    <x v="6"/>
    <x v="1"/>
    <s v="D7"/>
    <s v="2009Q2D7"/>
    <n v="0"/>
    <n v="0"/>
    <n v="502752.96"/>
    <n v="0"/>
    <m/>
    <n v="0"/>
    <m/>
    <n v="502752.96"/>
    <m/>
    <m/>
    <m/>
    <m/>
    <m/>
    <m/>
    <m/>
    <n v="0"/>
    <n v="0"/>
    <n v="0"/>
    <n v="614934"/>
    <n v="6149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53"/>
    <n v="26"/>
    <n v="0"/>
    <n v="0"/>
    <m/>
    <n v="0"/>
    <n v="0"/>
    <n v="679"/>
    <n v="22.067"/>
    <n v="0.57399999999999995"/>
    <n v="5.6707000000000001"/>
    <n v="2.5873499999999998"/>
    <n v="0"/>
    <n v="0"/>
    <n v="0"/>
    <m/>
    <m/>
    <m/>
    <m/>
    <m/>
    <n v="30.89905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Southern Service Territory (SST)"/>
    <x v="1"/>
    <x v="1"/>
    <s v="D6"/>
    <s v="2009Q2D6"/>
    <n v="0"/>
    <n v="0"/>
    <n v="25814.66"/>
    <n v="0"/>
    <m/>
    <n v="0"/>
    <m/>
    <n v="25814.66"/>
    <m/>
    <m/>
    <m/>
    <m/>
    <m/>
    <m/>
    <m/>
    <n v="0"/>
    <n v="0"/>
    <n v="0"/>
    <n v="109000"/>
    <n v="10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38"/>
    <n v="5"/>
    <n v="0"/>
    <n v="0"/>
    <m/>
    <n v="0"/>
    <n v="0"/>
    <n v="143"/>
    <n v="0.83"/>
    <n v="0"/>
    <n v="0.55510000000000004"/>
    <n v="1.4341999999999999"/>
    <n v="4.5999999999999996"/>
    <n v="0"/>
    <n v="0"/>
    <m/>
    <m/>
    <m/>
    <m/>
    <m/>
    <n v="7.4192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Pader Abim Community Multipurpose Electric Co-operative Society Limited"/>
    <x v="4"/>
    <x v="4"/>
    <s v="D9"/>
    <s v="2009Q2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North Western Service Territory (NWST)"/>
    <x v="5"/>
    <x v="1"/>
    <s v="D8"/>
    <s v="2009Q2D8"/>
    <n v="0"/>
    <n v="0"/>
    <n v="202967.43"/>
    <n v="0"/>
    <m/>
    <n v="0"/>
    <m/>
    <n v="202967.43"/>
    <m/>
    <m/>
    <m/>
    <m/>
    <m/>
    <m/>
    <m/>
    <n v="0"/>
    <n v="0"/>
    <n v="0"/>
    <n v="379307"/>
    <n v="3793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77"/>
    <n v="25"/>
    <n v="0"/>
    <n v="0"/>
    <m/>
    <n v="0"/>
    <n v="0"/>
    <n v="702"/>
    <n v="21.864000000000001"/>
    <n v="0.36799999999999999"/>
    <n v="3.8195000000000001"/>
    <n v="2.7014"/>
    <n v="2"/>
    <n v="0"/>
    <n v="0"/>
    <m/>
    <m/>
    <m/>
    <m/>
    <m/>
    <n v="30.75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Kilembe Investment Limited"/>
    <x v="3"/>
    <x v="3"/>
    <s v="D12"/>
    <s v="2009Q2D12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Bundibugyo Energy Cooperative Society (BECS)"/>
    <x v="0"/>
    <x v="0"/>
    <s v="D10"/>
    <s v="2009Q2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09Q2"/>
    <s v="Distribution"/>
    <s v="Local"/>
    <s v="Kyegegewa Rural Electricity Cooperation Society"/>
    <x v="2"/>
    <x v="2"/>
    <s v="D11"/>
    <s v="2009Q2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UEDCL"/>
    <x v="12"/>
    <x v="1"/>
    <s v="D13"/>
    <s v="2009Q1D13"/>
    <n v="0"/>
    <n v="0"/>
    <m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9"/>
    <x v="3"/>
    <s v="2009Q1"/>
    <s v="Distribution"/>
    <s v="Local"/>
    <s v="Southern West Service Territory (SWST)"/>
    <x v="6"/>
    <x v="1"/>
    <s v="D7"/>
    <s v="2009Q1D7"/>
    <n v="0"/>
    <n v="0"/>
    <n v="407287.61"/>
    <n v="0"/>
    <m/>
    <n v="0"/>
    <m/>
    <n v="407287.61"/>
    <m/>
    <m/>
    <m/>
    <m/>
    <m/>
    <m/>
    <m/>
    <n v="0"/>
    <n v="0"/>
    <n v="0"/>
    <n v="507629"/>
    <n v="5076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594"/>
    <n v="26"/>
    <n v="0"/>
    <n v="0"/>
    <m/>
    <n v="0"/>
    <n v="0"/>
    <n v="620"/>
    <n v="20.640999999999998"/>
    <n v="0.13"/>
    <n v="4.5343999999999998"/>
    <n v="2.4655"/>
    <n v="0"/>
    <n v="0"/>
    <n v="0"/>
    <m/>
    <m/>
    <m/>
    <m/>
    <m/>
    <n v="27.7708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Southern Service Territory (SST)"/>
    <x v="1"/>
    <x v="1"/>
    <s v="D6"/>
    <s v="2009Q1D6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Pader Abim Community Multipurpose Electric Co-operative Society Limited"/>
    <x v="4"/>
    <x v="4"/>
    <s v="D9"/>
    <s v="2009Q1D9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North Western Service Territory (NWST)"/>
    <x v="5"/>
    <x v="1"/>
    <s v="D8"/>
    <s v="2009Q1D8"/>
    <n v="0"/>
    <n v="0"/>
    <n v="202340.67"/>
    <n v="0"/>
    <m/>
    <n v="0"/>
    <m/>
    <n v="202340.67"/>
    <m/>
    <m/>
    <m/>
    <m/>
    <m/>
    <m/>
    <m/>
    <n v="0"/>
    <n v="0"/>
    <n v="0"/>
    <n v="279964"/>
    <n v="2799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577"/>
    <n v="24"/>
    <n v="0"/>
    <n v="0"/>
    <m/>
    <n v="0"/>
    <n v="0"/>
    <n v="601"/>
    <n v="21.140999999999998"/>
    <n v="0.36799999999999999"/>
    <n v="3.6535000000000002"/>
    <n v="1.7163999999999999"/>
    <n v="0"/>
    <n v="0"/>
    <n v="0"/>
    <m/>
    <m/>
    <m/>
    <m/>
    <m/>
    <n v="26.87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Kilembe Investment Limited"/>
    <x v="3"/>
    <x v="3"/>
    <s v="D12"/>
    <s v="2009Q1D12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Bundibugyo Energy Cooperative Society (BECS)"/>
    <x v="0"/>
    <x v="0"/>
    <s v="D10"/>
    <s v="2009Q1D10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09Q1"/>
    <s v="Distribution"/>
    <s v="Local"/>
    <s v="Kyegegewa Rural Electricity Cooperation Society"/>
    <x v="2"/>
    <x v="2"/>
    <s v="D11"/>
    <s v="2009Q1D11"/>
    <n v="0"/>
    <n v="0"/>
    <n v="0"/>
    <n v="0"/>
    <m/>
    <n v="0"/>
    <m/>
    <n v="0"/>
    <m/>
    <m/>
    <m/>
    <m/>
    <m/>
    <m/>
    <m/>
    <n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Kyegegewa Rural Electricity Cooperation Society"/>
    <x v="2"/>
    <x v="2"/>
    <s v="D11"/>
    <s v="2008Q4D11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UEDCL"/>
    <x v="12"/>
    <x v="1"/>
    <s v="D13"/>
    <s v="2008Q4D13"/>
    <n v="0"/>
    <n v="0"/>
    <m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0"/>
    <x v="0"/>
    <s v="2008Q4"/>
    <s v="Distribution"/>
    <s v="Local"/>
    <s v="Southern West Service Territory (SWST)"/>
    <x v="6"/>
    <x v="1"/>
    <s v="D7"/>
    <s v="2008Q4D7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Southern Service Territory (SST)"/>
    <x v="1"/>
    <x v="1"/>
    <s v="D6"/>
    <s v="2008Q4D6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2917"/>
    <n v="87"/>
    <n v="0"/>
    <n v="0"/>
    <m/>
    <n v="0"/>
    <n v="0"/>
    <n v="300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Pader Abim Community Multipurpose Electric Co-operative Society Limited"/>
    <x v="4"/>
    <x v="4"/>
    <s v="D9"/>
    <s v="2008Q4D9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North Western Service Territory (NWST)"/>
    <x v="5"/>
    <x v="1"/>
    <s v="D8"/>
    <s v="2008Q4D8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Kilembe Investment Limited"/>
    <x v="3"/>
    <x v="3"/>
    <s v="D12"/>
    <s v="2008Q4D12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8Q4"/>
    <s v="Distribution"/>
    <s v="Local"/>
    <s v="Bundibugyo Energy Cooperative Society (BECS)"/>
    <x v="0"/>
    <x v="0"/>
    <s v="D10"/>
    <s v="2008Q4D10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UEDCL"/>
    <x v="12"/>
    <x v="1"/>
    <s v="D13"/>
    <s v="2008Q3D13"/>
    <n v="0"/>
    <n v="0"/>
    <m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0"/>
    <x v="1"/>
    <s v="2008Q3"/>
    <s v="Distribution"/>
    <s v="Local"/>
    <s v="Southern West Service Territory (SWST)"/>
    <x v="6"/>
    <x v="1"/>
    <s v="D7"/>
    <s v="2008Q3D7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Southern Service Territory (SST)"/>
    <x v="1"/>
    <x v="1"/>
    <s v="D6"/>
    <s v="2008Q3D6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824"/>
    <n v="58"/>
    <n v="0"/>
    <n v="0"/>
    <m/>
    <n v="0"/>
    <n v="0"/>
    <n v="188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Pader Abim Community Multipurpose Electric Co-operative Society Limited"/>
    <x v="4"/>
    <x v="4"/>
    <s v="D9"/>
    <s v="2008Q3D9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North Western Service Territory (NWST)"/>
    <x v="5"/>
    <x v="1"/>
    <s v="D8"/>
    <s v="2008Q3D8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Kyegegewa Rural Electricity Cooperation Society"/>
    <x v="2"/>
    <x v="2"/>
    <s v="D11"/>
    <s v="2008Q3D11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Kilembe Investment Limited"/>
    <x v="3"/>
    <x v="3"/>
    <s v="D12"/>
    <s v="2008Q3D12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8Q3"/>
    <s v="Distribution"/>
    <s v="Local"/>
    <s v="Bundibugyo Energy Cooperative Society (BECS)"/>
    <x v="0"/>
    <x v="0"/>
    <s v="D10"/>
    <s v="2008Q3D10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UEDCL"/>
    <x v="12"/>
    <x v="1"/>
    <s v="D13"/>
    <s v="2008Q2D13"/>
    <n v="0"/>
    <n v="0"/>
    <m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0"/>
    <x v="2"/>
    <s v="2008Q2"/>
    <s v="Distribution"/>
    <s v="Local"/>
    <s v="Southern West Service Territory (SWST)"/>
    <x v="6"/>
    <x v="1"/>
    <s v="D7"/>
    <s v="2008Q2D7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Southern Service Territory (SST)"/>
    <x v="1"/>
    <x v="1"/>
    <s v="D6"/>
    <s v="2008Q2D6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468"/>
    <n v="56"/>
    <n v="0"/>
    <n v="0"/>
    <m/>
    <n v="0"/>
    <n v="0"/>
    <n v="152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Pader Abim Community Multipurpose Electric Co-operative Society Limited"/>
    <x v="4"/>
    <x v="4"/>
    <s v="D9"/>
    <s v="2008Q2D9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North Western Service Territory (NWST)"/>
    <x v="5"/>
    <x v="1"/>
    <s v="D8"/>
    <s v="2008Q2D8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Kilembe Investment Limited"/>
    <x v="3"/>
    <x v="3"/>
    <s v="D12"/>
    <s v="2008Q2D12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Bundibugyo Energy Cooperative Society (BECS)"/>
    <x v="0"/>
    <x v="0"/>
    <s v="D10"/>
    <s v="2008Q2D10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8Q2"/>
    <s v="Distribution"/>
    <s v="Local"/>
    <s v="Kyegegewa Rural Electricity Cooperation Society"/>
    <x v="2"/>
    <x v="2"/>
    <s v="D11"/>
    <s v="2008Q2D11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UEDCL"/>
    <x v="12"/>
    <x v="1"/>
    <s v="D13"/>
    <s v="2008Q1D13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10"/>
    <x v="3"/>
    <s v="2008Q1"/>
    <s v="Distribution"/>
    <s v="Local"/>
    <s v="Southern West Service Territory (SWST)"/>
    <x v="6"/>
    <x v="1"/>
    <s v="D7"/>
    <s v="2008Q1D7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Southern Service Territory (SST)"/>
    <x v="1"/>
    <x v="1"/>
    <s v="D6"/>
    <s v="2008Q1D6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171"/>
    <n v="50"/>
    <n v="0"/>
    <n v="0"/>
    <m/>
    <n v="0"/>
    <n v="0"/>
    <n v="122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Pader Abim Community Multipurpose Electric Co-operative Society Limited"/>
    <x v="4"/>
    <x v="4"/>
    <s v="D9"/>
    <s v="2008Q1D9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North Western Service Territory (NWST)"/>
    <x v="5"/>
    <x v="1"/>
    <s v="D8"/>
    <s v="2008Q1D8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Kilembe Investment Limited"/>
    <x v="3"/>
    <x v="3"/>
    <s v="D12"/>
    <s v="2008Q1D12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Bundibugyo Energy Cooperative Society (BECS)"/>
    <x v="0"/>
    <x v="0"/>
    <s v="D10"/>
    <s v="2008Q1D10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8Q1"/>
    <s v="Distribution"/>
    <s v="Local"/>
    <s v="Kyegegewa Rural Electricity Cooperation Society"/>
    <x v="2"/>
    <x v="2"/>
    <s v="D11"/>
    <s v="2008Q1D11"/>
    <n v="0"/>
    <n v="0"/>
    <n v="0"/>
    <n v="0"/>
    <m/>
    <n v="0"/>
    <m/>
    <n v="0"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6Q4"/>
    <s v="Distribution"/>
    <s v="Local"/>
    <s v="Central North Service Territory (CNST)"/>
    <x v="7"/>
    <x v="1"/>
    <s v="D1"/>
    <s v="2016Q4D1"/>
    <n v="260206.58462325315"/>
    <n v="143479.92537674654"/>
    <n v="75811"/>
    <m/>
    <m/>
    <m/>
    <m/>
    <n v="479497.50999999966"/>
    <m/>
    <m/>
    <m/>
    <m/>
    <m/>
    <m/>
    <n v="296.52942899999999"/>
    <n v="198631.83333333334"/>
    <n v="198631.83333333334"/>
    <n v="198631.83333333334"/>
    <m/>
    <n v="595895.5"/>
    <m/>
    <n v="165.56320599999998"/>
    <m/>
    <m/>
    <m/>
    <m/>
    <m/>
    <m/>
    <m/>
    <m/>
    <m/>
    <n v="18"/>
    <n v="40"/>
    <m/>
    <m/>
    <n v="24"/>
    <m/>
    <m/>
    <n v="1"/>
    <m/>
    <m/>
    <n v="2"/>
    <n v="1"/>
    <m/>
    <m/>
    <m/>
    <m/>
    <m/>
    <m/>
    <m/>
    <m/>
    <n v="5995"/>
    <n v="86"/>
    <m/>
    <n v="44"/>
    <n v="44"/>
    <n v="38"/>
    <m/>
    <n v="6"/>
    <m/>
    <m/>
    <m/>
    <m/>
    <m/>
    <m/>
    <m/>
    <n v="0"/>
    <n v="103.709113"/>
    <n v="32.526533399999998"/>
    <n v="16.990392999999997"/>
    <n v="41.317463000000004"/>
    <m/>
    <m/>
    <m/>
    <m/>
    <m/>
    <m/>
    <m/>
    <m/>
    <n v="194.54350239999999"/>
    <n v="27.77"/>
    <n v="3.9"/>
    <n v="2.77"/>
    <n v="188"/>
    <n v="28.5"/>
    <n v="18.75"/>
    <n v="0"/>
    <n v="0"/>
    <n v="0"/>
    <n v="667.5"/>
    <n v="118"/>
    <n v="59.34"/>
    <n v="77.8"/>
    <n v="14.73"/>
    <n v="9.6999999999999993"/>
    <m/>
    <m/>
    <m/>
    <n v="0"/>
    <n v="34"/>
    <n v="96"/>
    <n v="172"/>
    <n v="32"/>
    <n v="0"/>
    <n v="34"/>
    <n v="96"/>
    <n v="172"/>
    <n v="32"/>
    <n v="1938"/>
    <m/>
    <n v="256"/>
    <m/>
    <n v="351.6"/>
    <n v="607.6"/>
    <m/>
    <n v="21.015679999999996"/>
    <n v="0"/>
    <n v="0"/>
    <n v="0"/>
    <m/>
    <n v="1.2691999999999999"/>
    <n v="0"/>
    <n v="9.1014090000000003"/>
    <n v="0.4"/>
    <m/>
    <n v="0"/>
    <s v="Minigrid"/>
    <m/>
    <m/>
    <m/>
    <m/>
    <m/>
    <m/>
    <m/>
    <m/>
    <m/>
    <m/>
    <m/>
    <m/>
    <m/>
    <m/>
    <m/>
    <n v="0.19533288974325194"/>
    <m/>
  </r>
  <r>
    <x v="2"/>
    <x v="1"/>
    <s v="2016Q3"/>
    <s v="Distribution"/>
    <s v="Local"/>
    <s v="Central North Service Territory (CNST)"/>
    <x v="7"/>
    <x v="1"/>
    <s v="D1"/>
    <s v="2016Q3D1"/>
    <n v="153528"/>
    <n v="144811"/>
    <n v="26482"/>
    <m/>
    <m/>
    <m/>
    <m/>
    <n v="324821"/>
    <m/>
    <m/>
    <m/>
    <m/>
    <m/>
    <m/>
    <n v="189.95989500000002"/>
    <n v="139130.66666666666"/>
    <n v="139130.66666666666"/>
    <n v="139130.66666666666"/>
    <m/>
    <n v="417392"/>
    <m/>
    <n v="116.58422200000001"/>
    <m/>
    <m/>
    <m/>
    <m/>
    <m/>
    <m/>
    <m/>
    <m/>
    <m/>
    <n v="18"/>
    <n v="40"/>
    <m/>
    <m/>
    <n v="24"/>
    <m/>
    <m/>
    <n v="1"/>
    <m/>
    <m/>
    <n v="2"/>
    <n v="1"/>
    <m/>
    <m/>
    <m/>
    <m/>
    <m/>
    <m/>
    <m/>
    <m/>
    <n v="5995"/>
    <n v="86"/>
    <m/>
    <n v="44"/>
    <n v="44"/>
    <n v="38"/>
    <m/>
    <n v="6"/>
    <n v="5653"/>
    <n v="119"/>
    <n v="3"/>
    <m/>
    <m/>
    <m/>
    <m/>
    <n v="5775"/>
    <n v="86.923411000000002"/>
    <n v="6.2327500000000002"/>
    <n v="7.256405"/>
    <n v="44.022866999999998"/>
    <n v="116.71834200000001"/>
    <m/>
    <m/>
    <m/>
    <m/>
    <m/>
    <m/>
    <m/>
    <n v="261.153775"/>
    <n v="21.48"/>
    <n v="3.5"/>
    <n v="1.7605"/>
    <n v="152"/>
    <n v="25.332999999999998"/>
    <n v="12.742667000000001"/>
    <n v="0"/>
    <n v="0"/>
    <n v="0"/>
    <n v="647.5"/>
    <n v="108"/>
    <n v="54.323999999999998"/>
    <n v="67.8"/>
    <n v="11.333"/>
    <n v="5.7"/>
    <m/>
    <m/>
    <m/>
    <n v="0"/>
    <n v="10"/>
    <n v="49"/>
    <n v="51"/>
    <n v="12"/>
    <n v="0"/>
    <n v="10"/>
    <n v="49"/>
    <n v="51"/>
    <n v="12"/>
    <n v="1938"/>
    <m/>
    <n v="256"/>
    <m/>
    <n v="351.6"/>
    <n v="607.6"/>
    <m/>
    <n v="13.553544067796611"/>
    <n v="6.1355932203389835E-2"/>
    <n v="0"/>
    <n v="0.33898305084745767"/>
    <m/>
    <n v="1.5622881355932203"/>
    <n v="3.8496737288135594"/>
    <n v="2.4"/>
    <n v="0.4"/>
    <m/>
    <n v="0"/>
    <s v="Minigrid"/>
    <m/>
    <m/>
    <m/>
    <m/>
    <m/>
    <m/>
    <m/>
    <m/>
    <m/>
    <m/>
    <m/>
    <m/>
    <m/>
    <m/>
    <n v="0.66600000000000004"/>
    <n v="0"/>
    <m/>
  </r>
  <r>
    <x v="2"/>
    <x v="2"/>
    <s v="2016Q2"/>
    <s v="Distribution"/>
    <s v="Local"/>
    <s v="Central North Service Territory (CNST)"/>
    <x v="7"/>
    <x v="1"/>
    <s v="D1"/>
    <s v="2016Q2D1"/>
    <n v="163569"/>
    <n v="124651"/>
    <n v="53165"/>
    <m/>
    <m/>
    <m/>
    <m/>
    <n v="341385"/>
    <m/>
    <m/>
    <m/>
    <m/>
    <m/>
    <m/>
    <n v="232.689179"/>
    <n v="137766.66666666666"/>
    <n v="137766.66666666666"/>
    <n v="137766.66666666666"/>
    <m/>
    <n v="413300"/>
    <m/>
    <n v="123.08895799999999"/>
    <m/>
    <m/>
    <m/>
    <m/>
    <m/>
    <m/>
    <m/>
    <m/>
    <m/>
    <n v="17"/>
    <n v="40"/>
    <m/>
    <m/>
    <n v="21"/>
    <m/>
    <m/>
    <n v="1"/>
    <m/>
    <m/>
    <n v="2"/>
    <n v="1"/>
    <m/>
    <m/>
    <m/>
    <m/>
    <m/>
    <m/>
    <m/>
    <m/>
    <n v="5670"/>
    <n v="82"/>
    <m/>
    <n v="60"/>
    <n v="60"/>
    <n v="39"/>
    <m/>
    <n v="21"/>
    <n v="5370"/>
    <n v="113"/>
    <n v="3"/>
    <m/>
    <m/>
    <m/>
    <m/>
    <n v="5486"/>
    <n v="84.056124999999994"/>
    <n v="31.825294999999997"/>
    <n v="13.652053"/>
    <n v="56.178814000000003"/>
    <m/>
    <m/>
    <m/>
    <m/>
    <m/>
    <m/>
    <m/>
    <m/>
    <n v="185.712287"/>
    <n v="2.9249999999999998"/>
    <n v="4.875"/>
    <n v="2.4521250000000001"/>
    <n v="31.373999999999999"/>
    <n v="52.29"/>
    <n v="26.301870000000001"/>
    <n v="0"/>
    <n v="0"/>
    <n v="0"/>
    <n v="23.538"/>
    <n v="39.229999999999997"/>
    <n v="19.732690000000002"/>
    <n v="7.9569999999999999"/>
    <n v="13.262"/>
    <n v="6.6706180000000002"/>
    <m/>
    <m/>
    <m/>
    <n v="0"/>
    <n v="14"/>
    <n v="62"/>
    <n v="77"/>
    <n v="18"/>
    <n v="0"/>
    <n v="14"/>
    <n v="62"/>
    <n v="77"/>
    <n v="18"/>
    <n v="1863"/>
    <m/>
    <n v="255.36"/>
    <m/>
    <n v="349.6"/>
    <n v="604.96"/>
    <m/>
    <n v="12.46218"/>
    <n v="2.3599999999999999E-2"/>
    <n v="0"/>
    <n v="0"/>
    <m/>
    <n v="1.9192"/>
    <n v="8.6069800000000001"/>
    <n v="1.2"/>
    <n v="0"/>
    <m/>
    <n v="0"/>
    <s v="Minigrid"/>
    <m/>
    <m/>
    <m/>
    <m/>
    <m/>
    <m/>
    <m/>
    <m/>
    <m/>
    <m/>
    <m/>
    <m/>
    <m/>
    <m/>
    <m/>
    <n v="0.17400169368497465"/>
    <m/>
  </r>
  <r>
    <x v="2"/>
    <x v="3"/>
    <s v="2016Q1"/>
    <s v="Distribution"/>
    <s v="Local"/>
    <s v="Central North Service Territory (CNST)"/>
    <x v="7"/>
    <x v="1"/>
    <s v="D1"/>
    <s v="2016Q1D1"/>
    <n v="204343"/>
    <n v="111354"/>
    <n v="43746"/>
    <m/>
    <m/>
    <m/>
    <m/>
    <n v="359443"/>
    <m/>
    <m/>
    <m/>
    <m/>
    <m/>
    <m/>
    <n v="246.67985100000004"/>
    <n v="154992.33333333334"/>
    <n v="154992.33333333334"/>
    <n v="154992.33333333334"/>
    <m/>
    <n v="464977"/>
    <m/>
    <n v="102.799446"/>
    <m/>
    <m/>
    <m/>
    <m/>
    <m/>
    <m/>
    <m/>
    <m/>
    <m/>
    <n v="17"/>
    <n v="40"/>
    <m/>
    <m/>
    <n v="21"/>
    <m/>
    <m/>
    <n v="1"/>
    <m/>
    <m/>
    <n v="2"/>
    <n v="1"/>
    <m/>
    <m/>
    <m/>
    <m/>
    <m/>
    <m/>
    <m/>
    <m/>
    <n v="5670"/>
    <n v="82"/>
    <m/>
    <n v="75"/>
    <n v="75"/>
    <n v="39"/>
    <m/>
    <n v="36"/>
    <n v="5051"/>
    <n v="106"/>
    <n v="3"/>
    <m/>
    <m/>
    <m/>
    <m/>
    <n v="5160"/>
    <n v="94.817658999999992"/>
    <n v="28.363260999999998"/>
    <n v="19.806657999999999"/>
    <n v="26.896581000000001"/>
    <m/>
    <m/>
    <m/>
    <m/>
    <m/>
    <m/>
    <m/>
    <m/>
    <n v="169.88415899999998"/>
    <n v="14"/>
    <n v="2.3333000000000004"/>
    <n v="1.1736667000000001"/>
    <n v="188.9"/>
    <n v="31.486000000000001"/>
    <n v="15.837458"/>
    <n v="0"/>
    <n v="0"/>
    <n v="0"/>
    <n v="263.39999999999998"/>
    <n v="43.893300000000004"/>
    <n v="22.078340799999999"/>
    <n v="81.5"/>
    <n v="13.585000000000001"/>
    <n v="6.8332550000000003"/>
    <m/>
    <m/>
    <m/>
    <n v="0"/>
    <n v="10"/>
    <n v="12"/>
    <n v="78"/>
    <n v="34"/>
    <n v="0"/>
    <n v="10"/>
    <n v="12"/>
    <n v="78"/>
    <n v="34"/>
    <n v="1738"/>
    <m/>
    <n v="255.36"/>
    <m/>
    <n v="349.6"/>
    <n v="604.96"/>
    <m/>
    <n v="13.619171"/>
    <n v="0"/>
    <n v="0"/>
    <n v="0"/>
    <m/>
    <n v="2.2249999999999996"/>
    <n v="22.965499999999999"/>
    <n v="6.3"/>
    <n v="0"/>
    <m/>
    <n v="0.12711900000000001"/>
    <s v="Minigrid"/>
    <m/>
    <m/>
    <m/>
    <m/>
    <m/>
    <m/>
    <m/>
    <m/>
    <m/>
    <m/>
    <m/>
    <m/>
    <m/>
    <m/>
    <m/>
    <n v="0.23"/>
    <m/>
  </r>
  <r>
    <x v="3"/>
    <x v="4"/>
    <s v="2015"/>
    <s v="Distribution"/>
    <s v="Local"/>
    <s v="Central North Service Territory (CNST)"/>
    <x v="7"/>
    <x v="1"/>
    <s v="D1"/>
    <s v="2015D1"/>
    <n v="192134"/>
    <n v="156919"/>
    <n v="50737"/>
    <m/>
    <m/>
    <m/>
    <m/>
    <n v="399790"/>
    <m/>
    <m/>
    <m/>
    <m/>
    <m/>
    <m/>
    <n v="225.35531399999999"/>
    <n v="147149.33333333334"/>
    <n v="147149.33333333334"/>
    <n v="147149.33333333334"/>
    <m/>
    <n v="441448"/>
    <m/>
    <n v="147.19492099999999"/>
    <m/>
    <m/>
    <m/>
    <m/>
    <m/>
    <m/>
    <m/>
    <m/>
    <m/>
    <n v="17"/>
    <n v="49"/>
    <m/>
    <m/>
    <n v="10"/>
    <m/>
    <m/>
    <n v="1"/>
    <m/>
    <m/>
    <n v="1"/>
    <n v="1"/>
    <m/>
    <m/>
    <m/>
    <m/>
    <m/>
    <m/>
    <m/>
    <m/>
    <n v="4705"/>
    <n v="79"/>
    <m/>
    <n v="69"/>
    <n v="69"/>
    <n v="39"/>
    <m/>
    <n v="30"/>
    <n v="4537"/>
    <n v="96"/>
    <n v="3"/>
    <m/>
    <m/>
    <m/>
    <m/>
    <n v="4636"/>
    <n v="82.765355"/>
    <n v="240.85461599999999"/>
    <n v="29.814997000000002"/>
    <n v="47.059194999999995"/>
    <m/>
    <m/>
    <m/>
    <m/>
    <m/>
    <m/>
    <m/>
    <m/>
    <n v="400.49416299999996"/>
    <n v="29.1"/>
    <n v="4.8499999999999996"/>
    <n v="2.4395500000000001"/>
    <n v="460.9"/>
    <n v="76.816999999999993"/>
    <n v="38.638782999999997"/>
    <n v="0"/>
    <n v="0"/>
    <n v="0"/>
    <n v="37.82"/>
    <n v="6.3029999999999999"/>
    <n v="3.1705770000000002"/>
    <n v="18.32"/>
    <n v="3.0529999999999999"/>
    <n v="1.5358270000000001"/>
    <m/>
    <m/>
    <m/>
    <n v="0"/>
    <n v="5"/>
    <n v="9"/>
    <n v="66"/>
    <n v="26"/>
    <n v="0"/>
    <n v="5"/>
    <n v="9"/>
    <n v="66"/>
    <n v="26"/>
    <n v="1587"/>
    <m/>
    <n v="255"/>
    <m/>
    <n v="349.6"/>
    <n v="604.6"/>
    <m/>
    <n v="4.9257600000000004"/>
    <n v="0"/>
    <n v="0"/>
    <n v="0"/>
    <m/>
    <n v="2.1262699999999999"/>
    <n v="17.195248000000003"/>
    <n v="12.413017"/>
    <n v="0"/>
    <m/>
    <n v="0.12711900000000001"/>
    <s v="Minigrid"/>
    <m/>
    <m/>
    <m/>
    <m/>
    <m/>
    <m/>
    <m/>
    <m/>
    <m/>
    <m/>
    <m/>
    <m/>
    <m/>
    <m/>
    <m/>
    <n v="0.17"/>
    <m/>
  </r>
  <r>
    <x v="3"/>
    <x v="4"/>
    <s v="2015"/>
    <s v="Distribution"/>
    <s v="Local"/>
    <s v="Central North Service Territory (CNST)"/>
    <x v="7"/>
    <x v="1"/>
    <s v="D1"/>
    <s v="2015D1"/>
    <n v="194909"/>
    <n v="108915"/>
    <n v="19817"/>
    <m/>
    <m/>
    <m/>
    <m/>
    <n v="323641"/>
    <m/>
    <m/>
    <m/>
    <m/>
    <m/>
    <m/>
    <n v="187.80865699999998"/>
    <n v="144957.33333333334"/>
    <n v="144957.33333333334"/>
    <n v="144957.33333333334"/>
    <m/>
    <n v="434872"/>
    <m/>
    <n v="125.13276099999999"/>
    <m/>
    <m/>
    <m/>
    <m/>
    <m/>
    <m/>
    <m/>
    <m/>
    <m/>
    <n v="16"/>
    <n v="48"/>
    <m/>
    <m/>
    <n v="7"/>
    <m/>
    <m/>
    <n v="1"/>
    <m/>
    <m/>
    <n v="1"/>
    <n v="1"/>
    <m/>
    <m/>
    <m/>
    <m/>
    <m/>
    <m/>
    <m/>
    <m/>
    <n v="4330"/>
    <n v="74"/>
    <m/>
    <n v="65"/>
    <n v="65"/>
    <n v="39"/>
    <m/>
    <n v="26"/>
    <n v="4140"/>
    <n v="89"/>
    <n v="3"/>
    <m/>
    <m/>
    <m/>
    <m/>
    <n v="4232"/>
    <n v="84.292991000000001"/>
    <n v="44.423343999999993"/>
    <n v="13.527340000000001"/>
    <n v="24.412756999999999"/>
    <m/>
    <m/>
    <m/>
    <m/>
    <m/>
    <m/>
    <m/>
    <m/>
    <n v="166.656432"/>
    <n v="10.48"/>
    <n v="1.7470000000000001"/>
    <n v="0.87857300000000005"/>
    <n v="588.94000000000005"/>
    <n v="98.156999999999996"/>
    <n v="49.372883999999999"/>
    <n v="64.08"/>
    <n v="10.68"/>
    <n v="5.3720400000000001"/>
    <n v="159.72"/>
    <n v="26.62"/>
    <n v="13.389860000000001"/>
    <n v="63.57"/>
    <n v="5.2450000000000001"/>
    <n v="2.6382349999999999"/>
    <m/>
    <m/>
    <m/>
    <n v="0"/>
    <n v="4"/>
    <n v="8"/>
    <n v="73"/>
    <n v="40"/>
    <n v="0"/>
    <n v="4"/>
    <n v="8"/>
    <n v="73"/>
    <n v="40"/>
    <n v="1329"/>
    <m/>
    <n v="235.51"/>
    <m/>
    <n v="318"/>
    <n v="553.51"/>
    <m/>
    <n v="11.249279999999999"/>
    <n v="0.13"/>
    <n v="0"/>
    <n v="0"/>
    <m/>
    <n v="1.3322039999999999"/>
    <n v="4.097124"/>
    <n v="10.3043"/>
    <n v="0"/>
    <m/>
    <n v="0.21186500000000003"/>
    <s v="Minigrid"/>
    <m/>
    <m/>
    <m/>
    <m/>
    <m/>
    <m/>
    <m/>
    <m/>
    <m/>
    <m/>
    <m/>
    <m/>
    <m/>
    <m/>
    <m/>
    <n v="0.2001"/>
    <m/>
  </r>
  <r>
    <x v="3"/>
    <x v="4"/>
    <s v="2015"/>
    <s v="Distribution"/>
    <s v="Local"/>
    <s v="Central North Service Territory (CNST)"/>
    <x v="7"/>
    <x v="1"/>
    <s v="D1"/>
    <s v="2015D1"/>
    <n v="84901"/>
    <n v="141919"/>
    <n v="116842"/>
    <m/>
    <m/>
    <m/>
    <m/>
    <n v="343662"/>
    <m/>
    <m/>
    <m/>
    <m/>
    <m/>
    <m/>
    <n v="196.761549"/>
    <n v="146308.03333333333"/>
    <n v="146308.03333333333"/>
    <n v="146308.03333333333"/>
    <m/>
    <n v="438924.1"/>
    <m/>
    <n v="122.92170335003199"/>
    <m/>
    <m/>
    <m/>
    <m/>
    <m/>
    <m/>
    <m/>
    <m/>
    <m/>
    <n v="16"/>
    <n v="47"/>
    <m/>
    <m/>
    <n v="7"/>
    <m/>
    <m/>
    <n v="1"/>
    <m/>
    <m/>
    <n v="0"/>
    <n v="1"/>
    <m/>
    <m/>
    <m/>
    <m/>
    <m/>
    <m/>
    <m/>
    <m/>
    <n v="3965"/>
    <n v="72"/>
    <m/>
    <n v="0"/>
    <n v="0"/>
    <n v="0"/>
    <m/>
    <m/>
    <n v="3474"/>
    <n v="82"/>
    <n v="3"/>
    <m/>
    <m/>
    <m/>
    <m/>
    <n v="3559"/>
    <n v="59.836275000000001"/>
    <n v="24.737936999999999"/>
    <n v="5.9103600000000007"/>
    <n v="19.760194000000002"/>
    <m/>
    <m/>
    <m/>
    <m/>
    <m/>
    <m/>
    <m/>
    <m/>
    <n v="110.244766"/>
    <n v="0"/>
    <n v="0"/>
    <n v="0"/>
    <n v="262.45"/>
    <n v="43.741999999999997"/>
    <n v="22.002058000000002"/>
    <n v="0"/>
    <n v="0"/>
    <n v="0"/>
    <n v="489.4"/>
    <n v="83.066999999999993"/>
    <n v="41.782533000000001"/>
    <n v="31.47"/>
    <n v="5.2450000000000001"/>
    <n v="2.6382349999999999"/>
    <m/>
    <m/>
    <m/>
    <n v="1"/>
    <n v="39"/>
    <n v="2"/>
    <n v="21"/>
    <n v="40"/>
    <n v="1"/>
    <n v="39"/>
    <n v="2"/>
    <n v="21"/>
    <n v="40"/>
    <n v="1329"/>
    <m/>
    <n v="235.51"/>
    <m/>
    <n v="318"/>
    <n v="553.51"/>
    <m/>
    <n v="9.4641599999999997"/>
    <n v="3.6999999999999998E-2"/>
    <n v="0"/>
    <n v="0"/>
    <m/>
    <n v="1.6166309999999999"/>
    <n v="0.97425399999999995"/>
    <n v="3.6"/>
    <n v="0.86899999999999999"/>
    <m/>
    <n v="0.29661100000000001"/>
    <s v="Minigrid"/>
    <m/>
    <m/>
    <m/>
    <m/>
    <m/>
    <m/>
    <m/>
    <m/>
    <m/>
    <m/>
    <m/>
    <m/>
    <m/>
    <m/>
    <m/>
    <n v="0.1716"/>
    <m/>
  </r>
  <r>
    <x v="3"/>
    <x v="4"/>
    <s v="2015"/>
    <s v="Distribution"/>
    <s v="Local"/>
    <s v="Central North Service Territory (CNST)"/>
    <x v="7"/>
    <x v="1"/>
    <s v="D1"/>
    <s v="2015D1"/>
    <n v="109778.91"/>
    <n v="135201.97"/>
    <n v="112760.87"/>
    <m/>
    <m/>
    <m/>
    <m/>
    <n v="357741.75"/>
    <m/>
    <m/>
    <m/>
    <m/>
    <m/>
    <m/>
    <n v="248.35078900000002"/>
    <n v="135915.33333333334"/>
    <n v="135915.33333333334"/>
    <n v="135915.33333333334"/>
    <m/>
    <n v="407746"/>
    <m/>
    <n v="113.89525979272"/>
    <m/>
    <m/>
    <m/>
    <m/>
    <m/>
    <m/>
    <m/>
    <m/>
    <m/>
    <n v="16"/>
    <n v="47"/>
    <m/>
    <m/>
    <n v="8"/>
    <m/>
    <m/>
    <n v="1"/>
    <m/>
    <m/>
    <n v="0"/>
    <n v="1"/>
    <m/>
    <m/>
    <m/>
    <m/>
    <m/>
    <m/>
    <m/>
    <m/>
    <n v="4065"/>
    <n v="73"/>
    <m/>
    <n v="0"/>
    <n v="0"/>
    <n v="0"/>
    <m/>
    <m/>
    <n v="2859"/>
    <n v="65"/>
    <n v="3"/>
    <m/>
    <m/>
    <m/>
    <m/>
    <n v="2927"/>
    <n v="60.811169999999997"/>
    <n v="66.185206999999991"/>
    <n v="9.3183090000000011"/>
    <n v="25.905674000000001"/>
    <m/>
    <m/>
    <m/>
    <m/>
    <m/>
    <m/>
    <m/>
    <m/>
    <n v="162.22036"/>
    <n v="0"/>
    <n v="0"/>
    <n v="0"/>
    <n v="0"/>
    <n v="0"/>
    <n v="0"/>
    <n v="0"/>
    <n v="0"/>
    <n v="0"/>
    <n v="685.44500000000005"/>
    <n v="132.886"/>
    <n v="66.841488999999996"/>
    <n v="106.983"/>
    <n v="17.831"/>
    <n v="8.9687420000000007"/>
    <m/>
    <m/>
    <m/>
    <n v="43"/>
    <n v="8"/>
    <n v="7"/>
    <n v="0"/>
    <n v="100"/>
    <n v="43"/>
    <n v="8"/>
    <n v="7"/>
    <n v="0"/>
    <n v="100"/>
    <n v="977"/>
    <m/>
    <n v="235.2"/>
    <m/>
    <n v="318"/>
    <n v="553.20000000000005"/>
    <m/>
    <n v="7.1194600000000001"/>
    <n v="0.22479999999999997"/>
    <n v="0.3"/>
    <n v="0.2"/>
    <m/>
    <n v="2.7578"/>
    <n v="3.987924"/>
    <n v="4.8"/>
    <n v="0.23599999999999999"/>
    <m/>
    <n v="0.38148399999999999"/>
    <s v="Minigrid"/>
    <m/>
    <m/>
    <m/>
    <m/>
    <m/>
    <m/>
    <m/>
    <m/>
    <m/>
    <m/>
    <m/>
    <m/>
    <m/>
    <m/>
    <m/>
    <n v="0.13930000000000001"/>
    <m/>
  </r>
  <r>
    <x v="1"/>
    <x v="1"/>
    <s v="2017Q3"/>
    <s v="Distribution"/>
    <s v="Local"/>
    <s v="Pader Abim Community Multipurpose Electric Co-operative Society Limited"/>
    <x v="4"/>
    <x v="4"/>
    <s v="D9"/>
    <s v="2017Q3D9"/>
    <n v="298839"/>
    <n v="164734"/>
    <m/>
    <m/>
    <m/>
    <m/>
    <m/>
    <n v="463573"/>
    <m/>
    <m/>
    <m/>
    <m/>
    <m/>
    <m/>
    <m/>
    <m/>
    <m/>
    <m/>
    <n v="600817"/>
    <n v="6008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m/>
    <m/>
    <m/>
    <m/>
    <m/>
    <m/>
    <m/>
    <m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417"/>
    <m/>
    <n v="201.57"/>
    <m/>
    <n v="291.39800000000002"/>
    <n v="492.96800000000002"/>
    <m/>
    <n v="20"/>
    <n v="5"/>
    <n v="0"/>
    <n v="6"/>
    <n v="0"/>
    <n v="3"/>
    <n v="0"/>
    <n v="0"/>
    <n v="0"/>
    <n v="0"/>
    <n v="0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Central North Service Territory (CNST)"/>
    <x v="7"/>
    <x v="1"/>
    <s v="D1"/>
    <s v="2019Q1D1"/>
    <n v="297134.17866197758"/>
    <n v="297475.1334232206"/>
    <n v="46950.8"/>
    <n v="0"/>
    <m/>
    <m/>
    <m/>
    <n v="641560.11208519829"/>
    <m/>
    <m/>
    <m/>
    <m/>
    <m/>
    <m/>
    <m/>
    <n v="701278"/>
    <m/>
    <m/>
    <m/>
    <n v="701278"/>
    <m/>
    <n v="236.45179299999998"/>
    <m/>
    <m/>
    <m/>
    <m/>
    <m/>
    <m/>
    <m/>
    <m/>
    <m/>
    <n v="27"/>
    <n v="70"/>
    <m/>
    <m/>
    <n v="26"/>
    <m/>
    <m/>
    <n v="1"/>
    <m/>
    <m/>
    <n v="2"/>
    <n v="1"/>
    <m/>
    <m/>
    <m/>
    <m/>
    <m/>
    <m/>
    <m/>
    <m/>
    <n v="7920"/>
    <n v="127"/>
    <m/>
    <n v="25"/>
    <n v="25"/>
    <n v="25"/>
    <n v="0"/>
    <n v="0"/>
    <n v="3161"/>
    <n v="61"/>
    <n v="5"/>
    <n v="0"/>
    <m/>
    <m/>
    <m/>
    <n v="3227"/>
    <n v="209.36312600000002"/>
    <n v="179.10727100000003"/>
    <n v="26.994275000000002"/>
    <n v="43.084575999999998"/>
    <m/>
    <m/>
    <m/>
    <m/>
    <m/>
    <m/>
    <m/>
    <n v="3.9997780000000001"/>
    <n v="462.54902600000003"/>
    <m/>
    <m/>
    <m/>
    <m/>
    <m/>
    <m/>
    <m/>
    <m/>
    <m/>
    <m/>
    <m/>
    <m/>
    <m/>
    <m/>
    <m/>
    <m/>
    <m/>
    <m/>
    <m/>
    <m/>
    <m/>
    <m/>
    <m/>
    <m/>
    <m/>
    <m/>
    <m/>
    <m/>
    <n v="3227"/>
    <n v="0.4"/>
    <n v="309.43299999999999"/>
    <n v="0"/>
    <n v="503.08499999999998"/>
    <n v="812.51800000000003"/>
    <m/>
    <n v="28.659680000000002"/>
    <n v="0"/>
    <m/>
    <n v="0.29279699999999997"/>
    <n v="0"/>
    <n v="5.4120340000000002"/>
    <m/>
    <m/>
    <m/>
    <m/>
    <n v="0.59322200000000003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Eastern Service Territory (EST)"/>
    <x v="8"/>
    <x v="1"/>
    <s v="D2"/>
    <s v="2019Q1D2"/>
    <n v="346914.29999999376"/>
    <n v="295038.50000000017"/>
    <n v="2807"/>
    <n v="0"/>
    <m/>
    <m/>
    <m/>
    <n v="644759.79999999399"/>
    <m/>
    <m/>
    <m/>
    <m/>
    <m/>
    <m/>
    <n v="470.44972800000005"/>
    <n v="650867"/>
    <m/>
    <m/>
    <m/>
    <n v="650867"/>
    <m/>
    <n v="189.42167966101695"/>
    <m/>
    <m/>
    <m/>
    <m/>
    <m/>
    <m/>
    <m/>
    <m/>
    <m/>
    <n v="26"/>
    <n v="103"/>
    <m/>
    <m/>
    <n v="17"/>
    <m/>
    <m/>
    <n v="6"/>
    <m/>
    <m/>
    <n v="0"/>
    <n v="0"/>
    <m/>
    <m/>
    <m/>
    <m/>
    <m/>
    <m/>
    <m/>
    <m/>
    <n v="8700"/>
    <n v="152"/>
    <m/>
    <n v="21"/>
    <n v="21"/>
    <n v="21"/>
    <n v="0"/>
    <n v="0"/>
    <n v="4877"/>
    <n v="85"/>
    <n v="1"/>
    <n v="0"/>
    <m/>
    <m/>
    <m/>
    <n v="4963"/>
    <n v="194.832843"/>
    <n v="19.510959"/>
    <n v="13.883514"/>
    <n v="22.295663000000001"/>
    <m/>
    <m/>
    <m/>
    <m/>
    <m/>
    <m/>
    <m/>
    <n v="2.6662079999999997"/>
    <n v="253.18918699999998"/>
    <m/>
    <m/>
    <m/>
    <m/>
    <m/>
    <m/>
    <m/>
    <m/>
    <m/>
    <m/>
    <m/>
    <m/>
    <m/>
    <m/>
    <m/>
    <m/>
    <m/>
    <m/>
    <m/>
    <m/>
    <m/>
    <m/>
    <m/>
    <m/>
    <m/>
    <m/>
    <m/>
    <m/>
    <n v="4316"/>
    <n v="0"/>
    <n v="356.37"/>
    <n v="0"/>
    <n v="382.09500000000003"/>
    <n v="738.46500000000003"/>
    <m/>
    <n v="44.02384"/>
    <n v="0"/>
    <m/>
    <n v="0"/>
    <n v="0"/>
    <n v="11.599999999999998"/>
    <m/>
    <m/>
    <m/>
    <m/>
    <n v="1.0593250000000001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Mid West Service Territory (MWST)"/>
    <x v="9"/>
    <x v="1"/>
    <s v="D3"/>
    <s v="2019Q1D3"/>
    <n v="352771.49999998999"/>
    <n v="498992.10000000015"/>
    <n v="41347.300000000003"/>
    <n v="0"/>
    <m/>
    <m/>
    <m/>
    <n v="893110.89999999013"/>
    <m/>
    <m/>
    <m/>
    <m/>
    <m/>
    <m/>
    <n v="644.16958099999999"/>
    <n v="1186131"/>
    <m/>
    <m/>
    <m/>
    <n v="1186131"/>
    <m/>
    <n v="340.55764491525423"/>
    <m/>
    <m/>
    <m/>
    <m/>
    <m/>
    <m/>
    <m/>
    <m/>
    <m/>
    <n v="71"/>
    <n v="104"/>
    <m/>
    <m/>
    <n v="19"/>
    <m/>
    <m/>
    <n v="4"/>
    <m/>
    <m/>
    <n v="1"/>
    <n v="0"/>
    <m/>
    <m/>
    <m/>
    <m/>
    <m/>
    <m/>
    <m/>
    <m/>
    <n v="9990"/>
    <n v="199"/>
    <m/>
    <n v="14"/>
    <n v="14"/>
    <n v="14"/>
    <n v="0"/>
    <n v="0"/>
    <n v="3989"/>
    <n v="160"/>
    <n v="5"/>
    <n v="0"/>
    <m/>
    <m/>
    <m/>
    <n v="4154"/>
    <n v="469.145127"/>
    <n v="66.779443000000001"/>
    <n v="24.161546999999999"/>
    <n v="41.948685000000005"/>
    <m/>
    <m/>
    <m/>
    <m/>
    <m/>
    <m/>
    <m/>
    <n v="3.9304420000000002"/>
    <n v="605.96524399999998"/>
    <m/>
    <m/>
    <m/>
    <m/>
    <m/>
    <m/>
    <m/>
    <m/>
    <m/>
    <m/>
    <m/>
    <m/>
    <m/>
    <m/>
    <m/>
    <m/>
    <m/>
    <m/>
    <m/>
    <m/>
    <m/>
    <m/>
    <m/>
    <m/>
    <m/>
    <m/>
    <m/>
    <m/>
    <n v="4145"/>
    <n v="0"/>
    <n v="379.226"/>
    <n v="0"/>
    <n v="736.9559999999999"/>
    <n v="1116.1819999999998"/>
    <m/>
    <n v="38.928959999999996"/>
    <n v="0"/>
    <m/>
    <n v="5.7633899999999993"/>
    <n v="0"/>
    <n v="6.1318640000000002"/>
    <m/>
    <m/>
    <m/>
    <m/>
    <n v="0.27661100000000005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North East Service Territory (NEST)"/>
    <x v="11"/>
    <x v="1"/>
    <s v="D4"/>
    <s v="2019Q1D4"/>
    <n v="453121.09009633772"/>
    <n v="523821.78494692012"/>
    <n v="122080.00000000001"/>
    <n v="140671"/>
    <m/>
    <m/>
    <m/>
    <n v="1239693.8750432578"/>
    <m/>
    <m/>
    <m/>
    <m/>
    <m/>
    <m/>
    <n v="931.25802099999987"/>
    <n v="1781443"/>
    <m/>
    <m/>
    <m/>
    <n v="1781443"/>
    <m/>
    <n v="502.16338389830514"/>
    <m/>
    <m/>
    <m/>
    <m/>
    <m/>
    <m/>
    <m/>
    <m/>
    <m/>
    <n v="19"/>
    <n v="128"/>
    <m/>
    <m/>
    <n v="18"/>
    <m/>
    <m/>
    <n v="6"/>
    <m/>
    <m/>
    <n v="1"/>
    <n v="7"/>
    <m/>
    <m/>
    <m/>
    <m/>
    <m/>
    <m/>
    <m/>
    <m/>
    <n v="12395"/>
    <n v="179"/>
    <m/>
    <n v="30"/>
    <n v="30"/>
    <n v="30"/>
    <n v="0"/>
    <n v="0"/>
    <n v="4738"/>
    <n v="104"/>
    <n v="5"/>
    <n v="2"/>
    <m/>
    <m/>
    <m/>
    <n v="4849"/>
    <n v="314.02196600000002"/>
    <n v="225.25685899999999"/>
    <n v="36.163624999999996"/>
    <n v="50.940903000000006"/>
    <m/>
    <m/>
    <m/>
    <m/>
    <m/>
    <m/>
    <m/>
    <n v="3.156488"/>
    <n v="629.53984100000002"/>
    <m/>
    <m/>
    <m/>
    <m/>
    <m/>
    <m/>
    <m/>
    <m/>
    <m/>
    <m/>
    <m/>
    <m/>
    <m/>
    <m/>
    <m/>
    <m/>
    <m/>
    <m/>
    <m/>
    <m/>
    <m/>
    <m/>
    <m/>
    <m/>
    <m/>
    <m/>
    <m/>
    <m/>
    <n v="4849"/>
    <n v="4"/>
    <n v="319.37"/>
    <n v="0"/>
    <n v="521.91"/>
    <n v="841.28"/>
    <m/>
    <n v="43.293600000000005"/>
    <n v="0"/>
    <m/>
    <n v="1.3840509999999999"/>
    <n v="0"/>
    <n v="7.7340679999999997"/>
    <m/>
    <m/>
    <m/>
    <m/>
    <n v="0.52847500000000003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North North West Service Territory (NNWST)"/>
    <x v="10"/>
    <x v="1"/>
    <s v="D5"/>
    <s v="2019Q1D5"/>
    <n v="913631.29999999702"/>
    <n v="650984.20000000007"/>
    <n v="233130.8"/>
    <n v="0"/>
    <m/>
    <m/>
    <m/>
    <n v="1797746.2999999973"/>
    <m/>
    <m/>
    <m/>
    <m/>
    <m/>
    <m/>
    <n v="1319.0073990000001"/>
    <n v="2025620"/>
    <m/>
    <m/>
    <m/>
    <n v="2025620"/>
    <m/>
    <n v="573.50102033898304"/>
    <m/>
    <m/>
    <m/>
    <m/>
    <m/>
    <m/>
    <m/>
    <m/>
    <m/>
    <n v="47"/>
    <n v="96"/>
    <m/>
    <m/>
    <n v="40"/>
    <m/>
    <m/>
    <n v="4"/>
    <m/>
    <m/>
    <n v="4"/>
    <n v="5"/>
    <m/>
    <m/>
    <m/>
    <m/>
    <m/>
    <m/>
    <m/>
    <m/>
    <n v="13610"/>
    <n v="196"/>
    <m/>
    <n v="42"/>
    <n v="42"/>
    <n v="42"/>
    <n v="0"/>
    <n v="0"/>
    <n v="7929"/>
    <n v="149"/>
    <n v="6"/>
    <n v="0"/>
    <m/>
    <m/>
    <m/>
    <n v="8084"/>
    <n v="357.48263199999997"/>
    <n v="127.328765"/>
    <n v="42.809092999999997"/>
    <n v="43.789191000000002"/>
    <m/>
    <m/>
    <m/>
    <m/>
    <m/>
    <m/>
    <m/>
    <n v="3.942758"/>
    <n v="575.35243899999989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75.769120000000001"/>
    <n v="0"/>
    <m/>
    <n v="0"/>
    <n v="0"/>
    <n v="12.672541999999998"/>
    <m/>
    <m/>
    <m/>
    <m/>
    <n v="0.93220600000000009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Southern Service Territory (SST)"/>
    <x v="1"/>
    <x v="1"/>
    <s v="D6"/>
    <s v="2019Q1D6"/>
    <n v="1101978.3999999957"/>
    <n v="835891.70000000019"/>
    <n v="129982"/>
    <n v="0"/>
    <m/>
    <m/>
    <m/>
    <n v="2067852.0999999959"/>
    <m/>
    <m/>
    <m/>
    <m/>
    <m/>
    <m/>
    <n v="1403.557231"/>
    <n v="2330406"/>
    <m/>
    <m/>
    <m/>
    <n v="2330406"/>
    <m/>
    <n v="782.55563499999994"/>
    <m/>
    <m/>
    <m/>
    <m/>
    <m/>
    <m/>
    <m/>
    <m/>
    <m/>
    <n v="86"/>
    <n v="168"/>
    <m/>
    <m/>
    <n v="40"/>
    <m/>
    <m/>
    <n v="20"/>
    <m/>
    <m/>
    <n v="7"/>
    <n v="2"/>
    <m/>
    <n v="5"/>
    <m/>
    <m/>
    <n v="2"/>
    <m/>
    <m/>
    <n v="1"/>
    <n v="26145"/>
    <n v="331"/>
    <m/>
    <n v="40"/>
    <n v="40"/>
    <n v="40"/>
    <n v="0"/>
    <n v="0"/>
    <n v="12327"/>
    <n v="285"/>
    <n v="30"/>
    <n v="1"/>
    <m/>
    <m/>
    <m/>
    <n v="12643"/>
    <n v="352.41768400000001"/>
    <n v="232.231122"/>
    <n v="58.623301000000005"/>
    <n v="32.216636000000001"/>
    <m/>
    <m/>
    <m/>
    <m/>
    <m/>
    <m/>
    <m/>
    <n v="4.707586"/>
    <n v="680.19632899999999"/>
    <m/>
    <m/>
    <m/>
    <m/>
    <m/>
    <m/>
    <m/>
    <m/>
    <m/>
    <m/>
    <m/>
    <m/>
    <m/>
    <m/>
    <m/>
    <m/>
    <m/>
    <m/>
    <m/>
    <m/>
    <m/>
    <m/>
    <m/>
    <m/>
    <m/>
    <m/>
    <m/>
    <m/>
    <n v="12643"/>
    <n v="0"/>
    <n v="424.19"/>
    <n v="0"/>
    <n v="799.25"/>
    <n v="1223.44"/>
    <m/>
    <n v="114.38896000000001"/>
    <n v="0"/>
    <m/>
    <n v="2.3358469999999998"/>
    <n v="0"/>
    <n v="24.157032999999998"/>
    <m/>
    <m/>
    <m/>
    <m/>
    <n v="1.355936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Southern West Service Territory (SWST)"/>
    <x v="6"/>
    <x v="1"/>
    <s v="D7"/>
    <s v="2019Q1D7"/>
    <n v="541293.09999999939"/>
    <n v="438943.20000000024"/>
    <n v="225013.05"/>
    <n v="310938"/>
    <m/>
    <m/>
    <m/>
    <n v="1516187.3499999996"/>
    <m/>
    <m/>
    <m/>
    <m/>
    <m/>
    <m/>
    <n v="908.22622200000001"/>
    <n v="1973011"/>
    <m/>
    <m/>
    <m/>
    <n v="1973011"/>
    <m/>
    <n v="670.07616200000007"/>
    <m/>
    <m/>
    <m/>
    <m/>
    <m/>
    <m/>
    <m/>
    <m/>
    <m/>
    <n v="36"/>
    <n v="171"/>
    <m/>
    <m/>
    <n v="23"/>
    <m/>
    <m/>
    <n v="8"/>
    <m/>
    <m/>
    <n v="4"/>
    <n v="8"/>
    <m/>
    <m/>
    <m/>
    <m/>
    <m/>
    <m/>
    <m/>
    <m/>
    <n v="17130"/>
    <n v="250"/>
    <m/>
    <n v="34"/>
    <n v="34"/>
    <n v="34"/>
    <n v="0"/>
    <n v="0"/>
    <n v="9101"/>
    <n v="193"/>
    <n v="15"/>
    <n v="1"/>
    <m/>
    <m/>
    <m/>
    <n v="9310"/>
    <n v="289.71771699999999"/>
    <n v="72.21906899999999"/>
    <n v="44.018507"/>
    <n v="25.890496999999996"/>
    <m/>
    <m/>
    <m/>
    <m/>
    <m/>
    <m/>
    <m/>
    <n v="4.5341810000000002"/>
    <n v="436.37997099999995"/>
    <m/>
    <m/>
    <m/>
    <m/>
    <m/>
    <m/>
    <m/>
    <m/>
    <m/>
    <m/>
    <m/>
    <m/>
    <m/>
    <m/>
    <m/>
    <m/>
    <m/>
    <m/>
    <m/>
    <m/>
    <m/>
    <m/>
    <m/>
    <m/>
    <m/>
    <m/>
    <m/>
    <m/>
    <n v="9310"/>
    <n v="4"/>
    <n v="308.86500000000001"/>
    <n v="0"/>
    <n v="882.45"/>
    <n v="1191.3150000000001"/>
    <m/>
    <n v="81.143439999999998"/>
    <n v="0"/>
    <m/>
    <n v="0.77118599999999993"/>
    <n v="0"/>
    <n v="15.511017000000001"/>
    <m/>
    <m/>
    <m/>
    <m/>
    <n v="1.0169509999999999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North Western Service Territory (NWST)"/>
    <x v="5"/>
    <x v="1"/>
    <s v="D8"/>
    <s v="2019Q1D8"/>
    <n v="1496622.400000006"/>
    <n v="1298355.5000000005"/>
    <n v="889857.29"/>
    <n v="420381"/>
    <m/>
    <m/>
    <m/>
    <n v="4105216.1900000065"/>
    <m/>
    <m/>
    <m/>
    <m/>
    <m/>
    <m/>
    <n v="41.081389819999998"/>
    <n v="6105003"/>
    <m/>
    <m/>
    <m/>
    <n v="6105003"/>
    <m/>
    <n v="2028.5596499999999"/>
    <m/>
    <m/>
    <m/>
    <m/>
    <m/>
    <m/>
    <m/>
    <m/>
    <m/>
    <n v="97"/>
    <n v="255"/>
    <m/>
    <m/>
    <n v="97"/>
    <m/>
    <m/>
    <n v="35"/>
    <m/>
    <m/>
    <n v="24"/>
    <n v="10"/>
    <m/>
    <m/>
    <m/>
    <m/>
    <m/>
    <m/>
    <m/>
    <m/>
    <n v="42585"/>
    <n v="518"/>
    <m/>
    <n v="64"/>
    <n v="64"/>
    <n v="64"/>
    <n v="0"/>
    <n v="0"/>
    <n v="16602"/>
    <n v="476"/>
    <n v="70"/>
    <n v="2"/>
    <m/>
    <m/>
    <m/>
    <n v="17150"/>
    <n v="546.35244499999999"/>
    <n v="304.63194199999998"/>
    <n v="64.602228999999994"/>
    <n v="54.029792"/>
    <m/>
    <m/>
    <m/>
    <m/>
    <m/>
    <m/>
    <m/>
    <n v="5.0933839999999995"/>
    <n v="974.70979199999999"/>
    <m/>
    <m/>
    <m/>
    <m/>
    <m/>
    <m/>
    <m/>
    <m/>
    <m/>
    <m/>
    <m/>
    <m/>
    <m/>
    <m/>
    <m/>
    <m/>
    <m/>
    <m/>
    <m/>
    <m/>
    <m/>
    <m/>
    <m/>
    <m/>
    <m/>
    <m/>
    <m/>
    <m/>
    <n v="14856"/>
    <n v="3"/>
    <n v="777"/>
    <n v="0"/>
    <n v="2510"/>
    <n v="3287"/>
    <m/>
    <n v="158.20168000000001"/>
    <n v="0"/>
    <m/>
    <n v="16.613184"/>
    <n v="0"/>
    <n v="28.176186999999999"/>
    <m/>
    <m/>
    <m/>
    <m/>
    <n v="1.9491589999999999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Kyegegewa Rural Electricity Cooperation Society"/>
    <x v="2"/>
    <x v="2"/>
    <s v="D11"/>
    <s v="2019Q1D11"/>
    <n v="440364.1"/>
    <n v="295391"/>
    <n v="0"/>
    <n v="0"/>
    <m/>
    <m/>
    <m/>
    <n v="735755.1"/>
    <m/>
    <m/>
    <m/>
    <m/>
    <m/>
    <m/>
    <n v="411.293813"/>
    <n v="1062636"/>
    <m/>
    <m/>
    <m/>
    <n v="1062636"/>
    <m/>
    <n v="313.66677800000002"/>
    <m/>
    <m/>
    <m/>
    <m/>
    <m/>
    <m/>
    <m/>
    <m/>
    <m/>
    <n v="24"/>
    <n v="116"/>
    <m/>
    <m/>
    <n v="24"/>
    <m/>
    <m/>
    <n v="2"/>
    <m/>
    <m/>
    <n v="0"/>
    <n v="0"/>
    <m/>
    <m/>
    <m/>
    <m/>
    <m/>
    <m/>
    <m/>
    <m/>
    <n v="9200"/>
    <n v="166"/>
    <m/>
    <n v="38"/>
    <n v="38"/>
    <n v="0"/>
    <n v="35"/>
    <n v="3"/>
    <n v="5908"/>
    <n v="127"/>
    <n v="0"/>
    <n v="0"/>
    <m/>
    <m/>
    <m/>
    <n v="6035"/>
    <n v="87.690657999999999"/>
    <n v="30.774099999999997"/>
    <n v="29.4376"/>
    <n v="28.501598000000001"/>
    <m/>
    <m/>
    <m/>
    <m/>
    <m/>
    <m/>
    <m/>
    <n v="3.0149249999999999"/>
    <n v="179.418881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52.528531000000001"/>
    <n v="0.17599999999999999"/>
    <m/>
    <n v="0.1"/>
    <n v="10.022"/>
    <n v="0"/>
    <m/>
    <m/>
    <m/>
    <m/>
    <n v="0.2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Kilembe Investment Limited"/>
    <x v="3"/>
    <x v="3"/>
    <s v="D12"/>
    <s v="2019Q1D12"/>
    <n v="904393.11999999988"/>
    <n v="301464.37"/>
    <n v="156392.91999999998"/>
    <n v="0"/>
    <m/>
    <m/>
    <m/>
    <n v="1362250.4099999997"/>
    <m/>
    <m/>
    <m/>
    <m/>
    <m/>
    <m/>
    <n v="815.5"/>
    <n v="1658731"/>
    <m/>
    <m/>
    <m/>
    <n v="1658731"/>
    <m/>
    <n v="464.2"/>
    <m/>
    <m/>
    <m/>
    <m/>
    <m/>
    <m/>
    <m/>
    <m/>
    <m/>
    <n v="32"/>
    <n v="100"/>
    <m/>
    <m/>
    <n v="33"/>
    <m/>
    <m/>
    <n v="6"/>
    <m/>
    <m/>
    <n v="5"/>
    <n v="2"/>
    <m/>
    <m/>
    <m/>
    <m/>
    <m/>
    <m/>
    <m/>
    <m/>
    <n v="12505"/>
    <n v="178"/>
    <m/>
    <n v="33"/>
    <n v="33"/>
    <n v="22"/>
    <n v="9"/>
    <n v="2"/>
    <n v="13154"/>
    <n v="146"/>
    <n v="50"/>
    <n v="0"/>
    <m/>
    <m/>
    <m/>
    <n v="1335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3362"/>
    <n v="0"/>
    <n v="548.36"/>
    <n v="32.409999999999997"/>
    <n v="237.89099999999999"/>
    <n v="818.66099999999994"/>
    <m/>
    <n v="144.00285399999999"/>
    <n v="0.26773599999999997"/>
    <m/>
    <n v="0.8415999999999999"/>
    <n v="9.1804000000000006"/>
    <n v="0"/>
    <m/>
    <m/>
    <m/>
    <m/>
    <n v="0"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Pader Abim Community Multipurpose Electric Co-operative Society Limited"/>
    <x v="4"/>
    <x v="4"/>
    <s v="D9"/>
    <s v="2019Q1D9"/>
    <n v="361261"/>
    <n v="165716"/>
    <m/>
    <m/>
    <m/>
    <m/>
    <m/>
    <n v="526977"/>
    <m/>
    <m/>
    <m/>
    <m/>
    <m/>
    <m/>
    <n v="390"/>
    <n v="647936"/>
    <m/>
    <m/>
    <m/>
    <n v="647936"/>
    <m/>
    <n v="224"/>
    <m/>
    <n v="22377"/>
    <n v="91605.28"/>
    <n v="5725.33"/>
    <m/>
    <m/>
    <m/>
    <m/>
    <m/>
    <n v="23"/>
    <n v="50"/>
    <m/>
    <m/>
    <n v="22"/>
    <m/>
    <m/>
    <n v="2"/>
    <m/>
    <m/>
    <n v="2"/>
    <m/>
    <m/>
    <m/>
    <m/>
    <m/>
    <m/>
    <m/>
    <m/>
    <m/>
    <n v="6305"/>
    <n v="99"/>
    <m/>
    <n v="32"/>
    <n v="32"/>
    <m/>
    <m/>
    <m/>
    <n v="3220"/>
    <n v="71"/>
    <m/>
    <m/>
    <m/>
    <m/>
    <m/>
    <n v="3291"/>
    <n v="61"/>
    <n v="16.5"/>
    <n v="15"/>
    <n v="43"/>
    <m/>
    <m/>
    <m/>
    <m/>
    <n v="6"/>
    <m/>
    <m/>
    <m/>
    <n v="141.5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m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Bundibugyo Energy Cooperative Society (BECS)"/>
    <x v="0"/>
    <x v="0"/>
    <s v="D10"/>
    <s v="2019Q1D10"/>
    <n v="582307.63271999999"/>
    <n v="102760.17047999997"/>
    <m/>
    <m/>
    <m/>
    <m/>
    <m/>
    <n v="685067.80319999997"/>
    <m/>
    <m/>
    <m/>
    <m/>
    <m/>
    <m/>
    <m/>
    <n v="863676"/>
    <m/>
    <m/>
    <m/>
    <n v="863676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n v="4385"/>
    <n v="50"/>
    <m/>
    <n v="34"/>
    <n v="34"/>
    <n v="6"/>
    <n v="13"/>
    <n v="15"/>
    <n v="8597"/>
    <n v="60"/>
    <m/>
    <m/>
    <m/>
    <m/>
    <m/>
    <n v="865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1"/>
    <x v="3"/>
    <s v="2019Q1"/>
    <s v="Distribution"/>
    <s v="Local"/>
    <s v="UMEME(U) Limited"/>
    <x v="13"/>
    <x v="5"/>
    <s v="D14"/>
    <s v="2019Q1D14"/>
    <n v="159431648.68128487"/>
    <n v="75256269"/>
    <n v="129047883.12099998"/>
    <n v="217219444.35499996"/>
    <n v="187842194.13799998"/>
    <n v="221620.508"/>
    <m/>
    <n v="769019059.80328476"/>
    <m/>
    <m/>
    <m/>
    <m/>
    <m/>
    <m/>
    <m/>
    <n v="248927128"/>
    <n v="495159500"/>
    <n v="205054794"/>
    <m/>
    <n v="949141422"/>
    <m/>
    <m/>
    <m/>
    <m/>
    <m/>
    <m/>
    <m/>
    <m/>
    <n v="206"/>
    <n v="1"/>
    <n v="142"/>
    <n v="1017"/>
    <n v="3927"/>
    <n v="3"/>
    <n v="1"/>
    <n v="2457"/>
    <n v="18"/>
    <n v="3"/>
    <n v="1983"/>
    <n v="14"/>
    <n v="21"/>
    <n v="1224"/>
    <m/>
    <n v="9"/>
    <n v="854"/>
    <m/>
    <n v="4"/>
    <n v="67"/>
    <n v="30"/>
    <n v="17"/>
    <n v="34"/>
    <n v="1811717"/>
    <n v="12032"/>
    <n v="3"/>
    <n v="1498"/>
    <n v="1501"/>
    <n v="1496"/>
    <n v="5"/>
    <m/>
    <n v="1202372"/>
    <n v="108585"/>
    <n v="2635"/>
    <n v="517"/>
    <n v="37"/>
    <n v="252"/>
    <m/>
    <n v="1314398"/>
    <n v="22003.033351983155"/>
    <n v="10742.379471109629"/>
    <n v="0"/>
    <n v="10386.659639241856"/>
    <m/>
    <m/>
    <m/>
    <m/>
    <m/>
    <m/>
    <m/>
    <n v="8603.4339850798042"/>
    <n v="51735.506447414446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20093.729999999956"/>
    <n v="6141.1135652125931"/>
    <n v="8174.42"/>
    <n v="34409.26356521254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2018Q4"/>
    <s v="Distribution"/>
    <s v="Local"/>
    <s v="UMEME(U) Limited"/>
    <x v="13"/>
    <x v="5"/>
    <s v="D14"/>
    <s v="2018Q4D14"/>
    <n v="161444928.71518615"/>
    <n v="94925218.817697316"/>
    <n v="126970248.71699998"/>
    <n v="210781534.31300002"/>
    <n v="182120944.91799998"/>
    <n v="243264.182"/>
    <m/>
    <n v="776486139.6628834"/>
    <m/>
    <m/>
    <m/>
    <m/>
    <m/>
    <m/>
    <m/>
    <n v="251186585.73569351"/>
    <n v="486214842.25636798"/>
    <n v="198411260.70793861"/>
    <m/>
    <n v="935812688.70000005"/>
    <m/>
    <m/>
    <m/>
    <m/>
    <m/>
    <m/>
    <m/>
    <m/>
    <n v="206"/>
    <n v="1"/>
    <n v="142"/>
    <n v="1086"/>
    <n v="4229"/>
    <n v="3"/>
    <n v="1"/>
    <n v="2542"/>
    <n v="18"/>
    <n v="3"/>
    <n v="2031"/>
    <n v="13"/>
    <n v="21"/>
    <n v="1221"/>
    <m/>
    <n v="9"/>
    <n v="848"/>
    <m/>
    <n v="4"/>
    <n v="67"/>
    <n v="30"/>
    <n v="17"/>
    <n v="31"/>
    <n v="1839447"/>
    <n v="12523"/>
    <n v="4"/>
    <n v="1500"/>
    <n v="1504"/>
    <n v="1494"/>
    <n v="10"/>
    <m/>
    <n v="1177964"/>
    <n v="110449"/>
    <n v="2606"/>
    <n v="502"/>
    <n v="40"/>
    <n v="250"/>
    <m/>
    <n v="129181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216853"/>
    <n v="595.19999999999993"/>
    <n v="19929.464608759041"/>
    <n v="6058.3735652125933"/>
    <n v="8159.2467615373935"/>
    <n v="34147.0849355090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2018Q3"/>
    <s v="Distribution"/>
    <s v="Local"/>
    <s v="UMEME(U) Limited"/>
    <x v="13"/>
    <x v="5"/>
    <s v="D14"/>
    <s v="2018Q3D14"/>
    <n v="161492866.97927466"/>
    <n v="94449552.523316592"/>
    <n v="125919872.44455618"/>
    <n v="209137023.70499998"/>
    <n v="183329704.618"/>
    <n v="278554"/>
    <m/>
    <n v="774607574.27014744"/>
    <m/>
    <m/>
    <m/>
    <m/>
    <m/>
    <m/>
    <m/>
    <n v="243377487.65259328"/>
    <n v="481311249.50773019"/>
    <n v="196870055.83967659"/>
    <m/>
    <n v="921558793.00000012"/>
    <m/>
    <m/>
    <m/>
    <m/>
    <m/>
    <m/>
    <n v="0"/>
    <n v="0"/>
    <n v="206"/>
    <n v="2"/>
    <n v="141"/>
    <n v="1059"/>
    <n v="4089"/>
    <n v="3"/>
    <n v="1"/>
    <n v="2512"/>
    <n v="18"/>
    <n v="3"/>
    <n v="2010"/>
    <n v="13"/>
    <n v="21"/>
    <n v="1218"/>
    <m/>
    <n v="9"/>
    <n v="841"/>
    <m/>
    <n v="4"/>
    <n v="67"/>
    <n v="28"/>
    <n v="17"/>
    <n v="3"/>
    <n v="1790626"/>
    <n v="12265"/>
    <n v="4"/>
    <n v="1484"/>
    <n v="1488"/>
    <m/>
    <m/>
    <m/>
    <n v="1117000"/>
    <n v="101890"/>
    <n v="2620"/>
    <n v="492"/>
    <n v="39"/>
    <n v="252"/>
    <m/>
    <n v="122229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216853"/>
    <n v="595.19999999999993"/>
    <n v="19724.320000000003"/>
    <n v="6081.87"/>
    <n v="7979.99"/>
    <n v="33786.1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8Q2"/>
    <s v="Distribution"/>
    <s v="Local"/>
    <s v="UMEME(U) Limited"/>
    <x v="13"/>
    <x v="5"/>
    <s v="D14"/>
    <s v="2018Q2D14"/>
    <n v="159332531.34802848"/>
    <n v="89365136.988135085"/>
    <n v="111753426.75800005"/>
    <n v="196672723.9620001"/>
    <n v="180826648.18900001"/>
    <n v="280258.96100000001"/>
    <m/>
    <n v="738230726.20616376"/>
    <m/>
    <m/>
    <m/>
    <m/>
    <m/>
    <m/>
    <m/>
    <n v="235790514.47794858"/>
    <n v="460855669.38284206"/>
    <n v="189314270.13920936"/>
    <m/>
    <n v="885960454"/>
    <m/>
    <m/>
    <m/>
    <m/>
    <m/>
    <m/>
    <n v="1"/>
    <n v="0"/>
    <n v="206"/>
    <n v="2"/>
    <n v="141"/>
    <n v="1028"/>
    <n v="3940"/>
    <n v="2"/>
    <n v="1"/>
    <n v="2485"/>
    <n v="18"/>
    <n v="3"/>
    <n v="1995"/>
    <n v="13"/>
    <n v="21"/>
    <n v="1212"/>
    <m/>
    <n v="9"/>
    <n v="829"/>
    <m/>
    <n v="4"/>
    <n v="67"/>
    <n v="28"/>
    <n v="17"/>
    <n v="23"/>
    <n v="1788752"/>
    <n v="12045"/>
    <n v="4"/>
    <n v="1452"/>
    <n v="1456"/>
    <m/>
    <m/>
    <m/>
    <n v="1081557"/>
    <n v="98597"/>
    <n v="2544"/>
    <n v="553"/>
    <n v="39"/>
    <n v="279"/>
    <m/>
    <n v="1183569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595.19999999999993"/>
    <n v="19605.583000000002"/>
    <n v="6055.1600000000008"/>
    <n v="7979.99"/>
    <n v="33640.73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2018Q1"/>
    <s v="Distribution"/>
    <s v="Local"/>
    <s v="UMEME(U) Limited"/>
    <x v="13"/>
    <x v="5"/>
    <s v="D14"/>
    <s v="2018Q1D14"/>
    <n v="158165862.34608302"/>
    <n v="88143319.679591268"/>
    <n v="112585171.00800002"/>
    <n v="176560834.19400007"/>
    <n v="185956794.87100002"/>
    <n v="268407.29700000002"/>
    <m/>
    <n v="721680389.39567447"/>
    <m/>
    <m/>
    <m/>
    <m/>
    <m/>
    <m/>
    <m/>
    <n v="236293170.45672178"/>
    <n v="447323514.15902686"/>
    <n v="184949806.3842513"/>
    <m/>
    <n v="868566491"/>
    <m/>
    <m/>
    <m/>
    <m/>
    <m/>
    <m/>
    <n v="1"/>
    <n v="0"/>
    <n v="206"/>
    <n v="2"/>
    <n v="145"/>
    <n v="1006"/>
    <n v="3907"/>
    <n v="2"/>
    <n v="1"/>
    <n v="2457"/>
    <n v="18"/>
    <n v="3"/>
    <n v="1981"/>
    <n v="14"/>
    <n v="21"/>
    <n v="1207"/>
    <m/>
    <n v="8"/>
    <n v="843"/>
    <m/>
    <n v="7"/>
    <n v="78"/>
    <n v="33"/>
    <n v="16"/>
    <n v="24"/>
    <n v="1798971"/>
    <n v="11980"/>
    <n v="7"/>
    <n v="1458"/>
    <n v="1465"/>
    <n v="1452"/>
    <n v="13"/>
    <m/>
    <n v="1045840"/>
    <n v="92392"/>
    <n v="2533"/>
    <n v="531"/>
    <n v="38"/>
    <n v="283"/>
    <m/>
    <n v="114161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120873"/>
    <n v="595.19999999999993"/>
    <n v="19500.503000000001"/>
    <n v="6055.1600000000008"/>
    <n v="7979.99"/>
    <n v="33535.652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2017Q4"/>
    <s v="Distribution"/>
    <s v="Local"/>
    <s v="UMEME(U) Limited"/>
    <x v="13"/>
    <x v="5"/>
    <s v="D14"/>
    <s v="2017Q4D14"/>
    <n v="157645526.99480999"/>
    <n v="87327902.140499994"/>
    <n v="112178663.273"/>
    <n v="188123480.53"/>
    <n v="162883326.104"/>
    <n v="322146"/>
    <m/>
    <n v="708481045.04231"/>
    <m/>
    <m/>
    <m/>
    <m/>
    <m/>
    <m/>
    <m/>
    <n v="231332227"/>
    <n v="437175366"/>
    <n v="189708514"/>
    <m/>
    <n v="858216107"/>
    <m/>
    <m/>
    <m/>
    <m/>
    <m/>
    <m/>
    <m/>
    <m/>
    <n v="217"/>
    <n v="2"/>
    <n v="139"/>
    <n v="975"/>
    <n v="3837"/>
    <n v="2"/>
    <n v="1"/>
    <n v="2390"/>
    <n v="18"/>
    <n v="3"/>
    <n v="1932"/>
    <n v="13"/>
    <n v="24"/>
    <n v="1197"/>
    <m/>
    <n v="8"/>
    <n v="817"/>
    <m/>
    <n v="4"/>
    <n v="70"/>
    <n v="29"/>
    <n v="14"/>
    <n v="14"/>
    <n v="1741222"/>
    <n v="11706"/>
    <n v="6"/>
    <n v="1466"/>
    <n v="1472"/>
    <n v="1457"/>
    <n v="15"/>
    <m/>
    <n v="1026205"/>
    <n v="95483"/>
    <n v="2506"/>
    <n v="508"/>
    <n v="38"/>
    <n v="283"/>
    <m/>
    <n v="112502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19431.108"/>
    <n v="6055.1600000000008"/>
    <n v="7878.3223400000006"/>
    <n v="33364.5903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2017Q3"/>
    <s v="Distribution"/>
    <s v="Local"/>
    <s v="UMEME(U) Limited"/>
    <x v="13"/>
    <x v="5"/>
    <s v="D14"/>
    <s v="2017Q3D14"/>
    <n v="155892934.304988"/>
    <n v="88242893.719855994"/>
    <n v="108763113.971"/>
    <n v="188851037.85499999"/>
    <n v="163724101"/>
    <n v="453909"/>
    <m/>
    <n v="705927989.85084403"/>
    <m/>
    <m/>
    <m/>
    <m/>
    <m/>
    <m/>
    <m/>
    <n v="230780918"/>
    <n v="432854118"/>
    <n v="183221157"/>
    <m/>
    <n v="846856193"/>
    <m/>
    <m/>
    <m/>
    <m/>
    <m/>
    <m/>
    <m/>
    <m/>
    <n v="217"/>
    <n v="2"/>
    <n v="139"/>
    <n v="975"/>
    <n v="3837"/>
    <n v="2"/>
    <n v="1"/>
    <n v="2390"/>
    <n v="18"/>
    <n v="3"/>
    <n v="1932"/>
    <n v="13"/>
    <n v="24"/>
    <n v="1197"/>
    <m/>
    <n v="8"/>
    <n v="817"/>
    <m/>
    <n v="4"/>
    <n v="70"/>
    <n v="29"/>
    <n v="14"/>
    <n v="14"/>
    <n v="1741222"/>
    <n v="11706"/>
    <n v="6"/>
    <n v="1475"/>
    <n v="1481"/>
    <n v="1466"/>
    <n v="15"/>
    <m/>
    <n v="978157"/>
    <n v="88668"/>
    <n v="2506"/>
    <n v="507"/>
    <n v="38"/>
    <n v="303"/>
    <m/>
    <n v="1070179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19293.862000000001"/>
    <n v="6085.8600000000006"/>
    <n v="7634.43"/>
    <n v="33014.152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2017Q2"/>
    <s v="Distribution"/>
    <s v="Local"/>
    <s v="UMEME(U) Limited"/>
    <x v="13"/>
    <x v="5"/>
    <s v="D14"/>
    <s v="2017Q2D14"/>
    <n v="155024153.228264"/>
    <n v="82622616.482925594"/>
    <n v="105302460.064"/>
    <n v="170460358.46599999"/>
    <n v="160306247"/>
    <n v="445182"/>
    <m/>
    <n v="674161017.2411896"/>
    <m/>
    <m/>
    <m/>
    <m/>
    <m/>
    <m/>
    <m/>
    <n v="222517378"/>
    <n v="410890865"/>
    <n v="176976902"/>
    <m/>
    <n v="810385145"/>
    <m/>
    <m/>
    <m/>
    <m/>
    <m/>
    <m/>
    <m/>
    <n v="0"/>
    <n v="217"/>
    <n v="2"/>
    <n v="139"/>
    <n v="975"/>
    <n v="3837"/>
    <n v="2"/>
    <n v="1"/>
    <n v="2390"/>
    <n v="18"/>
    <n v="3"/>
    <n v="1932"/>
    <n v="13"/>
    <n v="24"/>
    <n v="1197"/>
    <n v="0"/>
    <n v="8"/>
    <n v="817"/>
    <n v="0"/>
    <n v="4"/>
    <n v="70"/>
    <n v="29"/>
    <n v="14"/>
    <n v="14"/>
    <n v="1741222"/>
    <n v="11706"/>
    <n v="6"/>
    <n v="1419"/>
    <n v="1425"/>
    <n v="1414"/>
    <n v="11"/>
    <n v="0"/>
    <n v="931278"/>
    <n v="84857"/>
    <n v="2482"/>
    <n v="499"/>
    <n v="38"/>
    <n v="299"/>
    <m/>
    <n v="101945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646.13"/>
    <n v="5866.1500000000005"/>
    <n v="7278.5"/>
    <n v="31790.78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2017Q1"/>
    <s v="Distribution"/>
    <s v="Local"/>
    <s v="UMEME(U) Limited"/>
    <x v="13"/>
    <x v="5"/>
    <s v="D14"/>
    <s v="2017Q1D14"/>
    <n v="151990510.53111801"/>
    <n v="83176343.562354594"/>
    <n v="107792339.21699999"/>
    <n v="170523974.96399999"/>
    <n v="160162944"/>
    <n v="373005"/>
    <m/>
    <n v="674019117.27447259"/>
    <m/>
    <m/>
    <m/>
    <m/>
    <m/>
    <m/>
    <m/>
    <n v="226207498"/>
    <n v="417074205"/>
    <n v="177008886"/>
    <n v="0"/>
    <n v="820290589"/>
    <m/>
    <m/>
    <m/>
    <m/>
    <m/>
    <m/>
    <m/>
    <n v="0"/>
    <n v="215"/>
    <n v="2"/>
    <n v="132"/>
    <n v="943"/>
    <n v="3688"/>
    <n v="2"/>
    <n v="1"/>
    <n v="2332"/>
    <n v="18"/>
    <n v="3"/>
    <n v="1913"/>
    <n v="13"/>
    <n v="24"/>
    <n v="1193"/>
    <n v="0"/>
    <n v="8"/>
    <n v="815"/>
    <n v="0"/>
    <n v="4"/>
    <n v="69"/>
    <n v="29"/>
    <n v="14"/>
    <n v="288"/>
    <n v="1994358"/>
    <n v="11706"/>
    <n v="6"/>
    <n v="1395"/>
    <n v="1401"/>
    <n v="1384"/>
    <n v="11"/>
    <n v="0"/>
    <n v="899599"/>
    <n v="81351"/>
    <n v="2514"/>
    <n v="500"/>
    <n v="38"/>
    <n v="304"/>
    <m/>
    <n v="98430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809.770000000004"/>
    <n v="5891.4000000000005"/>
    <n v="7377.1900000000005"/>
    <n v="32078.360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0"/>
    <s v="2016Q4"/>
    <s v="Distribution"/>
    <s v="Local"/>
    <s v="UMEME(U) Limited"/>
    <x v="13"/>
    <x v="5"/>
    <s v="D14"/>
    <s v="2016Q4D14"/>
    <n v="153151730.62512499"/>
    <n v="83226075.672502607"/>
    <n v="106877379.15700001"/>
    <n v="315290506"/>
    <m/>
    <n v="404831"/>
    <m/>
    <n v="658950522.45462763"/>
    <m/>
    <m/>
    <m/>
    <m/>
    <m/>
    <m/>
    <m/>
    <n v="224929886.90708399"/>
    <n v="409036602.757038"/>
    <n v="168580510.33587801"/>
    <m/>
    <n v="802547000"/>
    <m/>
    <m/>
    <m/>
    <m/>
    <m/>
    <m/>
    <m/>
    <n v="0"/>
    <m/>
    <n v="2"/>
    <n v="129"/>
    <n v="935"/>
    <n v="3627"/>
    <n v="2"/>
    <m/>
    <n v="2310"/>
    <n v="18"/>
    <m/>
    <n v="1895"/>
    <n v="13"/>
    <n v="24"/>
    <n v="1190"/>
    <n v="0"/>
    <n v="8"/>
    <n v="809"/>
    <n v="0"/>
    <n v="4"/>
    <n v="67"/>
    <n v="28"/>
    <n v="14"/>
    <n v="286"/>
    <n v="1975455"/>
    <n v="11361"/>
    <n v="6"/>
    <n v="1378"/>
    <n v="1384"/>
    <m/>
    <m/>
    <m/>
    <n v="867671"/>
    <n v="79746"/>
    <n v="2564"/>
    <n v="527"/>
    <m/>
    <n v="306"/>
    <m/>
    <n v="95081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646.13"/>
    <n v="5866.1500000000005"/>
    <n v="7278.5"/>
    <n v="31790.78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1"/>
    <s v="2016Q3"/>
    <s v="Distribution"/>
    <s v="Local"/>
    <s v="UMEME(U) Limited"/>
    <x v="13"/>
    <x v="5"/>
    <s v="D14"/>
    <s v="2016Q3D14"/>
    <n v="144836904"/>
    <n v="82136043"/>
    <n v="106616088"/>
    <n v="316782855"/>
    <m/>
    <n v="506105"/>
    <m/>
    <n v="650877995"/>
    <m/>
    <m/>
    <m/>
    <m/>
    <m/>
    <m/>
    <m/>
    <n v="221480537"/>
    <n v="413064979"/>
    <n v="167351423"/>
    <n v="0"/>
    <n v="801896939"/>
    <m/>
    <m/>
    <m/>
    <m/>
    <m/>
    <m/>
    <m/>
    <n v="0"/>
    <m/>
    <n v="2"/>
    <n v="130"/>
    <n v="915"/>
    <n v="3509"/>
    <n v="2"/>
    <m/>
    <n v="2242"/>
    <n v="17"/>
    <m/>
    <n v="1855"/>
    <n v="13"/>
    <n v="23"/>
    <n v="1174"/>
    <n v="0"/>
    <n v="7"/>
    <n v="805"/>
    <n v="0"/>
    <n v="4"/>
    <n v="62"/>
    <n v="28"/>
    <n v="14"/>
    <n v="285"/>
    <n v="1942231"/>
    <n v="11087"/>
    <n v="6"/>
    <n v="1390"/>
    <n v="1396"/>
    <m/>
    <m/>
    <m/>
    <n v="816897"/>
    <n v="74035"/>
    <n v="2468"/>
    <n v="533"/>
    <m/>
    <n v="305"/>
    <m/>
    <n v="89423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553.150000000001"/>
    <n v="5801.6000000000013"/>
    <n v="7064.9"/>
    <n v="31419.6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s v="2016Q2"/>
    <s v="Distribution"/>
    <s v="Local"/>
    <s v="UMEME(U) Limited"/>
    <x v="13"/>
    <x v="5"/>
    <s v="D14"/>
    <s v="2016Q2D14"/>
    <n v="141769168.61483601"/>
    <n v="78724156.5868994"/>
    <n v="102711632.079"/>
    <n v="312694005.01999998"/>
    <m/>
    <n v="331695"/>
    <m/>
    <n v="636230657.30073535"/>
    <m/>
    <m/>
    <m/>
    <m/>
    <m/>
    <m/>
    <m/>
    <n v="225090220"/>
    <n v="399290511"/>
    <n v="164536566"/>
    <n v="0"/>
    <n v="788917297"/>
    <m/>
    <m/>
    <m/>
    <m/>
    <m/>
    <m/>
    <m/>
    <n v="0"/>
    <m/>
    <n v="2"/>
    <n v="28"/>
    <n v="865"/>
    <n v="3344"/>
    <n v="2"/>
    <m/>
    <n v="2194"/>
    <n v="17"/>
    <m/>
    <n v="1831"/>
    <n v="13"/>
    <n v="23"/>
    <n v="1165"/>
    <n v="0"/>
    <n v="7"/>
    <n v="798"/>
    <n v="0"/>
    <n v="4"/>
    <n v="62"/>
    <n v="28"/>
    <n v="14"/>
    <n v="278"/>
    <n v="1908164"/>
    <n v="10675"/>
    <n v="7"/>
    <n v="1389"/>
    <n v="1396"/>
    <m/>
    <m/>
    <m/>
    <n v="674224"/>
    <n v="62902"/>
    <n v="2427"/>
    <n v="521"/>
    <m/>
    <n v="271"/>
    <m/>
    <n v="74034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7588.344999999998"/>
    <n v="5731.2999999999993"/>
    <n v="6912.2000000000007"/>
    <n v="30231.844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3"/>
    <s v="2016Q1"/>
    <s v="Distribution"/>
    <s v="Local"/>
    <s v="UMEME(U) Limited"/>
    <x v="13"/>
    <x v="5"/>
    <s v="D14"/>
    <s v="2016Q1D14"/>
    <n v="144923029.04309601"/>
    <n v="78958877.512729302"/>
    <n v="105929293.013"/>
    <n v="293995105.27999997"/>
    <m/>
    <n v="363337"/>
    <m/>
    <n v="624169641.84882522"/>
    <m/>
    <m/>
    <m/>
    <m/>
    <m/>
    <m/>
    <m/>
    <n v="217764090"/>
    <n v="396005550"/>
    <n v="163209887"/>
    <n v="0"/>
    <n v="776979527"/>
    <m/>
    <m/>
    <m/>
    <m/>
    <m/>
    <m/>
    <m/>
    <n v="0"/>
    <m/>
    <n v="1"/>
    <n v="29"/>
    <n v="860"/>
    <n v="3270"/>
    <n v="2"/>
    <m/>
    <n v="2165"/>
    <n v="17"/>
    <m/>
    <n v="1767"/>
    <n v="12"/>
    <n v="23"/>
    <n v="1149"/>
    <n v="0"/>
    <n v="6"/>
    <n v="781"/>
    <n v="0"/>
    <n v="4"/>
    <n v="63"/>
    <n v="28"/>
    <n v="14"/>
    <n v="278"/>
    <n v="1875080"/>
    <n v="10469"/>
    <n v="7"/>
    <n v="1368"/>
    <n v="1375"/>
    <m/>
    <m/>
    <m/>
    <n v="674224"/>
    <n v="62902"/>
    <n v="2427"/>
    <n v="521"/>
    <m/>
    <n v="271"/>
    <m/>
    <n v="74034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7142.990000000005"/>
    <n v="5537.2"/>
    <n v="6829.5"/>
    <n v="29509.69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0"/>
    <s v="2015Q4"/>
    <s v="Distribution"/>
    <s v="Local"/>
    <s v="UMEME(U) Limited"/>
    <x v="13"/>
    <x v="5"/>
    <s v="D14"/>
    <s v="2015Q4D14"/>
    <n v="138890499.78857601"/>
    <n v="77537224.712867707"/>
    <n v="102147326.711"/>
    <n v="292464648.48000002"/>
    <m/>
    <n v="351059"/>
    <m/>
    <n v="611390758.69244373"/>
    <m/>
    <m/>
    <m/>
    <m/>
    <m/>
    <m/>
    <m/>
    <n v="214944295"/>
    <n v="389715970"/>
    <n v="163144087"/>
    <n v="0"/>
    <n v="767804352"/>
    <m/>
    <m/>
    <m/>
    <m/>
    <m/>
    <m/>
    <m/>
    <n v="0"/>
    <m/>
    <n v="1"/>
    <n v="29"/>
    <n v="854"/>
    <n v="3203"/>
    <n v="2"/>
    <m/>
    <n v="2118"/>
    <n v="17"/>
    <m/>
    <n v="1737"/>
    <n v="12"/>
    <n v="23"/>
    <n v="1136"/>
    <n v="0"/>
    <n v="6"/>
    <n v="761"/>
    <n v="0"/>
    <n v="4"/>
    <n v="62"/>
    <n v="27"/>
    <n v="14"/>
    <n v="274"/>
    <n v="1841405"/>
    <n v="10280"/>
    <n v="7"/>
    <n v="1356"/>
    <n v="1363"/>
    <m/>
    <m/>
    <m/>
    <n v="742303"/>
    <n v="67859"/>
    <n v="2416"/>
    <n v="513"/>
    <m/>
    <n v="311"/>
    <m/>
    <n v="8134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1"/>
    <s v="2015Q3"/>
    <s v="Distribution"/>
    <s v="Local"/>
    <s v="UMEME(U) Limited"/>
    <x v="13"/>
    <x v="5"/>
    <s v="D14"/>
    <s v="2015Q3D14"/>
    <n v="141586135"/>
    <n v="80346520.810000002"/>
    <n v="103547818"/>
    <n v="300612147"/>
    <m/>
    <n v="390767"/>
    <m/>
    <n v="626483387.80999994"/>
    <m/>
    <m/>
    <m/>
    <m/>
    <m/>
    <m/>
    <m/>
    <n v="217545412"/>
    <n v="391840102"/>
    <n v="165118508"/>
    <n v="0"/>
    <n v="774504022"/>
    <m/>
    <m/>
    <m/>
    <m/>
    <m/>
    <m/>
    <m/>
    <n v="0"/>
    <m/>
    <n v="1"/>
    <n v="29"/>
    <n v="846"/>
    <n v="3072"/>
    <n v="1"/>
    <m/>
    <n v="2068"/>
    <n v="16"/>
    <m/>
    <n v="1707"/>
    <n v="14"/>
    <n v="24"/>
    <n v="1121"/>
    <n v="0"/>
    <n v="6"/>
    <n v="741"/>
    <n v="0"/>
    <n v="4"/>
    <n v="61"/>
    <n v="26"/>
    <n v="14"/>
    <n v="272"/>
    <n v="1806137"/>
    <n v="10023"/>
    <n v="7"/>
    <n v="1360"/>
    <n v="1367"/>
    <m/>
    <m/>
    <m/>
    <n v="702488"/>
    <n v="65019"/>
    <n v="2353"/>
    <n v="492"/>
    <m/>
    <n v="324"/>
    <m/>
    <n v="77067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2"/>
    <s v="2015Q2"/>
    <s v="Distribution"/>
    <s v="Local"/>
    <s v="UMEME(U) Limited"/>
    <x v="13"/>
    <x v="5"/>
    <s v="D14"/>
    <s v="2015Q2D14"/>
    <n v="143555787"/>
    <n v="76042129"/>
    <n v="97754731"/>
    <n v="293948350"/>
    <m/>
    <n v="370472"/>
    <m/>
    <n v="611671469"/>
    <m/>
    <m/>
    <m/>
    <m/>
    <m/>
    <m/>
    <m/>
    <n v="216156994"/>
    <n v="377705641"/>
    <n v="159568345"/>
    <n v="0"/>
    <n v="753430980"/>
    <m/>
    <m/>
    <m/>
    <m/>
    <m/>
    <m/>
    <m/>
    <n v="0"/>
    <m/>
    <n v="1"/>
    <n v="29"/>
    <n v="822"/>
    <n v="2890"/>
    <n v="1"/>
    <m/>
    <n v="2009"/>
    <n v="16"/>
    <m/>
    <n v="1667"/>
    <n v="16"/>
    <n v="25"/>
    <n v="1105"/>
    <n v="0"/>
    <n v="6"/>
    <n v="738"/>
    <n v="0"/>
    <n v="4"/>
    <n v="60"/>
    <n v="24"/>
    <n v="14"/>
    <n v="270"/>
    <n v="1772667"/>
    <n v="9697"/>
    <n v="9"/>
    <n v="1365"/>
    <n v="1374"/>
    <m/>
    <m/>
    <m/>
    <n v="649085"/>
    <n v="61502"/>
    <n v="2353"/>
    <n v="492"/>
    <m/>
    <n v="324"/>
    <m/>
    <n v="71375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3"/>
    <s v="2015Q1"/>
    <s v="Distribution"/>
    <s v="Local"/>
    <s v="UMEME(U) Limited"/>
    <x v="13"/>
    <x v="5"/>
    <s v="D14"/>
    <s v="2015Q1D14"/>
    <n v="146183589.65091601"/>
    <n v="75880697.994354099"/>
    <n v="102669080.2"/>
    <n v="282665539"/>
    <m/>
    <n v="446399"/>
    <m/>
    <n v="607845305.84527016"/>
    <m/>
    <m/>
    <m/>
    <m/>
    <m/>
    <m/>
    <m/>
    <n v="221059110"/>
    <n v="376998558"/>
    <n v="157346628"/>
    <n v="0"/>
    <n v="755404296"/>
    <m/>
    <m/>
    <m/>
    <m/>
    <m/>
    <m/>
    <m/>
    <n v="1"/>
    <m/>
    <n v="1"/>
    <n v="29"/>
    <n v="808"/>
    <n v="2751"/>
    <n v="1"/>
    <m/>
    <n v="1933"/>
    <n v="15"/>
    <m/>
    <n v="1543"/>
    <n v="16"/>
    <n v="25"/>
    <n v="1086"/>
    <n v="0"/>
    <n v="6"/>
    <n v="724"/>
    <n v="0"/>
    <n v="4"/>
    <n v="59"/>
    <n v="23"/>
    <n v="14"/>
    <n v="271"/>
    <n v="1719457"/>
    <n v="9310"/>
    <n v="13"/>
    <n v="1369"/>
    <n v="1382"/>
    <m/>
    <m/>
    <m/>
    <n v="632123"/>
    <n v="59564"/>
    <n v="2312"/>
    <n v="481"/>
    <m/>
    <n v="348"/>
    <m/>
    <n v="69482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0"/>
    <s v="2014Q4"/>
    <s v="Distribution"/>
    <s v="Local"/>
    <s v="UMEME(U) Limited"/>
    <x v="13"/>
    <x v="5"/>
    <s v="D14"/>
    <s v="2014Q4D14"/>
    <n v="135689076"/>
    <n v="72895628.093487397"/>
    <n v="98301537.214000002"/>
    <n v="269411431"/>
    <m/>
    <n v="580420"/>
    <m/>
    <n v="576878092.30748737"/>
    <m/>
    <m/>
    <m/>
    <m/>
    <m/>
    <m/>
    <m/>
    <n v="216005749"/>
    <n v="363645746"/>
    <n v="156198466"/>
    <n v="0"/>
    <n v="735849961"/>
    <m/>
    <m/>
    <m/>
    <m/>
    <m/>
    <m/>
    <m/>
    <n v="1"/>
    <m/>
    <n v="0"/>
    <n v="29"/>
    <n v="804"/>
    <n v="2679"/>
    <n v="1"/>
    <m/>
    <n v="1874"/>
    <n v="14"/>
    <m/>
    <n v="1465"/>
    <n v="16"/>
    <n v="25"/>
    <n v="1075"/>
    <n v="0"/>
    <n v="6"/>
    <n v="716"/>
    <n v="0"/>
    <n v="5"/>
    <n v="63"/>
    <n v="24"/>
    <n v="14"/>
    <n v="267"/>
    <n v="1686497"/>
    <n v="9078"/>
    <n v="14"/>
    <n v="1375"/>
    <n v="1389"/>
    <m/>
    <m/>
    <m/>
    <n v="606325"/>
    <n v="58075"/>
    <n v="2267"/>
    <n v="468"/>
    <m/>
    <n v="348"/>
    <m/>
    <n v="66748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1"/>
    <s v="2014Q3"/>
    <s v="Distribution"/>
    <s v="Local"/>
    <s v="UMEME(U) Limited"/>
    <x v="13"/>
    <x v="5"/>
    <s v="D14"/>
    <s v="2014Q3D14"/>
    <n v="137116543.933402"/>
    <n v="73761224.446418598"/>
    <n v="99047616.721000001"/>
    <n v="274545867.39999998"/>
    <m/>
    <n v="446449"/>
    <m/>
    <n v="584917701.50082064"/>
    <m/>
    <m/>
    <m/>
    <m/>
    <m/>
    <m/>
    <m/>
    <n v="215839306"/>
    <n v="370401204"/>
    <n v="155298595"/>
    <n v="0"/>
    <n v="741539105"/>
    <m/>
    <m/>
    <m/>
    <m/>
    <m/>
    <m/>
    <m/>
    <n v="3"/>
    <m/>
    <n v="0"/>
    <n v="27"/>
    <n v="766"/>
    <n v="2871"/>
    <n v="1"/>
    <m/>
    <n v="1898"/>
    <n v="13"/>
    <m/>
    <n v="1345"/>
    <n v="12"/>
    <n v="23"/>
    <n v="1039"/>
    <n v="0"/>
    <n v="6"/>
    <n v="671"/>
    <n v="0"/>
    <n v="3"/>
    <n v="58"/>
    <n v="23"/>
    <n v="12"/>
    <n v="225"/>
    <n v="1589235"/>
    <n v="8996"/>
    <n v="15"/>
    <n v="1385"/>
    <n v="1400"/>
    <m/>
    <m/>
    <m/>
    <n v="575446"/>
    <n v="56601"/>
    <n v="2243"/>
    <n v="456"/>
    <m/>
    <n v="349"/>
    <m/>
    <n v="63509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2"/>
    <s v="2014Q2"/>
    <s v="Distribution"/>
    <s v="Local"/>
    <s v="UMEME(U) Limited"/>
    <x v="13"/>
    <x v="5"/>
    <s v="D14"/>
    <s v="2014Q2D14"/>
    <n v="135052488.64436901"/>
    <n v="68652793.508055106"/>
    <n v="95663776.284999996"/>
    <n v="260730817.07699999"/>
    <m/>
    <n v="410278"/>
    <m/>
    <n v="560510153.51442409"/>
    <m/>
    <m/>
    <m/>
    <m/>
    <m/>
    <m/>
    <m/>
    <n v="208447000"/>
    <n v="356912000"/>
    <n v="146118000"/>
    <n v="0"/>
    <n v="711477000"/>
    <m/>
    <m/>
    <m/>
    <m/>
    <m/>
    <m/>
    <m/>
    <n v="3"/>
    <m/>
    <n v="0"/>
    <n v="21"/>
    <n v="731"/>
    <n v="2566"/>
    <n v="0"/>
    <m/>
    <n v="1702"/>
    <n v="14"/>
    <m/>
    <n v="1257"/>
    <n v="12"/>
    <n v="23"/>
    <n v="967"/>
    <n v="0"/>
    <n v="6"/>
    <n v="658"/>
    <n v="0"/>
    <n v="4"/>
    <n v="58"/>
    <n v="21"/>
    <n v="12"/>
    <n v="218"/>
    <n v="1498821"/>
    <n v="8273"/>
    <n v="15"/>
    <n v="1371"/>
    <n v="1386"/>
    <m/>
    <m/>
    <m/>
    <n v="555422"/>
    <n v="55050"/>
    <n v="2181"/>
    <n v="435"/>
    <m/>
    <n v="356"/>
    <m/>
    <n v="61344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3"/>
    <s v="2014Q1"/>
    <s v="Distribution"/>
    <s v="Local"/>
    <s v="UMEME(U) Limited"/>
    <x v="13"/>
    <x v="5"/>
    <s v="D14"/>
    <s v="2014Q1D14"/>
    <n v="133007149.757137"/>
    <n v="68408666.057921693"/>
    <n v="97006650.946999997"/>
    <n v="255374032.333"/>
    <m/>
    <n v="441392"/>
    <m/>
    <n v="554237891.09505868"/>
    <m/>
    <m/>
    <m/>
    <m/>
    <m/>
    <m/>
    <m/>
    <n v="208571820"/>
    <n v="351101778"/>
    <n v="150302372"/>
    <n v="0"/>
    <n v="709975970"/>
    <m/>
    <m/>
    <m/>
    <m/>
    <m/>
    <m/>
    <m/>
    <n v="3"/>
    <m/>
    <n v="1"/>
    <n v="14"/>
    <n v="734"/>
    <n v="2474"/>
    <n v="0"/>
    <m/>
    <n v="1702"/>
    <n v="15"/>
    <m/>
    <n v="1252"/>
    <n v="12"/>
    <n v="23"/>
    <n v="963"/>
    <n v="0"/>
    <n v="6"/>
    <n v="665"/>
    <n v="0"/>
    <n v="4"/>
    <n v="58"/>
    <n v="21"/>
    <n v="12"/>
    <n v="252"/>
    <n v="1529589"/>
    <n v="8211"/>
    <n v="14"/>
    <n v="1363"/>
    <n v="1377"/>
    <m/>
    <m/>
    <m/>
    <n v="538527"/>
    <n v="53204"/>
    <n v="2161"/>
    <n v="420"/>
    <m/>
    <n v="359"/>
    <m/>
    <n v="59467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0"/>
    <s v="2013Q4"/>
    <s v="Distribution"/>
    <s v="Local"/>
    <s v="UMEME(U) Limited"/>
    <x v="13"/>
    <x v="5"/>
    <s v="D14"/>
    <s v="2013Q4D14"/>
    <n v="124785953.86499999"/>
    <n v="65026346.627999999"/>
    <n v="93422925.613999993"/>
    <n v="253248028.77700001"/>
    <m/>
    <n v="466133"/>
    <m/>
    <n v="536949387.88400006"/>
    <m/>
    <m/>
    <m/>
    <m/>
    <m/>
    <m/>
    <m/>
    <n v="208120000"/>
    <n v="344870000"/>
    <n v="148470000"/>
    <n v="0"/>
    <n v="701460000"/>
    <m/>
    <m/>
    <m/>
    <m/>
    <m/>
    <m/>
    <m/>
    <n v="3"/>
    <m/>
    <n v="1"/>
    <n v="19"/>
    <n v="722"/>
    <n v="2426"/>
    <n v="0"/>
    <m/>
    <n v="1653"/>
    <n v="14"/>
    <m/>
    <n v="1219"/>
    <n v="14"/>
    <n v="24"/>
    <n v="955"/>
    <n v="0"/>
    <n v="6"/>
    <n v="658"/>
    <n v="0"/>
    <n v="5"/>
    <n v="57"/>
    <n v="21"/>
    <n v="12"/>
    <n v="252"/>
    <n v="1510069"/>
    <n v="8061"/>
    <n v="14"/>
    <n v="1361"/>
    <n v="1375"/>
    <m/>
    <m/>
    <m/>
    <n v="521284"/>
    <n v="50301"/>
    <n v="2108"/>
    <n v="413"/>
    <m/>
    <n v="359"/>
    <m/>
    <n v="57446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1"/>
    <s v="2013Q3"/>
    <s v="Distribution"/>
    <s v="Local"/>
    <s v="UMEME(U) Limited"/>
    <x v="13"/>
    <x v="5"/>
    <s v="D14"/>
    <s v="2013Q3D14"/>
    <n v="117718855.68000001"/>
    <n v="64897731.039999999"/>
    <n v="93971965.120000005"/>
    <n v="248336522.75"/>
    <m/>
    <n v="440088"/>
    <m/>
    <n v="525365162.59000003"/>
    <m/>
    <m/>
    <m/>
    <m/>
    <m/>
    <m/>
    <m/>
    <n v="204386852"/>
    <n v="354767588"/>
    <n v="145928060"/>
    <n v="0"/>
    <n v="705082500"/>
    <m/>
    <m/>
    <m/>
    <m/>
    <m/>
    <m/>
    <m/>
    <n v="3"/>
    <m/>
    <n v="1"/>
    <n v="3"/>
    <n v="680"/>
    <n v="2177"/>
    <n v="0"/>
    <m/>
    <n v="1512"/>
    <n v="14"/>
    <m/>
    <n v="1089"/>
    <n v="13"/>
    <n v="21"/>
    <n v="851"/>
    <n v="0"/>
    <n v="4"/>
    <n v="500"/>
    <n v="0"/>
    <n v="5"/>
    <n v="49"/>
    <n v="14"/>
    <n v="7"/>
    <n v="164"/>
    <n v="1240213"/>
    <n v="7107"/>
    <n v="13"/>
    <n v="1349"/>
    <n v="1362"/>
    <m/>
    <m/>
    <m/>
    <n v="465463"/>
    <n v="46866"/>
    <n v="2071"/>
    <n v="397"/>
    <m/>
    <n v="360"/>
    <m/>
    <n v="51515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2"/>
    <s v="2013Q2"/>
    <s v="Distribution"/>
    <s v="Local"/>
    <s v="UMEME(U) Limited"/>
    <x v="13"/>
    <x v="5"/>
    <s v="D14"/>
    <s v="2013Q2D14"/>
    <n v="117498138.84999999"/>
    <n v="63341995.509999998"/>
    <n v="94919889.969999999"/>
    <n v="246271831.75"/>
    <m/>
    <n v="397000"/>
    <m/>
    <n v="522428856.07999998"/>
    <m/>
    <m/>
    <m/>
    <m/>
    <m/>
    <m/>
    <m/>
    <n v="204075773"/>
    <n v="354612410"/>
    <n v="144204192"/>
    <n v="0"/>
    <n v="702892375"/>
    <m/>
    <m/>
    <m/>
    <m/>
    <m/>
    <m/>
    <m/>
    <n v="3"/>
    <m/>
    <n v="1"/>
    <n v="3"/>
    <n v="678"/>
    <n v="2168"/>
    <n v="0"/>
    <m/>
    <n v="1500"/>
    <n v="14"/>
    <m/>
    <n v="1078"/>
    <n v="13"/>
    <n v="20"/>
    <n v="845"/>
    <n v="0"/>
    <n v="4"/>
    <n v="493"/>
    <n v="0"/>
    <n v="5"/>
    <n v="49"/>
    <n v="13"/>
    <n v="7"/>
    <n v="159"/>
    <n v="1224873"/>
    <n v="7053"/>
    <n v="10"/>
    <n v="1373"/>
    <n v="1383"/>
    <m/>
    <m/>
    <m/>
    <n v="464098"/>
    <n v="45394"/>
    <n v="2017"/>
    <n v="382"/>
    <m/>
    <n v="363"/>
    <m/>
    <n v="51225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3"/>
    <s v="2013Q1"/>
    <s v="Distribution"/>
    <s v="Local"/>
    <s v="UMEME(U) Limited"/>
    <x v="13"/>
    <x v="5"/>
    <s v="D14"/>
    <s v="2013Q1D14"/>
    <n v="116123000"/>
    <n v="62141000"/>
    <n v="96023000"/>
    <n v="232288000"/>
    <m/>
    <n v="506000"/>
    <m/>
    <n v="507081000"/>
    <m/>
    <m/>
    <m/>
    <m/>
    <m/>
    <m/>
    <m/>
    <n v="201073620"/>
    <n v="343483358"/>
    <n v="142433955"/>
    <n v="0"/>
    <n v="686990933"/>
    <m/>
    <m/>
    <m/>
    <m/>
    <m/>
    <m/>
    <m/>
    <n v="3"/>
    <m/>
    <n v="1"/>
    <n v="3"/>
    <n v="676"/>
    <n v="2156"/>
    <n v="0"/>
    <m/>
    <n v="1488"/>
    <n v="13"/>
    <m/>
    <n v="1074"/>
    <n v="13"/>
    <n v="20"/>
    <n v="843"/>
    <n v="0"/>
    <n v="4"/>
    <n v="493"/>
    <n v="0"/>
    <n v="5"/>
    <n v="49"/>
    <n v="13"/>
    <n v="7"/>
    <n v="159"/>
    <n v="1221443"/>
    <n v="7020"/>
    <n v="10"/>
    <n v="1384"/>
    <n v="1394"/>
    <m/>
    <m/>
    <m/>
    <n v="452276"/>
    <n v="42991"/>
    <n v="1975"/>
    <n v="373"/>
    <m/>
    <n v="365"/>
    <m/>
    <n v="49798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0"/>
    <s v="2012Q4"/>
    <s v="Distribution"/>
    <s v="Local"/>
    <s v="UMEME(U) Limited"/>
    <x v="13"/>
    <x v="5"/>
    <s v="D14"/>
    <s v="2012Q4D14"/>
    <n v="117118573.59999999"/>
    <n v="60342200.799999997"/>
    <n v="92132902"/>
    <n v="233043792"/>
    <m/>
    <n v="341113.52759999997"/>
    <m/>
    <n v="502978581.92759997"/>
    <m/>
    <m/>
    <m/>
    <m/>
    <m/>
    <m/>
    <m/>
    <n v="202392465"/>
    <n v="340571225"/>
    <n v="144099174"/>
    <n v="0"/>
    <n v="687062864"/>
    <m/>
    <m/>
    <m/>
    <m/>
    <m/>
    <m/>
    <m/>
    <n v="12"/>
    <m/>
    <n v="10"/>
    <n v="6"/>
    <n v="731"/>
    <n v="2288"/>
    <n v="107"/>
    <m/>
    <n v="1481"/>
    <n v="158"/>
    <m/>
    <n v="896"/>
    <n v="85"/>
    <n v="241"/>
    <n v="590"/>
    <n v="0"/>
    <n v="331"/>
    <n v="334"/>
    <n v="0"/>
    <n v="112"/>
    <n v="124"/>
    <n v="20"/>
    <n v="12"/>
    <n v="228"/>
    <n v="1467442"/>
    <n v="7766"/>
    <n v="9"/>
    <n v="1382"/>
    <n v="1391"/>
    <m/>
    <m/>
    <m/>
    <n v="442758"/>
    <n v="40806"/>
    <n v="1907"/>
    <n v="354"/>
    <m/>
    <n v="369"/>
    <m/>
    <n v="48619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1"/>
    <s v="2012Q3"/>
    <s v="Distribution"/>
    <s v="Local"/>
    <s v="UMEME(U) Limited"/>
    <x v="13"/>
    <x v="5"/>
    <s v="D14"/>
    <s v="2012Q3D14"/>
    <n v="132087827.40000001"/>
    <n v="45930400"/>
    <n v="92030534"/>
    <n v="228767728"/>
    <m/>
    <n v="411437"/>
    <m/>
    <n v="499227926.39999998"/>
    <m/>
    <m/>
    <m/>
    <m/>
    <m/>
    <m/>
    <m/>
    <n v="201334646"/>
    <n v="336209912"/>
    <n v="139309226"/>
    <n v="0"/>
    <n v="676853784"/>
    <m/>
    <m/>
    <m/>
    <m/>
    <m/>
    <m/>
    <m/>
    <n v="15"/>
    <m/>
    <n v="0"/>
    <n v="49"/>
    <n v="715"/>
    <n v="1432"/>
    <n v="0"/>
    <m/>
    <n v="1301"/>
    <n v="24"/>
    <m/>
    <n v="1023"/>
    <n v="0"/>
    <n v="32"/>
    <n v="783"/>
    <n v="0"/>
    <n v="4"/>
    <n v="405"/>
    <n v="0"/>
    <n v="0"/>
    <n v="35"/>
    <n v="13"/>
    <n v="0"/>
    <n v="126"/>
    <n v="1046779"/>
    <n v="5957"/>
    <n v="9"/>
    <n v="1364"/>
    <n v="1373"/>
    <m/>
    <m/>
    <m/>
    <n v="439605"/>
    <n v="40115"/>
    <n v="1883"/>
    <n v="353"/>
    <m/>
    <n v="366"/>
    <m/>
    <n v="48232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2"/>
    <s v="2012Q2"/>
    <s v="Distribution"/>
    <s v="Local"/>
    <s v="UMEME(U) Limited"/>
    <x v="13"/>
    <x v="5"/>
    <s v="D14"/>
    <s v="2012Q2D14"/>
    <n v="114029000"/>
    <n v="55458000"/>
    <n v="80186000"/>
    <n v="227509000"/>
    <m/>
    <n v="390000"/>
    <m/>
    <n v="477572000"/>
    <m/>
    <m/>
    <m/>
    <m/>
    <m/>
    <m/>
    <m/>
    <n v="187559187"/>
    <n v="327872857"/>
    <n v="134936737"/>
    <n v="0"/>
    <n v="650368781"/>
    <m/>
    <m/>
    <m/>
    <m/>
    <m/>
    <m/>
    <m/>
    <n v="15"/>
    <m/>
    <n v="0"/>
    <n v="49"/>
    <n v="715"/>
    <n v="1420"/>
    <n v="0"/>
    <m/>
    <n v="1300"/>
    <n v="24"/>
    <m/>
    <n v="1022"/>
    <n v="0"/>
    <n v="32"/>
    <n v="782"/>
    <n v="0"/>
    <n v="4"/>
    <n v="402"/>
    <n v="0"/>
    <n v="0"/>
    <n v="35"/>
    <n v="13"/>
    <n v="0"/>
    <n v="126"/>
    <n v="1044064"/>
    <n v="5939"/>
    <n v="11"/>
    <n v="1299"/>
    <n v="1310"/>
    <m/>
    <m/>
    <m/>
    <n v="430055"/>
    <n v="36886"/>
    <n v="1672"/>
    <n v="381"/>
    <m/>
    <n v="334"/>
    <m/>
    <n v="46932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3"/>
    <s v="2012Q1"/>
    <s v="Distribution"/>
    <s v="Local"/>
    <s v="UMEME(U) Limited"/>
    <x v="13"/>
    <x v="5"/>
    <s v="D14"/>
    <s v="2012Q1D14"/>
    <n v="106217000"/>
    <n v="54306000"/>
    <n v="77357000"/>
    <n v="219420000"/>
    <m/>
    <n v="207000"/>
    <m/>
    <n v="457507000"/>
    <m/>
    <m/>
    <m/>
    <m/>
    <m/>
    <m/>
    <m/>
    <n v="167892592.87209201"/>
    <n v="313605632.80249602"/>
    <n v="129031593.32541201"/>
    <n v="0"/>
    <n v="610529819"/>
    <m/>
    <m/>
    <m/>
    <m/>
    <m/>
    <m/>
    <m/>
    <n v="15"/>
    <m/>
    <n v="0"/>
    <n v="49"/>
    <n v="715"/>
    <n v="1408"/>
    <n v="0"/>
    <m/>
    <n v="1299"/>
    <n v="24"/>
    <m/>
    <n v="1021"/>
    <n v="0"/>
    <n v="32"/>
    <n v="781"/>
    <n v="0"/>
    <n v="4"/>
    <n v="399"/>
    <n v="0"/>
    <n v="0"/>
    <n v="35"/>
    <n v="13"/>
    <n v="0"/>
    <n v="126"/>
    <n v="1041349"/>
    <n v="5921"/>
    <n v="12"/>
    <n v="1278"/>
    <n v="1290"/>
    <m/>
    <m/>
    <m/>
    <n v="418215"/>
    <n v="37280"/>
    <n v="1695"/>
    <n v="380"/>
    <m/>
    <n v="332"/>
    <m/>
    <n v="4579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2011Q4"/>
    <s v="Distribution"/>
    <s v="Local"/>
    <s v="UMEME(U) Limited"/>
    <x v="13"/>
    <x v="5"/>
    <s v="D14"/>
    <s v="2011Q4D14"/>
    <n v="96444000"/>
    <n v="50624000"/>
    <n v="71902000"/>
    <n v="210454000"/>
    <m/>
    <n v="370000"/>
    <m/>
    <n v="429794000"/>
    <m/>
    <m/>
    <m/>
    <m/>
    <m/>
    <m/>
    <m/>
    <n v="153413978"/>
    <n v="301925846"/>
    <n v="120944633"/>
    <n v="0"/>
    <n v="576284457"/>
    <m/>
    <m/>
    <m/>
    <m/>
    <m/>
    <m/>
    <m/>
    <n v="15"/>
    <m/>
    <n v="0"/>
    <n v="49"/>
    <n v="715"/>
    <n v="1395"/>
    <n v="3"/>
    <m/>
    <n v="1295"/>
    <n v="24"/>
    <m/>
    <n v="1019"/>
    <n v="0"/>
    <n v="32"/>
    <n v="778"/>
    <n v="0"/>
    <n v="4"/>
    <n v="397"/>
    <n v="0"/>
    <n v="0"/>
    <n v="35"/>
    <n v="13"/>
    <n v="0"/>
    <n v="126"/>
    <n v="1038143"/>
    <n v="5900"/>
    <n v="13"/>
    <n v="1200"/>
    <n v="1213"/>
    <m/>
    <m/>
    <m/>
    <n v="419025"/>
    <n v="36438"/>
    <n v="1653"/>
    <n v="365"/>
    <m/>
    <n v="327"/>
    <m/>
    <n v="45780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2011Q3"/>
    <s v="Distribution"/>
    <s v="Local"/>
    <s v="UMEME(U) Limited"/>
    <x v="13"/>
    <x v="5"/>
    <s v="D14"/>
    <s v="2011Q3D14"/>
    <n v="99730000"/>
    <n v="53633000"/>
    <n v="70058000"/>
    <n v="219767000"/>
    <m/>
    <n v="369000"/>
    <m/>
    <n v="443557000"/>
    <m/>
    <m/>
    <m/>
    <m/>
    <m/>
    <m/>
    <m/>
    <n v="159806087"/>
    <n v="312510320"/>
    <n v="123634197"/>
    <n v="0"/>
    <n v="595950604"/>
    <m/>
    <m/>
    <m/>
    <m/>
    <m/>
    <m/>
    <m/>
    <n v="15"/>
    <m/>
    <n v="0"/>
    <n v="49"/>
    <n v="715"/>
    <n v="1372"/>
    <n v="3"/>
    <m/>
    <n v="1285"/>
    <n v="24"/>
    <m/>
    <n v="1017"/>
    <n v="0"/>
    <n v="32"/>
    <n v="777"/>
    <n v="0"/>
    <n v="4"/>
    <n v="396"/>
    <n v="0"/>
    <n v="0"/>
    <n v="35"/>
    <n v="13"/>
    <n v="0"/>
    <n v="126"/>
    <n v="1034778"/>
    <n v="5863"/>
    <n v="14"/>
    <n v="1201"/>
    <n v="1215"/>
    <m/>
    <m/>
    <m/>
    <n v="384551"/>
    <n v="32508"/>
    <n v="1496"/>
    <n v="354"/>
    <m/>
    <n v="258"/>
    <m/>
    <n v="41916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2011Q2"/>
    <s v="Distribution"/>
    <s v="Local"/>
    <s v="UMEME(U) Limited"/>
    <x v="13"/>
    <x v="5"/>
    <s v="D14"/>
    <s v="2011Q2D14"/>
    <n v="104457000"/>
    <n v="55842000"/>
    <n v="72441000"/>
    <n v="206893000"/>
    <m/>
    <n v="458000"/>
    <m/>
    <n v="440091000"/>
    <m/>
    <m/>
    <m/>
    <m/>
    <m/>
    <m/>
    <m/>
    <n v="176477870"/>
    <n v="302637682"/>
    <n v="132394498"/>
    <n v="0"/>
    <n v="611510050"/>
    <m/>
    <m/>
    <m/>
    <m/>
    <m/>
    <m/>
    <m/>
    <n v="15"/>
    <m/>
    <n v="0"/>
    <n v="49"/>
    <n v="715"/>
    <n v="1350"/>
    <n v="3"/>
    <m/>
    <n v="1281"/>
    <n v="24"/>
    <m/>
    <n v="1015"/>
    <n v="0"/>
    <n v="32"/>
    <n v="777"/>
    <n v="0"/>
    <n v="4"/>
    <n v="395"/>
    <n v="0"/>
    <n v="0"/>
    <n v="35"/>
    <n v="13"/>
    <n v="0"/>
    <n v="126"/>
    <n v="1032378"/>
    <n v="5834"/>
    <n v="14"/>
    <n v="1189"/>
    <n v="1203"/>
    <m/>
    <m/>
    <m/>
    <n v="379300"/>
    <n v="32435"/>
    <n v="1403"/>
    <n v="335"/>
    <m/>
    <n v="267"/>
    <m/>
    <n v="41374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2011Q1"/>
    <s v="Distribution"/>
    <s v="Local"/>
    <s v="UMEME(U) Limited"/>
    <x v="13"/>
    <x v="5"/>
    <s v="D14"/>
    <s v="2011Q1D14"/>
    <n v="96784000"/>
    <n v="53483000"/>
    <n v="45813000"/>
    <n v="222230000"/>
    <m/>
    <n v="224000"/>
    <m/>
    <n v="418534000"/>
    <m/>
    <m/>
    <m/>
    <m/>
    <m/>
    <m/>
    <m/>
    <n v="179340183"/>
    <n v="297832448"/>
    <n v="126505693"/>
    <n v="0"/>
    <n v="603678324"/>
    <m/>
    <m/>
    <m/>
    <m/>
    <m/>
    <m/>
    <m/>
    <n v="15"/>
    <m/>
    <n v="0"/>
    <n v="49"/>
    <n v="715"/>
    <n v="1313"/>
    <n v="3"/>
    <m/>
    <n v="1265"/>
    <n v="24"/>
    <m/>
    <n v="1002"/>
    <n v="0"/>
    <n v="32"/>
    <n v="772"/>
    <n v="0"/>
    <n v="4"/>
    <n v="392"/>
    <n v="0"/>
    <n v="0"/>
    <n v="34"/>
    <n v="13"/>
    <n v="0"/>
    <n v="126"/>
    <n v="1022623"/>
    <n v="5759"/>
    <n v="14"/>
    <n v="1148"/>
    <n v="1162"/>
    <m/>
    <m/>
    <m/>
    <n v="355568"/>
    <n v="30469"/>
    <n v="1193"/>
    <n v="312"/>
    <m/>
    <n v="224"/>
    <m/>
    <n v="38776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2010Q4"/>
    <s v="Distribution"/>
    <s v="Local"/>
    <s v="UMEME(U) Limited"/>
    <x v="13"/>
    <x v="5"/>
    <s v="D14"/>
    <s v="2010Q4D14"/>
    <n v="104444540"/>
    <n v="60629552"/>
    <n v="66453739"/>
    <n v="196596224"/>
    <m/>
    <n v="438940"/>
    <m/>
    <n v="428562995"/>
    <m/>
    <m/>
    <m/>
    <m/>
    <m/>
    <m/>
    <m/>
    <n v="180649446"/>
    <n v="290973220"/>
    <n v="126842309"/>
    <n v="0"/>
    <n v="598464975"/>
    <m/>
    <m/>
    <m/>
    <m/>
    <m/>
    <m/>
    <m/>
    <n v="15"/>
    <m/>
    <n v="0"/>
    <n v="49"/>
    <n v="715"/>
    <n v="1313"/>
    <n v="3"/>
    <m/>
    <n v="1265"/>
    <n v="24"/>
    <m/>
    <n v="1002"/>
    <n v="0"/>
    <n v="32"/>
    <n v="772"/>
    <n v="0"/>
    <n v="4"/>
    <n v="392"/>
    <n v="0"/>
    <n v="0"/>
    <n v="34"/>
    <n v="13"/>
    <n v="0"/>
    <n v="126"/>
    <n v="1022623"/>
    <n v="5759"/>
    <n v="12"/>
    <n v="1104"/>
    <n v="1116"/>
    <m/>
    <m/>
    <m/>
    <n v="347433"/>
    <n v="28810"/>
    <n v="1194"/>
    <n v="324"/>
    <m/>
    <n v="195"/>
    <m/>
    <n v="37795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2010Q3"/>
    <s v="Distribution"/>
    <s v="Local"/>
    <s v="UMEME(U) Limited"/>
    <x v="13"/>
    <x v="5"/>
    <s v="D14"/>
    <s v="2010Q3D14"/>
    <n v="104560056"/>
    <n v="59495783"/>
    <n v="66219588"/>
    <n v="187585128"/>
    <m/>
    <n v="651157"/>
    <m/>
    <n v="418511712"/>
    <m/>
    <m/>
    <m/>
    <m/>
    <m/>
    <m/>
    <m/>
    <n v="179947000"/>
    <n v="288186000"/>
    <n v="122572000"/>
    <n v="0"/>
    <n v="590705000"/>
    <m/>
    <m/>
    <m/>
    <m/>
    <m/>
    <m/>
    <m/>
    <n v="15"/>
    <m/>
    <n v="0"/>
    <n v="49"/>
    <n v="715"/>
    <n v="1271"/>
    <n v="3"/>
    <m/>
    <n v="1251"/>
    <n v="24"/>
    <m/>
    <n v="998"/>
    <n v="0"/>
    <n v="32"/>
    <n v="772"/>
    <n v="0"/>
    <n v="4"/>
    <n v="389"/>
    <n v="0"/>
    <n v="0"/>
    <n v="34"/>
    <n v="13"/>
    <n v="0"/>
    <n v="126"/>
    <n v="1016823"/>
    <n v="5696"/>
    <n v="12"/>
    <n v="1104"/>
    <n v="1116"/>
    <m/>
    <m/>
    <m/>
    <n v="338491"/>
    <n v="27968"/>
    <n v="1120"/>
    <n v="287"/>
    <m/>
    <n v="182"/>
    <m/>
    <n v="36804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2010Q2"/>
    <s v="Distribution"/>
    <s v="Local"/>
    <s v="UMEME(U) Limited"/>
    <x v="13"/>
    <x v="5"/>
    <s v="D14"/>
    <s v="2010Q2D14"/>
    <n v="102554794"/>
    <n v="57941128"/>
    <n v="63144972"/>
    <n v="172706424"/>
    <m/>
    <n v="710731"/>
    <m/>
    <n v="397058049"/>
    <m/>
    <m/>
    <m/>
    <m/>
    <m/>
    <m/>
    <m/>
    <n v="171524395"/>
    <n v="286533819"/>
    <n v="121160043"/>
    <n v="0"/>
    <n v="579218257"/>
    <m/>
    <m/>
    <m/>
    <m/>
    <m/>
    <m/>
    <m/>
    <n v="15"/>
    <m/>
    <n v="0"/>
    <n v="49"/>
    <n v="715"/>
    <n v="1271"/>
    <n v="3"/>
    <m/>
    <n v="1251"/>
    <n v="24"/>
    <m/>
    <n v="998"/>
    <n v="0"/>
    <n v="32"/>
    <n v="771"/>
    <n v="0"/>
    <n v="4"/>
    <n v="386"/>
    <n v="0"/>
    <n v="0"/>
    <n v="34"/>
    <n v="13"/>
    <n v="0"/>
    <n v="126"/>
    <n v="1015008"/>
    <n v="5692"/>
    <n v="13"/>
    <n v="1136"/>
    <n v="1149"/>
    <m/>
    <m/>
    <m/>
    <n v="295549"/>
    <n v="26068"/>
    <n v="1062"/>
    <n v="240"/>
    <m/>
    <n v="217"/>
    <m/>
    <n v="32313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2010Q1"/>
    <s v="Distribution"/>
    <s v="Local"/>
    <s v="UMEME(U) Limited"/>
    <x v="13"/>
    <x v="5"/>
    <s v="D14"/>
    <s v="2010Q1D14"/>
    <n v="106299800"/>
    <n v="61808396"/>
    <n v="60353914"/>
    <n v="154378567"/>
    <m/>
    <n v="562329"/>
    <m/>
    <n v="383403006"/>
    <m/>
    <m/>
    <m/>
    <m/>
    <m/>
    <m/>
    <m/>
    <n v="189252200"/>
    <n v="259220400"/>
    <n v="106964800"/>
    <n v="0"/>
    <n v="555437400"/>
    <m/>
    <m/>
    <m/>
    <m/>
    <m/>
    <m/>
    <m/>
    <n v="15"/>
    <m/>
    <n v="0"/>
    <n v="49"/>
    <n v="715"/>
    <n v="1255"/>
    <n v="3"/>
    <m/>
    <n v="1247"/>
    <n v="24"/>
    <m/>
    <n v="996"/>
    <n v="0"/>
    <n v="32"/>
    <n v="769"/>
    <n v="0"/>
    <n v="4"/>
    <n v="385"/>
    <n v="0"/>
    <n v="0"/>
    <n v="34"/>
    <n v="13"/>
    <n v="0"/>
    <n v="126"/>
    <n v="1012278"/>
    <n v="5667"/>
    <n v="12"/>
    <n v="1119"/>
    <n v="1131"/>
    <m/>
    <m/>
    <m/>
    <n v="322109"/>
    <n v="26870"/>
    <n v="1033"/>
    <n v="200"/>
    <m/>
    <n v="196"/>
    <m/>
    <n v="35040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2009Q4"/>
    <s v="Distribution"/>
    <s v="Local"/>
    <s v="UMEME(U) Limited"/>
    <x v="13"/>
    <x v="5"/>
    <s v="D14"/>
    <s v="2009Q4D14"/>
    <n v="102731000"/>
    <n v="56210000"/>
    <n v="59257000"/>
    <n v="151735000"/>
    <m/>
    <n v="512000"/>
    <m/>
    <n v="370445000"/>
    <m/>
    <m/>
    <m/>
    <m/>
    <m/>
    <m/>
    <m/>
    <n v="163541000"/>
    <n v="271954000"/>
    <n v="115353000"/>
    <n v="0"/>
    <n v="55084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2"/>
    <n v="1156"/>
    <n v="1168"/>
    <m/>
    <m/>
    <m/>
    <n v="292348"/>
    <n v="23654"/>
    <n v="983"/>
    <n v="200"/>
    <m/>
    <n v="209"/>
    <m/>
    <n v="31739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2009Q3"/>
    <s v="Distribution"/>
    <s v="Local"/>
    <s v="UMEME(U) Limited"/>
    <x v="13"/>
    <x v="5"/>
    <s v="D14"/>
    <s v="2009Q3D14"/>
    <n v="98762000"/>
    <n v="55755000"/>
    <n v="57522000"/>
    <n v="155835000"/>
    <m/>
    <n v="596000"/>
    <m/>
    <n v="368470000"/>
    <m/>
    <m/>
    <m/>
    <m/>
    <m/>
    <m/>
    <m/>
    <n v="163089000"/>
    <n v="281470000"/>
    <n v="115167000"/>
    <n v="0"/>
    <n v="55972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6"/>
    <n v="1174"/>
    <n v="1190"/>
    <m/>
    <m/>
    <m/>
    <n v="282194"/>
    <n v="22243"/>
    <n v="918"/>
    <n v="189"/>
    <m/>
    <n v="233"/>
    <m/>
    <n v="30577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2009Q2"/>
    <s v="Distribution"/>
    <s v="Local"/>
    <s v="UMEME(U) Limited"/>
    <x v="13"/>
    <x v="5"/>
    <s v="D14"/>
    <s v="2009Q2D14"/>
    <n v="84635000"/>
    <n v="52059000"/>
    <n v="57700000"/>
    <n v="149996000"/>
    <m/>
    <n v="566000"/>
    <m/>
    <n v="344956000"/>
    <m/>
    <m/>
    <m/>
    <m/>
    <m/>
    <m/>
    <m/>
    <n v="155703270"/>
    <n v="262283150"/>
    <n v="112406570"/>
    <n v="0"/>
    <n v="530392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1"/>
    <n v="1174"/>
    <n v="1185"/>
    <m/>
    <m/>
    <m/>
    <n v="289504"/>
    <n v="22382"/>
    <n v="913"/>
    <n v="184"/>
    <m/>
    <n v="316"/>
    <m/>
    <n v="313299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3"/>
    <s v="2009Q1"/>
    <s v="Distribution"/>
    <s v="Local"/>
    <s v="UMEME(U) Limited"/>
    <x v="13"/>
    <x v="5"/>
    <s v="D14"/>
    <s v="2009Q1D14"/>
    <n v="77524320"/>
    <n v="44522000"/>
    <n v="57918000"/>
    <n v="136574140"/>
    <m/>
    <n v="509380"/>
    <m/>
    <n v="317047840"/>
    <m/>
    <m/>
    <m/>
    <m/>
    <m/>
    <m/>
    <m/>
    <n v="153293700"/>
    <n v="252222530"/>
    <n v="105208950"/>
    <n v="0"/>
    <n v="5107251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72"/>
    <n v="1172"/>
    <m/>
    <m/>
    <m/>
    <n v="282520"/>
    <n v="22382"/>
    <n v="884"/>
    <n v="174"/>
    <m/>
    <n v="323"/>
    <m/>
    <n v="30628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2008Q4"/>
    <s v="Distribution"/>
    <s v="Local"/>
    <s v="UMEME(U) Limited"/>
    <x v="13"/>
    <x v="5"/>
    <s v="D14"/>
    <s v="2008Q4D14"/>
    <n v="98926872"/>
    <n v="48855268"/>
    <n v="56859195"/>
    <n v="132329355"/>
    <m/>
    <n v="352731"/>
    <m/>
    <n v="337323421"/>
    <m/>
    <m/>
    <m/>
    <m/>
    <m/>
    <m/>
    <m/>
    <n v="149069900"/>
    <n v="248631400"/>
    <n v="104317300"/>
    <m/>
    <n v="502018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65"/>
    <n v="1165"/>
    <m/>
    <m/>
    <m/>
    <n v="276255"/>
    <n v="20484"/>
    <n v="864"/>
    <n v="159"/>
    <m/>
    <n v="291"/>
    <m/>
    <n v="29805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2008Q3"/>
    <s v="Distribution"/>
    <s v="Local"/>
    <s v="UMEME(U) Limited"/>
    <x v="13"/>
    <x v="5"/>
    <s v="D14"/>
    <s v="2008Q3D14"/>
    <n v="74804888"/>
    <n v="44377064"/>
    <n v="58854162"/>
    <n v="143771330"/>
    <m/>
    <n v="396442"/>
    <m/>
    <n v="322203886"/>
    <m/>
    <m/>
    <m/>
    <m/>
    <m/>
    <m/>
    <m/>
    <n v="146697514"/>
    <n v="246047464"/>
    <n v="101560726"/>
    <m/>
    <n v="4943057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90"/>
    <n v="1190"/>
    <m/>
    <m/>
    <m/>
    <n v="275599"/>
    <n v="23331"/>
    <n v="1056"/>
    <n v="169"/>
    <m/>
    <n v="342"/>
    <m/>
    <n v="30049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2008Q2"/>
    <s v="Distribution"/>
    <s v="Local"/>
    <s v="UMEME(U) Limited"/>
    <x v="13"/>
    <x v="5"/>
    <s v="D14"/>
    <s v="2008Q2D14"/>
    <n v="79793800"/>
    <n v="43447700"/>
    <n v="53879600"/>
    <n v="135956900"/>
    <m/>
    <n v="336300"/>
    <m/>
    <n v="313414300"/>
    <m/>
    <m/>
    <m/>
    <m/>
    <m/>
    <m/>
    <m/>
    <n v="145532000"/>
    <n v="236797000"/>
    <n v="96493000"/>
    <m/>
    <n v="47882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94"/>
    <n v="1194"/>
    <m/>
    <m/>
    <m/>
    <n v="276447"/>
    <n v="23627"/>
    <n v="1034"/>
    <n v="170"/>
    <m/>
    <n v="346"/>
    <m/>
    <n v="30162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3"/>
    <s v="2008Q1"/>
    <s v="Distribution"/>
    <s v="Local"/>
    <s v="UMEME(U) Limited"/>
    <x v="13"/>
    <x v="5"/>
    <s v="D14"/>
    <s v="2008Q1D14"/>
    <n v="73914500"/>
    <n v="40054500"/>
    <n v="53313800"/>
    <n v="137415200"/>
    <m/>
    <n v="837400"/>
    <m/>
    <n v="305535400"/>
    <m/>
    <m/>
    <m/>
    <m/>
    <m/>
    <m/>
    <m/>
    <n v="142240000"/>
    <n v="231130000"/>
    <n v="95520000"/>
    <m/>
    <n v="46889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79"/>
    <n v="1179"/>
    <m/>
    <m/>
    <m/>
    <n v="274106"/>
    <n v="23553"/>
    <n v="1017"/>
    <n v="166"/>
    <m/>
    <n v="361"/>
    <m/>
    <n v="29920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Central North Service Territory (CNST)"/>
    <x v="7"/>
    <x v="1"/>
    <s v="D1"/>
    <s v="2019Q2D1"/>
    <n v="245074.80320028134"/>
    <n v="176960.66940836338"/>
    <n v="27937.500000000004"/>
    <n v="0"/>
    <n v="0"/>
    <n v="0"/>
    <m/>
    <n v="449972.97260864475"/>
    <m/>
    <m/>
    <m/>
    <m/>
    <m/>
    <m/>
    <n v="343.65292942999997"/>
    <n v="598978.06799999997"/>
    <m/>
    <m/>
    <m/>
    <n v="598978.06799999997"/>
    <m/>
    <n v="199.507165727"/>
    <m/>
    <m/>
    <m/>
    <m/>
    <m/>
    <m/>
    <m/>
    <m/>
    <m/>
    <n v="28"/>
    <n v="69"/>
    <m/>
    <m/>
    <n v="32"/>
    <m/>
    <m/>
    <n v="1"/>
    <n v="0"/>
    <m/>
    <n v="3"/>
    <n v="1"/>
    <m/>
    <m/>
    <m/>
    <m/>
    <m/>
    <m/>
    <m/>
    <m/>
    <e v="#REF!"/>
    <n v="134"/>
    <m/>
    <m/>
    <m/>
    <m/>
    <m/>
    <m/>
    <n v="3253"/>
    <n v="66"/>
    <n v="5"/>
    <n v="0"/>
    <m/>
    <n v="1"/>
    <m/>
    <n v="3325"/>
    <n v="205.95908500000002"/>
    <n v="97.380113999999992"/>
    <n v="27.761939999999996"/>
    <n v="56.500523000000001"/>
    <m/>
    <m/>
    <m/>
    <m/>
    <m/>
    <m/>
    <m/>
    <n v="9.9128380000000007"/>
    <n v="397.5145"/>
    <m/>
    <m/>
    <m/>
    <m/>
    <m/>
    <m/>
    <m/>
    <m/>
    <m/>
    <m/>
    <m/>
    <m/>
    <m/>
    <m/>
    <m/>
    <m/>
    <m/>
    <m/>
    <m/>
    <m/>
    <m/>
    <m/>
    <m/>
    <m/>
    <m/>
    <m/>
    <m/>
    <m/>
    <n v="3325"/>
    <n v="0.4"/>
    <n v="425.51299999999998"/>
    <n v="0"/>
    <n v="614.96499999999992"/>
    <n v="1040.477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Eastern Service Territory (EST)"/>
    <x v="8"/>
    <x v="1"/>
    <s v="D2"/>
    <s v="2019Q2D2"/>
    <n v="325002.49999999237"/>
    <n v="148885.60000000015"/>
    <n v="1596"/>
    <n v="0"/>
    <n v="0"/>
    <n v="0"/>
    <m/>
    <n v="475484.09999999253"/>
    <m/>
    <m/>
    <m/>
    <m/>
    <m/>
    <m/>
    <n v="363.91586189999998"/>
    <n v="602195.14999999979"/>
    <m/>
    <m/>
    <m/>
    <n v="602195.14999999979"/>
    <m/>
    <n v="205.06959448399999"/>
    <m/>
    <m/>
    <m/>
    <m/>
    <m/>
    <m/>
    <m/>
    <m/>
    <m/>
    <n v="26"/>
    <n v="173"/>
    <m/>
    <m/>
    <n v="24"/>
    <m/>
    <m/>
    <n v="9"/>
    <n v="0"/>
    <m/>
    <n v="0"/>
    <n v="0"/>
    <m/>
    <m/>
    <m/>
    <m/>
    <m/>
    <m/>
    <m/>
    <m/>
    <e v="#REF!"/>
    <n v="232"/>
    <m/>
    <m/>
    <m/>
    <m/>
    <m/>
    <m/>
    <n v="5179"/>
    <n v="89"/>
    <n v="0"/>
    <n v="0"/>
    <n v="0"/>
    <n v="0"/>
    <m/>
    <n v="5268"/>
    <n v="180.482664"/>
    <n v="69.178543999999988"/>
    <n v="19.969183000000001"/>
    <n v="43.840779999999995"/>
    <m/>
    <m/>
    <m/>
    <m/>
    <m/>
    <m/>
    <m/>
    <n v="6.0454570000000007"/>
    <n v="319.51662799999997"/>
    <m/>
    <m/>
    <m/>
    <m/>
    <m/>
    <m/>
    <m/>
    <m/>
    <m/>
    <m/>
    <m/>
    <m/>
    <m/>
    <m/>
    <m/>
    <m/>
    <m/>
    <m/>
    <m/>
    <m/>
    <m/>
    <m/>
    <m/>
    <m/>
    <m/>
    <m/>
    <m/>
    <m/>
    <n v="5268"/>
    <n v="0"/>
    <n v="572.12400000000002"/>
    <n v="0"/>
    <n v="564.923"/>
    <n v="1137.047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Mid West Service Territory (MWST)"/>
    <x v="9"/>
    <x v="1"/>
    <s v="D3"/>
    <s v="2019Q2D3"/>
    <n v="359742.69999998965"/>
    <n v="436240.59999999963"/>
    <n v="41452.5"/>
    <n v="0"/>
    <n v="0"/>
    <n v="0"/>
    <m/>
    <n v="837435.79999998934"/>
    <m/>
    <m/>
    <m/>
    <m/>
    <m/>
    <m/>
    <n v="607.98226004999992"/>
    <n v="1172180.8399999999"/>
    <m/>
    <m/>
    <m/>
    <n v="1172180.8399999999"/>
    <m/>
    <n v="260.37932552153399"/>
    <m/>
    <m/>
    <m/>
    <m/>
    <m/>
    <m/>
    <m/>
    <m/>
    <m/>
    <n v="60"/>
    <n v="104"/>
    <m/>
    <m/>
    <n v="24"/>
    <m/>
    <m/>
    <n v="4"/>
    <n v="0"/>
    <m/>
    <n v="1"/>
    <n v="0"/>
    <m/>
    <m/>
    <m/>
    <m/>
    <m/>
    <m/>
    <m/>
    <m/>
    <n v="10215"/>
    <n v="193"/>
    <m/>
    <m/>
    <m/>
    <m/>
    <m/>
    <m/>
    <n v="4282"/>
    <n v="165"/>
    <n v="5"/>
    <m/>
    <m/>
    <m/>
    <m/>
    <n v="4452"/>
    <n v="495.26867099999998"/>
    <n v="284.38013899999999"/>
    <n v="44.308340999999999"/>
    <n v="93.684098000000006"/>
    <m/>
    <m/>
    <m/>
    <m/>
    <m/>
    <m/>
    <m/>
    <n v="12.135778999999999"/>
    <n v="929.77702799999997"/>
    <m/>
    <m/>
    <m/>
    <m/>
    <m/>
    <m/>
    <m/>
    <m/>
    <m/>
    <m/>
    <m/>
    <m/>
    <m/>
    <m/>
    <m/>
    <m/>
    <m/>
    <m/>
    <m/>
    <m/>
    <m/>
    <m/>
    <m/>
    <m/>
    <m/>
    <m/>
    <m/>
    <m/>
    <n v="4452"/>
    <n v="0"/>
    <n v="379.226"/>
    <n v="0"/>
    <n v="736.9559999999999"/>
    <n v="1116.181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North East Service Territory (NEST)"/>
    <x v="11"/>
    <x v="1"/>
    <s v="D4"/>
    <s v="2019Q2D4"/>
    <n v="430279.75874128577"/>
    <n v="352927.18073102896"/>
    <n v="157037.4"/>
    <n v="144777"/>
    <n v="0"/>
    <n v="0"/>
    <m/>
    <n v="1085021.3394723148"/>
    <m/>
    <m/>
    <m/>
    <m/>
    <m/>
    <m/>
    <n v="740.85639190999996"/>
    <n v="1433298.5800000003"/>
    <m/>
    <m/>
    <m/>
    <n v="1433298.5800000003"/>
    <m/>
    <n v="522.46805286100005"/>
    <m/>
    <m/>
    <m/>
    <m/>
    <m/>
    <m/>
    <m/>
    <m/>
    <m/>
    <n v="129"/>
    <n v="20"/>
    <m/>
    <m/>
    <n v="6"/>
    <m/>
    <m/>
    <n v="0"/>
    <n v="1"/>
    <m/>
    <n v="7"/>
    <n v="0"/>
    <m/>
    <m/>
    <m/>
    <m/>
    <m/>
    <m/>
    <m/>
    <m/>
    <n v="7280"/>
    <n v="163"/>
    <m/>
    <m/>
    <m/>
    <m/>
    <m/>
    <m/>
    <n v="5052"/>
    <n v="109"/>
    <n v="5"/>
    <n v="2"/>
    <n v="0"/>
    <n v="1"/>
    <m/>
    <n v="5169"/>
    <n v="272.48055099999999"/>
    <n v="271.75970800000005"/>
    <n v="50.192144999999996"/>
    <n v="73.425646999999998"/>
    <m/>
    <m/>
    <m/>
    <m/>
    <m/>
    <m/>
    <m/>
    <n v="13.370642"/>
    <n v="681.22869300000002"/>
    <m/>
    <m/>
    <m/>
    <m/>
    <m/>
    <m/>
    <m/>
    <m/>
    <m/>
    <m/>
    <m/>
    <m/>
    <m/>
    <m/>
    <m/>
    <m/>
    <m/>
    <m/>
    <m/>
    <m/>
    <m/>
    <m/>
    <m/>
    <m/>
    <m/>
    <m/>
    <m/>
    <m/>
    <n v="320.17"/>
    <n v="5169"/>
    <n v="0"/>
    <n v="529.6"/>
    <n v="0"/>
    <n v="529.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North North West Service Territory (NNWST)"/>
    <x v="10"/>
    <x v="1"/>
    <s v="D5"/>
    <s v="2019Q2D5"/>
    <n v="786395.49999999185"/>
    <n v="462303.3"/>
    <n v="187116.5"/>
    <n v="0"/>
    <n v="0"/>
    <n v="0"/>
    <m/>
    <n v="1435815.2999999919"/>
    <m/>
    <m/>
    <m/>
    <m/>
    <m/>
    <m/>
    <n v="1055.1779184899999"/>
    <n v="1816545.7"/>
    <m/>
    <m/>
    <m/>
    <n v="1816545.7"/>
    <m/>
    <n v="431.58723002159002"/>
    <m/>
    <m/>
    <m/>
    <m/>
    <m/>
    <m/>
    <m/>
    <m/>
    <m/>
    <n v="46"/>
    <n v="105"/>
    <m/>
    <m/>
    <n v="34"/>
    <m/>
    <m/>
    <n v="7"/>
    <n v="0"/>
    <m/>
    <n v="8"/>
    <n v="7"/>
    <m/>
    <m/>
    <m/>
    <m/>
    <m/>
    <m/>
    <m/>
    <m/>
    <n v="15925"/>
    <n v="207"/>
    <m/>
    <m/>
    <m/>
    <m/>
    <m/>
    <m/>
    <n v="8196"/>
    <n v="154"/>
    <n v="9"/>
    <n v="0"/>
    <n v="0"/>
    <n v="5"/>
    <m/>
    <n v="8364"/>
    <n v="331.15520099999998"/>
    <n v="188.23293900000002"/>
    <n v="44.816069999999996"/>
    <n v="119.03653100000001"/>
    <m/>
    <m/>
    <m/>
    <m/>
    <m/>
    <m/>
    <m/>
    <n v="11.049250000000001"/>
    <n v="694.28999099999999"/>
    <m/>
    <m/>
    <m/>
    <m/>
    <m/>
    <m/>
    <m/>
    <m/>
    <m/>
    <m/>
    <m/>
    <m/>
    <m/>
    <m/>
    <m/>
    <m/>
    <m/>
    <m/>
    <m/>
    <m/>
    <m/>
    <m/>
    <m/>
    <m/>
    <m/>
    <m/>
    <m/>
    <m/>
    <n v="7533"/>
    <n v="5"/>
    <n v="408.70000000000005"/>
    <n v="0"/>
    <n v="779.3599999999999"/>
    <n v="1188.0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Southern Service Territory (SST)"/>
    <x v="1"/>
    <x v="1"/>
    <s v="D6"/>
    <s v="2019Q2D6"/>
    <n v="1127571.7999999993"/>
    <n v="636611.60000000033"/>
    <n v="165152"/>
    <n v="0"/>
    <n v="0"/>
    <n v="0"/>
    <m/>
    <n v="1929335.3999999997"/>
    <m/>
    <m/>
    <m/>
    <m/>
    <m/>
    <m/>
    <n v="1416.4718113900001"/>
    <n v="2540273.6529999976"/>
    <m/>
    <m/>
    <m/>
    <n v="2540273.6529999976"/>
    <m/>
    <n v="759.11608344279989"/>
    <m/>
    <m/>
    <m/>
    <m/>
    <m/>
    <m/>
    <m/>
    <m/>
    <m/>
    <n v="98"/>
    <n v="192"/>
    <m/>
    <m/>
    <n v="46"/>
    <m/>
    <m/>
    <n v="21"/>
    <n v="0"/>
    <m/>
    <n v="7"/>
    <n v="2"/>
    <m/>
    <m/>
    <m/>
    <m/>
    <m/>
    <m/>
    <m/>
    <m/>
    <n v="23685"/>
    <n v="366"/>
    <m/>
    <m/>
    <m/>
    <m/>
    <m/>
    <m/>
    <n v="13046"/>
    <n v="289"/>
    <n v="11"/>
    <m/>
    <m/>
    <m/>
    <m/>
    <n v="13346"/>
    <n v="302.59789599999999"/>
    <n v="447.64471800000001"/>
    <n v="55.542563000000001"/>
    <n v="55.523911999999996"/>
    <m/>
    <m/>
    <m/>
    <m/>
    <m/>
    <m/>
    <m/>
    <n v="14.163238999999999"/>
    <n v="875.47232799999995"/>
    <m/>
    <m/>
    <m/>
    <m/>
    <m/>
    <m/>
    <m/>
    <m/>
    <m/>
    <m/>
    <m/>
    <m/>
    <m/>
    <m/>
    <m/>
    <m/>
    <m/>
    <m/>
    <m/>
    <m/>
    <m/>
    <m/>
    <m/>
    <m/>
    <m/>
    <m/>
    <m/>
    <m/>
    <n v="13248"/>
    <n v="0"/>
    <n v="537.19000000000005"/>
    <n v="0"/>
    <n v="1000.25"/>
    <n v="1537.4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Southern West Service Territory (SWST)"/>
    <x v="6"/>
    <x v="1"/>
    <s v="D7"/>
    <s v="2019Q2D7"/>
    <n v="550674.19999999937"/>
    <n v="410538.70000000019"/>
    <n v="281351"/>
    <n v="342670"/>
    <n v="0"/>
    <n v="0"/>
    <m/>
    <n v="1585233.8999999994"/>
    <m/>
    <m/>
    <m/>
    <m/>
    <m/>
    <m/>
    <n v="1083.26291919"/>
    <n v="2058642"/>
    <m/>
    <m/>
    <m/>
    <n v="2058642"/>
    <m/>
    <n v="685.74962978811209"/>
    <m/>
    <m/>
    <m/>
    <m/>
    <m/>
    <m/>
    <m/>
    <m/>
    <m/>
    <n v="32"/>
    <n v="187"/>
    <m/>
    <m/>
    <n v="26"/>
    <m/>
    <m/>
    <n v="10"/>
    <n v="0"/>
    <m/>
    <n v="2"/>
    <n v="7"/>
    <m/>
    <m/>
    <m/>
    <m/>
    <m/>
    <m/>
    <m/>
    <m/>
    <n v="17585"/>
    <n v="264"/>
    <m/>
    <m/>
    <m/>
    <m/>
    <m/>
    <m/>
    <n v="9546"/>
    <n v="198"/>
    <n v="10"/>
    <n v="1"/>
    <m/>
    <m/>
    <m/>
    <n v="9755"/>
    <n v="250.010153"/>
    <n v="157.269293"/>
    <n v="45.569238999999996"/>
    <n v="52.713317000000004"/>
    <m/>
    <m/>
    <m/>
    <m/>
    <m/>
    <m/>
    <m/>
    <n v="12.369482"/>
    <n v="517.93148399999995"/>
    <m/>
    <m/>
    <m/>
    <m/>
    <m/>
    <m/>
    <m/>
    <m/>
    <m/>
    <m/>
    <m/>
    <m/>
    <m/>
    <m/>
    <m/>
    <m/>
    <m/>
    <m/>
    <m/>
    <m/>
    <m/>
    <m/>
    <m/>
    <m/>
    <m/>
    <m/>
    <m/>
    <m/>
    <n v="9753"/>
    <n v="4"/>
    <n v="308.86500000000001"/>
    <n v="0"/>
    <n v="882.45"/>
    <n v="1191.315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North Western Service Territory (NWST)"/>
    <x v="5"/>
    <x v="1"/>
    <s v="D8"/>
    <s v="2019Q2D8"/>
    <n v="1586187.1000000197"/>
    <n v="962522.40000000061"/>
    <n v="807386.1"/>
    <n v="655269"/>
    <n v="0"/>
    <n v="0"/>
    <m/>
    <n v="4011364.6000000206"/>
    <m/>
    <m/>
    <m/>
    <m/>
    <m/>
    <m/>
    <n v="2803.4489481999999"/>
    <n v="6654221.6715079984"/>
    <m/>
    <m/>
    <m/>
    <n v="6654221.6715079984"/>
    <m/>
    <n v="2597.3024281201879"/>
    <m/>
    <m/>
    <m/>
    <m/>
    <m/>
    <m/>
    <m/>
    <m/>
    <m/>
    <n v="255"/>
    <n v="97"/>
    <m/>
    <m/>
    <n v="35"/>
    <m/>
    <m/>
    <n v="0"/>
    <n v="24"/>
    <m/>
    <n v="10"/>
    <n v="0"/>
    <m/>
    <m/>
    <m/>
    <m/>
    <m/>
    <m/>
    <m/>
    <m/>
    <n v="23875"/>
    <n v="421"/>
    <m/>
    <m/>
    <m/>
    <m/>
    <m/>
    <m/>
    <n v="17451"/>
    <n v="490"/>
    <n v="51"/>
    <n v="4"/>
    <n v="0"/>
    <n v="3"/>
    <m/>
    <n v="17999"/>
    <n v="509.37012499999997"/>
    <n v="1222.6444819999997"/>
    <n v="97.545316999999997"/>
    <n v="87.720113999999995"/>
    <m/>
    <m/>
    <m/>
    <m/>
    <m/>
    <m/>
    <m/>
    <n v="15.265846"/>
    <n v="1932.5458839999997"/>
    <m/>
    <m/>
    <m/>
    <m/>
    <m/>
    <m/>
    <m/>
    <m/>
    <m/>
    <m/>
    <m/>
    <m/>
    <m/>
    <m/>
    <m/>
    <m/>
    <m/>
    <m/>
    <m/>
    <m/>
    <m/>
    <m/>
    <m/>
    <m/>
    <m/>
    <m/>
    <m/>
    <m/>
    <n v="777"/>
    <n v="14856"/>
    <n v="0"/>
    <n v="2510"/>
    <n v="0"/>
    <n v="25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Kyegegewa Rural Electricity Cooperation Society"/>
    <x v="2"/>
    <x v="2"/>
    <s v="D11"/>
    <s v="2019Q2D11"/>
    <n v="447391.65"/>
    <n v="279291.17"/>
    <n v="0"/>
    <n v="0"/>
    <n v="0"/>
    <n v="0"/>
    <m/>
    <n v="726682.82000000007"/>
    <m/>
    <m/>
    <m/>
    <m/>
    <m/>
    <m/>
    <n v="426.11286299999995"/>
    <n v="983355"/>
    <m/>
    <m/>
    <m/>
    <n v="983355"/>
    <m/>
    <n v="263.95061900000002"/>
    <m/>
    <m/>
    <m/>
    <m/>
    <m/>
    <m/>
    <m/>
    <m/>
    <m/>
    <n v="25"/>
    <n v="114"/>
    <m/>
    <m/>
    <n v="24"/>
    <m/>
    <m/>
    <n v="2"/>
    <n v="0"/>
    <m/>
    <n v="0"/>
    <n v="0"/>
    <m/>
    <m/>
    <m/>
    <m/>
    <m/>
    <m/>
    <m/>
    <m/>
    <n v="9125"/>
    <n v="165"/>
    <m/>
    <m/>
    <m/>
    <m/>
    <m/>
    <m/>
    <n v="6462"/>
    <n v="133"/>
    <n v="0"/>
    <m/>
    <m/>
    <m/>
    <m/>
    <n v="6595"/>
    <n v="99.239952000000017"/>
    <n v="37.718648999999999"/>
    <n v="30.061554000000001"/>
    <n v="29.033999999999999"/>
    <m/>
    <m/>
    <m/>
    <m/>
    <m/>
    <m/>
    <m/>
    <n v="11.015350999999999"/>
    <n v="207.06950600000002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Kilembe Investment Limited"/>
    <x v="3"/>
    <x v="3"/>
    <s v="D12"/>
    <s v="2019Q2D12"/>
    <n v="897952.52"/>
    <n v="226123"/>
    <n v="163745.13999999998"/>
    <n v="0"/>
    <n v="0"/>
    <n v="0"/>
    <m/>
    <n v="1287820.6599999999"/>
    <m/>
    <m/>
    <m/>
    <m/>
    <m/>
    <m/>
    <n v="788.6"/>
    <n v="1627314"/>
    <m/>
    <m/>
    <m/>
    <n v="1627314"/>
    <m/>
    <n v="455.59000000000003"/>
    <m/>
    <m/>
    <m/>
    <m/>
    <m/>
    <m/>
    <m/>
    <m/>
    <m/>
    <n v="32"/>
    <n v="100"/>
    <m/>
    <m/>
    <n v="33"/>
    <m/>
    <m/>
    <n v="6"/>
    <n v="0"/>
    <m/>
    <n v="5"/>
    <n v="2"/>
    <m/>
    <m/>
    <m/>
    <m/>
    <m/>
    <m/>
    <m/>
    <m/>
    <n v="12505"/>
    <n v="178"/>
    <m/>
    <m/>
    <m/>
    <m/>
    <m/>
    <m/>
    <n v="13865"/>
    <n v="148"/>
    <n v="50"/>
    <m/>
    <m/>
    <m/>
    <m/>
    <n v="14063"/>
    <n v="1.7170999999999999E-4"/>
    <n v="1.0170999999999999E-4"/>
    <n v="1.0183000000000002E-4"/>
    <n v="7.6340000000000004E-5"/>
    <m/>
    <m/>
    <m/>
    <m/>
    <m/>
    <m/>
    <m/>
    <n v="4.7899999999999999E-5"/>
    <n v="4.9949E-4"/>
    <m/>
    <m/>
    <m/>
    <m/>
    <m/>
    <m/>
    <m/>
    <m/>
    <m/>
    <m/>
    <m/>
    <m/>
    <m/>
    <m/>
    <m/>
    <m/>
    <m/>
    <m/>
    <m/>
    <m/>
    <m/>
    <m/>
    <m/>
    <m/>
    <m/>
    <m/>
    <m/>
    <m/>
    <n v="14159"/>
    <n v="0"/>
    <n v="548.36"/>
    <n v="32.409999999999997"/>
    <n v="237.89099999999999"/>
    <n v="818.6609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Pader Abim Community Multipurpose Electric Co-operative Society Limited"/>
    <x v="4"/>
    <x v="4"/>
    <s v="D9"/>
    <s v="2019Q2D9"/>
    <n v="272105"/>
    <n v="144253"/>
    <n v="0"/>
    <n v="0"/>
    <n v="0"/>
    <n v="0"/>
    <m/>
    <n v="416358"/>
    <m/>
    <m/>
    <m/>
    <m/>
    <m/>
    <m/>
    <n v="356"/>
    <n v="531027"/>
    <m/>
    <m/>
    <m/>
    <n v="531027"/>
    <m/>
    <n v="184"/>
    <m/>
    <m/>
    <m/>
    <m/>
    <m/>
    <m/>
    <m/>
    <m/>
    <m/>
    <n v="24"/>
    <n v="51"/>
    <m/>
    <m/>
    <n v="22"/>
    <m/>
    <m/>
    <n v="2"/>
    <n v="0"/>
    <m/>
    <n v="2"/>
    <n v="0"/>
    <m/>
    <m/>
    <m/>
    <m/>
    <m/>
    <m/>
    <m/>
    <m/>
    <n v="6380"/>
    <n v="101"/>
    <m/>
    <m/>
    <m/>
    <m/>
    <m/>
    <m/>
    <n v="3704"/>
    <n v="74"/>
    <n v="0"/>
    <m/>
    <m/>
    <m/>
    <m/>
    <n v="3778"/>
    <n v="69"/>
    <n v="12"/>
    <n v="20"/>
    <n v="20"/>
    <m/>
    <m/>
    <m/>
    <m/>
    <m/>
    <m/>
    <m/>
    <n v="11"/>
    <n v="132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Bundibugyo Energy Cooperative Society (BECS)"/>
    <x v="0"/>
    <x v="0"/>
    <s v="D10"/>
    <s v="2019Q2D10"/>
    <n v="628143.80520000006"/>
    <n v="139748.99999999997"/>
    <n v="0"/>
    <n v="0"/>
    <n v="0"/>
    <n v="0"/>
    <m/>
    <n v="767892.80520000006"/>
    <m/>
    <m/>
    <m/>
    <m/>
    <m/>
    <m/>
    <m/>
    <n v="931660"/>
    <m/>
    <m/>
    <m/>
    <n v="931660"/>
    <m/>
    <n v="0"/>
    <m/>
    <m/>
    <m/>
    <m/>
    <m/>
    <m/>
    <m/>
    <m/>
    <m/>
    <n v="7"/>
    <n v="27"/>
    <m/>
    <m/>
    <n v="8"/>
    <m/>
    <m/>
    <n v="4"/>
    <n v="0"/>
    <m/>
    <n v="4"/>
    <n v="0"/>
    <m/>
    <m/>
    <m/>
    <m/>
    <m/>
    <m/>
    <m/>
    <m/>
    <n v="4385"/>
    <n v="50"/>
    <m/>
    <n v="34"/>
    <n v="34"/>
    <n v="6"/>
    <n v="13"/>
    <n v="15"/>
    <n v="8597"/>
    <n v="60"/>
    <m/>
    <m/>
    <m/>
    <m/>
    <m/>
    <n v="8657"/>
    <n v="0"/>
    <n v="0"/>
    <n v="0"/>
    <n v="0"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47"/>
    <n v="0"/>
    <n v="107"/>
    <n v="25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19Q2"/>
    <s v="Distribution"/>
    <s v="Local"/>
    <s v="UMEME(U) Limited"/>
    <x v="13"/>
    <x v="5"/>
    <s v="D14"/>
    <s v="2019Q2D14"/>
    <n v="160918500.30954644"/>
    <n v="91408598.573381081"/>
    <n v="123112613.64599998"/>
    <n v="211655063.847"/>
    <n v="187639571.61399999"/>
    <n v="220382.58199999999"/>
    <m/>
    <n v="774954730.57192743"/>
    <m/>
    <m/>
    <m/>
    <m/>
    <m/>
    <m/>
    <n v="383047.34441106801"/>
    <n v="244469654"/>
    <n v="485388686"/>
    <n v="201905451"/>
    <m/>
    <n v="931763791"/>
    <m/>
    <n v="250069.13512038003"/>
    <m/>
    <m/>
    <m/>
    <m/>
    <n v="0"/>
    <m/>
    <n v="206"/>
    <n v="1"/>
    <n v="141"/>
    <n v="1102"/>
    <n v="4322"/>
    <n v="3"/>
    <n v="1"/>
    <n v="2592"/>
    <n v="18"/>
    <n v="3"/>
    <n v="2061"/>
    <n v="13"/>
    <n v="21"/>
    <n v="1229"/>
    <m/>
    <n v="9"/>
    <n v="860"/>
    <m/>
    <n v="4"/>
    <n v="67"/>
    <n v="30"/>
    <n v="17"/>
    <n v="36"/>
    <n v="1869001"/>
    <n v="12736"/>
    <m/>
    <m/>
    <m/>
    <m/>
    <m/>
    <m/>
    <n v="1237880"/>
    <n v="112089"/>
    <n v="2688"/>
    <n v="522"/>
    <n v="37"/>
    <n v="232"/>
    <m/>
    <n v="1353448"/>
    <n v="22671.118242016848"/>
    <n v="5899.71"/>
    <n v="0"/>
    <n v="10903.579362960767"/>
    <m/>
    <m/>
    <m/>
    <m/>
    <m/>
    <m/>
    <m/>
    <n v="15548.678547833901"/>
    <n v="55023.086152811513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595.19999999999993"/>
    <n v="20160.829999999954"/>
    <n v="6294.0835652125934"/>
    <n v="8301.77"/>
    <n v="34756.68356521254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x v="0"/>
    <s v="Q4"/>
    <s v="2018Q4"/>
    <x v="0"/>
    <s v="OFF_01"/>
    <s v="Offgrid"/>
    <n v="302237.42076344078"/>
    <n v="97695.84"/>
    <m/>
    <m/>
    <m/>
    <m/>
    <m/>
    <n v="399933.26076344075"/>
    <m/>
    <m/>
    <m/>
    <m/>
    <m/>
    <m/>
    <m/>
    <m/>
    <m/>
    <m/>
    <m/>
    <n v="521103.23610000085"/>
    <n v="521103.23610000085"/>
    <m/>
    <m/>
    <m/>
    <m/>
    <m/>
    <n v="30"/>
    <n v="25"/>
    <n v="9"/>
    <m/>
    <m/>
    <m/>
    <m/>
    <m/>
    <m/>
    <m/>
    <m/>
    <m/>
    <n v="1"/>
    <m/>
    <m/>
    <n v="1"/>
    <m/>
    <m/>
    <m/>
    <m/>
    <m/>
    <n v="2"/>
    <n v="5265"/>
    <m/>
    <n v="15"/>
    <n v="15"/>
    <n v="15"/>
    <m/>
    <m/>
    <n v="2647"/>
    <n v="47"/>
    <m/>
    <m/>
    <m/>
    <m/>
    <n v="2694"/>
    <n v="182.57855488999999"/>
    <n v="311.54549948000005"/>
    <n v="37.024843700000005"/>
    <n v="-96.33631613"/>
    <m/>
    <n v="516.26495650000004"/>
    <n v="4.3310334599999996"/>
    <n v="359.69277087"/>
    <n v="1315.10134277"/>
    <m/>
    <m/>
    <m/>
    <m/>
    <m/>
    <m/>
    <m/>
    <m/>
    <m/>
    <m/>
    <m/>
    <m/>
    <m/>
    <m/>
    <m/>
    <m/>
    <m/>
    <m/>
    <m/>
    <m/>
    <m/>
    <m/>
    <m/>
    <m/>
    <m/>
    <m/>
    <m/>
    <m/>
    <n v="2695"/>
    <n v="0.5"/>
    <n v="93.316000000000031"/>
    <m/>
    <n v="154.41499999999999"/>
    <n v="248.23100000000002"/>
    <m/>
    <m/>
    <m/>
    <m/>
    <m/>
    <m/>
    <m/>
    <m/>
  </r>
  <r>
    <x v="0"/>
    <s v="Q4"/>
    <s v="2018Q4"/>
    <x v="1"/>
    <s v="OFF_02"/>
    <s v="Offgrid"/>
    <n v="914672.55450417078"/>
    <n v="2590307.571789471"/>
    <n v="878253.87370635848"/>
    <m/>
    <m/>
    <m/>
    <m/>
    <n v="4383234"/>
    <m/>
    <m/>
    <m/>
    <m/>
    <m/>
    <m/>
    <m/>
    <m/>
    <m/>
    <m/>
    <m/>
    <n v="4416323"/>
    <n v="4416323"/>
    <m/>
    <m/>
    <m/>
    <m/>
    <m/>
    <n v="1"/>
    <n v="114"/>
    <n v="56"/>
    <n v="18"/>
    <m/>
    <m/>
    <m/>
    <m/>
    <m/>
    <m/>
    <m/>
    <m/>
    <n v="17"/>
    <m/>
    <m/>
    <n v="2"/>
    <m/>
    <m/>
    <m/>
    <m/>
    <m/>
    <n v="2"/>
    <n v="23450"/>
    <n v="3"/>
    <n v="88"/>
    <n v="91"/>
    <n v="66"/>
    <m/>
    <n v="25"/>
    <n v="9813"/>
    <n v="6911"/>
    <n v="13"/>
    <m/>
    <m/>
    <m/>
    <n v="16737"/>
    <n v="474.37199999999996"/>
    <n v="10.769"/>
    <n v="91.584000000000003"/>
    <m/>
    <m/>
    <n v="703.86699999999996"/>
    <n v="15.445"/>
    <m/>
    <n v="1296.036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6.3"/>
    <m/>
    <n v="468.25599999999997"/>
    <n v="584.55599999999993"/>
    <m/>
    <m/>
    <m/>
    <m/>
    <m/>
    <m/>
    <m/>
    <m/>
  </r>
  <r>
    <x v="0"/>
    <s v="Q3"/>
    <s v="2018Q3"/>
    <x v="1"/>
    <s v="OFF_02"/>
    <s v="Offgrid"/>
    <n v="823670.83272178133"/>
    <n v="2332595.1830028808"/>
    <n v="790875.48427533789"/>
    <m/>
    <m/>
    <m/>
    <m/>
    <n v="3947141.5"/>
    <m/>
    <m/>
    <m/>
    <m/>
    <m/>
    <m/>
    <m/>
    <m/>
    <m/>
    <m/>
    <m/>
    <n v="3979235"/>
    <n v="3979235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94"/>
    <n v="97"/>
    <n v="58"/>
    <m/>
    <n v="39"/>
    <n v="9813"/>
    <n v="6911"/>
    <n v="13"/>
    <m/>
    <m/>
    <m/>
    <n v="1673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.30000000000001"/>
    <m/>
    <n v="468.25599999999997"/>
    <n v="598.55600000000004"/>
    <m/>
    <m/>
    <m/>
    <m/>
    <m/>
    <m/>
    <m/>
    <m/>
  </r>
  <r>
    <x v="0"/>
    <s v="Q2"/>
    <s v="2018Q2"/>
    <x v="1"/>
    <s v="OFF_02"/>
    <s v="Offgrid"/>
    <n v="837458.73841653357"/>
    <n v="2371641.8520478443"/>
    <n v="804114.40953562222"/>
    <m/>
    <m/>
    <m/>
    <m/>
    <n v="4013215"/>
    <m/>
    <m/>
    <m/>
    <m/>
    <m/>
    <m/>
    <m/>
    <m/>
    <m/>
    <m/>
    <m/>
    <n v="4042557"/>
    <n v="4042557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94"/>
    <n v="97"/>
    <n v="58"/>
    <m/>
    <n v="39"/>
    <n v="9345"/>
    <n v="6581"/>
    <n v="13"/>
    <m/>
    <m/>
    <m/>
    <n v="15939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.30000000000001"/>
    <m/>
    <n v="468.25599999999997"/>
    <n v="598.55600000000004"/>
    <m/>
    <m/>
    <m/>
    <m/>
    <m/>
    <m/>
    <m/>
    <m/>
  </r>
  <r>
    <x v="0"/>
    <s v="Q1"/>
    <s v="2018Q1"/>
    <x v="1"/>
    <s v="OFF_02"/>
    <s v="Offgrid"/>
    <n v="857885.54360542016"/>
    <n v="2429489.5570956077"/>
    <n v="823727.89929897222"/>
    <m/>
    <m/>
    <m/>
    <m/>
    <n v="4111103"/>
    <m/>
    <m/>
    <m/>
    <m/>
    <m/>
    <m/>
    <m/>
    <m/>
    <m/>
    <m/>
    <m/>
    <n v="4144457"/>
    <n v="4144457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94"/>
    <n v="97"/>
    <n v="58"/>
    <m/>
    <n v="39"/>
    <n v="8900"/>
    <n v="6268"/>
    <n v="12"/>
    <m/>
    <m/>
    <m/>
    <n v="1518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.30000000000001"/>
    <m/>
    <n v="468.25599999999997"/>
    <n v="598.55600000000004"/>
    <m/>
    <m/>
    <m/>
    <m/>
    <m/>
    <m/>
    <m/>
    <m/>
  </r>
  <r>
    <x v="1"/>
    <s v="Q4"/>
    <s v="2017Q4"/>
    <x v="1"/>
    <s v="OFF_02"/>
    <s v="Offgrid"/>
    <n v="791238"/>
    <n v="2240747"/>
    <n v="759734"/>
    <m/>
    <m/>
    <m/>
    <m/>
    <n v="3791719"/>
    <n v="663.76607999999976"/>
    <n v="2101.9259199999992"/>
    <m/>
    <n v="829.8"/>
    <n v="1936.1999999999998"/>
    <m/>
    <m/>
    <m/>
    <m/>
    <m/>
    <m/>
    <n v="4731794"/>
    <n v="4731794"/>
    <m/>
    <m/>
    <m/>
    <m/>
    <m/>
    <n v="7"/>
    <n v="129"/>
    <n v="71"/>
    <n v="23"/>
    <m/>
    <m/>
    <m/>
    <m/>
    <m/>
    <m/>
    <m/>
    <m/>
    <n v="14"/>
    <m/>
    <m/>
    <n v="3"/>
    <m/>
    <m/>
    <m/>
    <m/>
    <m/>
    <n v="3"/>
    <n v="27375"/>
    <n v="3"/>
    <n v="91"/>
    <n v="94"/>
    <n v="60"/>
    <m/>
    <n v="34"/>
    <n v="8477"/>
    <n v="5970"/>
    <n v="12"/>
    <m/>
    <m/>
    <m/>
    <n v="14459"/>
    <n v="461.21799999999996"/>
    <n v="214.464"/>
    <n v="102.98000000000002"/>
    <n v="308.029"/>
    <m/>
    <n v="32.043999999999997"/>
    <n v="10.850000000000001"/>
    <m/>
    <n v="1129.5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4.78299999999999"/>
    <m/>
    <n v="550.00599999999997"/>
    <n v="714.78899999999999"/>
    <m/>
    <m/>
    <m/>
    <m/>
    <m/>
    <m/>
    <m/>
    <m/>
  </r>
  <r>
    <x v="0"/>
    <s v="Q4"/>
    <s v="2018Q4"/>
    <x v="2"/>
    <s v="OFF_04"/>
    <s v="Offgrid"/>
    <n v="1100.0889"/>
    <n v="94555.374599999981"/>
    <m/>
    <m/>
    <m/>
    <m/>
    <m/>
    <n v="95655.463499999983"/>
    <m/>
    <m/>
    <m/>
    <m/>
    <m/>
    <m/>
    <m/>
    <m/>
    <n v="131934.96349999998"/>
    <m/>
    <m/>
    <m/>
    <n v="131934.963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Q3"/>
    <s v="2018Q3"/>
    <x v="2"/>
    <s v="OFF_04"/>
    <s v="Offgrid"/>
    <n v="891.32359999999994"/>
    <n v="84677.052599999995"/>
    <m/>
    <m/>
    <m/>
    <m/>
    <m/>
    <n v="85568.376199999999"/>
    <m/>
    <m/>
    <m/>
    <m/>
    <m/>
    <m/>
    <m/>
    <m/>
    <n v="123215.9762"/>
    <m/>
    <m/>
    <m/>
    <n v="123215.9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Q2"/>
    <s v="2018Q2"/>
    <x v="2"/>
    <s v="OFF_04"/>
    <s v="Offgrid"/>
    <n v="37502.517"/>
    <n v="39954.31069999998"/>
    <m/>
    <m/>
    <m/>
    <m/>
    <m/>
    <n v="77456.82769999998"/>
    <m/>
    <m/>
    <m/>
    <m/>
    <m/>
    <m/>
    <m/>
    <m/>
    <n v="111096.92769999997"/>
    <m/>
    <m/>
    <m/>
    <n v="111096.927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Q1"/>
    <s v="2018Q1"/>
    <x v="2"/>
    <s v="OFF_04"/>
    <s v="Offgrid"/>
    <n v="48735.563737999997"/>
    <n v="50504.329113000014"/>
    <m/>
    <m/>
    <m/>
    <m/>
    <m/>
    <n v="99239.892851000011"/>
    <m/>
    <m/>
    <m/>
    <m/>
    <m/>
    <m/>
    <m/>
    <m/>
    <n v="140439.99285100002"/>
    <m/>
    <m/>
    <m/>
    <n v="140439.992851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Q4"/>
    <s v="2017Q4"/>
    <x v="2"/>
    <s v="OFF_04"/>
    <s v="Offgrid"/>
    <n v="182372.31"/>
    <m/>
    <m/>
    <m/>
    <m/>
    <m/>
    <m/>
    <n v="182372.31"/>
    <m/>
    <m/>
    <m/>
    <m/>
    <m/>
    <m/>
    <m/>
    <m/>
    <n v="378000"/>
    <m/>
    <m/>
    <m/>
    <n v="3780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6"/>
    <n v="6"/>
    <m/>
    <m/>
    <m/>
    <n v="717"/>
    <m/>
    <m/>
    <m/>
    <m/>
    <m/>
    <n v="71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4"/>
    <s v="2017Q4"/>
    <x v="3"/>
    <s v="OFF_03"/>
    <s v="Offgrid"/>
    <n v="4890.7000000000007"/>
    <n v="36946.299999999988"/>
    <m/>
    <m/>
    <m/>
    <m/>
    <m/>
    <n v="41836.999999999985"/>
    <m/>
    <m/>
    <m/>
    <m/>
    <m/>
    <m/>
    <m/>
    <m/>
    <m/>
    <m/>
    <m/>
    <n v="41836.999999999985"/>
    <n v="41836.999999999985"/>
    <m/>
    <m/>
    <m/>
    <m/>
    <m/>
    <n v="1"/>
    <n v="5"/>
    <m/>
    <n v="1"/>
    <m/>
    <m/>
    <m/>
    <m/>
    <m/>
    <m/>
    <m/>
    <m/>
    <m/>
    <m/>
    <m/>
    <m/>
    <m/>
    <m/>
    <m/>
    <m/>
    <m/>
    <m/>
    <n v="475"/>
    <m/>
    <m/>
    <n v="0"/>
    <m/>
    <m/>
    <m/>
    <n v="65"/>
    <n v="131"/>
    <n v="10"/>
    <m/>
    <m/>
    <m/>
    <n v="206"/>
    <m/>
    <m/>
    <m/>
    <m/>
    <m/>
    <m/>
    <m/>
    <m/>
    <n v="0"/>
    <m/>
    <m/>
    <m/>
    <m/>
    <m/>
    <m/>
    <m/>
    <m/>
    <m/>
    <n v="2.375"/>
    <n v="1.08"/>
    <n v="0.45576"/>
    <m/>
    <m/>
    <m/>
    <n v="1.2284722222222222"/>
    <n v="0.56000000000000005"/>
    <n v="0.23632"/>
    <n v="0"/>
    <n v="4"/>
    <n v="0"/>
    <n v="2"/>
    <n v="0"/>
    <n v="0"/>
    <n v="4"/>
    <n v="0"/>
    <n v="2"/>
    <n v="0"/>
    <n v="205"/>
    <m/>
    <m/>
    <m/>
    <m/>
    <n v="0"/>
    <m/>
    <m/>
    <m/>
    <m/>
    <m/>
    <m/>
    <m/>
    <m/>
  </r>
  <r>
    <x v="1"/>
    <s v="Q3"/>
    <s v="2017Q3"/>
    <x v="1"/>
    <s v="OFF_02"/>
    <s v="Offgrid"/>
    <n v="700870"/>
    <n v="1978306"/>
    <n v="483788"/>
    <m/>
    <m/>
    <m/>
    <m/>
    <n v="3162964"/>
    <n v="563.04"/>
    <n v="1782.96"/>
    <n v="0"/>
    <n v="0"/>
    <n v="703.8"/>
    <n v="1642.1999999999998"/>
    <n v="0"/>
    <n v="0"/>
    <m/>
    <m/>
    <m/>
    <n v="4009962"/>
    <n v="4009962"/>
    <m/>
    <m/>
    <m/>
    <n v="681693.54000000015"/>
    <n v="165304.45999999996"/>
    <n v="7"/>
    <n v="108"/>
    <n v="23"/>
    <n v="18"/>
    <m/>
    <m/>
    <m/>
    <m/>
    <m/>
    <m/>
    <m/>
    <m/>
    <n v="14"/>
    <m/>
    <m/>
    <n v="3"/>
    <m/>
    <m/>
    <m/>
    <m/>
    <m/>
    <n v="3"/>
    <n v="20525"/>
    <n v="4"/>
    <n v="93"/>
    <n v="97"/>
    <n v="58"/>
    <n v="0"/>
    <n v="39"/>
    <n v="8067"/>
    <n v="5828"/>
    <n v="12"/>
    <m/>
    <m/>
    <m/>
    <n v="13907"/>
    <n v="499.41500000000002"/>
    <n v="224"/>
    <n v="97.174000000000007"/>
    <n v="249.65300000000002"/>
    <m/>
    <n v="33"/>
    <n v="10.551000000000002"/>
    <m/>
    <n v="1113.7929999999999"/>
    <n v="11"/>
    <n v="14.96"/>
    <n v="8.9760000000000009"/>
    <n v="47"/>
    <n v="63.919999999999995"/>
    <n v="38.351999999999997"/>
    <m/>
    <m/>
    <m/>
    <m/>
    <m/>
    <m/>
    <m/>
    <m/>
    <m/>
    <m/>
    <m/>
    <m/>
    <m/>
    <m/>
    <m/>
    <m/>
    <m/>
    <m/>
    <m/>
    <m/>
    <m/>
    <m/>
    <m/>
    <m/>
    <n v="163.18299999999999"/>
    <m/>
    <n v="471.65600000000001"/>
    <n v="634.83899999999994"/>
    <m/>
    <m/>
    <m/>
    <m/>
    <m/>
    <m/>
    <m/>
    <m/>
  </r>
  <r>
    <x v="1"/>
    <s v="Q3"/>
    <s v="2017Q3"/>
    <x v="2"/>
    <s v="OFF_04"/>
    <s v="Offgrid"/>
    <n v="137719.95000000001"/>
    <m/>
    <m/>
    <m/>
    <m/>
    <m/>
    <m/>
    <n v="137719.95000000001"/>
    <m/>
    <m/>
    <m/>
    <m/>
    <m/>
    <m/>
    <m/>
    <m/>
    <n v="267000"/>
    <m/>
    <m/>
    <m/>
    <n v="2670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6"/>
    <n v="6"/>
    <m/>
    <m/>
    <m/>
    <n v="717"/>
    <m/>
    <m/>
    <m/>
    <m/>
    <m/>
    <n v="71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4"/>
    <s v="2017Q4"/>
    <x v="0"/>
    <s v="OFF_01"/>
    <s v="Offgrid"/>
    <n v="207126.20000000013"/>
    <n v="63235.700000000012"/>
    <m/>
    <m/>
    <m/>
    <m/>
    <m/>
    <n v="270361.90000000014"/>
    <n v="152.32199591999998"/>
    <n v="23.374962800000002"/>
    <m/>
    <m/>
    <m/>
    <m/>
    <m/>
    <m/>
    <m/>
    <m/>
    <m/>
    <n v="440017.01250000001"/>
    <n v="440017.01250000001"/>
    <m/>
    <m/>
    <m/>
    <n v="88.309500000000014"/>
    <m/>
    <n v="23"/>
    <n v="26"/>
    <n v="9"/>
    <m/>
    <m/>
    <m/>
    <m/>
    <m/>
    <m/>
    <m/>
    <m/>
    <m/>
    <m/>
    <m/>
    <m/>
    <m/>
    <m/>
    <m/>
    <m/>
    <m/>
    <m/>
    <m/>
    <n v="2775"/>
    <m/>
    <n v="14"/>
    <n v="14"/>
    <m/>
    <m/>
    <m/>
    <n v="2534"/>
    <n v="30"/>
    <m/>
    <m/>
    <m/>
    <m/>
    <n v="2564"/>
    <n v="165.53261674000001"/>
    <n v="376.91273511999998"/>
    <n v="48.116738340000005"/>
    <n v="97.359339519999992"/>
    <m/>
    <n v="480.54411448000002"/>
    <n v="4.1436899900000004"/>
    <n v="317.32174777999995"/>
    <n v="1489.9309819699997"/>
    <n v="10"/>
    <n v="28.250000000000004"/>
    <n v="61.048250000000003"/>
    <n v="21.26"/>
    <n v="60.059500000000007"/>
    <n v="129.7885795"/>
    <m/>
    <m/>
    <m/>
    <m/>
    <m/>
    <m/>
    <m/>
    <m/>
    <m/>
    <m/>
    <m/>
    <m/>
    <n v="16"/>
    <n v="11"/>
    <n v="33"/>
    <n v="3"/>
    <n v="0"/>
    <n v="16"/>
    <n v="11"/>
    <n v="33"/>
    <n v="3"/>
    <n v="0"/>
    <n v="2562"/>
    <n v="0.5"/>
    <n v="121.81"/>
    <n v="0"/>
    <n v="120.06"/>
    <n v="242.37"/>
    <m/>
    <m/>
    <m/>
    <m/>
    <m/>
    <m/>
    <m/>
    <m/>
  </r>
  <r>
    <x v="1"/>
    <s v="Q3"/>
    <s v="2017Q3"/>
    <x v="0"/>
    <s v="OFF_01"/>
    <s v="Offgrid"/>
    <n v="184891.94320967747"/>
    <n v="41736.167000000001"/>
    <m/>
    <m/>
    <m/>
    <m/>
    <m/>
    <n v="226628.11020967748"/>
    <n v="156.76179119999998"/>
    <n v="24.606836399999999"/>
    <m/>
    <m/>
    <m/>
    <m/>
    <m/>
    <m/>
    <m/>
    <m/>
    <m/>
    <n v="498763.49630000006"/>
    <n v="498763.49630000006"/>
    <m/>
    <m/>
    <m/>
    <n v="35.171250000000001"/>
    <m/>
    <n v="24"/>
    <n v="26"/>
    <n v="9"/>
    <m/>
    <m/>
    <m/>
    <m/>
    <m/>
    <m/>
    <m/>
    <m/>
    <m/>
    <m/>
    <m/>
    <m/>
    <m/>
    <m/>
    <m/>
    <m/>
    <m/>
    <m/>
    <m/>
    <n v="2800"/>
    <m/>
    <n v="14"/>
    <n v="14"/>
    <m/>
    <m/>
    <m/>
    <n v="2520"/>
    <n v="26"/>
    <m/>
    <m/>
    <m/>
    <m/>
    <n v="2546"/>
    <n v="182.72601496999997"/>
    <n v="131.26141881999999"/>
    <n v="48.015176070000003"/>
    <n v="127.28130344"/>
    <m/>
    <n v="592.34243401000003"/>
    <n v="4.8553260400000005"/>
    <n v="301.96039522000001"/>
    <n v="1388.4420685699999"/>
    <n v="9.5329999999999995"/>
    <n v="26.930725000000002"/>
    <n v="58.197296725000001"/>
    <n v="2.9169999999999998"/>
    <n v="8.2405249999999999"/>
    <n v="17.807774524999999"/>
    <m/>
    <m/>
    <m/>
    <m/>
    <m/>
    <m/>
    <m/>
    <m/>
    <m/>
    <m/>
    <m/>
    <m/>
    <n v="23"/>
    <n v="8"/>
    <n v="22"/>
    <n v="2"/>
    <m/>
    <n v="23"/>
    <n v="8"/>
    <n v="22"/>
    <n v="2"/>
    <m/>
    <n v="2548"/>
    <n v="0.5"/>
    <n v="119.71000000000001"/>
    <n v="0"/>
    <n v="120.06"/>
    <n v="240.27"/>
    <m/>
    <m/>
    <m/>
    <m/>
    <m/>
    <m/>
    <m/>
    <m/>
  </r>
  <r>
    <x v="1"/>
    <s v="Q3"/>
    <s v="2017Q3"/>
    <x v="3"/>
    <s v="OFF_03"/>
    <s v="Offgrid"/>
    <n v="4079.699999999998"/>
    <n v="41709.199999999983"/>
    <m/>
    <m/>
    <m/>
    <m/>
    <m/>
    <n v="45788.89999999998"/>
    <m/>
    <m/>
    <m/>
    <m/>
    <m/>
    <m/>
    <n v="19.339697000000001"/>
    <m/>
    <m/>
    <m/>
    <m/>
    <n v="45788.89999999998"/>
    <n v="45788.89999999998"/>
    <m/>
    <m/>
    <m/>
    <m/>
    <m/>
    <n v="1"/>
    <n v="5"/>
    <m/>
    <n v="1"/>
    <m/>
    <m/>
    <m/>
    <m/>
    <m/>
    <m/>
    <m/>
    <m/>
    <m/>
    <m/>
    <m/>
    <m/>
    <m/>
    <m/>
    <m/>
    <m/>
    <m/>
    <m/>
    <n v="475"/>
    <m/>
    <m/>
    <n v="0"/>
    <m/>
    <m/>
    <m/>
    <n v="65"/>
    <n v="131"/>
    <n v="10"/>
    <m/>
    <m/>
    <m/>
    <n v="206"/>
    <m/>
    <m/>
    <m/>
    <m/>
    <m/>
    <m/>
    <m/>
    <m/>
    <n v="0"/>
    <m/>
    <m/>
    <m/>
    <m/>
    <m/>
    <m/>
    <m/>
    <m/>
    <m/>
    <d v="1900-01-01T23:50:00"/>
    <n v="1.49"/>
    <n v="0.62878000000000001"/>
    <m/>
    <m/>
    <m/>
    <n v="1.4680555555555557"/>
    <n v="0.73"/>
    <n v="0.30806"/>
    <m/>
    <m/>
    <m/>
    <m/>
    <m/>
    <m/>
    <m/>
    <m/>
    <m/>
    <m/>
    <n v="196"/>
    <m/>
    <m/>
    <m/>
    <m/>
    <n v="0"/>
    <m/>
    <m/>
    <m/>
    <m/>
    <m/>
    <m/>
    <m/>
    <m/>
  </r>
  <r>
    <x v="1"/>
    <s v="Q2"/>
    <s v="2017Q2"/>
    <x v="1"/>
    <s v="OFF_02"/>
    <s v="Offgrid"/>
    <n v="623420"/>
    <n v="1713990"/>
    <n v="259953"/>
    <n v="0"/>
    <m/>
    <m/>
    <m/>
    <n v="2597363"/>
    <n v="437.29583999999994"/>
    <n v="1384.7701599999998"/>
    <n v="0"/>
    <m/>
    <n v="1275.3999999999999"/>
    <n v="0"/>
    <n v="546.6"/>
    <m/>
    <m/>
    <m/>
    <m/>
    <n v="3081395"/>
    <n v="3081395"/>
    <m/>
    <m/>
    <m/>
    <n v="523837.14999999997"/>
    <m/>
    <n v="1"/>
    <n v="114"/>
    <n v="56"/>
    <n v="18"/>
    <m/>
    <m/>
    <m/>
    <m/>
    <m/>
    <m/>
    <m/>
    <m/>
    <n v="17"/>
    <m/>
    <m/>
    <n v="2"/>
    <m/>
    <m/>
    <m/>
    <m/>
    <m/>
    <n v="2"/>
    <n v="23450"/>
    <n v="5"/>
    <n v="95"/>
    <n v="100"/>
    <n v="91"/>
    <n v="0"/>
    <n v="39"/>
    <n v="7181"/>
    <n v="5530"/>
    <n v="12"/>
    <m/>
    <m/>
    <m/>
    <n v="12723"/>
    <n v="400"/>
    <n v="200.50200000000001"/>
    <n v="74.825999999999993"/>
    <n v="271.49300000000005"/>
    <m/>
    <n v="378.58"/>
    <n v="10.961"/>
    <m/>
    <n v="1336.3620000000001"/>
    <m/>
    <m/>
    <m/>
    <m/>
    <m/>
    <m/>
    <m/>
    <m/>
    <m/>
    <m/>
    <m/>
    <m/>
    <m/>
    <m/>
    <m/>
    <m/>
    <m/>
    <m/>
    <n v="0"/>
    <n v="23"/>
    <n v="165"/>
    <n v="170"/>
    <n v="0"/>
    <n v="0"/>
    <n v="23"/>
    <n v="165"/>
    <n v="170"/>
    <n v="0"/>
    <n v="0"/>
    <n v="0"/>
    <n v="163.18299999999999"/>
    <n v="0"/>
    <n v="471.65600000000001"/>
    <n v="634.83899999999994"/>
    <m/>
    <s v="2017Q2OFF_02"/>
    <m/>
    <m/>
    <m/>
    <m/>
    <m/>
    <m/>
  </r>
  <r>
    <x v="1"/>
    <s v="Q2"/>
    <s v="2017Q2"/>
    <x v="4"/>
    <s v="OFF_05"/>
    <s v="Offgrid"/>
    <n v="1448"/>
    <m/>
    <m/>
    <m/>
    <m/>
    <m/>
    <m/>
    <n v="1448"/>
    <m/>
    <m/>
    <m/>
    <m/>
    <m/>
    <m/>
    <m/>
    <m/>
    <m/>
    <m/>
    <n v="2336"/>
    <m/>
    <n v="2336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4"/>
    <n v="4"/>
    <m/>
    <m/>
    <m/>
    <n v="150"/>
    <m/>
    <m/>
    <m/>
    <m/>
    <m/>
    <n v="1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2"/>
    <s v="2017Q2"/>
    <x v="2"/>
    <s v="OFF_04"/>
    <s v="Offgrid"/>
    <n v="247427"/>
    <m/>
    <m/>
    <m/>
    <m/>
    <m/>
    <m/>
    <n v="247427"/>
    <m/>
    <m/>
    <m/>
    <m/>
    <m/>
    <m/>
    <m/>
    <m/>
    <n v="245000"/>
    <m/>
    <m/>
    <m/>
    <n v="2450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6"/>
    <n v="6"/>
    <m/>
    <m/>
    <m/>
    <n v="717"/>
    <m/>
    <m/>
    <m/>
    <m/>
    <m/>
    <n v="71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2"/>
    <s v="2017Q2"/>
    <x v="0"/>
    <s v="OFF_01"/>
    <s v="Offgrid"/>
    <n v="166821.63999999996"/>
    <n v="51898"/>
    <n v="0"/>
    <n v="0"/>
    <m/>
    <n v="0"/>
    <n v="0"/>
    <n v="218719.63999999996"/>
    <n v="106.61713340999998"/>
    <n v="26.573964399999998"/>
    <m/>
    <m/>
    <m/>
    <m/>
    <m/>
    <n v="0"/>
    <n v="0"/>
    <n v="0"/>
    <m/>
    <n v="405616.28980000003"/>
    <n v="405616.28980000003"/>
    <m/>
    <m/>
    <m/>
    <m/>
    <m/>
    <n v="24"/>
    <n v="26"/>
    <n v="9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4"/>
    <n v="14"/>
    <m/>
    <m/>
    <m/>
    <n v="2483"/>
    <n v="22"/>
    <n v="0"/>
    <n v="0"/>
    <n v="0"/>
    <m/>
    <n v="2505"/>
    <n v="120.52654462000001"/>
    <n v="92.689605429999986"/>
    <n v="36.966268800000002"/>
    <n v="232.28275724999997"/>
    <n v="0"/>
    <n v="591.36466905000009"/>
    <n v="4.5715621699999991"/>
    <n v="248.56865260000004"/>
    <n v="1326.97005992"/>
    <n v="9.5329999999999995"/>
    <n v="26.930725000000002"/>
    <n v="58.197296725000001"/>
    <n v="2.9169999999999998"/>
    <n v="8.2405249999999999"/>
    <n v="17.807774524999999"/>
    <m/>
    <m/>
    <m/>
    <m/>
    <m/>
    <m/>
    <m/>
    <m/>
    <m/>
    <m/>
    <m/>
    <m/>
    <n v="4"/>
    <n v="28"/>
    <n v="34"/>
    <n v="9"/>
    <n v="0"/>
    <n v="4"/>
    <n v="28"/>
    <n v="34"/>
    <n v="9"/>
    <n v="0"/>
    <n v="2507"/>
    <n v="0.5"/>
    <n v="117.95"/>
    <n v="0"/>
    <n v="119.93"/>
    <n v="238.38"/>
    <m/>
    <s v="2017Q2OFF_01"/>
    <m/>
    <m/>
    <m/>
    <m/>
    <m/>
    <m/>
  </r>
  <r>
    <x v="1"/>
    <s v="Q2"/>
    <s v="2017Q2"/>
    <x v="3"/>
    <s v="OFF_03"/>
    <s v="Offgrid"/>
    <n v="3625.3000000000015"/>
    <n v="40180.900000000009"/>
    <m/>
    <m/>
    <m/>
    <m/>
    <m/>
    <n v="43806.200000000012"/>
    <m/>
    <m/>
    <m/>
    <m/>
    <m/>
    <m/>
    <m/>
    <m/>
    <m/>
    <m/>
    <m/>
    <n v="43806.200000000012"/>
    <n v="43806.200000000012"/>
    <m/>
    <m/>
    <m/>
    <n v="2.73"/>
    <m/>
    <n v="1"/>
    <n v="5"/>
    <m/>
    <n v="1"/>
    <m/>
    <m/>
    <m/>
    <m/>
    <m/>
    <m/>
    <m/>
    <m/>
    <m/>
    <m/>
    <m/>
    <m/>
    <m/>
    <m/>
    <m/>
    <m/>
    <m/>
    <m/>
    <n v="475"/>
    <m/>
    <n v="2"/>
    <n v="2"/>
    <n v="1"/>
    <n v="0"/>
    <n v="1"/>
    <n v="65"/>
    <n v="131"/>
    <n v="10"/>
    <m/>
    <m/>
    <m/>
    <n v="206"/>
    <n v="1.62"/>
    <n v="9.5850000000000009"/>
    <n v="0.46500000000000002"/>
    <n v="1.0169999999999999"/>
    <m/>
    <m/>
    <m/>
    <m/>
    <n v="12.687000000000001"/>
    <m/>
    <m/>
    <m/>
    <m/>
    <m/>
    <m/>
    <m/>
    <m/>
    <m/>
    <n v="2.7201388888888887"/>
    <n v="1.31"/>
    <n v="0.55281999999999998"/>
    <m/>
    <m/>
    <m/>
    <d v="1900-01-04T15:57:00"/>
    <n v="2.73"/>
    <n v="1.1520600000000001"/>
    <m/>
    <m/>
    <m/>
    <m/>
    <m/>
    <m/>
    <m/>
    <m/>
    <m/>
    <m/>
    <n v="185"/>
    <m/>
    <m/>
    <m/>
    <m/>
    <n v="0"/>
    <m/>
    <m/>
    <m/>
    <m/>
    <m/>
    <m/>
    <m/>
    <m/>
  </r>
  <r>
    <x v="1"/>
    <s v="Q1"/>
    <s v="2017Q1"/>
    <x v="1"/>
    <s v="OFF_02"/>
    <s v="Offgrid"/>
    <n v="558709"/>
    <n v="1487218"/>
    <n v="344109"/>
    <m/>
    <m/>
    <n v="0"/>
    <m/>
    <n v="2390036"/>
    <n v="370.08"/>
    <n v="1171.92"/>
    <n v="0"/>
    <m/>
    <n v="1114.3999999999999"/>
    <n v="0"/>
    <n v="477.59999999999997"/>
    <m/>
    <n v="0"/>
    <n v="0"/>
    <n v="0"/>
    <n v="3090000"/>
    <n v="3090000"/>
    <m/>
    <m/>
    <m/>
    <n v="710700"/>
    <n v="-2387656.7000000002"/>
    <n v="7"/>
    <n v="108"/>
    <n v="55"/>
    <n v="29"/>
    <n v="0"/>
    <m/>
    <n v="0"/>
    <n v="0"/>
    <n v="0"/>
    <n v="0"/>
    <n v="0"/>
    <n v="0"/>
    <n v="17"/>
    <n v="0"/>
    <n v="0"/>
    <n v="2"/>
    <n v="0"/>
    <n v="0"/>
    <n v="0"/>
    <n v="0"/>
    <n v="0"/>
    <n v="2"/>
    <n v="25400"/>
    <n v="4"/>
    <n v="93"/>
    <n v="97"/>
    <n v="56"/>
    <n v="0"/>
    <n v="41"/>
    <n v="7181"/>
    <n v="5530"/>
    <n v="12"/>
    <n v="0"/>
    <n v="0"/>
    <n v="0"/>
    <n v="12723"/>
    <n v="414"/>
    <n v="125.592"/>
    <n v="99"/>
    <n v="252"/>
    <n v="0"/>
    <n v="590.20699999999999"/>
    <n v="10.74"/>
    <m/>
    <n v="1491.539"/>
    <n v="7"/>
    <n v="9.5200000000000014"/>
    <n v="5.7120000000000006"/>
    <n v="112.9"/>
    <n v="153.54400000000001"/>
    <n v="92.126400000000004"/>
    <m/>
    <m/>
    <m/>
    <m/>
    <m/>
    <m/>
    <m/>
    <m/>
    <m/>
    <m/>
    <m/>
    <m/>
    <n v="0"/>
    <n v="47"/>
    <n v="190"/>
    <n v="137"/>
    <n v="0"/>
    <n v="0"/>
    <n v="47"/>
    <n v="190"/>
    <n v="137"/>
    <n v="0"/>
    <n v="0"/>
    <n v="0"/>
    <n v="149.18299999999999"/>
    <n v="0"/>
    <n v="471.65600000000001"/>
    <n v="620.83899999999994"/>
    <m/>
    <s v="2017Q1OFF_02"/>
    <m/>
    <m/>
    <m/>
    <m/>
    <m/>
    <m/>
  </r>
  <r>
    <x v="1"/>
    <s v="Q1"/>
    <s v="2017Q1"/>
    <x v="4"/>
    <s v="OFF_05"/>
    <s v="Offgrid"/>
    <n v="2136"/>
    <m/>
    <m/>
    <m/>
    <m/>
    <m/>
    <m/>
    <n v="2136"/>
    <m/>
    <m/>
    <m/>
    <m/>
    <m/>
    <m/>
    <m/>
    <m/>
    <m/>
    <m/>
    <n v="3528"/>
    <m/>
    <n v="3528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4"/>
    <n v="4"/>
    <m/>
    <m/>
    <m/>
    <n v="150"/>
    <m/>
    <m/>
    <m/>
    <m/>
    <m/>
    <n v="1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1"/>
    <s v="2017Q1"/>
    <x v="2"/>
    <s v="OFF_04"/>
    <s v="Offgrid"/>
    <n v="322046"/>
    <m/>
    <m/>
    <m/>
    <m/>
    <m/>
    <m/>
    <n v="322046"/>
    <m/>
    <m/>
    <m/>
    <m/>
    <m/>
    <m/>
    <m/>
    <m/>
    <n v="331000"/>
    <m/>
    <m/>
    <m/>
    <n v="3310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6"/>
    <n v="6"/>
    <m/>
    <m/>
    <m/>
    <n v="717"/>
    <m/>
    <m/>
    <m/>
    <m/>
    <m/>
    <n v="71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1"/>
    <s v="2017Q1"/>
    <x v="0"/>
    <s v="OFF_01"/>
    <s v="Offgrid"/>
    <n v="171984.52000000005"/>
    <n v="63878"/>
    <n v="0"/>
    <n v="0"/>
    <m/>
    <n v="0"/>
    <n v="0"/>
    <n v="235862.52000000005"/>
    <n v="132.98334876999758"/>
    <n v="53.74056139999999"/>
    <m/>
    <m/>
    <m/>
    <m/>
    <m/>
    <n v="0"/>
    <n v="0"/>
    <n v="0"/>
    <m/>
    <n v="522075.26079999999"/>
    <n v="522075.26079999999"/>
    <m/>
    <m/>
    <m/>
    <m/>
    <m/>
    <n v="24"/>
    <n v="26"/>
    <n v="9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3"/>
    <n v="13"/>
    <m/>
    <m/>
    <m/>
    <n v="2471"/>
    <n v="19"/>
    <n v="0"/>
    <n v="0"/>
    <n v="0"/>
    <n v="0"/>
    <n v="2490"/>
    <n v="113.49777990000001"/>
    <n v="75.14268869"/>
    <n v="26.747662630000001"/>
    <n v="88.45682463"/>
    <n v="0"/>
    <n v="591.92752484000005"/>
    <n v="3.6672736800000001"/>
    <n v="248.74722284000001"/>
    <n v="1148.1869772100001"/>
    <m/>
    <m/>
    <m/>
    <m/>
    <m/>
    <m/>
    <m/>
    <m/>
    <m/>
    <m/>
    <m/>
    <m/>
    <m/>
    <m/>
    <m/>
    <m/>
    <m/>
    <m/>
    <m/>
    <m/>
    <m/>
    <m/>
    <m/>
    <m/>
    <m/>
    <m/>
    <m/>
    <m/>
    <n v="2432"/>
    <n v="0.5"/>
    <n v="115.69"/>
    <m/>
    <n v="120.18"/>
    <n v="236.37"/>
    <m/>
    <s v="2017Q1OFF_01"/>
    <m/>
    <m/>
    <m/>
    <m/>
    <m/>
    <m/>
  </r>
  <r>
    <x v="1"/>
    <s v="Q1"/>
    <s v="2017Q1"/>
    <x v="3"/>
    <s v="OFF_03"/>
    <s v="Offgrid"/>
    <n v="3091.2999999999997"/>
    <n v="39472.300000000003"/>
    <m/>
    <m/>
    <m/>
    <m/>
    <m/>
    <n v="42563.600000000006"/>
    <m/>
    <m/>
    <m/>
    <m/>
    <m/>
    <m/>
    <m/>
    <m/>
    <m/>
    <m/>
    <m/>
    <n v="42563.600000000006"/>
    <n v="42563.600000000006"/>
    <m/>
    <m/>
    <m/>
    <m/>
    <m/>
    <n v="1"/>
    <n v="5"/>
    <m/>
    <n v="1"/>
    <m/>
    <m/>
    <m/>
    <m/>
    <m/>
    <m/>
    <m/>
    <m/>
    <m/>
    <m/>
    <m/>
    <m/>
    <m/>
    <m/>
    <m/>
    <m/>
    <m/>
    <m/>
    <n v="475"/>
    <m/>
    <m/>
    <n v="0"/>
    <m/>
    <m/>
    <m/>
    <n v="65"/>
    <n v="131"/>
    <n v="10"/>
    <m/>
    <m/>
    <m/>
    <n v="206"/>
    <m/>
    <m/>
    <m/>
    <m/>
    <m/>
    <m/>
    <m/>
    <m/>
    <n v="0"/>
    <m/>
    <m/>
    <m/>
    <m/>
    <m/>
    <m/>
    <m/>
    <m/>
    <m/>
    <n v="5.7486111111111109"/>
    <n v="2.72"/>
    <n v="1.14784"/>
    <m/>
    <m/>
    <m/>
    <n v="0.20972222222222223"/>
    <n v="0.1"/>
    <n v="4.2200000000000001E-2"/>
    <m/>
    <m/>
    <m/>
    <m/>
    <m/>
    <m/>
    <m/>
    <m/>
    <m/>
    <m/>
    <n v="176"/>
    <m/>
    <m/>
    <m/>
    <m/>
    <n v="0"/>
    <m/>
    <m/>
    <m/>
    <m/>
    <m/>
    <m/>
    <m/>
    <m/>
  </r>
  <r>
    <x v="1"/>
    <s v="Q4"/>
    <s v="2017Q4"/>
    <x v="5"/>
    <s v="OFF_06"/>
    <s v="Offgrid"/>
    <n v="11760"/>
    <m/>
    <m/>
    <m/>
    <m/>
    <m/>
    <m/>
    <n v="11760"/>
    <m/>
    <m/>
    <m/>
    <m/>
    <m/>
    <m/>
    <n v="10.622807999999999"/>
    <m/>
    <m/>
    <m/>
    <m/>
    <n v="23520"/>
    <n v="2352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8"/>
    <n v="8"/>
    <m/>
    <m/>
    <m/>
    <n v="517"/>
    <m/>
    <m/>
    <m/>
    <m/>
    <m/>
    <n v="517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3"/>
    <s v="2017Q3"/>
    <x v="5"/>
    <s v="OFF_06"/>
    <s v="Offgrid"/>
    <n v="12351"/>
    <m/>
    <m/>
    <m/>
    <m/>
    <m/>
    <m/>
    <n v="12351"/>
    <m/>
    <m/>
    <m/>
    <m/>
    <m/>
    <m/>
    <n v="11.1566583"/>
    <m/>
    <m/>
    <m/>
    <m/>
    <n v="24702"/>
    <n v="24702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8"/>
    <n v="8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4"/>
    <s v="2016Q4"/>
    <x v="1"/>
    <s v="OFF_02"/>
    <s v="Offgrid"/>
    <n v="688040"/>
    <n v="2139608"/>
    <n v="411150"/>
    <n v="0"/>
    <m/>
    <n v="0"/>
    <m/>
    <n v="3238798"/>
    <m/>
    <m/>
    <m/>
    <m/>
    <m/>
    <m/>
    <m/>
    <m/>
    <m/>
    <m/>
    <m/>
    <n v="4050000"/>
    <n v="4050000"/>
    <m/>
    <m/>
    <m/>
    <m/>
    <m/>
    <n v="1"/>
    <n v="114"/>
    <n v="56"/>
    <n v="18"/>
    <n v="0"/>
    <m/>
    <n v="0"/>
    <n v="0"/>
    <n v="0"/>
    <n v="0"/>
    <n v="0"/>
    <n v="0"/>
    <n v="17"/>
    <n v="0"/>
    <n v="0"/>
    <n v="2"/>
    <n v="0"/>
    <n v="0"/>
    <n v="0"/>
    <n v="0"/>
    <n v="0"/>
    <n v="2"/>
    <n v="23450"/>
    <n v="4"/>
    <n v="101"/>
    <n v="105"/>
    <m/>
    <m/>
    <m/>
    <n v="6037"/>
    <n v="5043"/>
    <m/>
    <n v="0"/>
    <n v="0"/>
    <n v="21"/>
    <n v="11101"/>
    <n v="780.09699999999998"/>
    <n v="132.50700000000001"/>
    <n v="91.126000000000005"/>
    <n v="364.709"/>
    <n v="0"/>
    <n v="0"/>
    <n v="10.74"/>
    <m/>
    <n v="1379.179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4OFF_02"/>
    <m/>
    <m/>
    <m/>
    <m/>
    <m/>
    <m/>
  </r>
  <r>
    <x v="2"/>
    <s v="Q4"/>
    <s v="2016Q4"/>
    <x v="2"/>
    <s v="OFF_04"/>
    <s v="Offgrid"/>
    <n v="377459"/>
    <m/>
    <m/>
    <m/>
    <m/>
    <m/>
    <m/>
    <n v="377459"/>
    <m/>
    <m/>
    <m/>
    <m/>
    <m/>
    <m/>
    <m/>
    <m/>
    <n v="395000"/>
    <m/>
    <m/>
    <m/>
    <n v="3950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7"/>
    <n v="7"/>
    <m/>
    <m/>
    <m/>
    <n v="662"/>
    <m/>
    <m/>
    <m/>
    <m/>
    <m/>
    <n v="662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4"/>
    <s v="2016Q4"/>
    <x v="0"/>
    <s v="OFF_01"/>
    <s v="Offgrid"/>
    <n v="157067.200000001"/>
    <n v="57354"/>
    <n v="0"/>
    <n v="0"/>
    <m/>
    <n v="0"/>
    <m/>
    <n v="214421.200000001"/>
    <m/>
    <m/>
    <m/>
    <m/>
    <m/>
    <m/>
    <m/>
    <n v="0"/>
    <n v="0"/>
    <n v="0"/>
    <n v="387116"/>
    <m/>
    <n v="387116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m/>
    <m/>
    <m/>
    <n v="2428"/>
    <n v="19"/>
    <n v="0"/>
    <n v="0"/>
    <n v="0"/>
    <n v="0"/>
    <n v="2447"/>
    <n v="152.12343698999999"/>
    <n v="68.590813990000001"/>
    <n v="15.838877999999999"/>
    <n v="21.11091266"/>
    <n v="0"/>
    <n v="598.56231932000003"/>
    <n v="3.6790525600000001"/>
    <n v="199.07694959"/>
    <n v="1058.98236310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4OFF_01"/>
    <m/>
    <m/>
    <m/>
    <m/>
    <m/>
    <m/>
  </r>
  <r>
    <x v="2"/>
    <s v="Q4"/>
    <s v="2016Q4"/>
    <x v="3"/>
    <s v="OFF_03"/>
    <s v="Offgrid"/>
    <n v="2352.1"/>
    <n v="40781.299999999988"/>
    <m/>
    <m/>
    <m/>
    <m/>
    <m/>
    <n v="43133.399999999987"/>
    <m/>
    <m/>
    <m/>
    <m/>
    <m/>
    <m/>
    <m/>
    <m/>
    <m/>
    <m/>
    <m/>
    <n v="43133.399999999987"/>
    <n v="43133.399999999987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n v="0"/>
    <m/>
    <m/>
    <m/>
    <n v="65"/>
    <n v="131"/>
    <n v="10"/>
    <m/>
    <m/>
    <m/>
    <n v="20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3"/>
    <s v="2016Q3"/>
    <x v="1"/>
    <s v="OFF_02"/>
    <s v="Offgrid"/>
    <n v="626637"/>
    <n v="1818850"/>
    <n v="473010"/>
    <n v="0"/>
    <m/>
    <n v="0"/>
    <m/>
    <n v="2918497"/>
    <m/>
    <m/>
    <m/>
    <m/>
    <m/>
    <m/>
    <m/>
    <m/>
    <m/>
    <m/>
    <m/>
    <n v="3785728"/>
    <n v="3785728"/>
    <m/>
    <m/>
    <m/>
    <m/>
    <m/>
    <n v="1"/>
    <n v="114"/>
    <n v="56"/>
    <n v="18"/>
    <n v="0"/>
    <m/>
    <n v="0"/>
    <n v="0"/>
    <n v="0"/>
    <n v="0"/>
    <n v="0"/>
    <n v="0"/>
    <n v="17"/>
    <n v="0"/>
    <n v="0"/>
    <n v="0"/>
    <n v="0"/>
    <n v="0"/>
    <n v="0"/>
    <n v="0"/>
    <n v="0"/>
    <n v="2"/>
    <n v="22450"/>
    <n v="4"/>
    <n v="101"/>
    <n v="105"/>
    <m/>
    <m/>
    <m/>
    <n v="5545"/>
    <n v="4460"/>
    <m/>
    <n v="0"/>
    <n v="0"/>
    <n v="13"/>
    <n v="10018"/>
    <n v="476.19"/>
    <n v="216.899"/>
    <n v="111.52500000000001"/>
    <n v="297.80099999999999"/>
    <n v="0"/>
    <n v="34.234999999999999"/>
    <n v="6.64"/>
    <m/>
    <n v="1143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3OFF_02"/>
    <m/>
    <m/>
    <m/>
    <m/>
    <m/>
    <m/>
  </r>
  <r>
    <x v="2"/>
    <s v="Q3"/>
    <s v="2016Q3"/>
    <x v="2"/>
    <s v="OFF_04"/>
    <s v="Offgrid"/>
    <n v="347714"/>
    <m/>
    <m/>
    <m/>
    <m/>
    <m/>
    <m/>
    <n v="347714"/>
    <m/>
    <m/>
    <m/>
    <m/>
    <m/>
    <m/>
    <m/>
    <m/>
    <n v="374900"/>
    <m/>
    <m/>
    <m/>
    <n v="3749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7"/>
    <n v="7"/>
    <m/>
    <m/>
    <m/>
    <n v="662"/>
    <m/>
    <m/>
    <m/>
    <m/>
    <m/>
    <n v="662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3"/>
    <s v="2016Q3"/>
    <x v="0"/>
    <s v="OFF_01"/>
    <s v="Offgrid"/>
    <n v="208253.799999999"/>
    <n v="68723"/>
    <n v="0"/>
    <n v="0"/>
    <m/>
    <n v="0"/>
    <m/>
    <n v="276976.799999999"/>
    <m/>
    <m/>
    <m/>
    <m/>
    <m/>
    <m/>
    <m/>
    <n v="0"/>
    <n v="0"/>
    <n v="0"/>
    <n v="405666"/>
    <m/>
    <n v="405666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m/>
    <m/>
    <m/>
    <n v="2378"/>
    <n v="16"/>
    <n v="0"/>
    <n v="0"/>
    <n v="0"/>
    <n v="0"/>
    <n v="2394"/>
    <n v="128.69939488"/>
    <n v="52.328067869999998"/>
    <n v="26.928017619999999"/>
    <n v="25.658663709999999"/>
    <n v="0"/>
    <n v="717.27473799000006"/>
    <n v="3.5418699999999999"/>
    <n v="195.08958792999999"/>
    <n v="1149.520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3OFF_01"/>
    <m/>
    <m/>
    <m/>
    <m/>
    <m/>
    <m/>
  </r>
  <r>
    <x v="2"/>
    <s v="Q3"/>
    <s v="2016Q3"/>
    <x v="3"/>
    <s v="OFF_03"/>
    <s v="Offgrid"/>
    <n v="1122.7"/>
    <n v="30970.9"/>
    <m/>
    <m/>
    <m/>
    <m/>
    <m/>
    <n v="32093.600000000002"/>
    <m/>
    <m/>
    <m/>
    <m/>
    <m/>
    <m/>
    <m/>
    <m/>
    <m/>
    <m/>
    <m/>
    <n v="32093.600000000002"/>
    <n v="32093.600000000002"/>
    <m/>
    <m/>
    <m/>
    <m/>
    <m/>
    <n v="1"/>
    <n v="4"/>
    <m/>
    <n v="1"/>
    <m/>
    <m/>
    <m/>
    <m/>
    <m/>
    <m/>
    <m/>
    <m/>
    <m/>
    <m/>
    <m/>
    <m/>
    <m/>
    <m/>
    <m/>
    <m/>
    <m/>
    <m/>
    <n v="425"/>
    <m/>
    <m/>
    <n v="0"/>
    <m/>
    <m/>
    <m/>
    <n v="65"/>
    <n v="131"/>
    <n v="10"/>
    <m/>
    <m/>
    <m/>
    <n v="206"/>
    <n v="4.7145000000000001"/>
    <n v="5.7"/>
    <n v="1.45"/>
    <m/>
    <m/>
    <n v="1.0169999999999999"/>
    <m/>
    <m/>
    <n v="12.881499999999999"/>
    <m/>
    <m/>
    <m/>
    <m/>
    <m/>
    <m/>
    <m/>
    <m/>
    <m/>
    <m/>
    <m/>
    <m/>
    <m/>
    <m/>
    <m/>
    <m/>
    <m/>
    <m/>
    <m/>
    <m/>
    <m/>
    <m/>
    <m/>
    <m/>
    <m/>
    <m/>
    <m/>
    <m/>
    <n v="149"/>
    <m/>
    <m/>
    <m/>
    <m/>
    <n v="0"/>
    <m/>
    <m/>
    <m/>
    <m/>
    <m/>
    <m/>
    <m/>
    <m/>
  </r>
  <r>
    <x v="2"/>
    <s v="Q2"/>
    <s v="2016Q2"/>
    <x v="1"/>
    <s v="OFF_02"/>
    <s v="Offgrid"/>
    <n v="550927"/>
    <n v="1705427"/>
    <n v="141004"/>
    <n v="0"/>
    <m/>
    <n v="0"/>
    <m/>
    <n v="2397358"/>
    <m/>
    <m/>
    <m/>
    <m/>
    <m/>
    <m/>
    <m/>
    <m/>
    <m/>
    <m/>
    <m/>
    <n v="3090000"/>
    <n v="3090000"/>
    <m/>
    <m/>
    <m/>
    <m/>
    <m/>
    <n v="1"/>
    <n v="114"/>
    <n v="56"/>
    <n v="18"/>
    <n v="0"/>
    <m/>
    <n v="0"/>
    <n v="0"/>
    <n v="0"/>
    <n v="0"/>
    <n v="0"/>
    <n v="0"/>
    <n v="17"/>
    <n v="0"/>
    <n v="0"/>
    <n v="2"/>
    <n v="0"/>
    <n v="0"/>
    <n v="0"/>
    <n v="0"/>
    <n v="0"/>
    <n v="0"/>
    <n v="21450"/>
    <n v="4"/>
    <n v="101"/>
    <n v="105"/>
    <m/>
    <m/>
    <m/>
    <n v="5382"/>
    <n v="4049"/>
    <m/>
    <n v="0"/>
    <n v="0"/>
    <n v="11"/>
    <n v="9442"/>
    <n v="752.38"/>
    <n v="350.44299999999998"/>
    <n v="165.79400000000001"/>
    <n v="555.39300000000003"/>
    <n v="0"/>
    <n v="0"/>
    <n v="50"/>
    <m/>
    <n v="1874.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2OFF_02"/>
    <m/>
    <m/>
    <m/>
    <m/>
    <m/>
    <m/>
  </r>
  <r>
    <x v="2"/>
    <s v="Q2"/>
    <s v="2016Q2"/>
    <x v="4"/>
    <s v="OFF_05"/>
    <s v="Offgrid"/>
    <n v="2382"/>
    <m/>
    <m/>
    <m/>
    <m/>
    <m/>
    <m/>
    <n v="2382"/>
    <m/>
    <m/>
    <m/>
    <m/>
    <m/>
    <m/>
    <m/>
    <m/>
    <m/>
    <m/>
    <n v="3871"/>
    <m/>
    <n v="3871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4"/>
    <n v="4"/>
    <m/>
    <m/>
    <m/>
    <n v="150"/>
    <m/>
    <m/>
    <m/>
    <m/>
    <m/>
    <n v="1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2"/>
    <s v="2016Q2"/>
    <x v="2"/>
    <s v="OFF_04"/>
    <s v="Offgrid"/>
    <n v="372809"/>
    <m/>
    <m/>
    <m/>
    <m/>
    <m/>
    <m/>
    <n v="372809"/>
    <m/>
    <m/>
    <m/>
    <m/>
    <m/>
    <m/>
    <m/>
    <m/>
    <n v="395600"/>
    <m/>
    <m/>
    <m/>
    <n v="3956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7"/>
    <n v="7"/>
    <m/>
    <m/>
    <m/>
    <n v="548"/>
    <m/>
    <m/>
    <m/>
    <m/>
    <m/>
    <n v="548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2"/>
    <s v="2016Q2"/>
    <x v="0"/>
    <s v="OFF_01"/>
    <s v="Offgrid"/>
    <n v="218890.299999999"/>
    <n v="93907"/>
    <n v="0"/>
    <n v="0"/>
    <m/>
    <n v="0"/>
    <m/>
    <n v="312797.299999999"/>
    <m/>
    <m/>
    <m/>
    <m/>
    <m/>
    <m/>
    <m/>
    <n v="0"/>
    <n v="0"/>
    <n v="0"/>
    <n v="401636"/>
    <m/>
    <n v="401636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m/>
    <m/>
    <m/>
    <n v="2235"/>
    <n v="18"/>
    <n v="0"/>
    <n v="0"/>
    <n v="0"/>
    <n v="0"/>
    <n v="2253"/>
    <n v="186.30936561999999"/>
    <n v="27.24246638"/>
    <n v="32.465060000000001"/>
    <n v="19.734761259999999"/>
    <n v="0"/>
    <n v="699.77411986000004"/>
    <n v="3.5033720000000002"/>
    <n v="241.72015535"/>
    <n v="1210.749300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2OFF_01"/>
    <m/>
    <m/>
    <m/>
    <m/>
    <m/>
    <m/>
  </r>
  <r>
    <x v="2"/>
    <s v="Q2"/>
    <s v="2016Q2"/>
    <x v="3"/>
    <s v="OFF_03"/>
    <s v="Offgrid"/>
    <m/>
    <m/>
    <m/>
    <m/>
    <m/>
    <m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n v="0"/>
    <m/>
    <m/>
    <m/>
    <n v="65"/>
    <n v="131"/>
    <n v="10"/>
    <m/>
    <m/>
    <m/>
    <n v="20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1"/>
    <s v="2016Q1"/>
    <x v="1"/>
    <s v="OFF_02"/>
    <s v="Offgrid"/>
    <n v="506789"/>
    <n v="1827340"/>
    <n v="445570"/>
    <n v="0"/>
    <m/>
    <n v="0"/>
    <m/>
    <n v="2779699"/>
    <m/>
    <m/>
    <m/>
    <m/>
    <m/>
    <m/>
    <m/>
    <m/>
    <m/>
    <m/>
    <m/>
    <n v="3785753"/>
    <n v="3785753"/>
    <m/>
    <m/>
    <m/>
    <m/>
    <m/>
    <n v="1"/>
    <n v="114"/>
    <n v="56"/>
    <n v="18"/>
    <n v="0"/>
    <m/>
    <n v="0"/>
    <n v="0"/>
    <n v="0"/>
    <n v="0"/>
    <n v="0"/>
    <n v="0"/>
    <n v="17"/>
    <n v="0"/>
    <n v="0"/>
    <n v="2"/>
    <n v="0"/>
    <n v="0"/>
    <n v="0"/>
    <n v="0"/>
    <n v="0"/>
    <n v="2"/>
    <n v="23450"/>
    <n v="4"/>
    <n v="101"/>
    <n v="105"/>
    <m/>
    <m/>
    <m/>
    <n v="5225"/>
    <n v="4248"/>
    <m/>
    <n v="0"/>
    <n v="0"/>
    <n v="10"/>
    <n v="9483"/>
    <n v="328.04"/>
    <n v="125.93"/>
    <n v="79.153000000000006"/>
    <n v="297.745"/>
    <n v="0"/>
    <n v="7"/>
    <n v="24.76"/>
    <m/>
    <n v="862.628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1OFF_02"/>
    <m/>
    <m/>
    <m/>
    <m/>
    <m/>
    <m/>
  </r>
  <r>
    <x v="2"/>
    <s v="Q1"/>
    <s v="2016Q1"/>
    <x v="4"/>
    <s v="OFF_05"/>
    <s v="Offgrid"/>
    <n v="2225"/>
    <m/>
    <m/>
    <m/>
    <m/>
    <m/>
    <m/>
    <n v="2225"/>
    <m/>
    <m/>
    <m/>
    <m/>
    <m/>
    <m/>
    <m/>
    <m/>
    <m/>
    <m/>
    <n v="3882"/>
    <m/>
    <n v="3882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4"/>
    <n v="4"/>
    <m/>
    <m/>
    <m/>
    <n v="150"/>
    <m/>
    <m/>
    <m/>
    <m/>
    <m/>
    <n v="1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1"/>
    <s v="2016Q1"/>
    <x v="2"/>
    <s v="OFF_04"/>
    <s v="Offgrid"/>
    <n v="378216.3"/>
    <m/>
    <m/>
    <m/>
    <m/>
    <m/>
    <m/>
    <n v="378216.3"/>
    <m/>
    <m/>
    <m/>
    <m/>
    <m/>
    <m/>
    <m/>
    <m/>
    <n v="389600"/>
    <m/>
    <m/>
    <m/>
    <n v="3896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12"/>
    <n v="12"/>
    <m/>
    <m/>
    <m/>
    <n v="548"/>
    <m/>
    <m/>
    <m/>
    <m/>
    <m/>
    <n v="548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2"/>
    <s v="Q1"/>
    <s v="2016Q1"/>
    <x v="0"/>
    <s v="OFF_01"/>
    <s v="Offgrid"/>
    <n v="188966"/>
    <n v="106585"/>
    <n v="0"/>
    <n v="0"/>
    <m/>
    <n v="0"/>
    <m/>
    <n v="295551"/>
    <m/>
    <m/>
    <m/>
    <m/>
    <m/>
    <m/>
    <m/>
    <n v="0"/>
    <n v="0"/>
    <n v="0"/>
    <n v="391034"/>
    <m/>
    <n v="391034"/>
    <m/>
    <m/>
    <m/>
    <m/>
    <m/>
    <n v="25"/>
    <n v="26"/>
    <n v="9"/>
    <n v="0"/>
    <n v="0"/>
    <m/>
    <n v="0"/>
    <n v="0"/>
    <n v="0"/>
    <n v="0"/>
    <n v="0"/>
    <n v="0"/>
    <n v="1"/>
    <n v="0"/>
    <n v="0"/>
    <n v="0"/>
    <n v="1"/>
    <n v="0"/>
    <n v="0"/>
    <n v="0"/>
    <n v="0"/>
    <n v="0"/>
    <n v="3650"/>
    <n v="0"/>
    <n v="23"/>
    <n v="23"/>
    <m/>
    <m/>
    <m/>
    <n v="2077"/>
    <n v="18"/>
    <n v="0"/>
    <n v="0"/>
    <n v="0"/>
    <n v="0"/>
    <n v="2095"/>
    <n v="117.28753505"/>
    <n v="26.629839780000001"/>
    <n v="32.974853250000002"/>
    <n v="36.168172040000002"/>
    <n v="0"/>
    <n v="698.16204646000006"/>
    <n v="3.5033717700000002"/>
    <n v="171.17486600343599"/>
    <n v="1085.9006843534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6Q1OFF_01"/>
    <m/>
    <m/>
    <m/>
    <m/>
    <m/>
    <m/>
  </r>
  <r>
    <x v="3"/>
    <s v="Q4"/>
    <s v="2015Q4"/>
    <x v="1"/>
    <s v="OFF_02"/>
    <s v="Offgrid"/>
    <n v="181730"/>
    <n v="1563255"/>
    <n v="134803"/>
    <n v="0"/>
    <m/>
    <n v="0"/>
    <m/>
    <n v="1879788"/>
    <m/>
    <m/>
    <m/>
    <m/>
    <m/>
    <m/>
    <m/>
    <m/>
    <m/>
    <m/>
    <m/>
    <n v="2975343"/>
    <n v="2975343"/>
    <m/>
    <m/>
    <m/>
    <m/>
    <m/>
    <n v="1"/>
    <n v="114"/>
    <n v="56"/>
    <n v="18"/>
    <n v="0"/>
    <m/>
    <n v="0"/>
    <n v="0"/>
    <n v="0"/>
    <n v="0"/>
    <n v="0"/>
    <n v="0"/>
    <n v="0"/>
    <n v="0"/>
    <n v="0"/>
    <n v="2"/>
    <n v="0"/>
    <n v="0"/>
    <n v="0"/>
    <n v="0"/>
    <n v="0"/>
    <n v="2"/>
    <n v="17925"/>
    <n v="4"/>
    <n v="60"/>
    <n v="64"/>
    <m/>
    <m/>
    <m/>
    <n v="4653"/>
    <n v="3539"/>
    <m/>
    <n v="0"/>
    <n v="0"/>
    <n v="7"/>
    <n v="8199"/>
    <n v="1089.371529"/>
    <n v="833.25751500000001"/>
    <n v="412.54560941"/>
    <n v="447.30944979999998"/>
    <n v="0"/>
    <n v="91.227999999999994"/>
    <n v="42"/>
    <m/>
    <n v="2915.71210321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4OFF_02"/>
    <m/>
    <m/>
    <m/>
    <m/>
    <m/>
    <m/>
  </r>
  <r>
    <x v="3"/>
    <s v="Q4"/>
    <s v="2015Q4"/>
    <x v="4"/>
    <s v="OFF_05"/>
    <s v="Offgrid"/>
    <n v="4260"/>
    <m/>
    <m/>
    <m/>
    <m/>
    <m/>
    <m/>
    <n v="4260"/>
    <m/>
    <m/>
    <m/>
    <m/>
    <m/>
    <m/>
    <m/>
    <m/>
    <m/>
    <m/>
    <n v="7358"/>
    <m/>
    <n v="7358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n v="0"/>
    <m/>
    <m/>
    <m/>
    <n v="150"/>
    <m/>
    <m/>
    <m/>
    <m/>
    <m/>
    <n v="1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3"/>
    <s v="Q4"/>
    <s v="2015Q4"/>
    <x v="2"/>
    <s v="OFF_04"/>
    <s v="Offgrid"/>
    <n v="354985.10000000003"/>
    <m/>
    <m/>
    <m/>
    <m/>
    <m/>
    <m/>
    <n v="354985.10000000003"/>
    <m/>
    <m/>
    <m/>
    <m/>
    <m/>
    <m/>
    <m/>
    <m/>
    <n v="388900"/>
    <m/>
    <m/>
    <m/>
    <n v="3889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12"/>
    <n v="12"/>
    <m/>
    <m/>
    <m/>
    <n v="548"/>
    <m/>
    <m/>
    <m/>
    <m/>
    <m/>
    <n v="548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3"/>
    <s v="Q4"/>
    <s v="2015Q4"/>
    <x v="0"/>
    <s v="OFF_01"/>
    <s v="Offgrid"/>
    <n v="188965"/>
    <n v="106585"/>
    <n v="0"/>
    <n v="0"/>
    <m/>
    <n v="0"/>
    <m/>
    <n v="295550"/>
    <m/>
    <m/>
    <m/>
    <m/>
    <m/>
    <m/>
    <m/>
    <n v="0"/>
    <n v="0"/>
    <n v="0"/>
    <n v="487021"/>
    <m/>
    <n v="487021"/>
    <m/>
    <m/>
    <m/>
    <m/>
    <m/>
    <n v="18"/>
    <n v="25"/>
    <n v="8"/>
    <n v="0"/>
    <n v="0"/>
    <m/>
    <n v="0"/>
    <n v="0"/>
    <n v="0"/>
    <n v="0"/>
    <n v="0"/>
    <n v="0"/>
    <n v="1"/>
    <n v="0"/>
    <n v="0"/>
    <n v="0"/>
    <n v="0"/>
    <n v="0"/>
    <n v="0"/>
    <n v="0"/>
    <n v="0"/>
    <n v="0"/>
    <n v="2825"/>
    <n v="0"/>
    <n v="23"/>
    <n v="23"/>
    <m/>
    <m/>
    <m/>
    <n v="1935"/>
    <n v="17"/>
    <n v="0"/>
    <n v="0"/>
    <n v="0"/>
    <n v="0"/>
    <n v="1952"/>
    <n v="96.467042899999996"/>
    <n v="198.35352947999999"/>
    <n v="213.01527783"/>
    <n v="21.589366999999999"/>
    <n v="0"/>
    <n v="0"/>
    <n v="0"/>
    <m/>
    <n v="529.42521721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4OFF_01"/>
    <m/>
    <m/>
    <m/>
    <m/>
    <m/>
    <m/>
  </r>
  <r>
    <x v="3"/>
    <s v="Q3"/>
    <s v="2015Q3"/>
    <x v="1"/>
    <s v="OFF_02"/>
    <s v="Offgrid"/>
    <n v="584735"/>
    <n v="1512822"/>
    <n v="196711"/>
    <n v="0"/>
    <m/>
    <n v="0"/>
    <m/>
    <n v="2294268"/>
    <m/>
    <m/>
    <m/>
    <m/>
    <m/>
    <m/>
    <m/>
    <m/>
    <m/>
    <m/>
    <m/>
    <n v="2935561"/>
    <n v="2935561"/>
    <m/>
    <m/>
    <m/>
    <m/>
    <m/>
    <n v="12"/>
    <n v="72"/>
    <n v="22"/>
    <n v="4"/>
    <n v="0"/>
    <m/>
    <n v="0"/>
    <n v="0"/>
    <n v="0"/>
    <n v="0"/>
    <n v="0"/>
    <n v="0"/>
    <n v="0"/>
    <n v="0"/>
    <n v="0"/>
    <n v="0"/>
    <n v="0"/>
    <n v="0"/>
    <n v="0"/>
    <n v="0"/>
    <n v="0"/>
    <n v="2"/>
    <n v="8900"/>
    <n v="3"/>
    <n v="60"/>
    <n v="63"/>
    <m/>
    <m/>
    <m/>
    <n v="4241"/>
    <n v="3089"/>
    <m/>
    <n v="0"/>
    <n v="0"/>
    <n v="7"/>
    <n v="7337"/>
    <n v="746.95"/>
    <n v="375.16554495999998"/>
    <n v="262.16023100000001"/>
    <n v="302.36874966666699"/>
    <n v="0"/>
    <n v="25"/>
    <n v="42"/>
    <m/>
    <n v="1753.6445256266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3OFF_02"/>
    <m/>
    <m/>
    <m/>
    <m/>
    <m/>
    <m/>
  </r>
  <r>
    <x v="3"/>
    <s v="Q3"/>
    <s v="2015Q3"/>
    <x v="4"/>
    <s v="OFF_05"/>
    <s v="Offgrid"/>
    <n v="1093"/>
    <m/>
    <m/>
    <m/>
    <m/>
    <m/>
    <m/>
    <n v="3267"/>
    <m/>
    <m/>
    <m/>
    <m/>
    <m/>
    <m/>
    <m/>
    <m/>
    <m/>
    <m/>
    <n v="5434"/>
    <m/>
    <n v="5434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n v="0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3"/>
    <s v="Q3"/>
    <s v="2015Q3"/>
    <x v="2"/>
    <s v="OFF_04"/>
    <s v="Offgrid"/>
    <n v="349948.19999999995"/>
    <m/>
    <m/>
    <m/>
    <m/>
    <m/>
    <m/>
    <n v="349948.19999999995"/>
    <m/>
    <m/>
    <m/>
    <m/>
    <m/>
    <m/>
    <m/>
    <m/>
    <n v="379800"/>
    <m/>
    <m/>
    <m/>
    <n v="37980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12"/>
    <n v="12"/>
    <m/>
    <m/>
    <m/>
    <n v="548"/>
    <m/>
    <m/>
    <m/>
    <m/>
    <m/>
    <n v="548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3"/>
    <s v="Q3"/>
    <s v="2015Q3"/>
    <x v="0"/>
    <s v="OFF_01"/>
    <s v="Offgrid"/>
    <n v="174976.1"/>
    <n v="127202"/>
    <n v="0"/>
    <n v="0"/>
    <m/>
    <n v="0"/>
    <m/>
    <n v="302178.09999999998"/>
    <m/>
    <m/>
    <m/>
    <m/>
    <m/>
    <m/>
    <m/>
    <n v="0"/>
    <n v="0"/>
    <n v="0"/>
    <m/>
    <n v="278149"/>
    <n v="278149"/>
    <m/>
    <m/>
    <m/>
    <m/>
    <m/>
    <n v="18"/>
    <n v="25"/>
    <n v="8"/>
    <n v="0"/>
    <n v="0"/>
    <m/>
    <n v="0"/>
    <n v="0"/>
    <n v="0"/>
    <n v="0"/>
    <n v="0"/>
    <n v="0"/>
    <n v="1"/>
    <n v="0"/>
    <n v="0"/>
    <n v="0"/>
    <n v="0"/>
    <n v="0"/>
    <n v="0"/>
    <n v="0"/>
    <n v="0"/>
    <n v="0"/>
    <n v="2825"/>
    <n v="0"/>
    <n v="23"/>
    <n v="23"/>
    <m/>
    <m/>
    <m/>
    <n v="1563"/>
    <n v="8"/>
    <n v="0"/>
    <n v="0"/>
    <n v="0"/>
    <n v="0"/>
    <n v="1571"/>
    <n v="95.110233780000002"/>
    <n v="49.042876669999998"/>
    <n v="162.66549938"/>
    <n v="11.4145165"/>
    <n v="0"/>
    <n v="0"/>
    <n v="0"/>
    <m/>
    <n v="318.233126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3OFF_01"/>
    <m/>
    <m/>
    <m/>
    <m/>
    <m/>
    <m/>
  </r>
  <r>
    <x v="3"/>
    <s v="Q2"/>
    <s v="2015Q2"/>
    <x v="1"/>
    <s v="OFF_02"/>
    <s v="Offgrid"/>
    <n v="519793.5"/>
    <n v="1486699.6"/>
    <n v="258342"/>
    <n v="0"/>
    <m/>
    <n v="0"/>
    <m/>
    <n v="2264835.1"/>
    <m/>
    <m/>
    <m/>
    <m/>
    <m/>
    <m/>
    <m/>
    <m/>
    <m/>
    <m/>
    <m/>
    <n v="2800627"/>
    <n v="2800627"/>
    <m/>
    <m/>
    <m/>
    <m/>
    <m/>
    <n v="12"/>
    <n v="62"/>
    <n v="18"/>
    <n v="4"/>
    <n v="0"/>
    <m/>
    <n v="0"/>
    <n v="0"/>
    <n v="0"/>
    <n v="0"/>
    <n v="0"/>
    <n v="0"/>
    <n v="0"/>
    <n v="0"/>
    <n v="0"/>
    <n v="1"/>
    <n v="0"/>
    <n v="0"/>
    <n v="0"/>
    <n v="0"/>
    <n v="0"/>
    <n v="2"/>
    <n v="8500"/>
    <n v="3"/>
    <n v="60"/>
    <n v="63"/>
    <m/>
    <m/>
    <m/>
    <n v="4118"/>
    <n v="3018"/>
    <m/>
    <n v="0"/>
    <n v="0"/>
    <n v="7"/>
    <n v="7143"/>
    <n v="494.632046"/>
    <n v="140.84318400000001"/>
    <n v="170.33532099999999"/>
    <n v="210.208853856666"/>
    <n v="0"/>
    <n v="25"/>
    <n v="42"/>
    <m/>
    <n v="1083.01940485666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2OFF_02"/>
    <m/>
    <m/>
    <m/>
    <m/>
    <m/>
    <m/>
  </r>
  <r>
    <x v="3"/>
    <s v="Q2"/>
    <s v="2015Q2"/>
    <x v="0"/>
    <s v="OFF_01"/>
    <s v="Offgrid"/>
    <n v="104239.2"/>
    <n v="13581"/>
    <n v="0"/>
    <n v="0"/>
    <m/>
    <n v="0"/>
    <m/>
    <n v="117820.2"/>
    <m/>
    <m/>
    <m/>
    <m/>
    <m/>
    <m/>
    <m/>
    <n v="0"/>
    <n v="0"/>
    <n v="0"/>
    <n v="0"/>
    <m/>
    <n v="0"/>
    <m/>
    <m/>
    <m/>
    <m/>
    <m/>
    <n v="17"/>
    <n v="25"/>
    <n v="8"/>
    <n v="0"/>
    <n v="0"/>
    <m/>
    <n v="0"/>
    <n v="0"/>
    <n v="0"/>
    <n v="0"/>
    <n v="0"/>
    <n v="0"/>
    <n v="1"/>
    <n v="0"/>
    <n v="0"/>
    <n v="0"/>
    <n v="0"/>
    <n v="0"/>
    <n v="0"/>
    <n v="0"/>
    <n v="0"/>
    <n v="0"/>
    <n v="2800"/>
    <n v="0"/>
    <n v="23"/>
    <n v="23"/>
    <m/>
    <m/>
    <m/>
    <n v="1504"/>
    <n v="6"/>
    <n v="0"/>
    <n v="0"/>
    <n v="0"/>
    <n v="0"/>
    <n v="1510"/>
    <n v="97.203887609999995"/>
    <n v="12.474894000000001"/>
    <n v="187.00099220999999"/>
    <n v="19.07127624"/>
    <n v="0"/>
    <n v="0"/>
    <n v="0"/>
    <m/>
    <n v="315.75105005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2OFF_01"/>
    <m/>
    <m/>
    <m/>
    <m/>
    <m/>
    <m/>
  </r>
  <r>
    <x v="3"/>
    <s v="Q1"/>
    <s v="2015Q1"/>
    <x v="1"/>
    <s v="OFF_02"/>
    <s v="Offgrid"/>
    <n v="484495"/>
    <n v="1449463.7"/>
    <n v="203348"/>
    <n v="0"/>
    <m/>
    <n v="0"/>
    <m/>
    <n v="2137306.7000000002"/>
    <m/>
    <m/>
    <m/>
    <m/>
    <m/>
    <m/>
    <m/>
    <m/>
    <m/>
    <m/>
    <m/>
    <n v="2682939"/>
    <n v="2682939"/>
    <m/>
    <m/>
    <m/>
    <m/>
    <m/>
    <n v="12"/>
    <n v="62"/>
    <n v="18"/>
    <n v="4"/>
    <n v="0"/>
    <m/>
    <n v="0"/>
    <n v="0"/>
    <n v="0"/>
    <n v="0"/>
    <n v="0"/>
    <n v="0"/>
    <n v="0"/>
    <n v="0"/>
    <n v="0"/>
    <n v="1"/>
    <n v="0"/>
    <n v="0"/>
    <n v="0"/>
    <n v="0"/>
    <n v="0"/>
    <n v="2"/>
    <n v="8500"/>
    <n v="3"/>
    <n v="62"/>
    <n v="65"/>
    <m/>
    <m/>
    <m/>
    <n v="3923"/>
    <n v="2904"/>
    <m/>
    <n v="0"/>
    <n v="0"/>
    <n v="6"/>
    <n v="6833"/>
    <n v="226.32543963076901"/>
    <n v="156.16563500000001"/>
    <n v="47.934665000000003"/>
    <n v="159.61255639726099"/>
    <n v="0"/>
    <n v="15.5"/>
    <n v="10.681483"/>
    <m/>
    <n v="616.21977902802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1OFF_02"/>
    <m/>
    <m/>
    <m/>
    <m/>
    <m/>
    <m/>
  </r>
  <r>
    <x v="3"/>
    <s v="Q1"/>
    <s v="2015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60.10524487"/>
    <n v="4.7070915800000002"/>
    <n v="138.80586600000001"/>
    <n v="18.852837439999998"/>
    <n v="0"/>
    <n v="0"/>
    <n v="0"/>
    <m/>
    <n v="222.47103989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5Q1OFF_01"/>
    <m/>
    <m/>
    <m/>
    <m/>
    <m/>
    <m/>
  </r>
  <r>
    <x v="4"/>
    <s v="Q4"/>
    <s v="2014Q4"/>
    <x v="1"/>
    <s v="OFF_02"/>
    <s v="Offgrid"/>
    <n v="493738"/>
    <n v="1415718"/>
    <n v="203718"/>
    <n v="0"/>
    <m/>
    <n v="0"/>
    <m/>
    <n v="2113174"/>
    <m/>
    <m/>
    <m/>
    <m/>
    <m/>
    <m/>
    <m/>
    <m/>
    <m/>
    <m/>
    <m/>
    <n v="2715783"/>
    <n v="2715783"/>
    <m/>
    <m/>
    <m/>
    <m/>
    <m/>
    <n v="12"/>
    <n v="62"/>
    <n v="18"/>
    <n v="4"/>
    <n v="0"/>
    <m/>
    <n v="0"/>
    <n v="0"/>
    <n v="0"/>
    <n v="0"/>
    <n v="0"/>
    <n v="0"/>
    <n v="8"/>
    <n v="0"/>
    <n v="0"/>
    <n v="1"/>
    <n v="0"/>
    <n v="0"/>
    <n v="0"/>
    <n v="0"/>
    <n v="0"/>
    <n v="2"/>
    <n v="11100"/>
    <n v="3"/>
    <n v="65"/>
    <n v="68"/>
    <m/>
    <m/>
    <m/>
    <n v="3540"/>
    <n v="2731"/>
    <m/>
    <n v="0"/>
    <n v="0"/>
    <n v="7"/>
    <n v="6278"/>
    <n v="27.486073424444299"/>
    <n v="900.94206867454704"/>
    <n v="267.55558756991002"/>
    <n v="574.79895419181298"/>
    <n v="0"/>
    <n v="895.77391615363103"/>
    <n v="63.337549627024501"/>
    <m/>
    <n v="2729.89414964136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4OFF_02"/>
    <m/>
    <m/>
    <m/>
    <m/>
    <m/>
    <m/>
  </r>
  <r>
    <x v="4"/>
    <s v="Q4"/>
    <s v="2014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4OFF_01"/>
    <m/>
    <m/>
    <m/>
    <m/>
    <m/>
    <m/>
  </r>
  <r>
    <x v="4"/>
    <s v="Q3"/>
    <s v="2014Q3"/>
    <x v="1"/>
    <s v="OFF_02"/>
    <s v="Offgrid"/>
    <n v="537889"/>
    <n v="1391747"/>
    <n v="200291"/>
    <n v="0"/>
    <m/>
    <n v="0"/>
    <m/>
    <n v="2129927"/>
    <m/>
    <m/>
    <m/>
    <m/>
    <m/>
    <m/>
    <m/>
    <m/>
    <m/>
    <m/>
    <m/>
    <n v="2634856"/>
    <n v="2634856"/>
    <m/>
    <m/>
    <m/>
    <m/>
    <m/>
    <n v="12"/>
    <n v="40"/>
    <n v="16"/>
    <n v="1"/>
    <n v="0"/>
    <m/>
    <n v="0"/>
    <n v="0"/>
    <n v="0"/>
    <n v="0"/>
    <n v="0"/>
    <n v="0"/>
    <n v="7"/>
    <n v="0"/>
    <n v="0"/>
    <n v="1"/>
    <n v="0"/>
    <n v="0"/>
    <n v="0"/>
    <n v="0"/>
    <n v="0"/>
    <n v="2"/>
    <n v="8875"/>
    <n v="3"/>
    <n v="64"/>
    <n v="67"/>
    <m/>
    <m/>
    <m/>
    <n v="3423"/>
    <n v="2775"/>
    <m/>
    <n v="0"/>
    <n v="0"/>
    <n v="7"/>
    <n v="6205"/>
    <n v="680.77605200000005"/>
    <n v="520.14213367000002"/>
    <n v="262.76075900000001"/>
    <n v="276.74467099999998"/>
    <n v="0"/>
    <n v="355"/>
    <n v="35"/>
    <m/>
    <n v="2130.42361566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3OFF_02"/>
    <m/>
    <m/>
    <m/>
    <m/>
    <m/>
    <m/>
  </r>
  <r>
    <x v="4"/>
    <s v="Q3"/>
    <s v="2014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3OFF_01"/>
    <m/>
    <m/>
    <m/>
    <m/>
    <m/>
    <m/>
  </r>
  <r>
    <x v="4"/>
    <s v="Q2"/>
    <s v="2014Q2"/>
    <x v="1"/>
    <s v="OFF_02"/>
    <s v="Offgrid"/>
    <n v="468010.34546500002"/>
    <n v="1123224.8291160001"/>
    <n v="280806.20727900002"/>
    <n v="0"/>
    <m/>
    <n v="0"/>
    <m/>
    <n v="1872041.3818600001"/>
    <m/>
    <m/>
    <m/>
    <m/>
    <m/>
    <m/>
    <m/>
    <m/>
    <m/>
    <m/>
    <m/>
    <n v="2680783"/>
    <n v="2680783"/>
    <m/>
    <m/>
    <m/>
    <m/>
    <m/>
    <n v="12"/>
    <n v="40"/>
    <n v="16"/>
    <n v="1"/>
    <n v="0"/>
    <m/>
    <n v="0"/>
    <n v="0"/>
    <n v="0"/>
    <n v="0"/>
    <n v="0"/>
    <n v="0"/>
    <n v="7"/>
    <n v="0"/>
    <n v="0"/>
    <n v="1"/>
    <n v="0"/>
    <n v="0"/>
    <n v="0"/>
    <n v="0"/>
    <n v="0"/>
    <n v="2"/>
    <n v="8875"/>
    <n v="3"/>
    <n v="65"/>
    <n v="68"/>
    <m/>
    <m/>
    <m/>
    <n v="2949"/>
    <n v="2436"/>
    <m/>
    <n v="0"/>
    <n v="0"/>
    <n v="4"/>
    <n v="5389"/>
    <n v="346.549959"/>
    <n v="290.31613966999998"/>
    <n v="86.196698999999995"/>
    <n v="218.64792946118899"/>
    <n v="0"/>
    <n v="243"/>
    <n v="35"/>
    <m/>
    <n v="1219.71072713118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2OFF_02"/>
    <m/>
    <m/>
    <m/>
    <m/>
    <m/>
    <m/>
  </r>
  <r>
    <x v="4"/>
    <s v="Q2"/>
    <s v="2014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2OFF_01"/>
    <m/>
    <m/>
    <m/>
    <m/>
    <m/>
    <m/>
  </r>
  <r>
    <x v="4"/>
    <s v="Q1"/>
    <s v="2014Q1"/>
    <x v="1"/>
    <s v="OFF_02"/>
    <s v="Offgrid"/>
    <n v="214154.76475"/>
    <n v="513971.43540000002"/>
    <n v="128492.85885"/>
    <n v="0"/>
    <m/>
    <n v="0"/>
    <m/>
    <n v="856619.05900000001"/>
    <m/>
    <m/>
    <m/>
    <m/>
    <m/>
    <m/>
    <m/>
    <m/>
    <m/>
    <m/>
    <m/>
    <n v="2416459"/>
    <n v="2416459"/>
    <m/>
    <m/>
    <m/>
    <m/>
    <m/>
    <n v="13"/>
    <n v="40"/>
    <n v="16"/>
    <n v="1"/>
    <n v="0"/>
    <m/>
    <n v="0"/>
    <n v="0"/>
    <n v="0"/>
    <n v="0"/>
    <n v="0"/>
    <n v="0"/>
    <n v="0"/>
    <n v="0"/>
    <n v="0"/>
    <n v="0"/>
    <n v="0"/>
    <n v="0"/>
    <n v="0"/>
    <n v="0"/>
    <n v="0"/>
    <n v="2"/>
    <n v="6125"/>
    <n v="3"/>
    <n v="65"/>
    <n v="68"/>
    <m/>
    <m/>
    <m/>
    <s v="-"/>
    <s v="-"/>
    <m/>
    <n v="0"/>
    <n v="0"/>
    <s v="-"/>
    <n v="0"/>
    <n v="187"/>
    <n v="201"/>
    <n v="100"/>
    <n v="0"/>
    <n v="0"/>
    <n v="0"/>
    <n v="35"/>
    <m/>
    <n v="5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1OFF_02"/>
    <m/>
    <m/>
    <m/>
    <m/>
    <m/>
    <m/>
  </r>
  <r>
    <x v="4"/>
    <s v="Q1"/>
    <s v="2014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4Q1OFF_01"/>
    <m/>
    <m/>
    <m/>
    <m/>
    <m/>
    <m/>
  </r>
  <r>
    <x v="5"/>
    <s v="Q4"/>
    <s v="2013Q4"/>
    <x v="1"/>
    <s v="OFF_02"/>
    <s v="Offgrid"/>
    <n v="427908"/>
    <n v="1201888"/>
    <n v="153471"/>
    <n v="0"/>
    <m/>
    <n v="0"/>
    <m/>
    <n v="1783267"/>
    <m/>
    <m/>
    <m/>
    <m/>
    <m/>
    <m/>
    <m/>
    <m/>
    <m/>
    <m/>
    <m/>
    <n v="2575167"/>
    <n v="2575167"/>
    <m/>
    <m/>
    <m/>
    <m/>
    <m/>
    <n v="12"/>
    <n v="47"/>
    <n v="14"/>
    <n v="0"/>
    <n v="0"/>
    <m/>
    <n v="0"/>
    <n v="0"/>
    <n v="0"/>
    <n v="0"/>
    <n v="0"/>
    <n v="0"/>
    <n v="0"/>
    <n v="0"/>
    <n v="0"/>
    <n v="0"/>
    <n v="0"/>
    <n v="0"/>
    <n v="0"/>
    <n v="0"/>
    <n v="0"/>
    <n v="3"/>
    <n v="7050"/>
    <n v="0"/>
    <n v="40"/>
    <n v="40"/>
    <m/>
    <m/>
    <m/>
    <n v="2181"/>
    <n v="2125"/>
    <m/>
    <n v="0"/>
    <n v="0"/>
    <n v="7"/>
    <n v="4313"/>
    <n v="224.4"/>
    <n v="125.9"/>
    <n v="117.9"/>
    <n v="107.9"/>
    <n v="0"/>
    <n v="16.25"/>
    <n v="7.9"/>
    <m/>
    <n v="600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4OFF_02"/>
    <m/>
    <m/>
    <m/>
    <m/>
    <m/>
    <m/>
  </r>
  <r>
    <x v="5"/>
    <s v="Q4"/>
    <s v="2013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4OFF_01"/>
    <m/>
    <m/>
    <m/>
    <m/>
    <m/>
    <m/>
  </r>
  <r>
    <x v="5"/>
    <s v="Q3"/>
    <s v="2013Q3"/>
    <x v="1"/>
    <s v="OFF_02"/>
    <s v="Offgrid"/>
    <n v="452807"/>
    <n v="1217139"/>
    <n v="110584"/>
    <n v="0"/>
    <m/>
    <n v="0"/>
    <m/>
    <n v="1780530"/>
    <m/>
    <m/>
    <m/>
    <m/>
    <m/>
    <m/>
    <m/>
    <m/>
    <m/>
    <m/>
    <m/>
    <n v="2528552"/>
    <n v="2528552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m/>
    <m/>
    <m/>
    <n v="2110"/>
    <n v="2015"/>
    <m/>
    <n v="0"/>
    <n v="0"/>
    <n v="6"/>
    <n v="4131"/>
    <n v="194.8"/>
    <n v="194.9"/>
    <n v="120.7"/>
    <n v="147.80000000000001"/>
    <n v="0"/>
    <n v="15.9"/>
    <n v="10"/>
    <m/>
    <n v="684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3OFF_02"/>
    <m/>
    <m/>
    <m/>
    <m/>
    <m/>
    <m/>
  </r>
  <r>
    <x v="5"/>
    <s v="Q3"/>
    <s v="2013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3OFF_01"/>
    <m/>
    <m/>
    <m/>
    <m/>
    <m/>
    <m/>
  </r>
  <r>
    <x v="5"/>
    <s v="Q2"/>
    <s v="2013Q2"/>
    <x v="1"/>
    <s v="OFF_02"/>
    <s v="Offgrid"/>
    <n v="431746"/>
    <n v="1203003"/>
    <n v="32777"/>
    <n v="0"/>
    <m/>
    <n v="0"/>
    <m/>
    <n v="1667526"/>
    <m/>
    <m/>
    <m/>
    <m/>
    <m/>
    <m/>
    <m/>
    <m/>
    <m/>
    <m/>
    <m/>
    <n v="2425842.9"/>
    <n v="2425842.9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42"/>
    <m/>
    <m/>
    <m/>
    <n v="1965"/>
    <n v="1866"/>
    <m/>
    <n v="0"/>
    <n v="0"/>
    <n v="6"/>
    <n v="3837"/>
    <n v="194.25"/>
    <n v="134.4"/>
    <n v="130.6"/>
    <n v="181"/>
    <n v="0"/>
    <n v="16.100000000000001"/>
    <n v="9"/>
    <m/>
    <n v="665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2OFF_02"/>
    <m/>
    <m/>
    <m/>
    <m/>
    <m/>
    <m/>
  </r>
  <r>
    <x v="5"/>
    <s v="Q2"/>
    <s v="2013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2OFF_01"/>
    <m/>
    <m/>
    <m/>
    <m/>
    <m/>
    <m/>
  </r>
  <r>
    <x v="5"/>
    <s v="Q1"/>
    <s v="2013Q1"/>
    <x v="1"/>
    <s v="OFF_02"/>
    <s v="Offgrid"/>
    <n v="402129"/>
    <n v="1110077"/>
    <n v="6332"/>
    <n v="0"/>
    <m/>
    <n v="0"/>
    <m/>
    <n v="1518538"/>
    <m/>
    <m/>
    <m/>
    <m/>
    <m/>
    <m/>
    <m/>
    <m/>
    <m/>
    <m/>
    <m/>
    <n v="2324189.4000000004"/>
    <n v="2324189.4000000004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3"/>
    <n v="44"/>
    <m/>
    <m/>
    <m/>
    <n v="1830"/>
    <n v="1810"/>
    <m/>
    <n v="0"/>
    <n v="0"/>
    <n v="2"/>
    <n v="3642"/>
    <n v="261.01"/>
    <n v="103.5"/>
    <n v="97.4"/>
    <n v="86"/>
    <n v="0"/>
    <n v="7"/>
    <n v="11.1"/>
    <m/>
    <n v="566.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1OFF_02"/>
    <m/>
    <m/>
    <m/>
    <m/>
    <m/>
    <m/>
  </r>
  <r>
    <x v="5"/>
    <s v="Q1"/>
    <s v="2013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3Q1OFF_01"/>
    <m/>
    <m/>
    <m/>
    <m/>
    <m/>
    <m/>
  </r>
  <r>
    <x v="6"/>
    <s v="Q4"/>
    <s v="2012Q4"/>
    <x v="1"/>
    <s v="OFF_02"/>
    <s v="Offgrid"/>
    <n v="373793"/>
    <n v="1068816"/>
    <n v="21158"/>
    <n v="0"/>
    <m/>
    <n v="0"/>
    <m/>
    <n v="1463767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4"/>
    <n v="45"/>
    <m/>
    <m/>
    <m/>
    <n v="1659"/>
    <n v="1679"/>
    <m/>
    <n v="0"/>
    <n v="0"/>
    <n v="2"/>
    <n v="3340"/>
    <n v="220.577"/>
    <n v="143.76"/>
    <n v="125.89"/>
    <n v="77.188999999999993"/>
    <n v="0"/>
    <n v="41.19"/>
    <n v="7.4245000000000001"/>
    <m/>
    <n v="616.0304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4OFF_02"/>
    <m/>
    <m/>
    <m/>
    <m/>
    <m/>
    <m/>
  </r>
  <r>
    <x v="6"/>
    <s v="Q4"/>
    <s v="2012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4OFF_01"/>
    <m/>
    <m/>
    <m/>
    <m/>
    <m/>
    <m/>
  </r>
  <r>
    <x v="6"/>
    <s v="Q3"/>
    <s v="2012Q3"/>
    <x v="1"/>
    <s v="OFF_02"/>
    <s v="Offgrid"/>
    <n v="183396"/>
    <n v="535354"/>
    <n v="5151"/>
    <n v="0"/>
    <m/>
    <n v="0"/>
    <m/>
    <n v="723901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4"/>
    <n v="45"/>
    <m/>
    <m/>
    <m/>
    <n v="1535"/>
    <n v="1591"/>
    <m/>
    <n v="0"/>
    <n v="0"/>
    <n v="2"/>
    <n v="3128"/>
    <n v="201.77"/>
    <n v="96.9"/>
    <n v="103.7"/>
    <n v="68.900000000000006"/>
    <n v="0"/>
    <n v="131.5"/>
    <n v="8.18"/>
    <m/>
    <n v="610.949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3OFF_02"/>
    <m/>
    <m/>
    <m/>
    <m/>
    <m/>
    <m/>
  </r>
  <r>
    <x v="6"/>
    <s v="Q3"/>
    <s v="2012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3OFF_01"/>
    <m/>
    <m/>
    <m/>
    <m/>
    <m/>
    <m/>
  </r>
  <r>
    <x v="6"/>
    <s v="Q2"/>
    <s v="2012Q2"/>
    <x v="1"/>
    <s v="OFF_02"/>
    <s v="Offgrid"/>
    <n v="144969"/>
    <n v="438343"/>
    <n v="3660"/>
    <n v="0"/>
    <m/>
    <n v="0"/>
    <m/>
    <n v="586972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2"/>
    <n v="43"/>
    <m/>
    <m/>
    <m/>
    <n v="1548"/>
    <n v="1564"/>
    <m/>
    <n v="0"/>
    <n v="0"/>
    <n v="2"/>
    <n v="3114"/>
    <n v="198.3"/>
    <n v="93.04"/>
    <n v="79.97"/>
    <n v="58.1"/>
    <n v="0"/>
    <n v="20.2"/>
    <n v="7.4"/>
    <m/>
    <n v="457.010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2OFF_02"/>
    <m/>
    <m/>
    <m/>
    <m/>
    <m/>
    <m/>
  </r>
  <r>
    <x v="6"/>
    <s v="Q2"/>
    <s v="2012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2OFF_01"/>
    <m/>
    <m/>
    <m/>
    <m/>
    <m/>
    <m/>
  </r>
  <r>
    <x v="6"/>
    <s v="Q1"/>
    <s v="2012Q1"/>
    <x v="1"/>
    <s v="OFF_02"/>
    <s v="Offgrid"/>
    <n v="119127"/>
    <n v="366288"/>
    <n v="2585"/>
    <n v="0"/>
    <m/>
    <n v="0"/>
    <m/>
    <n v="488000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2"/>
    <n v="43"/>
    <m/>
    <m/>
    <m/>
    <n v="1523"/>
    <n v="1518"/>
    <m/>
    <n v="0"/>
    <n v="0"/>
    <n v="2"/>
    <n v="3043"/>
    <n v="179.2"/>
    <n v="97.5"/>
    <n v="83"/>
    <n v="32.5"/>
    <n v="0"/>
    <n v="22.9"/>
    <n v="7.4"/>
    <m/>
    <n v="422.4999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1OFF_02"/>
    <m/>
    <m/>
    <m/>
    <m/>
    <m/>
    <m/>
  </r>
  <r>
    <x v="6"/>
    <s v="Q1"/>
    <s v="2012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2Q1OFF_01"/>
    <m/>
    <m/>
    <m/>
    <m/>
    <m/>
    <m/>
  </r>
  <r>
    <x v="7"/>
    <s v="Q4"/>
    <s v="2011Q4"/>
    <x v="1"/>
    <s v="OFF_02"/>
    <s v="Offgrid"/>
    <n v="114665"/>
    <n v="337695"/>
    <n v="4842"/>
    <n v="0"/>
    <m/>
    <n v="0"/>
    <m/>
    <n v="457202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2"/>
    <n v="43"/>
    <m/>
    <m/>
    <m/>
    <n v="1547"/>
    <n v="1564"/>
    <m/>
    <n v="0"/>
    <n v="0"/>
    <n v="2"/>
    <n v="3113"/>
    <n v="236.4"/>
    <n v="768.6"/>
    <n v="88.7"/>
    <n v="123.6"/>
    <n v="0"/>
    <n v="16.600000000000001"/>
    <n v="32.299999999999997"/>
    <m/>
    <n v="1266.1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4OFF_02"/>
    <m/>
    <m/>
    <m/>
    <m/>
    <m/>
    <m/>
  </r>
  <r>
    <x v="7"/>
    <s v="Q4"/>
    <s v="2011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4OFF_01"/>
    <m/>
    <m/>
    <m/>
    <m/>
    <m/>
    <m/>
  </r>
  <r>
    <x v="7"/>
    <s v="Q3"/>
    <s v="2011Q3"/>
    <x v="1"/>
    <s v="OFF_02"/>
    <s v="Offgrid"/>
    <n v="277106"/>
    <n v="672702"/>
    <n v="6792"/>
    <n v="0"/>
    <m/>
    <n v="0"/>
    <m/>
    <n v="956600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2"/>
    <n v="43"/>
    <m/>
    <m/>
    <m/>
    <n v="1538"/>
    <n v="1595"/>
    <m/>
    <n v="0"/>
    <n v="0"/>
    <n v="2"/>
    <n v="3135"/>
    <n v="169.8"/>
    <n v="128.4"/>
    <n v="62.7"/>
    <n v="75.099999999999994"/>
    <n v="0"/>
    <n v="18.100000000000001"/>
    <n v="0"/>
    <m/>
    <n v="454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3OFF_02"/>
    <m/>
    <m/>
    <m/>
    <m/>
    <m/>
    <m/>
  </r>
  <r>
    <x v="7"/>
    <s v="Q3"/>
    <s v="2011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3OFF_01"/>
    <m/>
    <m/>
    <m/>
    <m/>
    <m/>
    <m/>
  </r>
  <r>
    <x v="7"/>
    <s v="Q2"/>
    <s v="2011Q2"/>
    <x v="1"/>
    <s v="OFF_02"/>
    <s v="Offgrid"/>
    <n v="229400"/>
    <n v="749022"/>
    <n v="42242"/>
    <n v="0"/>
    <m/>
    <n v="0"/>
    <m/>
    <n v="1020664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3"/>
    <n v="44"/>
    <m/>
    <m/>
    <m/>
    <n v="1538"/>
    <n v="1595"/>
    <m/>
    <n v="0"/>
    <n v="0"/>
    <n v="2"/>
    <n v="3135"/>
    <n v="172.8"/>
    <n v="138.5"/>
    <n v="55.9"/>
    <n v="42"/>
    <n v="0"/>
    <n v="16.899999999999999"/>
    <n v="5.8"/>
    <m/>
    <n v="431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2OFF_02"/>
    <m/>
    <m/>
    <m/>
    <m/>
    <m/>
    <m/>
  </r>
  <r>
    <x v="7"/>
    <s v="Q2"/>
    <s v="2011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2OFF_01"/>
    <m/>
    <m/>
    <m/>
    <m/>
    <m/>
    <m/>
  </r>
  <r>
    <x v="7"/>
    <s v="Q1"/>
    <s v="2011Q1"/>
    <x v="1"/>
    <s v="OFF_02"/>
    <s v="Offgrid"/>
    <n v="187390"/>
    <n v="625611"/>
    <n v="18875"/>
    <n v="0"/>
    <m/>
    <n v="0"/>
    <m/>
    <n v="831876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2"/>
    <n v="43"/>
    <m/>
    <m/>
    <m/>
    <n v="1506"/>
    <n v="1573"/>
    <m/>
    <n v="0"/>
    <n v="0"/>
    <n v="0"/>
    <n v="3079"/>
    <n v="124.4"/>
    <n v="59.2"/>
    <n v="52.6"/>
    <n v="64.5"/>
    <n v="0"/>
    <n v="15.5"/>
    <n v="5.8"/>
    <m/>
    <n v="322.0000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1OFF_02"/>
    <m/>
    <m/>
    <m/>
    <m/>
    <m/>
    <m/>
  </r>
  <r>
    <x v="7"/>
    <s v="Q1"/>
    <s v="2011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1Q1OFF_01"/>
    <m/>
    <m/>
    <m/>
    <m/>
    <m/>
    <m/>
  </r>
  <r>
    <x v="8"/>
    <s v="Q4"/>
    <s v="2010Q4"/>
    <x v="1"/>
    <s v="OFF_02"/>
    <s v="Offgrid"/>
    <n v="270494"/>
    <n v="908522"/>
    <n v="49633"/>
    <n v="0"/>
    <m/>
    <n v="0"/>
    <m/>
    <n v="1228649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1"/>
    <n v="42"/>
    <m/>
    <m/>
    <m/>
    <n v="1490"/>
    <n v="1562"/>
    <m/>
    <n v="0"/>
    <n v="0"/>
    <n v="2"/>
    <n v="3054"/>
    <n v="127.422"/>
    <n v="72.900000000000006"/>
    <n v="42"/>
    <n v="43.5"/>
    <n v="0"/>
    <n v="14.2"/>
    <n v="4.5999999999999996"/>
    <m/>
    <n v="304.62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4OFF_02"/>
    <m/>
    <m/>
    <m/>
    <m/>
    <m/>
    <m/>
  </r>
  <r>
    <x v="8"/>
    <s v="Q4"/>
    <s v="2010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4OFF_01"/>
    <m/>
    <m/>
    <m/>
    <m/>
    <m/>
    <m/>
  </r>
  <r>
    <x v="8"/>
    <s v="Q3"/>
    <s v="2010Q3"/>
    <x v="1"/>
    <s v="OFF_02"/>
    <s v="Offgrid"/>
    <n v="283099"/>
    <n v="829396"/>
    <n v="49004"/>
    <n v="0"/>
    <m/>
    <n v="0"/>
    <m/>
    <n v="1161499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9"/>
    <n v="50"/>
    <m/>
    <m/>
    <m/>
    <n v="1443"/>
    <n v="1439"/>
    <m/>
    <n v="0"/>
    <n v="0"/>
    <n v="2"/>
    <n v="2884"/>
    <n v="111.95"/>
    <n v="110"/>
    <n v="73.900000000000006"/>
    <n v="68"/>
    <n v="0"/>
    <n v="11.9"/>
    <n v="4.7"/>
    <m/>
    <n v="380.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3OFF_02"/>
    <m/>
    <m/>
    <m/>
    <m/>
    <m/>
    <m/>
  </r>
  <r>
    <x v="8"/>
    <s v="Q3"/>
    <s v="2010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3OFF_01"/>
    <m/>
    <m/>
    <m/>
    <m/>
    <m/>
    <m/>
  </r>
  <r>
    <x v="8"/>
    <s v="Q2"/>
    <s v="2010Q2"/>
    <x v="1"/>
    <s v="OFF_02"/>
    <s v="Offgrid"/>
    <n v="237000"/>
    <n v="896000"/>
    <n v="59551"/>
    <n v="0"/>
    <m/>
    <n v="0"/>
    <m/>
    <n v="1192551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41"/>
    <m/>
    <m/>
    <m/>
    <n v="1421"/>
    <n v="1497"/>
    <m/>
    <n v="0"/>
    <n v="0"/>
    <n v="2"/>
    <n v="2920"/>
    <n v="116"/>
    <n v="79"/>
    <n v="42"/>
    <n v="73"/>
    <n v="0"/>
    <n v="3"/>
    <n v="5"/>
    <m/>
    <n v="3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2OFF_02"/>
    <m/>
    <m/>
    <m/>
    <m/>
    <m/>
    <m/>
  </r>
  <r>
    <x v="8"/>
    <s v="Q2"/>
    <s v="2010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2OFF_01"/>
    <m/>
    <m/>
    <m/>
    <m/>
    <m/>
    <m/>
  </r>
  <r>
    <x v="8"/>
    <s v="Q1"/>
    <s v="2010Q1"/>
    <x v="1"/>
    <s v="OFF_02"/>
    <s v="Offgrid"/>
    <n v="264000"/>
    <n v="765000"/>
    <n v="50749"/>
    <n v="0"/>
    <m/>
    <n v="0"/>
    <m/>
    <n v="1079749"/>
    <m/>
    <m/>
    <m/>
    <m/>
    <m/>
    <m/>
    <m/>
    <m/>
    <m/>
    <m/>
    <m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41"/>
    <m/>
    <m/>
    <m/>
    <n v="1442"/>
    <n v="1592"/>
    <m/>
    <n v="0"/>
    <n v="0"/>
    <n v="2"/>
    <n v="3036"/>
    <n v="105"/>
    <n v="20"/>
    <n v="44"/>
    <n v="53"/>
    <n v="0"/>
    <n v="10"/>
    <n v="5"/>
    <m/>
    <n v="2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1OFF_02"/>
    <m/>
    <m/>
    <m/>
    <m/>
    <m/>
    <m/>
  </r>
  <r>
    <x v="8"/>
    <s v="Q1"/>
    <s v="2010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10Q1OFF_01"/>
    <m/>
    <m/>
    <m/>
    <m/>
    <m/>
    <m/>
  </r>
  <r>
    <x v="9"/>
    <s v="Q4"/>
    <s v="2009Q4"/>
    <x v="1"/>
    <s v="OFF_02"/>
    <s v="Offgrid"/>
    <n v="180000"/>
    <n v="583000"/>
    <n v="40106"/>
    <n v="0"/>
    <m/>
    <n v="0"/>
    <m/>
    <n v="80310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41"/>
    <n v="41"/>
    <m/>
    <m/>
    <m/>
    <n v="1532"/>
    <n v="1370"/>
    <m/>
    <n v="0"/>
    <n v="0"/>
    <n v="3"/>
    <n v="2905"/>
    <n v="87"/>
    <n v="70"/>
    <n v="32"/>
    <n v="84"/>
    <n v="0"/>
    <n v="36"/>
    <n v="5"/>
    <m/>
    <n v="3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4OFF_02"/>
    <m/>
    <m/>
    <m/>
    <m/>
    <m/>
    <m/>
  </r>
  <r>
    <x v="9"/>
    <s v="Q4"/>
    <s v="2009Q4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4OFF_01"/>
    <m/>
    <m/>
    <m/>
    <m/>
    <m/>
    <m/>
  </r>
  <r>
    <x v="9"/>
    <s v="Q3"/>
    <s v="2009Q3"/>
    <x v="1"/>
    <s v="OFF_02"/>
    <s v="Offgrid"/>
    <n v="187000"/>
    <n v="664000"/>
    <n v="19122"/>
    <n v="0"/>
    <m/>
    <n v="0"/>
    <m/>
    <n v="87012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60"/>
    <n v="60"/>
    <m/>
    <m/>
    <m/>
    <n v="1474"/>
    <n v="1366"/>
    <m/>
    <n v="0"/>
    <n v="0"/>
    <n v="3"/>
    <n v="2843"/>
    <n v="90"/>
    <n v="40"/>
    <n v="34"/>
    <n v="43"/>
    <n v="0"/>
    <n v="5"/>
    <n v="5"/>
    <m/>
    <n v="2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3OFF_02"/>
    <m/>
    <m/>
    <m/>
    <m/>
    <m/>
    <m/>
  </r>
  <r>
    <x v="9"/>
    <s v="Q3"/>
    <s v="2009Q3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3OFF_01"/>
    <m/>
    <m/>
    <m/>
    <m/>
    <m/>
    <m/>
  </r>
  <r>
    <x v="9"/>
    <s v="Q2"/>
    <s v="2009Q2"/>
    <x v="1"/>
    <s v="OFF_02"/>
    <s v="Offgrid"/>
    <n v="79000"/>
    <n v="271000"/>
    <n v="21936"/>
    <n v="0"/>
    <m/>
    <n v="0"/>
    <m/>
    <n v="37193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55"/>
    <n v="55"/>
    <m/>
    <m/>
    <m/>
    <n v="1366"/>
    <n v="1483"/>
    <m/>
    <n v="0"/>
    <n v="0"/>
    <n v="3"/>
    <n v="2852"/>
    <n v="83"/>
    <n v="21"/>
    <n v="14"/>
    <n v="41"/>
    <n v="0"/>
    <n v="10"/>
    <n v="5"/>
    <m/>
    <n v="1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2OFF_02"/>
    <m/>
    <m/>
    <m/>
    <m/>
    <m/>
    <m/>
  </r>
  <r>
    <x v="9"/>
    <s v="Q2"/>
    <s v="2009Q2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2OFF_01"/>
    <m/>
    <m/>
    <m/>
    <m/>
    <m/>
    <m/>
  </r>
  <r>
    <x v="9"/>
    <s v="Q1"/>
    <s v="2009Q1"/>
    <x v="1"/>
    <s v="OFF_02"/>
    <s v="Offgrid"/>
    <n v="102000"/>
    <n v="337000"/>
    <n v="9411"/>
    <n v="0"/>
    <m/>
    <n v="0"/>
    <m/>
    <n v="44841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2"/>
    <n v="47"/>
    <n v="49"/>
    <m/>
    <m/>
    <m/>
    <n v="1365"/>
    <n v="1460"/>
    <m/>
    <n v="0"/>
    <n v="0"/>
    <n v="3"/>
    <n v="2828"/>
    <n v="106"/>
    <n v="44"/>
    <n v="37"/>
    <n v="36"/>
    <n v="0"/>
    <n v="235"/>
    <n v="5"/>
    <m/>
    <n v="4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1OFF_02"/>
    <m/>
    <m/>
    <m/>
    <m/>
    <m/>
    <m/>
  </r>
  <r>
    <x v="9"/>
    <s v="Q1"/>
    <s v="2009Q1"/>
    <x v="0"/>
    <s v="OFF_01"/>
    <s v="Offgrid"/>
    <n v="0"/>
    <n v="0"/>
    <n v="0"/>
    <n v="0"/>
    <m/>
    <n v="0"/>
    <m/>
    <n v="0"/>
    <m/>
    <m/>
    <m/>
    <m/>
    <m/>
    <m/>
    <m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9Q1OFF_01"/>
    <m/>
    <m/>
    <m/>
    <m/>
    <m/>
    <m/>
  </r>
  <r>
    <x v="10"/>
    <s v="Q4"/>
    <s v="2008Q4"/>
    <x v="1"/>
    <s v="OFF_02"/>
    <s v="Offgrid"/>
    <n v="180000"/>
    <n v="618000"/>
    <n v="14950"/>
    <n v="0"/>
    <m/>
    <n v="0"/>
    <m/>
    <n v="81295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45"/>
    <n v="48"/>
    <m/>
    <m/>
    <m/>
    <n v="1298"/>
    <n v="1449"/>
    <m/>
    <n v="0"/>
    <n v="0"/>
    <n v="3"/>
    <n v="275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4OFF_02"/>
    <m/>
    <m/>
    <m/>
    <m/>
    <m/>
    <m/>
  </r>
  <r>
    <x v="10"/>
    <s v="Q4"/>
    <s v="2008Q4"/>
    <x v="0"/>
    <s v="OFF_01"/>
    <s v="Offgrid"/>
    <n v="0"/>
    <n v="0"/>
    <n v="0"/>
    <n v="0"/>
    <m/>
    <n v="0"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4OFF_01"/>
    <m/>
    <m/>
    <m/>
    <m/>
    <m/>
    <m/>
  </r>
  <r>
    <x v="10"/>
    <s v="Q3"/>
    <s v="2008Q3"/>
    <x v="1"/>
    <s v="OFF_02"/>
    <s v="Offgrid"/>
    <n v="220000"/>
    <n v="766000"/>
    <n v="37701"/>
    <n v="0"/>
    <m/>
    <n v="0"/>
    <m/>
    <n v="102370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46"/>
    <n v="49"/>
    <m/>
    <m/>
    <m/>
    <n v="1260"/>
    <n v="1420"/>
    <m/>
    <n v="0"/>
    <n v="0"/>
    <n v="2"/>
    <n v="2682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3OFF_02"/>
    <m/>
    <m/>
    <m/>
    <m/>
    <m/>
    <m/>
  </r>
  <r>
    <x v="10"/>
    <s v="Q3"/>
    <s v="2008Q3"/>
    <x v="0"/>
    <s v="OFF_01"/>
    <s v="Offgrid"/>
    <n v="0"/>
    <n v="0"/>
    <n v="0"/>
    <n v="0"/>
    <m/>
    <n v="0"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3OFF_01"/>
    <m/>
    <m/>
    <m/>
    <m/>
    <m/>
    <m/>
  </r>
  <r>
    <x v="10"/>
    <s v="Q2"/>
    <s v="2008Q2"/>
    <x v="1"/>
    <s v="OFF_02"/>
    <s v="Offgrid"/>
    <n v="253000"/>
    <n v="786000"/>
    <n v="24892"/>
    <n v="0"/>
    <m/>
    <n v="0"/>
    <m/>
    <n v="106389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3"/>
    <n v="47"/>
    <n v="50"/>
    <m/>
    <m/>
    <m/>
    <n v="1237"/>
    <n v="1328"/>
    <m/>
    <n v="0"/>
    <n v="0"/>
    <n v="3"/>
    <n v="2568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2OFF_02"/>
    <m/>
    <m/>
    <m/>
    <m/>
    <m/>
    <m/>
  </r>
  <r>
    <x v="10"/>
    <s v="Q2"/>
    <s v="2008Q2"/>
    <x v="0"/>
    <s v="OFF_01"/>
    <s v="Offgrid"/>
    <n v="0"/>
    <n v="0"/>
    <n v="0"/>
    <n v="0"/>
    <m/>
    <n v="0"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2OFF_01"/>
    <m/>
    <m/>
    <m/>
    <m/>
    <m/>
    <m/>
  </r>
  <r>
    <x v="10"/>
    <s v="Q1"/>
    <s v="2008Q1"/>
    <x v="1"/>
    <s v="OFF_02"/>
    <s v="Offgrid"/>
    <n v="201000"/>
    <n v="596000"/>
    <n v="17666"/>
    <n v="0"/>
    <m/>
    <n v="0"/>
    <m/>
    <n v="81466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4"/>
    <n v="49"/>
    <n v="53"/>
    <m/>
    <m/>
    <m/>
    <n v="1216"/>
    <n v="1244"/>
    <m/>
    <n v="0"/>
    <n v="0"/>
    <n v="3"/>
    <n v="2463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1OFF_02"/>
    <m/>
    <m/>
    <m/>
    <m/>
    <m/>
    <m/>
  </r>
  <r>
    <x v="10"/>
    <s v="Q1"/>
    <s v="2008Q1"/>
    <x v="0"/>
    <s v="OFF_01"/>
    <s v="Offgrid"/>
    <n v="0"/>
    <n v="0"/>
    <n v="0"/>
    <n v="0"/>
    <m/>
    <n v="0"/>
    <m/>
    <n v="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n v="0"/>
    <n v="0"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s v="2008Q1OFF_01"/>
    <m/>
    <m/>
    <m/>
    <m/>
    <m/>
    <m/>
  </r>
  <r>
    <x v="1"/>
    <s v="Q2"/>
    <s v="2017Q2"/>
    <x v="5"/>
    <s v="OFF_06"/>
    <s v="Offgrid"/>
    <n v="12780"/>
    <m/>
    <m/>
    <m/>
    <m/>
    <m/>
    <m/>
    <n v="12780"/>
    <m/>
    <m/>
    <m/>
    <m/>
    <m/>
    <m/>
    <n v="11.544174"/>
    <m/>
    <m/>
    <m/>
    <m/>
    <n v="25560"/>
    <n v="25560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8"/>
    <n v="8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1"/>
    <s v="Q1"/>
    <s v="2017Q1"/>
    <x v="5"/>
    <s v="OFF_06"/>
    <s v="Offgrid"/>
    <n v="11556"/>
    <m/>
    <m/>
    <m/>
    <m/>
    <m/>
    <m/>
    <n v="11556"/>
    <m/>
    <m/>
    <m/>
    <m/>
    <m/>
    <m/>
    <n v="10.438534800000001"/>
    <m/>
    <m/>
    <m/>
    <m/>
    <n v="23112"/>
    <n v="23112"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8"/>
    <n v="8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0"/>
    <s v="Q4"/>
    <s v="2018Q4"/>
    <x v="3"/>
    <s v="OFF_03"/>
    <s v="Offgrid"/>
    <n v="6129.8000000000029"/>
    <n v="42626.500000000029"/>
    <m/>
    <m/>
    <m/>
    <m/>
    <m/>
    <n v="48756.300000000032"/>
    <m/>
    <m/>
    <m/>
    <m/>
    <m/>
    <m/>
    <m/>
    <m/>
    <m/>
    <m/>
    <m/>
    <n v="48756.300000000032"/>
    <n v="48756.300000000032"/>
    <m/>
    <m/>
    <m/>
    <m/>
    <m/>
    <n v="1"/>
    <n v="4"/>
    <n v="1"/>
    <n v="1"/>
    <m/>
    <m/>
    <m/>
    <m/>
    <m/>
    <m/>
    <m/>
    <m/>
    <m/>
    <m/>
    <m/>
    <m/>
    <m/>
    <m/>
    <m/>
    <m/>
    <m/>
    <m/>
    <m/>
    <m/>
    <m/>
    <m/>
    <m/>
    <m/>
    <m/>
    <n v="219"/>
    <n v="11"/>
    <m/>
    <m/>
    <m/>
    <m/>
    <n v="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Q3"/>
    <s v="2018Q3"/>
    <x v="3"/>
    <s v="OFF_03"/>
    <s v="Offgrid"/>
    <n v="5558.4000000000015"/>
    <n v="43315.699999999968"/>
    <m/>
    <m/>
    <m/>
    <m/>
    <m/>
    <n v="48874.099999999969"/>
    <m/>
    <m/>
    <m/>
    <m/>
    <m/>
    <m/>
    <m/>
    <m/>
    <m/>
    <m/>
    <m/>
    <n v="48874.099999999969"/>
    <n v="48874.0999999999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0"/>
    <s v="Q2"/>
    <s v="2018Q2"/>
    <x v="3"/>
    <s v="OFF_03"/>
    <s v="Offgrid"/>
    <n v="6138"/>
    <n v="51313.400000000009"/>
    <m/>
    <m/>
    <m/>
    <m/>
    <m/>
    <n v="57451.400000000009"/>
    <m/>
    <m/>
    <m/>
    <m/>
    <m/>
    <m/>
    <m/>
    <m/>
    <m/>
    <m/>
    <m/>
    <n v="57451.400000000009"/>
    <n v="57451.400000000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0"/>
    <s v="Q1"/>
    <s v="2018Q1"/>
    <x v="3"/>
    <s v="OFF_03"/>
    <s v="Offgrid"/>
    <n v="5424.7000000000007"/>
    <n v="37029.699999999997"/>
    <m/>
    <m/>
    <m/>
    <m/>
    <m/>
    <n v="42454.399999999994"/>
    <m/>
    <m/>
    <m/>
    <m/>
    <m/>
    <m/>
    <m/>
    <m/>
    <m/>
    <m/>
    <m/>
    <n v="42454.399999999994"/>
    <n v="42454.39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n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x v="0"/>
    <s v="Q3"/>
    <s v="2018Q3"/>
    <x v="0"/>
    <s v="OFF_01"/>
    <s v="Offgrid"/>
    <n v="278250.11222222226"/>
    <n v="77539.860000000015"/>
    <m/>
    <m/>
    <m/>
    <m/>
    <m/>
    <n v="355789.97222222225"/>
    <m/>
    <m/>
    <m/>
    <m/>
    <m/>
    <m/>
    <m/>
    <m/>
    <m/>
    <m/>
    <m/>
    <n v="432881.74600000004"/>
    <n v="432881.74600000004"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  <m/>
    <m/>
    <n v="2590"/>
    <n v="42"/>
    <m/>
    <m/>
    <m/>
    <m/>
    <n v="2632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632"/>
    <n v="0.5"/>
    <n v="114"/>
    <m/>
    <n v="138"/>
    <n v="252.5"/>
    <m/>
    <m/>
    <m/>
    <m/>
    <m/>
    <m/>
    <m/>
    <m/>
  </r>
  <r>
    <x v="0"/>
    <s v="Q2"/>
    <s v="2018Q2"/>
    <x v="0"/>
    <s v="OFF_01"/>
    <s v="Offgrid"/>
    <n v="211313.0317113924"/>
    <n v="49115.520000000004"/>
    <m/>
    <m/>
    <m/>
    <m/>
    <m/>
    <n v="260428.55171139241"/>
    <m/>
    <m/>
    <m/>
    <m/>
    <m/>
    <m/>
    <m/>
    <m/>
    <m/>
    <m/>
    <m/>
    <n v="428534.03950000007"/>
    <n v="428534.03950000007"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m/>
    <m/>
    <m/>
    <n v="2610"/>
    <n v="36"/>
    <m/>
    <m/>
    <m/>
    <m/>
    <n v="264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610"/>
    <n v="0.5"/>
    <n v="130.11000000000001"/>
    <m/>
    <n v="120.23"/>
    <n v="250.84000000000003"/>
    <m/>
    <m/>
    <m/>
    <m/>
    <m/>
    <m/>
    <m/>
    <m/>
  </r>
  <r>
    <x v="0"/>
    <s v="Q1"/>
    <s v="2018Q1"/>
    <x v="0"/>
    <s v="OFF_01"/>
    <s v="Offgrid"/>
    <n v="308902.09274701797"/>
    <n v="71798.160252982008"/>
    <m/>
    <m/>
    <m/>
    <m/>
    <m/>
    <n v="380700.25299999997"/>
    <m/>
    <m/>
    <m/>
    <m/>
    <m/>
    <m/>
    <m/>
    <m/>
    <m/>
    <m/>
    <m/>
    <n v="455143.30999999994"/>
    <n v="455143.30999999994"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m/>
    <m/>
    <m/>
    <n v="2551"/>
    <n v="33"/>
    <m/>
    <m/>
    <m/>
    <m/>
    <n v="2584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588"/>
    <n v="0.5"/>
    <n v="123.2"/>
    <m/>
    <n v="120.1"/>
    <n v="243.8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">
  <r>
    <x v="0"/>
    <x v="0"/>
    <s v="2019Q4"/>
    <s v="Distribution"/>
    <s v="Local"/>
    <s v="Kyegegewa Rural Electricity Cooperation Society"/>
    <x v="0"/>
    <s v="KRECS"/>
    <s v="D11"/>
    <s v="2019Q4D11"/>
    <n v="602044"/>
    <n v="325769"/>
    <m/>
    <m/>
    <m/>
    <m/>
    <m/>
    <n v="927813"/>
    <m/>
    <m/>
    <m/>
    <m/>
    <m/>
    <m/>
    <m/>
    <m/>
    <m/>
    <n v="596.61579599999993"/>
    <m/>
    <m/>
    <m/>
    <m/>
    <n v="1179598"/>
    <m/>
    <n v="341.211792"/>
    <m/>
    <m/>
    <m/>
    <m/>
    <m/>
    <m/>
    <m/>
    <m/>
    <m/>
    <n v="25"/>
    <n v="124"/>
    <m/>
    <m/>
    <n v="24"/>
    <m/>
    <m/>
    <n v="2"/>
    <m/>
    <m/>
    <m/>
    <n v="1"/>
    <m/>
    <m/>
    <m/>
    <m/>
    <m/>
    <m/>
    <m/>
    <m/>
    <m/>
    <m/>
    <m/>
    <m/>
    <m/>
    <m/>
    <m/>
    <m/>
    <m/>
    <m/>
    <m/>
    <n v="9940"/>
    <n v="176"/>
    <m/>
    <n v="43"/>
    <n v="43"/>
    <m/>
    <n v="39"/>
    <n v="4"/>
    <n v="7485"/>
    <n v="138"/>
    <n v="0"/>
    <n v="0"/>
    <n v="0"/>
    <n v="0"/>
    <m/>
    <n v="7623"/>
    <n v="156.30309199999999"/>
    <n v="60.57085"/>
    <n v="35.786436999999999"/>
    <n v="48.951889000000001"/>
    <m/>
    <m/>
    <m/>
    <m/>
    <n v="1.8004960000000001"/>
    <m/>
    <m/>
    <n v="21.47025"/>
    <n v="324.88301400000006"/>
    <n v="90"/>
    <n v="17.3"/>
    <n v="4.5556580999999996"/>
    <n v="78"/>
    <n v="14.8"/>
    <n v="3.9315822000000002"/>
    <m/>
    <m/>
    <m/>
    <n v="1.8229166666666667"/>
    <n v="3.43"/>
    <n v="0.96232200000000001"/>
    <m/>
    <m/>
    <m/>
    <m/>
    <m/>
    <m/>
    <n v="0"/>
    <n v="99"/>
    <n v="86"/>
    <n v="0"/>
    <n v="0"/>
    <n v="0"/>
    <n v="99"/>
    <n v="86"/>
    <n v="0"/>
    <n v="110"/>
    <n v="1906"/>
    <m/>
    <n v="420"/>
    <m/>
    <n v="567"/>
    <n v="987"/>
    <m/>
    <n v="73.439218999999994"/>
    <n v="0.10059999999999999"/>
    <m/>
    <n v="1.395321"/>
    <m/>
    <n v="7.8783050000000001"/>
    <n v="5.1390000000000002"/>
    <m/>
    <m/>
    <m/>
    <m/>
    <m/>
    <m/>
    <m/>
    <m/>
    <m/>
    <m/>
    <m/>
    <m/>
    <m/>
    <m/>
    <m/>
    <m/>
    <m/>
    <m/>
    <m/>
    <m/>
    <m/>
    <m/>
  </r>
  <r>
    <x v="0"/>
    <x v="0"/>
    <s v="2019Q4"/>
    <s v="Distribution"/>
    <s v="Local"/>
    <s v="UMEME(U) Limited"/>
    <x v="1"/>
    <s v="Umeme"/>
    <s v="D14"/>
    <s v="2019Q4D14"/>
    <n v="176133253.8020092"/>
    <n v="88952482.664608791"/>
    <n v="122149985.79400003"/>
    <n v="231839346.44"/>
    <n v="190064660.37900001"/>
    <n v="401713.1970000001"/>
    <m/>
    <n v="809541442.276618"/>
    <m/>
    <m/>
    <m/>
    <m/>
    <m/>
    <m/>
    <m/>
    <m/>
    <m/>
    <s v=""/>
    <n v="256309261"/>
    <n v="502715017"/>
    <n v="198596140"/>
    <m/>
    <n v="957620418"/>
    <m/>
    <n v="0"/>
    <m/>
    <m/>
    <m/>
    <m/>
    <m/>
    <m/>
    <n v="206"/>
    <n v="1"/>
    <n v="140"/>
    <n v="1146"/>
    <n v="4559"/>
    <n v="3"/>
    <n v="1"/>
    <n v="2664"/>
    <n v="18"/>
    <n v="3"/>
    <n v="2073"/>
    <n v="13"/>
    <n v="21"/>
    <n v="1241"/>
    <m/>
    <n v="9"/>
    <n v="883"/>
    <m/>
    <n v="4"/>
    <n v="67"/>
    <n v="30"/>
    <n v="17"/>
    <n v="43"/>
    <m/>
    <m/>
    <m/>
    <m/>
    <m/>
    <m/>
    <m/>
    <m/>
    <m/>
    <m/>
    <m/>
    <n v="1913815"/>
    <n v="13142"/>
    <n v="5"/>
    <n v="1625"/>
    <n v="1630"/>
    <n v="1375"/>
    <n v="255"/>
    <n v="0"/>
    <n v="1347914"/>
    <n v="118340"/>
    <n v="2714"/>
    <n v="551"/>
    <n v="37"/>
    <n v="237"/>
    <m/>
    <n v="1469793"/>
    <n v="26974.340839571851"/>
    <n v="12956.561562029243"/>
    <m/>
    <n v="10826.149160649922"/>
    <m/>
    <m/>
    <m/>
    <m/>
    <m/>
    <m/>
    <m/>
    <n v="13338.063063303116"/>
    <n v="64095.114625554132"/>
    <m/>
    <m/>
    <m/>
    <m/>
    <m/>
    <m/>
    <m/>
    <m/>
    <m/>
    <m/>
    <m/>
    <m/>
    <m/>
    <m/>
    <m/>
    <m/>
    <m/>
    <m/>
    <s v="NA"/>
    <s v="NA"/>
    <s v="NA"/>
    <s v="NA"/>
    <s v="NA"/>
    <s v="NA"/>
    <s v="NA"/>
    <s v="NA"/>
    <s v="NA"/>
    <s v="NA"/>
    <n v="0"/>
    <n v="507.4"/>
    <n v="20933.28"/>
    <n v="6363.5999999999995"/>
    <n v="8559.1999999999989"/>
    <n v="35856.079999999994"/>
    <m/>
    <n v="0"/>
    <n v="0"/>
    <n v="0"/>
    <n v="0"/>
    <n v="0"/>
    <n v="0"/>
    <n v="0"/>
    <n v="0"/>
    <m/>
    <m/>
    <n v="0"/>
    <m/>
    <m/>
    <m/>
    <m/>
    <m/>
    <m/>
    <m/>
    <m/>
    <m/>
    <m/>
    <m/>
    <m/>
    <m/>
    <m/>
    <m/>
    <e v="#REF!"/>
    <e v="#REF!"/>
    <e v="#REF!"/>
  </r>
  <r>
    <x v="0"/>
    <x v="0"/>
    <s v="2019Q4"/>
    <s v="Distribution"/>
    <s v="Local"/>
    <s v="Central North Service Territory (CNST)"/>
    <x v="2"/>
    <s v="UEDCL"/>
    <s v="D1"/>
    <s v="2019Q4D1"/>
    <n v="279673.87985651457"/>
    <n v="205937.46727123178"/>
    <n v="199759.6"/>
    <n v="0"/>
    <n v="0"/>
    <n v="0"/>
    <m/>
    <n v="685370.9471277463"/>
    <m/>
    <m/>
    <m/>
    <m/>
    <m/>
    <m/>
    <m/>
    <m/>
    <m/>
    <n v="489.04892038704304"/>
    <m/>
    <m/>
    <m/>
    <m/>
    <n v="767913.94"/>
    <m/>
    <n v="236.4829369748"/>
    <m/>
    <n v="0"/>
    <n v="33.01719714890146"/>
    <n v="49.525795723352189"/>
    <m/>
    <m/>
    <m/>
    <m/>
    <m/>
    <n v="36"/>
    <n v="98"/>
    <m/>
    <m/>
    <n v="37"/>
    <m/>
    <m/>
    <n v="1"/>
    <n v="0"/>
    <n v="0"/>
    <n v="3"/>
    <n v="1"/>
    <n v="0"/>
    <n v="0"/>
    <m/>
    <n v="0"/>
    <n v="0"/>
    <n v="0"/>
    <n v="0"/>
    <m/>
    <m/>
    <m/>
    <m/>
    <m/>
    <m/>
    <m/>
    <m/>
    <m/>
    <m/>
    <m/>
    <m/>
    <n v="10960"/>
    <n v="176"/>
    <m/>
    <n v="25"/>
    <n v="25"/>
    <n v="25"/>
    <m/>
    <n v="0"/>
    <n v="3530"/>
    <n v="73"/>
    <n v="5"/>
    <n v="0"/>
    <n v="0"/>
    <n v="1"/>
    <m/>
    <n v="3609"/>
    <n v="211.05140299999999"/>
    <n v="90.386741999999998"/>
    <n v="30.299188000000001"/>
    <n v="38.242998999999998"/>
    <m/>
    <m/>
    <m/>
    <m/>
    <m/>
    <m/>
    <m/>
    <n v="2.2441559999999998"/>
    <n v="372.22448799999995"/>
    <n v="39"/>
    <n v="16.83820196039013"/>
    <n v="10.291088083141435"/>
    <n v="151.94999999999999"/>
    <n v="65.604225330289239"/>
    <n v="40.09566241623952"/>
    <n v="0"/>
    <n v="0"/>
    <n v="0"/>
    <n v="386.43"/>
    <n v="166.84067650137325"/>
    <n v="101.9688504607268"/>
    <n v="43.19"/>
    <n v="18.647229299211531"/>
    <n v="11.396720366945608"/>
    <n v="0"/>
    <n v="0"/>
    <n v="0"/>
    <n v="12"/>
    <n v="31"/>
    <n v="125"/>
    <n v="96"/>
    <n v="126"/>
    <n v="12"/>
    <n v="31"/>
    <n v="125"/>
    <n v="96"/>
    <n v="56"/>
    <n v="3609"/>
    <n v="0.4"/>
    <n v="436.51299999999998"/>
    <n v="0"/>
    <n v="632.06499999999994"/>
    <n v="1068.578"/>
    <m/>
    <n v="33.201280000000004"/>
    <n v="0"/>
    <n v="0"/>
    <n v="0"/>
    <n v="0"/>
    <n v="4.28"/>
    <n v="0"/>
    <n v="0"/>
    <m/>
    <m/>
    <n v="0.169492"/>
    <m/>
    <m/>
    <m/>
    <m/>
    <m/>
    <m/>
    <m/>
    <m/>
    <m/>
    <m/>
    <m/>
    <m/>
    <m/>
    <m/>
    <m/>
    <n v="0"/>
    <n v="4.2995960131810423E-2"/>
    <n v="6.4493940197715635E-2"/>
  </r>
  <r>
    <x v="0"/>
    <x v="0"/>
    <s v="2019Q4"/>
    <s v="Distribution"/>
    <s v="Local"/>
    <s v="Eastern Service Territory (EST)"/>
    <x v="3"/>
    <s v="UEDCL"/>
    <s v="D2"/>
    <s v="2019Q4D2"/>
    <n v="359340.19999999786"/>
    <n v="206998.19999999995"/>
    <n v="0"/>
    <n v="0"/>
    <n v="0"/>
    <n v="0"/>
    <m/>
    <n v="566338.39999999781"/>
    <m/>
    <m/>
    <m/>
    <m/>
    <m/>
    <m/>
    <m/>
    <m/>
    <m/>
    <n v="406.86083226499602"/>
    <m/>
    <m/>
    <m/>
    <m/>
    <n v="746981.2699999999"/>
    <m/>
    <n v="244.17459708900003"/>
    <m/>
    <m/>
    <n v="72.257148000000839"/>
    <n v="108.38572200000125"/>
    <m/>
    <m/>
    <m/>
    <m/>
    <m/>
    <n v="25"/>
    <n v="199"/>
    <m/>
    <m/>
    <n v="33"/>
    <m/>
    <m/>
    <n v="10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6190"/>
    <n v="268"/>
    <m/>
    <n v="21"/>
    <n v="21"/>
    <n v="21"/>
    <m/>
    <n v="0"/>
    <n v="6106"/>
    <n v="119"/>
    <n v="0"/>
    <n v="0"/>
    <n v="0"/>
    <n v="0"/>
    <m/>
    <n v="6225"/>
    <n v="178.37531799999999"/>
    <n v="14.640592"/>
    <n v="21.845967000000002"/>
    <n v="30.069944"/>
    <m/>
    <m/>
    <m/>
    <m/>
    <m/>
    <m/>
    <m/>
    <n v="1.1220779999999999"/>
    <n v="246.05389899999997"/>
    <n v="34"/>
    <n v="13.011795519816149"/>
    <n v="7.9524841268236335"/>
    <n v="178.47"/>
    <n v="68.300445482987882"/>
    <n v="41.743524768065114"/>
    <n v="0"/>
    <n v="0"/>
    <n v="0"/>
    <n v="509.15999999999997"/>
    <n v="194.85546490792913"/>
    <n v="119.09078876510358"/>
    <n v="6.52"/>
    <n v="0.17290467801562504"/>
    <n v="0.10567501658619963"/>
    <n v="0"/>
    <n v="0"/>
    <n v="0"/>
    <n v="125"/>
    <n v="75"/>
    <n v="96"/>
    <n v="85"/>
    <n v="156"/>
    <n v="125"/>
    <n v="75"/>
    <n v="96"/>
    <n v="85"/>
    <n v="89"/>
    <n v="6225"/>
    <n v="0"/>
    <n v="604.274"/>
    <n v="0"/>
    <n v="800.12300000000005"/>
    <n v="1404.3969999999999"/>
    <m/>
    <n v="58.662239999999997"/>
    <n v="0"/>
    <n v="0"/>
    <n v="5.9322E-2"/>
    <n v="0"/>
    <n v="13.940847"/>
    <n v="0"/>
    <n v="0"/>
    <m/>
    <m/>
    <n v="0.46610300000000005"/>
    <m/>
    <m/>
    <m/>
    <m/>
    <m/>
    <m/>
    <m/>
    <m/>
    <m/>
    <m/>
    <m/>
    <m/>
    <m/>
    <m/>
    <m/>
    <n v="0"/>
    <n v="9.6732208559929297E-2"/>
    <n v="0.14509831283989391"/>
  </r>
  <r>
    <x v="0"/>
    <x v="0"/>
    <s v="2019Q4"/>
    <s v="Distribution"/>
    <s v="Local"/>
    <s v="Mid West Service Territory (MWST)"/>
    <x v="4"/>
    <s v="UEDCL"/>
    <s v="D3"/>
    <s v="2019Q4D3"/>
    <n v="357108.19999999949"/>
    <n v="456828.8"/>
    <n v="54795.9"/>
    <n v="0"/>
    <n v="0"/>
    <n v="0"/>
    <m/>
    <n v="868732.89999999956"/>
    <m/>
    <m/>
    <m/>
    <m/>
    <m/>
    <m/>
    <m/>
    <m/>
    <m/>
    <n v="609.25022028599494"/>
    <m/>
    <m/>
    <m/>
    <m/>
    <n v="1223863"/>
    <m/>
    <n v="393.61526364639997"/>
    <m/>
    <m/>
    <n v="213.07806000000025"/>
    <n v="142.05204000000018"/>
    <m/>
    <m/>
    <m/>
    <m/>
    <m/>
    <n v="60"/>
    <n v="111"/>
    <m/>
    <m/>
    <n v="26"/>
    <m/>
    <m/>
    <n v="6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1165"/>
    <n v="204"/>
    <m/>
    <n v="14"/>
    <n v="14"/>
    <n v="14"/>
    <n v="0"/>
    <n v="0"/>
    <n v="4710"/>
    <n v="178"/>
    <n v="5"/>
    <n v="0"/>
    <n v="0"/>
    <n v="0"/>
    <m/>
    <n v="4893"/>
    <n v="112.77697699999999"/>
    <n v="104.851833"/>
    <n v="30.337547000000001"/>
    <n v="27.493352999999999"/>
    <m/>
    <m/>
    <m/>
    <m/>
    <m/>
    <m/>
    <m/>
    <n v="2.2441559999999998"/>
    <n v="277.70386599999995"/>
    <n v="41.55"/>
    <n v="21.736885172156935"/>
    <n v="13.285040795093012"/>
    <n v="184.9023"/>
    <n v="96.731650136407055"/>
    <n v="59.119966272118575"/>
    <n v="0"/>
    <n v="0"/>
    <n v="0"/>
    <n v="303.46699999999998"/>
    <n v="158.75878056652101"/>
    <n v="97.029397712743474"/>
    <n v="17.5"/>
    <n v="9.1551261254571923"/>
    <n v="5.5953842097262996"/>
    <n v="0"/>
    <n v="0"/>
    <n v="0"/>
    <n v="95"/>
    <n v="39"/>
    <n v="213"/>
    <n v="74"/>
    <n v="115"/>
    <n v="95"/>
    <n v="39"/>
    <n v="213"/>
    <n v="74"/>
    <n v="62"/>
    <n v="4893"/>
    <n v="0"/>
    <n v="379.786"/>
    <n v="0"/>
    <n v="738.9559999999999"/>
    <n v="1118.742"/>
    <m/>
    <n v="46.972799999999999"/>
    <n v="0"/>
    <n v="0"/>
    <n v="0.42214000000000002"/>
    <n v="0"/>
    <n v="4.74"/>
    <n v="0"/>
    <n v="0"/>
    <m/>
    <m/>
    <n v="0.12711900000000001"/>
    <m/>
    <m/>
    <m/>
    <m/>
    <m/>
    <m/>
    <m/>
    <m/>
    <m/>
    <m/>
    <m/>
    <m/>
    <m/>
    <m/>
    <m/>
    <n v="0"/>
    <n v="0.17410286935710964"/>
    <n v="0.11606857957140643"/>
  </r>
  <r>
    <x v="0"/>
    <x v="0"/>
    <s v="2019Q4"/>
    <s v="Distribution"/>
    <s v="Local"/>
    <s v="North East Service Territory (NEST)"/>
    <x v="5"/>
    <s v="UEDCL"/>
    <s v="D4"/>
    <s v="2019Q4D4"/>
    <n v="493994.16483526916"/>
    <n v="419624.91294806148"/>
    <n v="175427.7"/>
    <n v="120375"/>
    <n v="0"/>
    <n v="0"/>
    <m/>
    <n v="1209421.7777833305"/>
    <m/>
    <m/>
    <m/>
    <m/>
    <m/>
    <m/>
    <m/>
    <m/>
    <m/>
    <n v="800.17981817307691"/>
    <m/>
    <m/>
    <m/>
    <m/>
    <n v="1689279.79"/>
    <m/>
    <n v="515.69798915499996"/>
    <m/>
    <m/>
    <n v="335.90060855166865"/>
    <n v="143.95740366500084"/>
    <m/>
    <m/>
    <m/>
    <m/>
    <m/>
    <n v="21"/>
    <n v="130"/>
    <m/>
    <m/>
    <n v="20"/>
    <m/>
    <m/>
    <n v="6"/>
    <n v="0"/>
    <n v="0"/>
    <n v="1"/>
    <n v="7"/>
    <n v="0"/>
    <n v="0"/>
    <m/>
    <n v="0"/>
    <n v="0"/>
    <n v="0"/>
    <n v="0"/>
    <m/>
    <m/>
    <m/>
    <m/>
    <m/>
    <m/>
    <m/>
    <m/>
    <m/>
    <m/>
    <m/>
    <m/>
    <n v="12745"/>
    <n v="185"/>
    <m/>
    <n v="30"/>
    <n v="30"/>
    <n v="30"/>
    <n v="0"/>
    <n v="0"/>
    <n v="5467"/>
    <n v="115"/>
    <n v="5"/>
    <n v="2"/>
    <n v="0"/>
    <n v="2"/>
    <m/>
    <n v="5591"/>
    <n v="252.93154099999998"/>
    <n v="145.507857"/>
    <n v="31.812844999999996"/>
    <n v="44.161822000000001"/>
    <m/>
    <m/>
    <m/>
    <m/>
    <m/>
    <m/>
    <m/>
    <n v="3.3662670000000001"/>
    <n v="477.78033199999993"/>
    <n v="59.91"/>
    <n v="53.951599570361154"/>
    <n v="32.973868867415476"/>
    <n v="212.91"/>
    <n v="191.73485335545976"/>
    <n v="117.1835489995231"/>
    <n v="0"/>
    <n v="0"/>
    <n v="0"/>
    <n v="423.93"/>
    <n v="381.76767828180942"/>
    <n v="233.32686077388487"/>
    <n v="168.26"/>
    <n v="151.52555739791302"/>
    <n v="92.608632542669469"/>
    <n v="0"/>
    <n v="0"/>
    <n v="0"/>
    <n v="23"/>
    <n v="42"/>
    <n v="120"/>
    <n v="37"/>
    <n v="233"/>
    <n v="23"/>
    <n v="42"/>
    <n v="120"/>
    <n v="37"/>
    <n v="82"/>
    <n v="5591"/>
    <n v="216"/>
    <n v="323.17"/>
    <n v="0"/>
    <n v="530.6"/>
    <n v="853.77"/>
    <m/>
    <n v="50.976799999999997"/>
    <n v="0"/>
    <n v="0"/>
    <n v="3.5507999999999998E-2"/>
    <n v="0"/>
    <n v="5.14"/>
    <n v="0"/>
    <n v="0"/>
    <m/>
    <m/>
    <n v="0.12711900000000001"/>
    <m/>
    <m/>
    <m/>
    <m/>
    <m/>
    <m/>
    <m/>
    <m/>
    <m/>
    <m/>
    <m/>
    <m/>
    <m/>
    <m/>
    <m/>
    <m/>
    <n v="0.19884249521014433"/>
    <n v="8.5218212232918991E-2"/>
  </r>
  <r>
    <x v="0"/>
    <x v="0"/>
    <s v="2019Q4"/>
    <s v="Distribution"/>
    <s v="Local"/>
    <s v="North North West Service Territory (NNWST)"/>
    <x v="6"/>
    <s v="UEDCL"/>
    <s v="D5"/>
    <s v="2019Q4D5"/>
    <n v="830309.89999999967"/>
    <n v="499912.1"/>
    <n v="247599.2"/>
    <n v="0"/>
    <n v="0"/>
    <n v="0"/>
    <m/>
    <n v="1577821.1999999995"/>
    <m/>
    <m/>
    <m/>
    <m/>
    <m/>
    <m/>
    <m/>
    <m/>
    <m/>
    <n v="1126.9220538509999"/>
    <m/>
    <m/>
    <m/>
    <m/>
    <n v="1925184.6"/>
    <m/>
    <n v="621.84559994239999"/>
    <m/>
    <m/>
    <n v="208.41804000000022"/>
    <n v="138.94536000000014"/>
    <m/>
    <m/>
    <m/>
    <m/>
    <m/>
    <n v="48"/>
    <n v="110"/>
    <m/>
    <m/>
    <n v="34"/>
    <m/>
    <m/>
    <n v="7"/>
    <n v="0"/>
    <n v="0"/>
    <n v="8"/>
    <n v="7"/>
    <n v="0"/>
    <n v="0"/>
    <n v="0"/>
    <n v="0"/>
    <n v="0"/>
    <n v="0"/>
    <n v="0"/>
    <n v="0"/>
    <m/>
    <m/>
    <m/>
    <m/>
    <m/>
    <m/>
    <m/>
    <m/>
    <m/>
    <m/>
    <m/>
    <n v="16225"/>
    <n v="214"/>
    <m/>
    <n v="43"/>
    <m/>
    <n v="43"/>
    <m/>
    <n v="0"/>
    <n v="8872"/>
    <n v="165"/>
    <n v="11"/>
    <n v="0"/>
    <n v="0"/>
    <n v="5"/>
    <m/>
    <n v="9053"/>
    <n v="347.54310900000002"/>
    <n v="159.13781399999999"/>
    <n v="47.128467999999998"/>
    <n v="63.211378999999994"/>
    <m/>
    <m/>
    <m/>
    <m/>
    <m/>
    <m/>
    <m/>
    <n v="2.2441559999999998"/>
    <n v="619.26492599999995"/>
    <n v="217.08"/>
    <n v="488.41179856262818"/>
    <n v="300.03136785702247"/>
    <n v="391.84"/>
    <n v="881.60714551676892"/>
    <n v="541.57126949095107"/>
    <n v="0.87"/>
    <n v="1.9574270533880893"/>
    <n v="1.2024474388963031"/>
    <n v="752.64"/>
    <n v="1693.3768936344961"/>
    <n v="1040.2414257596708"/>
    <n v="144.29"/>
    <n v="336.14431394401117"/>
    <n v="206.49345205580605"/>
    <n v="0"/>
    <n v="0"/>
    <n v="0"/>
    <n v="56"/>
    <n v="49"/>
    <n v="263"/>
    <n v="120"/>
    <n v="213"/>
    <n v="56"/>
    <n v="49"/>
    <n v="263"/>
    <n v="120"/>
    <n v="89"/>
    <n v="9053"/>
    <n v="5"/>
    <n v="423.36000000000007"/>
    <n v="0"/>
    <n v="784.81299999999987"/>
    <n v="1208.173"/>
    <m/>
    <n v="86.775360000000006"/>
    <n v="0"/>
    <n v="0"/>
    <n v="0"/>
    <n v="0"/>
    <n v="10.059999999999999"/>
    <n v="0"/>
    <n v="0"/>
    <m/>
    <m/>
    <n v="0.33898400000000001"/>
    <m/>
    <m/>
    <m/>
    <m/>
    <m/>
    <m/>
    <m/>
    <m/>
    <m/>
    <m/>
    <m/>
    <m/>
    <m/>
    <m/>
    <m/>
    <n v="0"/>
    <n v="0.10825873009788267"/>
    <n v="7.2172486731921767E-2"/>
  </r>
  <r>
    <x v="0"/>
    <x v="0"/>
    <s v="2019Q4"/>
    <s v="Distribution"/>
    <s v="Local"/>
    <s v="Southern Service Territory (SST)"/>
    <x v="7"/>
    <s v="UEDCL"/>
    <s v="D6"/>
    <s v="2019Q4D6"/>
    <n v="1168473.4000000046"/>
    <n v="601848.70000000019"/>
    <n v="243189"/>
    <n v="0"/>
    <n v="0"/>
    <n v="0"/>
    <m/>
    <n v="2013511.1000000047"/>
    <m/>
    <m/>
    <m/>
    <m/>
    <m/>
    <m/>
    <m/>
    <m/>
    <m/>
    <n v="1438.347646597992"/>
    <m/>
    <m/>
    <m/>
    <m/>
    <n v="2648296.4599999962"/>
    <m/>
    <n v="834.65178296919908"/>
    <m/>
    <m/>
    <n v="317.39267999999572"/>
    <n v="317.39267999999572"/>
    <m/>
    <m/>
    <m/>
    <m/>
    <m/>
    <n v="105"/>
    <n v="204"/>
    <m/>
    <m/>
    <n v="46"/>
    <m/>
    <m/>
    <n v="21"/>
    <n v="0"/>
    <n v="0"/>
    <n v="7"/>
    <n v="2"/>
    <n v="0"/>
    <n v="0"/>
    <m/>
    <n v="0"/>
    <n v="0"/>
    <n v="0"/>
    <n v="0"/>
    <m/>
    <m/>
    <m/>
    <m/>
    <m/>
    <m/>
    <m/>
    <m/>
    <m/>
    <m/>
    <m/>
    <m/>
    <n v="24460"/>
    <n v="385"/>
    <m/>
    <n v="38"/>
    <n v="38"/>
    <n v="0"/>
    <n v="38"/>
    <n v="0"/>
    <n v="13922"/>
    <n v="307"/>
    <n v="12"/>
    <n v="0"/>
    <n v="0"/>
    <n v="0"/>
    <m/>
    <n v="14241"/>
    <n v="291.37644899999998"/>
    <n v="203.09941800000001"/>
    <n v="57.364728999999997"/>
    <n v="43.915163"/>
    <m/>
    <m/>
    <m/>
    <m/>
    <m/>
    <m/>
    <m/>
    <n v="2.2441710000000001"/>
    <n v="597.99993000000006"/>
    <n v="33"/>
    <n v="49.146350813609587"/>
    <n v="30.037020958507835"/>
    <n v="194"/>
    <n v="288.92097144970484"/>
    <n v="176.58127472577334"/>
    <n v="0"/>
    <n v="0"/>
    <n v="0"/>
    <n v="605"/>
    <n v="901.01643158284242"/>
    <n v="550.67871757264368"/>
    <n v="0"/>
    <n v="0"/>
    <n v="0"/>
    <n v="0"/>
    <n v="0"/>
    <n v="0"/>
    <n v="231"/>
    <n v="123"/>
    <n v="523"/>
    <n v="177"/>
    <n v="452"/>
    <n v="231"/>
    <n v="123"/>
    <n v="523"/>
    <n v="157"/>
    <n v="122"/>
    <n v="14241"/>
    <n v="0"/>
    <n v="548.41000000000008"/>
    <n v="0"/>
    <n v="1010.9"/>
    <n v="1559.31"/>
    <m/>
    <n v="93.638720000000006"/>
    <n v="0"/>
    <n v="0"/>
    <n v="0.45135599999999998"/>
    <n v="0"/>
    <n v="13.251186000000001"/>
    <n v="0"/>
    <n v="0"/>
    <m/>
    <m/>
    <n v="0.46610300000000005"/>
    <m/>
    <m/>
    <m/>
    <m/>
    <m/>
    <m/>
    <m/>
    <m/>
    <m/>
    <m/>
    <m/>
    <m/>
    <m/>
    <m/>
    <m/>
    <n v="0"/>
    <n v="0.11984786627702405"/>
    <n v="0.11984786627702405"/>
  </r>
  <r>
    <x v="0"/>
    <x v="0"/>
    <s v="2019Q4"/>
    <s v="Distribution"/>
    <s v="Local"/>
    <s v="Southern West Service Territory (SWST)"/>
    <x v="8"/>
    <s v="UEDCL"/>
    <s v="D7"/>
    <s v="2019Q4D7"/>
    <n v="623304.30000000261"/>
    <n v="342805.10000000009"/>
    <n v="258992"/>
    <n v="429722"/>
    <n v="0"/>
    <n v="0"/>
    <m/>
    <n v="1654823.4000000027"/>
    <m/>
    <m/>
    <m/>
    <m/>
    <m/>
    <m/>
    <m/>
    <m/>
    <m/>
    <n v="1302.9837862921959"/>
    <m/>
    <m/>
    <m/>
    <m/>
    <n v="2436829.2999999942"/>
    <m/>
    <n v="741.36322044199801"/>
    <m/>
    <m/>
    <n v="469.20353999999486"/>
    <n v="312.80235999999661"/>
    <n v="0"/>
    <n v="0"/>
    <n v="0"/>
    <n v="0"/>
    <n v="0"/>
    <n v="33"/>
    <n v="200"/>
    <n v="0"/>
    <n v="0"/>
    <n v="27"/>
    <m/>
    <m/>
    <n v="10"/>
    <n v="0"/>
    <n v="0"/>
    <n v="3"/>
    <m/>
    <n v="0"/>
    <n v="4"/>
    <m/>
    <n v="0"/>
    <n v="2"/>
    <n v="0"/>
    <n v="0"/>
    <m/>
    <m/>
    <m/>
    <m/>
    <m/>
    <m/>
    <m/>
    <m/>
    <m/>
    <m/>
    <m/>
    <m/>
    <n v="19730"/>
    <n v="279"/>
    <m/>
    <n v="31"/>
    <n v="31"/>
    <n v="0"/>
    <n v="31"/>
    <n v="0"/>
    <n v="10227"/>
    <n v="207"/>
    <n v="10"/>
    <n v="1"/>
    <n v="0"/>
    <n v="0"/>
    <m/>
    <n v="10444"/>
    <n v="266.63343699999996"/>
    <n v="166.68438500000002"/>
    <n v="59.563140999999995"/>
    <n v="43.895773999999996"/>
    <m/>
    <m/>
    <m/>
    <m/>
    <m/>
    <m/>
    <m/>
    <n v="2.2441559999999998"/>
    <n v="539.02089299999989"/>
    <n v="64.7"/>
    <n v="78.231664691397839"/>
    <n v="47.813237667765065"/>
    <n v="363.44"/>
    <n v="439.45156438085979"/>
    <n v="268.58180986047199"/>
    <n v="0"/>
    <n v="0"/>
    <n v="0"/>
    <n v="373.97"/>
    <n v="452.18385849524032"/>
    <n v="276.3634697158285"/>
    <n v="37.299999999999997"/>
    <n v="45.101098809723936"/>
    <n v="27.564664065033025"/>
    <n v="0"/>
    <n v="0"/>
    <n v="0"/>
    <n v="187"/>
    <n v="286"/>
    <n v="117"/>
    <n v="18"/>
    <n v="142"/>
    <n v="186"/>
    <n v="284"/>
    <n v="117"/>
    <n v="18"/>
    <n v="56"/>
    <n v="10445"/>
    <n v="4"/>
    <n v="308.86500000000001"/>
    <n v="0"/>
    <n v="882.45"/>
    <n v="1191.3150000000001"/>
    <m/>
    <n v="117.16543999999999"/>
    <n v="0"/>
    <n v="0"/>
    <n v="0"/>
    <n v="0"/>
    <n v="8.2808469999999996"/>
    <n v="0"/>
    <n v="0"/>
    <m/>
    <m/>
    <n v="0.33898400000000001"/>
    <m/>
    <m/>
    <m/>
    <m/>
    <m/>
    <m/>
    <m/>
    <m/>
    <m/>
    <m/>
    <m/>
    <m/>
    <m/>
    <m/>
    <m/>
    <m/>
    <n v="0.1925467409637581"/>
    <n v="0.12836449397583874"/>
  </r>
  <r>
    <x v="0"/>
    <x v="0"/>
    <s v="2019Q4"/>
    <s v="Distribution"/>
    <s v="Local"/>
    <s v="North Western Service Territory (NWST)"/>
    <x v="9"/>
    <s v="UEDCL"/>
    <s v="D8"/>
    <s v="2019Q4D8"/>
    <n v="1834318.8000000073"/>
    <n v="1178053.3"/>
    <n v="672141"/>
    <n v="773438"/>
    <n v="0"/>
    <n v="0"/>
    <m/>
    <n v="4457951.1000000071"/>
    <m/>
    <m/>
    <m/>
    <m/>
    <m/>
    <m/>
    <m/>
    <m/>
    <m/>
    <n v="3034.7084202197902"/>
    <m/>
    <m/>
    <m/>
    <m/>
    <n v="10532682.724500433"/>
    <m/>
    <n v="3189.1268785741304"/>
    <m/>
    <m/>
    <n v="4859.7852996003412"/>
    <n v="1214.9463249000853"/>
    <m/>
    <m/>
    <m/>
    <m/>
    <m/>
    <n v="92"/>
    <n v="277"/>
    <m/>
    <m/>
    <n v="93"/>
    <m/>
    <m/>
    <n v="41"/>
    <n v="3"/>
    <n v="0"/>
    <n v="28"/>
    <n v="13"/>
    <n v="0"/>
    <n v="0"/>
    <m/>
    <n v="0"/>
    <n v="0"/>
    <n v="0"/>
    <n v="0"/>
    <m/>
    <m/>
    <m/>
    <m/>
    <m/>
    <m/>
    <m/>
    <m/>
    <m/>
    <m/>
    <m/>
    <m/>
    <n v="47315"/>
    <n v="547"/>
    <m/>
    <n v="64"/>
    <n v="64"/>
    <n v="0"/>
    <n v="64"/>
    <n v="0"/>
    <n v="18856"/>
    <n v="531"/>
    <n v="47"/>
    <n v="5"/>
    <m/>
    <n v="3"/>
    <m/>
    <n v="19442"/>
    <n v="510.89767000000001"/>
    <n v="340.27063599999997"/>
    <n v="74.666122000000001"/>
    <n v="71.960621000000003"/>
    <m/>
    <m/>
    <m/>
    <m/>
    <m/>
    <m/>
    <m/>
    <n v="5.6103990000000001"/>
    <n v="1003.4054480000001"/>
    <n v="35"/>
    <n v="100.66341193548402"/>
    <n v="61.52296078966944"/>
    <n v="345"/>
    <n v="992.25363193548537"/>
    <n v="606.44061349817025"/>
    <n v="68"/>
    <n v="195.57462890322611"/>
    <n v="119.53032381992921"/>
    <n v="170"/>
    <n v="488.93657225806527"/>
    <n v="298.82580954982302"/>
    <n v="40"/>
    <n v="115.04389935483889"/>
    <n v="70.31195518819365"/>
    <n v="0"/>
    <n v="0"/>
    <n v="0"/>
    <n v="130"/>
    <n v="859"/>
    <n v="236"/>
    <n v="658"/>
    <n v="0"/>
    <n v="130"/>
    <n v="859"/>
    <n v="236"/>
    <n v="362"/>
    <n v="0"/>
    <n v="19442"/>
    <n v="3"/>
    <n v="938.7"/>
    <n v="0"/>
    <n v="1510"/>
    <n v="2448.6999999999998"/>
    <m/>
    <n v="190.13007999999999"/>
    <n v="0"/>
    <n v="0"/>
    <n v="7.2711999999999999E-2"/>
    <n v="0"/>
    <n v="24.242033999999997"/>
    <n v="0"/>
    <n v="0"/>
    <m/>
    <m/>
    <n v="1.0169520000000001"/>
    <m/>
    <m/>
    <m/>
    <m/>
    <m/>
    <m/>
    <m/>
    <m/>
    <m/>
    <m/>
    <m/>
    <m/>
    <m/>
    <m/>
    <m/>
    <n v="0"/>
    <n v="0.4614005212837019"/>
    <n v="0.11535013032092548"/>
  </r>
  <r>
    <x v="0"/>
    <x v="0"/>
    <s v="2019Q4"/>
    <s v="Distribution"/>
    <s v="Local"/>
    <s v="Kilembe Investment Limited"/>
    <x v="10"/>
    <s v="KIL"/>
    <s v="D12"/>
    <s v="2019Q4D12"/>
    <n v="976147.79"/>
    <n v="333576.11"/>
    <n v="189507"/>
    <n v="0"/>
    <n v="0"/>
    <n v="0"/>
    <m/>
    <n v="1499230.9"/>
    <m/>
    <m/>
    <m/>
    <m/>
    <m/>
    <m/>
    <m/>
    <m/>
    <m/>
    <n v="923.08999999999992"/>
    <m/>
    <m/>
    <m/>
    <m/>
    <n v="1942651"/>
    <m/>
    <n v="533.91"/>
    <n v="1942.6510000000001"/>
    <n v="37.954000000000001"/>
    <n v="43.032299999999999"/>
    <n v="66.820400000000006"/>
    <m/>
    <m/>
    <m/>
    <m/>
    <m/>
    <n v="32"/>
    <n v="115"/>
    <m/>
    <m/>
    <n v="34"/>
    <m/>
    <m/>
    <n v="7"/>
    <n v="0"/>
    <n v="0"/>
    <n v="5"/>
    <n v="2"/>
    <n v="0"/>
    <n v="0"/>
    <m/>
    <n v="0"/>
    <n v="0"/>
    <n v="0"/>
    <n v="0"/>
    <m/>
    <m/>
    <m/>
    <m/>
    <m/>
    <m/>
    <m/>
    <m/>
    <m/>
    <m/>
    <m/>
    <m/>
    <n v="13555"/>
    <n v="195"/>
    <m/>
    <n v="35"/>
    <n v="35"/>
    <n v="21"/>
    <n v="12"/>
    <n v="2"/>
    <n v="14569"/>
    <n v="161"/>
    <n v="50"/>
    <n v="0"/>
    <n v="0"/>
    <n v="0"/>
    <m/>
    <n v="14780"/>
    <n v="162.24"/>
    <n v="179.55"/>
    <n v="293.02999999999997"/>
    <n v="149.97999999999999"/>
    <m/>
    <m/>
    <m/>
    <m/>
    <m/>
    <m/>
    <m/>
    <n v="76.11"/>
    <n v="860.91"/>
    <m/>
    <m/>
    <m/>
    <n v="66.009100000000004"/>
    <n v="59.361983630000005"/>
    <n v="15.67156367832"/>
    <m/>
    <m/>
    <m/>
    <n v="343.79700000000003"/>
    <n v="309.17664210000004"/>
    <n v="81.622633514400007"/>
    <n v="24.753399999999999"/>
    <n v="22.260732619999999"/>
    <n v="5.8768334116799998"/>
    <m/>
    <m/>
    <m/>
    <n v="12"/>
    <n v="14"/>
    <n v="8"/>
    <n v="3"/>
    <n v="0"/>
    <n v="10"/>
    <n v="9"/>
    <n v="6"/>
    <n v="1"/>
    <n v="0"/>
    <n v="14885"/>
    <n v="0"/>
    <n v="565.39300000000003"/>
    <n v="32.409999999999997"/>
    <n v="245.01"/>
    <n v="842.81299999999999"/>
    <m/>
    <n v="171.75908099999998"/>
    <n v="0.17879999999999999"/>
    <n v="0"/>
    <n v="0.5"/>
    <n v="16.424700000000001"/>
    <n v="0.44839999999999997"/>
    <n v="0"/>
    <n v="12.05298"/>
    <m/>
    <m/>
    <n v="0"/>
    <m/>
    <m/>
    <m/>
    <m/>
    <m/>
    <m/>
    <m/>
    <m/>
    <m/>
    <m/>
    <m/>
    <m/>
    <m/>
    <m/>
    <m/>
    <n v="37.954000000000001"/>
    <n v="43.032299999999999"/>
    <n v="66.820400000000006"/>
  </r>
  <r>
    <x v="0"/>
    <x v="0"/>
    <s v="2019Q4"/>
    <s v="Distribution"/>
    <s v="Local"/>
    <s v="Pader Abim Community Multipurpose Electric Co-operative Society Limited"/>
    <x v="11"/>
    <s v="PACMECS"/>
    <s v="D9"/>
    <s v="2019Q4D9"/>
    <n v="391889"/>
    <n v="171420"/>
    <n v="0"/>
    <n v="0"/>
    <n v="0"/>
    <n v="0"/>
    <m/>
    <n v="563309"/>
    <m/>
    <m/>
    <m/>
    <m/>
    <m/>
    <m/>
    <m/>
    <m/>
    <m/>
    <n v="364.99503900000002"/>
    <m/>
    <m/>
    <m/>
    <m/>
    <n v="655058"/>
    <m/>
    <n v="227.15822"/>
    <n v="10346.599"/>
    <n v="16834.689999999999"/>
    <n v="106386.00000000001"/>
    <n v="12516"/>
    <m/>
    <m/>
    <m/>
    <m/>
    <m/>
    <n v="20"/>
    <n v="62"/>
    <m/>
    <m/>
    <n v="15"/>
    <m/>
    <m/>
    <n v="3"/>
    <n v="0"/>
    <n v="0"/>
    <n v="2"/>
    <n v="0"/>
    <n v="0"/>
    <n v="0"/>
    <m/>
    <n v="0"/>
    <n v="0"/>
    <n v="0"/>
    <n v="0"/>
    <m/>
    <m/>
    <m/>
    <m/>
    <m/>
    <m/>
    <m/>
    <m/>
    <m/>
    <m/>
    <m/>
    <m/>
    <n v="6330"/>
    <n v="102"/>
    <m/>
    <n v="36"/>
    <n v="36"/>
    <n v="0"/>
    <n v="36"/>
    <n v="0"/>
    <n v="3893"/>
    <n v="73"/>
    <n v="0"/>
    <n v="0"/>
    <n v="0"/>
    <n v="0"/>
    <m/>
    <n v="3966"/>
    <n v="48.724139000000001"/>
    <n v="22.705100000000002"/>
    <n v="35.681100000000001"/>
    <n v="38.117800000000003"/>
    <m/>
    <m/>
    <m/>
    <m/>
    <m/>
    <m/>
    <m/>
    <n v="34.029949999999999"/>
    <n v="179.25808899999998"/>
    <n v="40.799999999999997"/>
    <n v="14443.2"/>
    <n v="8.8767907200000007"/>
    <n v="16"/>
    <n v="5664"/>
    <n v="1.9570906399999999"/>
    <n v="0"/>
    <n v="0"/>
    <n v="0"/>
    <n v="130.72999999999999"/>
    <n v="46278.42"/>
    <n v="28.442716932"/>
    <n v="57.18"/>
    <n v="20241.72"/>
    <n v="12.440561111999999"/>
    <n v="18.16"/>
    <n v="6428.64"/>
    <n v="3.9510421439999996"/>
    <n v="0"/>
    <n v="17"/>
    <n v="4"/>
    <n v="19"/>
    <n v="3"/>
    <n v="0"/>
    <n v="17"/>
    <n v="4"/>
    <n v="19"/>
    <n v="3"/>
    <n v="2915"/>
    <n v="0"/>
    <n v="321.7"/>
    <n v="0"/>
    <n v="518.79999999999995"/>
    <n v="840.5"/>
    <m/>
    <n v="29.342836000000002"/>
    <n v="0"/>
    <n v="0"/>
    <n v="4.6497000000000002"/>
    <n v="1.4636"/>
    <n v="3.3018000000000001"/>
    <n v="0.16"/>
    <n v="0"/>
    <m/>
    <m/>
    <n v="0.1"/>
    <m/>
    <m/>
    <m/>
    <m/>
    <m/>
    <m/>
    <m/>
    <m/>
    <m/>
    <m/>
    <m/>
    <m/>
    <m/>
    <m/>
    <m/>
    <n v="16834.689999999999"/>
    <n v="106386.00000000001"/>
    <n v="12516"/>
  </r>
  <r>
    <x v="0"/>
    <x v="0"/>
    <s v="2019Q4"/>
    <s v="Distribution"/>
    <s v="Local"/>
    <s v="Bundibugyo Energy Cooperative Society (BECS)"/>
    <x v="12"/>
    <s v="BECS"/>
    <s v="D10"/>
    <s v="2019Q4D10"/>
    <n v="641831.48252999992"/>
    <n v="113264.37926999999"/>
    <n v="0"/>
    <n v="0"/>
    <n v="0"/>
    <n v="0"/>
    <m/>
    <n v="755095.86179999996"/>
    <m/>
    <m/>
    <m/>
    <m/>
    <m/>
    <m/>
    <m/>
    <m/>
    <m/>
    <s v=""/>
    <m/>
    <m/>
    <m/>
    <m/>
    <n v="2378266"/>
    <m/>
    <n v="0"/>
    <m/>
    <m/>
    <m/>
    <m/>
    <m/>
    <m/>
    <m/>
    <m/>
    <m/>
    <n v="7"/>
    <n v="27"/>
    <m/>
    <m/>
    <n v="8"/>
    <m/>
    <m/>
    <n v="4"/>
    <n v="0"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0"/>
    <n v="0"/>
    <n v="0"/>
    <n v="9602"/>
    <n v="60"/>
    <n v="0"/>
    <n v="0"/>
    <n v="0"/>
    <n v="0"/>
    <m/>
    <n v="9662"/>
    <n v="0"/>
    <n v="0"/>
    <n v="0"/>
    <n v="0"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47"/>
    <n v="0"/>
    <n v="107"/>
    <n v="254"/>
    <m/>
    <n v="0"/>
    <n v="0"/>
    <n v="0"/>
    <n v="0"/>
    <n v="0"/>
    <n v="0"/>
    <n v="0"/>
    <n v="0"/>
    <m/>
    <m/>
    <n v="0"/>
    <m/>
    <m/>
    <m/>
    <m/>
    <m/>
    <m/>
    <m/>
    <m/>
    <m/>
    <m/>
    <m/>
    <m/>
    <m/>
    <m/>
    <m/>
    <e v="#REF!"/>
    <e v="#REF!"/>
    <e v="#REF!"/>
  </r>
  <r>
    <x v="0"/>
    <x v="1"/>
    <s v="2019Q3"/>
    <s v="Distribution"/>
    <s v="Local"/>
    <s v="Kyegegewa Rural Electricity Cooperation Society"/>
    <x v="0"/>
    <s v="KRECS"/>
    <s v="D11"/>
    <s v="2019Q3D11"/>
    <n v="520650"/>
    <n v="347100"/>
    <n v="0"/>
    <n v="0"/>
    <n v="0"/>
    <n v="0"/>
    <m/>
    <n v="867750"/>
    <m/>
    <m/>
    <m/>
    <m/>
    <m/>
    <m/>
    <m/>
    <m/>
    <m/>
    <n v="509.63805000000002"/>
    <m/>
    <m/>
    <m/>
    <m/>
    <n v="1153197"/>
    <m/>
    <n v="339.60809599999999"/>
    <m/>
    <m/>
    <m/>
    <m/>
    <m/>
    <m/>
    <m/>
    <m/>
    <m/>
    <n v="24"/>
    <n v="124"/>
    <m/>
    <m/>
    <n v="25"/>
    <m/>
    <m/>
    <n v="2"/>
    <n v="0"/>
    <n v="0"/>
    <n v="0"/>
    <n v="2"/>
    <n v="0"/>
    <n v="0"/>
    <m/>
    <n v="0"/>
    <n v="0"/>
    <n v="0"/>
    <n v="0"/>
    <m/>
    <m/>
    <m/>
    <m/>
    <m/>
    <m/>
    <m/>
    <m/>
    <m/>
    <m/>
    <m/>
    <m/>
    <n v="10330"/>
    <n v="177"/>
    <m/>
    <n v="38"/>
    <n v="38"/>
    <n v="0"/>
    <n v="35"/>
    <n v="3"/>
    <n v="6665"/>
    <n v="136"/>
    <n v="0"/>
    <n v="0"/>
    <n v="0"/>
    <n v="0"/>
    <m/>
    <n v="6801"/>
    <n v="110.02227199999999"/>
    <n v="45.4377"/>
    <n v="36.073028000000001"/>
    <n v="41.501441999999997"/>
    <m/>
    <m/>
    <m/>
    <m/>
    <m/>
    <m/>
    <m/>
    <n v="1.9322899999999998"/>
    <n v="234.96673199999998"/>
    <m/>
    <m/>
    <m/>
    <m/>
    <m/>
    <m/>
    <m/>
    <m/>
    <m/>
    <m/>
    <m/>
    <m/>
    <m/>
    <m/>
    <m/>
    <m/>
    <m/>
    <m/>
    <n v="0"/>
    <n v="77"/>
    <n v="30"/>
    <n v="0"/>
    <n v="0"/>
    <n v="0"/>
    <n v="77"/>
    <n v="30"/>
    <n v="0"/>
    <n v="247"/>
    <n v="1906"/>
    <n v="0"/>
    <n v="290"/>
    <n v="0"/>
    <n v="203"/>
    <n v="493"/>
    <m/>
    <n v="67.574798999999999"/>
    <n v="7.5899999999999995E-2"/>
    <n v="0"/>
    <n v="0"/>
    <n v="11.189039000000001"/>
    <n v="0"/>
    <n v="7.1379999999999999"/>
    <n v="0"/>
    <m/>
    <m/>
    <n v="0.79400000000000004"/>
    <m/>
    <m/>
    <m/>
    <m/>
    <m/>
    <m/>
    <m/>
    <m/>
    <m/>
    <m/>
    <m/>
    <m/>
    <m/>
    <m/>
    <m/>
    <n v="24"/>
    <n v="69.5"/>
    <n v="0"/>
  </r>
  <r>
    <x v="0"/>
    <x v="1"/>
    <s v="2019Q3"/>
    <s v="Distribution"/>
    <s v="Local"/>
    <s v="UMEME(U) Limited"/>
    <x v="1"/>
    <s v="Umeme"/>
    <s v="D14"/>
    <s v="2019Q3D14"/>
    <n v="169945525.08139747"/>
    <n v="91224711.357172489"/>
    <n v="125052049.61600001"/>
    <n v="229080619.81400013"/>
    <n v="193770532.493"/>
    <n v="446675.80299999996"/>
    <m/>
    <n v="809520114.16457009"/>
    <m/>
    <m/>
    <m/>
    <m/>
    <m/>
    <m/>
    <m/>
    <m/>
    <m/>
    <m/>
    <n v="251044.299"/>
    <n v="506379.58899999998"/>
    <n v="207200.573"/>
    <m/>
    <n v="966941177"/>
    <m/>
    <n v="254685.39921800001"/>
    <m/>
    <m/>
    <m/>
    <m/>
    <n v="0"/>
    <m/>
    <n v="206"/>
    <n v="1"/>
    <n v="140"/>
    <n v="1141"/>
    <n v="4524"/>
    <n v="1"/>
    <n v="1"/>
    <n v="2647"/>
    <n v="18"/>
    <n v="3"/>
    <n v="2081"/>
    <n v="13"/>
    <n v="20"/>
    <n v="1236"/>
    <m/>
    <n v="10"/>
    <n v="868"/>
    <m/>
    <n v="4"/>
    <n v="67"/>
    <n v="30"/>
    <n v="17"/>
    <n v="38"/>
    <m/>
    <m/>
    <m/>
    <m/>
    <m/>
    <m/>
    <m/>
    <m/>
    <m/>
    <m/>
    <m/>
    <n v="1897739"/>
    <n v="13066"/>
    <n v="4"/>
    <n v="1518"/>
    <n v="1522"/>
    <n v="1389"/>
    <n v="133"/>
    <m/>
    <n v="1297442"/>
    <n v="85544"/>
    <n v="2693"/>
    <n v="540"/>
    <n v="37"/>
    <n v="249"/>
    <m/>
    <n v="1386505"/>
    <n v="24637.001441637734"/>
    <n v="10378.302943715513"/>
    <n v="0"/>
    <n v="6782.4484587581428"/>
    <m/>
    <m/>
    <m/>
    <m/>
    <m/>
    <m/>
    <m/>
    <n v="5782.9384550862942"/>
    <n v="47580.691299197679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20360.790810502138"/>
    <n v="6298.8247578128967"/>
    <n v="8509.2488353488898"/>
    <n v="35168.86440366392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2019Q3"/>
    <s v="Distribution"/>
    <s v="Local"/>
    <s v="Central North Service Territory (CNST)"/>
    <x v="2"/>
    <s v="UEDCL"/>
    <s v="D1"/>
    <s v="2019Q3D1"/>
    <n v="282347.07332727115"/>
    <n v="203546.73189744045"/>
    <n v="50053.3"/>
    <n v="0"/>
    <n v="0"/>
    <n v="0"/>
    <m/>
    <n v="535947.10522471159"/>
    <m/>
    <m/>
    <m/>
    <m/>
    <m/>
    <m/>
    <m/>
    <m/>
    <m/>
    <n v="399.72430304"/>
    <m/>
    <m/>
    <m/>
    <m/>
    <n v="609365.44999999995"/>
    <m/>
    <n v="191.44086434900004"/>
    <m/>
    <m/>
    <m/>
    <m/>
    <m/>
    <m/>
    <m/>
    <m/>
    <m/>
    <n v="49"/>
    <n v="80"/>
    <m/>
    <m/>
    <n v="33"/>
    <m/>
    <m/>
    <n v="1"/>
    <n v="0"/>
    <n v="0"/>
    <n v="3"/>
    <n v="1"/>
    <n v="0"/>
    <n v="0"/>
    <m/>
    <n v="0"/>
    <n v="0"/>
    <n v="0"/>
    <n v="0"/>
    <m/>
    <m/>
    <m/>
    <m/>
    <m/>
    <m/>
    <m/>
    <m/>
    <m/>
    <m/>
    <m/>
    <m/>
    <n v="9985"/>
    <n v="167"/>
    <m/>
    <n v="25"/>
    <n v="25"/>
    <n v="25"/>
    <n v="0"/>
    <n v="0"/>
    <n v="3368"/>
    <n v="67"/>
    <n v="5"/>
    <n v="0"/>
    <n v="0"/>
    <n v="1"/>
    <m/>
    <n v="3441"/>
    <n v="206.611808"/>
    <n v="36.475618000000004"/>
    <n v="33.461722000000002"/>
    <n v="38.876892999999995"/>
    <m/>
    <m/>
    <m/>
    <m/>
    <m/>
    <m/>
    <m/>
    <n v="17.147401000000002"/>
    <n v="332.573442"/>
    <m/>
    <m/>
    <m/>
    <m/>
    <m/>
    <m/>
    <m/>
    <m/>
    <m/>
    <m/>
    <m/>
    <m/>
    <m/>
    <m/>
    <m/>
    <m/>
    <m/>
    <m/>
    <n v="23"/>
    <n v="40"/>
    <n v="102"/>
    <n v="89"/>
    <n v="200"/>
    <n v="23"/>
    <n v="38"/>
    <n v="89"/>
    <n v="80"/>
    <n v="116"/>
    <n v="3441"/>
    <n v="0.4"/>
    <n v="425.51299999999998"/>
    <n v="0"/>
    <n v="614.96499999999992"/>
    <n v="1040.4779999999998"/>
    <m/>
    <n v="32.491199999999999"/>
    <n v="0"/>
    <n v="0"/>
    <n v="0"/>
    <n v="0"/>
    <n v="3.12"/>
    <n v="0"/>
    <n v="0"/>
    <m/>
    <m/>
    <n v="0.46610300000000005"/>
    <m/>
    <m/>
    <m/>
    <m/>
    <m/>
    <m/>
    <m/>
    <m/>
    <m/>
    <m/>
    <m/>
    <m/>
    <m/>
    <m/>
    <m/>
    <n v="0"/>
    <n v="44.051006865173015"/>
    <n v="29.367337910115346"/>
  </r>
  <r>
    <x v="0"/>
    <x v="1"/>
    <s v="2019Q3"/>
    <s v="Distribution"/>
    <s v="Local"/>
    <s v="Eastern Service Territory (EST)"/>
    <x v="3"/>
    <s v="UEDCL"/>
    <s v="D2"/>
    <s v="2019Q3D2"/>
    <n v="339645.89999999647"/>
    <n v="280433.90000000061"/>
    <n v="0"/>
    <n v="0"/>
    <n v="0"/>
    <n v="0"/>
    <m/>
    <n v="620079.79999999702"/>
    <m/>
    <m/>
    <m/>
    <m/>
    <m/>
    <m/>
    <m/>
    <m/>
    <m/>
    <n v="443.63303466259106"/>
    <m/>
    <m/>
    <m/>
    <m/>
    <n v="777050.13999999966"/>
    <m/>
    <n v="250.483181581"/>
    <m/>
    <m/>
    <n v="125.57627200000212"/>
    <n v="31.39406800000053"/>
    <m/>
    <m/>
    <m/>
    <m/>
    <m/>
    <n v="26"/>
    <n v="173"/>
    <m/>
    <m/>
    <n v="24"/>
    <m/>
    <m/>
    <n v="9"/>
    <n v="0"/>
    <n v="0"/>
    <n v="0"/>
    <n v="0"/>
    <n v="0"/>
    <n v="0"/>
    <m/>
    <n v="0"/>
    <n v="0"/>
    <n v="0"/>
    <n v="0"/>
    <m/>
    <m/>
    <m/>
    <m/>
    <m/>
    <m/>
    <m/>
    <m/>
    <m/>
    <m/>
    <m/>
    <m/>
    <n v="13500"/>
    <n v="232"/>
    <m/>
    <n v="21"/>
    <n v="21"/>
    <n v="21"/>
    <n v="0"/>
    <n v="0"/>
    <n v="5461"/>
    <n v="98"/>
    <n v="0"/>
    <n v="0"/>
    <n v="0"/>
    <n v="0"/>
    <m/>
    <n v="5559"/>
    <n v="177.02446600000002"/>
    <n v="4.6010989999999996"/>
    <n v="24.571259999999995"/>
    <n v="34.798895999999999"/>
    <m/>
    <m/>
    <m/>
    <m/>
    <m/>
    <m/>
    <m/>
    <n v="17.343484"/>
    <n v="258.33920499999999"/>
    <n v="22"/>
    <n v="6.8038681296757781"/>
    <n v="4.1583541041545935"/>
    <n v="56"/>
    <n v="17.318937057356525"/>
    <n v="10.584901356029874"/>
    <m/>
    <m/>
    <m/>
    <n v="125"/>
    <n v="38.658341645885102"/>
    <n v="23.627011955423825"/>
    <m/>
    <m/>
    <m/>
    <m/>
    <m/>
    <m/>
    <n v="156"/>
    <n v="98"/>
    <n v="87"/>
    <n v="69"/>
    <n v="352"/>
    <n v="126"/>
    <n v="78"/>
    <n v="85"/>
    <n v="59"/>
    <n v="291"/>
    <n v="5559"/>
    <n v="0"/>
    <n v="572.12400000000002"/>
    <n v="0"/>
    <n v="564.923"/>
    <n v="1137.047"/>
    <m/>
    <n v="52.321920000000006"/>
    <n v="0"/>
    <n v="0"/>
    <n v="0.34533900000000001"/>
    <n v="0"/>
    <n v="14.341525000000001"/>
    <n v="0"/>
    <n v="0"/>
    <m/>
    <m/>
    <n v="0.46610300000000005"/>
    <m/>
    <m/>
    <m/>
    <m/>
    <m/>
    <m/>
    <m/>
    <m/>
    <m/>
    <m/>
    <m/>
    <m/>
    <m/>
    <m/>
    <m/>
    <n v="0"/>
    <n v="125.57627200000212"/>
    <n v="31.39406800000053"/>
  </r>
  <r>
    <x v="0"/>
    <x v="1"/>
    <s v="2019Q3"/>
    <s v="Distribution"/>
    <s v="Local"/>
    <s v="Mid West Service Territory (MWST)"/>
    <x v="4"/>
    <s v="UEDCL"/>
    <s v="D3"/>
    <s v="2019Q3D3"/>
    <n v="358469.50000000017"/>
    <n v="481755.90000000095"/>
    <n v="94913.099999999991"/>
    <n v="0"/>
    <n v="0"/>
    <n v="0"/>
    <m/>
    <n v="935138.50000000105"/>
    <m/>
    <m/>
    <m/>
    <m/>
    <m/>
    <m/>
    <m/>
    <m/>
    <m/>
    <n v="0"/>
    <m/>
    <m/>
    <m/>
    <m/>
    <n v="1162580.0590400002"/>
    <m/>
    <n v="656.86256146000005"/>
    <m/>
    <m/>
    <m/>
    <m/>
    <m/>
    <m/>
    <m/>
    <m/>
    <m/>
    <n v="60"/>
    <n v="104"/>
    <m/>
    <m/>
    <n v="24"/>
    <m/>
    <m/>
    <n v="4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0215"/>
    <n v="193"/>
    <m/>
    <n v="14"/>
    <n v="14"/>
    <n v="14"/>
    <n v="0"/>
    <n v="0"/>
    <n v="4435"/>
    <n v="171"/>
    <n v="5"/>
    <n v="0"/>
    <n v="0"/>
    <n v="0"/>
    <m/>
    <n v="4611"/>
    <n v="121.79245399999999"/>
    <n v="101.26230399999999"/>
    <n v="34.684674000000001"/>
    <n v="33.001159999999999"/>
    <m/>
    <m/>
    <m/>
    <m/>
    <m/>
    <m/>
    <m/>
    <n v="8.0059590000000007"/>
    <n v="298.74655100000001"/>
    <m/>
    <m/>
    <m/>
    <m/>
    <m/>
    <m/>
    <m/>
    <m/>
    <m/>
    <m/>
    <m/>
    <m/>
    <m/>
    <m/>
    <m/>
    <m/>
    <m/>
    <m/>
    <n v="123"/>
    <n v="95"/>
    <n v="156"/>
    <n v="106"/>
    <n v="269"/>
    <n v="118"/>
    <n v="78"/>
    <n v="125"/>
    <n v="89"/>
    <n v="159"/>
    <n v="4611"/>
    <n v="0"/>
    <n v="379.226"/>
    <n v="0"/>
    <n v="736.9559999999999"/>
    <n v="1116.1819999999998"/>
    <m/>
    <n v="45.1248"/>
    <n v="0"/>
    <n v="0"/>
    <n v="14.096610999999999"/>
    <n v="0"/>
    <n v="5.8820340000000009"/>
    <n v="0"/>
    <n v="0"/>
    <m/>
    <m/>
    <n v="0.12711900000000001"/>
    <m/>
    <m/>
    <m/>
    <m/>
    <m/>
    <m/>
    <m/>
    <m/>
    <m/>
    <m/>
    <m/>
    <m/>
    <m/>
    <m/>
    <m/>
    <n v="0"/>
    <n v="113.72077951999951"/>
    <n v="113.72077951999951"/>
  </r>
  <r>
    <x v="0"/>
    <x v="1"/>
    <s v="2019Q3"/>
    <s v="Distribution"/>
    <s v="Local"/>
    <s v="North East Service Territory (NEST)"/>
    <x v="5"/>
    <s v="UEDCL"/>
    <s v="D4"/>
    <s v="2019Q3D4"/>
    <n v="483982.65560477064"/>
    <n v="365938.24498328433"/>
    <n v="184351"/>
    <n v="150476"/>
    <n v="0"/>
    <n v="0"/>
    <m/>
    <n v="1184747.9005880549"/>
    <m/>
    <m/>
    <m/>
    <m/>
    <m/>
    <m/>
    <m/>
    <m/>
    <m/>
    <n v="795.95363511999994"/>
    <m/>
    <m/>
    <m/>
    <m/>
    <n v="1686640.2040000001"/>
    <m/>
    <n v="511.55596909899998"/>
    <m/>
    <m/>
    <m/>
    <m/>
    <m/>
    <m/>
    <m/>
    <m/>
    <m/>
    <n v="21"/>
    <n v="129"/>
    <m/>
    <m/>
    <n v="20"/>
    <m/>
    <m/>
    <n v="6"/>
    <n v="0"/>
    <n v="0"/>
    <n v="1"/>
    <n v="7"/>
    <n v="0"/>
    <n v="0"/>
    <m/>
    <n v="0"/>
    <n v="0"/>
    <n v="0"/>
    <n v="0"/>
    <m/>
    <m/>
    <m/>
    <m/>
    <m/>
    <m/>
    <m/>
    <m/>
    <m/>
    <m/>
    <m/>
    <m/>
    <n v="12695"/>
    <n v="184"/>
    <m/>
    <n v="30"/>
    <n v="30"/>
    <n v="30"/>
    <n v="0"/>
    <n v="0"/>
    <n v="5260"/>
    <n v="111"/>
    <n v="5"/>
    <n v="2"/>
    <n v="0"/>
    <n v="2"/>
    <m/>
    <n v="5380"/>
    <n v="263.51511800000003"/>
    <n v="140.51506699999999"/>
    <n v="56.560138999999999"/>
    <n v="43.579469000000003"/>
    <m/>
    <m/>
    <m/>
    <m/>
    <m/>
    <m/>
    <m/>
    <n v="19.435843999999999"/>
    <n v="523.605637"/>
    <m/>
    <m/>
    <m/>
    <m/>
    <m/>
    <m/>
    <m/>
    <m/>
    <m/>
    <m/>
    <m/>
    <m/>
    <m/>
    <m/>
    <m/>
    <m/>
    <m/>
    <m/>
    <n v="23"/>
    <n v="18"/>
    <n v="32"/>
    <n v="100"/>
    <n v="236"/>
    <n v="23"/>
    <n v="18"/>
    <n v="28"/>
    <n v="89"/>
    <n v="69"/>
    <n v="5380"/>
    <n v="5"/>
    <n v="320.17"/>
    <n v="0"/>
    <n v="529.6"/>
    <n v="849.77"/>
    <m/>
    <n v="47.974080000000001"/>
    <n v="0"/>
    <n v="0"/>
    <n v="0.94025400000000003"/>
    <n v="0"/>
    <n v="6.3240680000000005"/>
    <n v="0"/>
    <n v="0"/>
    <m/>
    <m/>
    <n v="0.381357"/>
    <m/>
    <m/>
    <m/>
    <m/>
    <m/>
    <m/>
    <m/>
    <m/>
    <m/>
    <m/>
    <m/>
    <m/>
    <m/>
    <m/>
    <m/>
    <n v="0"/>
    <n v="351.28247238836167"/>
    <n v="150.54963102358357"/>
  </r>
  <r>
    <x v="0"/>
    <x v="1"/>
    <s v="2019Q3"/>
    <s v="Distribution"/>
    <s v="Local"/>
    <s v="North North West Service Territory (NNWST)"/>
    <x v="6"/>
    <s v="UEDCL"/>
    <s v="D5"/>
    <s v="2019Q3D5"/>
    <n v="865084.70000000065"/>
    <n v="528608.20000000042"/>
    <n v="212484.19999999998"/>
    <n v="0"/>
    <n v="0"/>
    <n v="0"/>
    <m/>
    <n v="1606177.100000001"/>
    <m/>
    <m/>
    <m/>
    <m/>
    <m/>
    <m/>
    <m/>
    <m/>
    <m/>
    <n v="1152.7219395000002"/>
    <m/>
    <m/>
    <m/>
    <m/>
    <n v="1990040.2999999998"/>
    <m/>
    <n v="634.03627188241694"/>
    <m/>
    <m/>
    <m/>
    <m/>
    <m/>
    <m/>
    <m/>
    <m/>
    <m/>
    <n v="46"/>
    <n v="105"/>
    <m/>
    <m/>
    <n v="34"/>
    <m/>
    <m/>
    <n v="7"/>
    <n v="0"/>
    <n v="0"/>
    <n v="8"/>
    <n v="7"/>
    <n v="0"/>
    <n v="0"/>
    <n v="0"/>
    <n v="0"/>
    <n v="0"/>
    <n v="0"/>
    <n v="0"/>
    <n v="0"/>
    <m/>
    <m/>
    <m/>
    <m/>
    <m/>
    <m/>
    <m/>
    <m/>
    <m/>
    <m/>
    <m/>
    <n v="15925"/>
    <n v="207"/>
    <m/>
    <n v="43"/>
    <m/>
    <n v="43"/>
    <n v="0"/>
    <n v="0"/>
    <n v="8318"/>
    <n v="159"/>
    <n v="9"/>
    <n v="0"/>
    <n v="0"/>
    <n v="5"/>
    <m/>
    <n v="8491"/>
    <n v="326.769113"/>
    <n v="116.52177400000001"/>
    <n v="64.014978999999997"/>
    <n v="49.945237000000006"/>
    <m/>
    <m/>
    <m/>
    <m/>
    <m/>
    <m/>
    <m/>
    <n v="19.734010000000001"/>
    <n v="576.98511299999996"/>
    <m/>
    <m/>
    <m/>
    <m/>
    <m/>
    <m/>
    <m/>
    <m/>
    <m/>
    <m/>
    <m/>
    <m/>
    <m/>
    <m/>
    <m/>
    <m/>
    <m/>
    <m/>
    <n v="82"/>
    <n v="32"/>
    <n v="253"/>
    <n v="136"/>
    <n v="500"/>
    <n v="78"/>
    <n v="30"/>
    <n v="201"/>
    <n v="126"/>
    <n v="458"/>
    <n v="8491"/>
    <n v="5"/>
    <n v="423.36000000000007"/>
    <n v="0"/>
    <n v="784.81299999999987"/>
    <n v="1208.173"/>
    <m/>
    <n v="87.672480000000007"/>
    <n v="0"/>
    <n v="0"/>
    <n v="0"/>
    <n v="0"/>
    <n v="8.98"/>
    <n v="0"/>
    <n v="0"/>
    <m/>
    <m/>
    <n v="0.29661100000000001"/>
    <m/>
    <m/>
    <m/>
    <m/>
    <m/>
    <m/>
    <m/>
    <m/>
    <m/>
    <m/>
    <m/>
    <m/>
    <m/>
    <m/>
    <m/>
    <n v="0"/>
    <n v="383.86319999999881"/>
    <n v="383.86319999999881"/>
  </r>
  <r>
    <x v="0"/>
    <x v="1"/>
    <s v="2019Q3"/>
    <s v="Distribution"/>
    <s v="Local"/>
    <s v="Southern Service Territory (SST)"/>
    <x v="7"/>
    <s v="UEDCL"/>
    <s v="D6"/>
    <s v="2019Q3D6"/>
    <n v="1209291.5000000068"/>
    <n v="873697.90000000037"/>
    <n v="207748"/>
    <n v="0"/>
    <n v="0"/>
    <n v="0"/>
    <m/>
    <n v="2290737.4000000069"/>
    <m/>
    <m/>
    <m/>
    <m/>
    <m/>
    <m/>
    <m/>
    <m/>
    <m/>
    <n v="1640.9044479099998"/>
    <m/>
    <m/>
    <m/>
    <m/>
    <n v="2911068.8200000003"/>
    <m/>
    <n v="929.24978994470007"/>
    <m/>
    <m/>
    <m/>
    <m/>
    <m/>
    <m/>
    <m/>
    <m/>
    <m/>
    <n v="98"/>
    <n v="192"/>
    <m/>
    <m/>
    <n v="46"/>
    <m/>
    <m/>
    <n v="21"/>
    <n v="0"/>
    <n v="0"/>
    <n v="7"/>
    <n v="2"/>
    <n v="0"/>
    <n v="0"/>
    <m/>
    <n v="0"/>
    <n v="0"/>
    <n v="0"/>
    <n v="0"/>
    <m/>
    <m/>
    <m/>
    <m/>
    <m/>
    <m/>
    <m/>
    <m/>
    <m/>
    <m/>
    <m/>
    <m/>
    <n v="23685"/>
    <n v="366"/>
    <m/>
    <n v="38"/>
    <n v="38"/>
    <n v="38"/>
    <n v="0"/>
    <n v="0"/>
    <n v="13412"/>
    <n v="296"/>
    <n v="11"/>
    <n v="0"/>
    <n v="0"/>
    <n v="0"/>
    <m/>
    <n v="13719"/>
    <n v="306.33343500000001"/>
    <n v="41.166318000000004"/>
    <n v="73.367445000000004"/>
    <n v="45.681786000000002"/>
    <m/>
    <m/>
    <m/>
    <m/>
    <m/>
    <m/>
    <m/>
    <n v="21.079390999999998"/>
    <n v="487.62837500000001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13719"/>
    <n v="0"/>
    <n v="537.19000000000005"/>
    <n v="0"/>
    <n v="1000.25"/>
    <n v="1537.44"/>
    <m/>
    <n v="133.72464000000002"/>
    <n v="0"/>
    <n v="0"/>
    <n v="3.4061870000000001"/>
    <n v="0"/>
    <n v="20.706609999999998"/>
    <n v="0"/>
    <n v="0"/>
    <m/>
    <m/>
    <n v="1.525428"/>
    <m/>
    <m/>
    <m/>
    <m/>
    <m/>
    <m/>
    <m/>
    <m/>
    <m/>
    <m/>
    <m/>
    <m/>
    <m/>
    <m/>
    <m/>
    <n v="0"/>
    <n v="310.16570999999669"/>
    <n v="310.16570999999669"/>
  </r>
  <r>
    <x v="0"/>
    <x v="1"/>
    <s v="2019Q3"/>
    <s v="Distribution"/>
    <s v="Local"/>
    <s v="Southern West Service Territory (SWST)"/>
    <x v="8"/>
    <s v="UEDCL"/>
    <s v="D7"/>
    <s v="2019Q3D7"/>
    <n v="559415.30000000214"/>
    <n v="371982.60000000009"/>
    <n v="187422"/>
    <n v="457400"/>
    <n v="0"/>
    <n v="0"/>
    <m/>
    <n v="1576219.9000000022"/>
    <m/>
    <m/>
    <m/>
    <m/>
    <m/>
    <m/>
    <m/>
    <m/>
    <m/>
    <n v="1019.0210852499999"/>
    <m/>
    <m/>
    <m/>
    <m/>
    <n v="2006060.3942679996"/>
    <m/>
    <n v="668.94765139100298"/>
    <m/>
    <m/>
    <m/>
    <m/>
    <m/>
    <m/>
    <m/>
    <m/>
    <m/>
    <n v="32"/>
    <n v="200"/>
    <m/>
    <m/>
    <n v="27"/>
    <m/>
    <m/>
    <n v="10"/>
    <n v="0"/>
    <n v="0"/>
    <n v="3"/>
    <m/>
    <n v="0"/>
    <n v="4"/>
    <m/>
    <n v="0"/>
    <n v="2"/>
    <n v="0"/>
    <n v="0"/>
    <m/>
    <m/>
    <m/>
    <m/>
    <m/>
    <m/>
    <m/>
    <m/>
    <m/>
    <m/>
    <m/>
    <m/>
    <n v="19705"/>
    <n v="278"/>
    <m/>
    <n v="32"/>
    <n v="32"/>
    <n v="32"/>
    <n v="0"/>
    <n v="0"/>
    <n v="9848"/>
    <n v="202"/>
    <n v="11"/>
    <n v="1"/>
    <n v="0"/>
    <n v="0"/>
    <m/>
    <n v="10062"/>
    <n v="251.58631500000001"/>
    <n v="102.324417"/>
    <n v="54.751554999999996"/>
    <n v="49.977499999999999"/>
    <m/>
    <m/>
    <m/>
    <m/>
    <m/>
    <m/>
    <m/>
    <n v="19.480065000000003"/>
    <n v="478.11985200000004"/>
    <m/>
    <m/>
    <m/>
    <m/>
    <m/>
    <m/>
    <m/>
    <m/>
    <m/>
    <m/>
    <m/>
    <m/>
    <m/>
    <m/>
    <m/>
    <m/>
    <m/>
    <m/>
    <n v="68"/>
    <n v="32"/>
    <n v="123"/>
    <n v="100"/>
    <n v="250"/>
    <n v="65"/>
    <n v="30"/>
    <n v="120"/>
    <n v="85"/>
    <n v="80"/>
    <n v="10062"/>
    <n v="4"/>
    <n v="308.86500000000001"/>
    <n v="0"/>
    <n v="882.45"/>
    <n v="1191.3150000000001"/>
    <m/>
    <n v="119.91336"/>
    <n v="0"/>
    <n v="0"/>
    <n v="0.64067799999999997"/>
    <n v="0"/>
    <n v="10.459999999999999"/>
    <n v="0"/>
    <n v="0"/>
    <m/>
    <m/>
    <n v="0.25423800000000002"/>
    <m/>
    <m/>
    <m/>
    <m/>
    <m/>
    <m/>
    <m/>
    <m/>
    <m/>
    <m/>
    <m/>
    <m/>
    <m/>
    <m/>
    <m/>
    <n v="0"/>
    <n v="257.9042965607984"/>
    <n v="171.93619770719894"/>
  </r>
  <r>
    <x v="0"/>
    <x v="1"/>
    <s v="2019Q3"/>
    <s v="Distribution"/>
    <s v="Local"/>
    <s v="North Western Service Territory (NWST)"/>
    <x v="9"/>
    <s v="UEDCL"/>
    <s v="D8"/>
    <s v="2019Q3D8"/>
    <n v="1589159.000000007"/>
    <n v="1277350.8000000003"/>
    <n v="779085.7"/>
    <n v="702836"/>
    <n v="0"/>
    <n v="0"/>
    <m/>
    <n v="4348431.5000000075"/>
    <m/>
    <m/>
    <m/>
    <m/>
    <m/>
    <m/>
    <m/>
    <m/>
    <m/>
    <n v="2976.7408032399999"/>
    <m/>
    <m/>
    <m/>
    <m/>
    <n v="10985478.231422001"/>
    <m/>
    <n v="3462.7781372200002"/>
    <n v="12975.3215"/>
    <m/>
    <n v="5309.6373851375956"/>
    <n v="1327.4093462843989"/>
    <m/>
    <m/>
    <m/>
    <m/>
    <m/>
    <n v="97"/>
    <n v="255"/>
    <m/>
    <m/>
    <n v="97"/>
    <m/>
    <m/>
    <n v="35"/>
    <m/>
    <n v="0"/>
    <n v="24"/>
    <n v="10"/>
    <n v="0"/>
    <n v="0"/>
    <m/>
    <n v="0"/>
    <n v="0"/>
    <n v="0"/>
    <n v="0"/>
    <m/>
    <m/>
    <m/>
    <m/>
    <m/>
    <m/>
    <m/>
    <m/>
    <m/>
    <m/>
    <m/>
    <m/>
    <n v="42585"/>
    <n v="518"/>
    <m/>
    <n v="64"/>
    <n v="64"/>
    <n v="64"/>
    <n v="0"/>
    <n v="0"/>
    <n v="17830"/>
    <n v="513"/>
    <n v="45"/>
    <n v="4"/>
    <n v="3"/>
    <n v="0"/>
    <m/>
    <n v="18395"/>
    <n v="519.982665"/>
    <n v="414.126465"/>
    <n v="115.92916700000001"/>
    <n v="68.044657999999998"/>
    <m/>
    <m/>
    <m/>
    <m/>
    <m/>
    <m/>
    <m/>
    <n v="24.599222999999999"/>
    <n v="1142.682178"/>
    <n v="156"/>
    <n v="578.3080255754486"/>
    <n v="353.44740753107482"/>
    <n v="296"/>
    <n v="1097.3024075021331"/>
    <n v="670.64379890511623"/>
    <n v="168"/>
    <n v="622.79325831202163"/>
    <n v="380.63566964884978"/>
    <n v="359"/>
    <n v="1330.8498793691413"/>
    <n v="813.38217502343491"/>
    <n v="56"/>
    <n v="207.59775277067385"/>
    <n v="126.87855654961659"/>
    <m/>
    <m/>
    <m/>
    <n v="569"/>
    <n v="254"/>
    <n v="759"/>
    <n v="0"/>
    <n v="0"/>
    <n v="562"/>
    <n v="200"/>
    <n v="123"/>
    <n v="0"/>
    <n v="0"/>
    <n v="17999"/>
    <n v="3"/>
    <n v="938.7"/>
    <n v="0"/>
    <n v="1510"/>
    <n v="2448.6999999999998"/>
    <m/>
    <n v="178.13263999999998"/>
    <n v="0"/>
    <n v="0"/>
    <n v="7.6606780000000008"/>
    <n v="0"/>
    <n v="20.741524999999999"/>
    <n v="0"/>
    <n v="0"/>
    <m/>
    <m/>
    <n v="0.97457900000000008"/>
    <m/>
    <m/>
    <m/>
    <m/>
    <m/>
    <m/>
    <m/>
    <m/>
    <m/>
    <m/>
    <m/>
    <m/>
    <m/>
    <m/>
    <m/>
    <m/>
    <m/>
    <m/>
  </r>
  <r>
    <x v="0"/>
    <x v="1"/>
    <s v="2019Q3"/>
    <s v="Distribution"/>
    <s v="Local"/>
    <s v="Kilembe Investment Limited"/>
    <x v="10"/>
    <s v="KIL"/>
    <s v="D12"/>
    <s v="2019Q3D12"/>
    <n v="894405.77"/>
    <n v="293980.53000000003"/>
    <n v="146471"/>
    <n v="0"/>
    <n v="0"/>
    <n v="0"/>
    <m/>
    <n v="1334857.3"/>
    <m/>
    <m/>
    <m/>
    <m/>
    <m/>
    <m/>
    <m/>
    <m/>
    <m/>
    <n v="808.15000000000009"/>
    <m/>
    <m/>
    <m/>
    <m/>
    <n v="1571529"/>
    <m/>
    <n v="438.27"/>
    <n v="1571.529"/>
    <n v="30.073719369999999"/>
    <n v="26.473344520000001"/>
    <n v="22.343502770000001"/>
    <m/>
    <m/>
    <m/>
    <m/>
    <m/>
    <n v="32"/>
    <n v="104"/>
    <m/>
    <m/>
    <n v="33"/>
    <m/>
    <m/>
    <n v="6"/>
    <n v="0"/>
    <n v="0"/>
    <n v="5"/>
    <n v="2"/>
    <n v="0"/>
    <n v="0"/>
    <m/>
    <n v="0"/>
    <n v="0"/>
    <n v="0"/>
    <n v="0"/>
    <m/>
    <m/>
    <m/>
    <m/>
    <m/>
    <m/>
    <m/>
    <m/>
    <m/>
    <m/>
    <m/>
    <m/>
    <n v="12705"/>
    <n v="182"/>
    <m/>
    <n v="33"/>
    <n v="33"/>
    <n v="21"/>
    <n v="10"/>
    <n v="2"/>
    <n v="13920"/>
    <n v="158"/>
    <n v="50"/>
    <n v="0"/>
    <n v="0"/>
    <n v="0"/>
    <m/>
    <n v="14128"/>
    <n v="197.92000000000002"/>
    <n v="108.69"/>
    <n v="76.919999999999987"/>
    <n v="94.22"/>
    <m/>
    <m/>
    <m/>
    <m/>
    <m/>
    <m/>
    <m/>
    <n v="45.959999999999994"/>
    <n v="523.71"/>
    <m/>
    <m/>
    <m/>
    <n v="61.38"/>
    <n v="46.778373180000003"/>
    <n v="12.349490519520002"/>
    <n v="72"/>
    <n v="54.871991999999999"/>
    <n v="14.486205888000001"/>
    <n v="64"/>
    <n v="48.775103999999999"/>
    <n v="12.876627456"/>
    <n v="24"/>
    <n v="18.290664"/>
    <n v="4.8287352959999996"/>
    <m/>
    <m/>
    <m/>
    <n v="0"/>
    <n v="17"/>
    <n v="11"/>
    <n v="8"/>
    <n v="238"/>
    <n v="0"/>
    <n v="17"/>
    <n v="11"/>
    <n v="5"/>
    <n v="66"/>
    <n v="14225"/>
    <n v="0"/>
    <n v="548.36"/>
    <n v="32.409999999999997"/>
    <n v="237.89099999999999"/>
    <n v="818.66099999999994"/>
    <m/>
    <n v="162.03944099999998"/>
    <n v="0.38739999999999997"/>
    <n v="0"/>
    <n v="0.72"/>
    <n v="5.5460000000000003"/>
    <n v="0.23600000000000002"/>
    <n v="0"/>
    <n v="2.4596499999999999"/>
    <m/>
    <m/>
    <n v="0"/>
    <m/>
    <m/>
    <m/>
    <m/>
    <m/>
    <m/>
    <m/>
    <m/>
    <m/>
    <m/>
    <m/>
    <m/>
    <m/>
    <m/>
    <m/>
    <n v="30.073719369999999"/>
    <n v="26.473344520000001"/>
    <n v="22.343502770000001"/>
  </r>
  <r>
    <x v="0"/>
    <x v="1"/>
    <s v="2019Q3"/>
    <s v="Distribution"/>
    <s v="Local"/>
    <s v="Pader Abim Community Multipurpose Electric Co-operative Society Limited"/>
    <x v="11"/>
    <s v="PACMECS"/>
    <s v="D9"/>
    <s v="2019Q3D9"/>
    <n v="287186"/>
    <n v="164119.29999999999"/>
    <n v="0"/>
    <n v="0"/>
    <n v="0"/>
    <n v="0"/>
    <m/>
    <n v="451305.3"/>
    <m/>
    <m/>
    <m/>
    <m/>
    <m/>
    <m/>
    <m/>
    <m/>
    <m/>
    <n v="325.7024065"/>
    <m/>
    <m/>
    <m/>
    <m/>
    <n v="590830"/>
    <m/>
    <n v="206.69739399999997"/>
    <n v="9319.3729999999996"/>
    <n v="13917.8"/>
    <n v="95776"/>
    <n v="11972"/>
    <m/>
    <m/>
    <m/>
    <m/>
    <m/>
    <n v="23"/>
    <n v="56"/>
    <m/>
    <m/>
    <n v="22"/>
    <m/>
    <m/>
    <n v="2"/>
    <n v="0"/>
    <n v="0"/>
    <n v="2"/>
    <n v="0"/>
    <n v="0"/>
    <n v="0"/>
    <m/>
    <n v="0"/>
    <n v="0"/>
    <n v="0"/>
    <n v="0"/>
    <m/>
    <m/>
    <m/>
    <m/>
    <m/>
    <m/>
    <m/>
    <m/>
    <m/>
    <m/>
    <m/>
    <m/>
    <n v="6605"/>
    <n v="105"/>
    <m/>
    <n v="36"/>
    <n v="36"/>
    <n v="0"/>
    <n v="36"/>
    <n v="0"/>
    <n v="3189"/>
    <n v="68"/>
    <n v="0"/>
    <n v="0"/>
    <n v="0"/>
    <n v="0"/>
    <m/>
    <n v="3257"/>
    <n v="46.956276000000003"/>
    <n v="25.005434999999999"/>
    <n v="31.881819999999998"/>
    <n v="42.640599999999999"/>
    <m/>
    <m/>
    <m/>
    <m/>
    <m/>
    <m/>
    <m/>
    <n v="19.197805000000002"/>
    <n v="165.68193600000001"/>
    <m/>
    <m/>
    <m/>
    <m/>
    <m/>
    <m/>
    <m/>
    <m/>
    <m/>
    <m/>
    <m/>
    <m/>
    <m/>
    <m/>
    <m/>
    <m/>
    <m/>
    <m/>
    <n v="0"/>
    <n v="14"/>
    <n v="2"/>
    <n v="10"/>
    <n v="2"/>
    <n v="0"/>
    <n v="17"/>
    <n v="2"/>
    <n v="10"/>
    <n v="2"/>
    <n v="512800"/>
    <n v="0"/>
    <n v="321.7"/>
    <n v="0"/>
    <n v="512.79999999999995"/>
    <n v="834.5"/>
    <m/>
    <n v="26.721898000000003"/>
    <n v="0"/>
    <n v="0"/>
    <n v="0"/>
    <n v="5.8999999999999997E-2"/>
    <n v="1.7141599999999999"/>
    <n v="0"/>
    <n v="0"/>
    <m/>
    <m/>
    <n v="0.6"/>
    <m/>
    <m/>
    <m/>
    <m/>
    <m/>
    <m/>
    <m/>
    <m/>
    <m/>
    <m/>
    <m/>
    <m/>
    <m/>
    <m/>
    <m/>
    <n v="13917.8"/>
    <n v="95776"/>
    <n v="11972"/>
  </r>
  <r>
    <x v="0"/>
    <x v="1"/>
    <s v="2019Q3"/>
    <s v="Distribution"/>
    <s v="Local"/>
    <s v="Bundibugyo Energy Cooperative Society (BECS)"/>
    <x v="12"/>
    <s v="BECS"/>
    <s v="D10"/>
    <s v="2019Q3D10"/>
    <n v="611268.07860000001"/>
    <n v="107870.83739999999"/>
    <n v="0"/>
    <n v="0"/>
    <n v="0"/>
    <n v="0"/>
    <m/>
    <n v="719138.91599999997"/>
    <m/>
    <m/>
    <m/>
    <m/>
    <m/>
    <m/>
    <m/>
    <m/>
    <m/>
    <s v=""/>
    <m/>
    <m/>
    <m/>
    <m/>
    <n v="906630"/>
    <m/>
    <n v="252.82698400000001"/>
    <m/>
    <m/>
    <m/>
    <m/>
    <m/>
    <m/>
    <m/>
    <m/>
    <m/>
    <n v="7"/>
    <n v="27"/>
    <m/>
    <m/>
    <n v="8"/>
    <m/>
    <m/>
    <n v="4"/>
    <n v="0"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0"/>
    <n v="0"/>
    <n v="0"/>
    <n v="8597"/>
    <n v="60"/>
    <n v="0"/>
    <n v="0"/>
    <n v="0"/>
    <n v="0"/>
    <m/>
    <n v="8657"/>
    <n v="0"/>
    <n v="0"/>
    <n v="0"/>
    <n v="0"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47"/>
    <n v="0"/>
    <n v="107"/>
    <n v="254"/>
    <m/>
    <n v="0"/>
    <n v="0"/>
    <n v="0"/>
    <n v="0"/>
    <n v="0"/>
    <n v="0"/>
    <n v="0"/>
    <n v="0"/>
    <m/>
    <m/>
    <n v="0"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Kyegegewa Rural Electricity Cooperation Society"/>
    <x v="0"/>
    <s v="KRECS"/>
    <s v="D11"/>
    <s v="2019Q2D11"/>
    <n v="447391.65"/>
    <n v="279291.17"/>
    <n v="0"/>
    <n v="0"/>
    <n v="0"/>
    <n v="0"/>
    <m/>
    <n v="726682.82000000007"/>
    <m/>
    <m/>
    <m/>
    <m/>
    <m/>
    <m/>
    <m/>
    <m/>
    <m/>
    <n v="426.11286299999995"/>
    <n v="983355"/>
    <m/>
    <m/>
    <m/>
    <n v="983355"/>
    <m/>
    <n v="263.95061900000002"/>
    <m/>
    <m/>
    <m/>
    <m/>
    <m/>
    <m/>
    <m/>
    <m/>
    <m/>
    <n v="25"/>
    <n v="114"/>
    <m/>
    <m/>
    <n v="24"/>
    <m/>
    <m/>
    <n v="2"/>
    <n v="0"/>
    <m/>
    <n v="99"/>
    <n v="86"/>
    <m/>
    <m/>
    <m/>
    <m/>
    <m/>
    <m/>
    <m/>
    <m/>
    <m/>
    <m/>
    <m/>
    <m/>
    <m/>
    <m/>
    <m/>
    <m/>
    <m/>
    <m/>
    <m/>
    <n v="67400"/>
    <n v="350"/>
    <m/>
    <n v="38"/>
    <n v="38"/>
    <m/>
    <n v="35"/>
    <n v="3"/>
    <n v="6462"/>
    <n v="133"/>
    <n v="0"/>
    <m/>
    <m/>
    <m/>
    <m/>
    <n v="6595"/>
    <n v="99.239952000000017"/>
    <n v="37.718648999999999"/>
    <n v="30.061554000000001"/>
    <n v="29.033999999999999"/>
    <m/>
    <m/>
    <m/>
    <m/>
    <m/>
    <m/>
    <m/>
    <n v="11.015350999999999"/>
    <n v="207.06950600000002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Central North Service Territory (CNST)"/>
    <x v="2"/>
    <s v="UEDCL"/>
    <s v="D1"/>
    <s v="2019Q2D1"/>
    <n v="245074.80320028134"/>
    <n v="176960.66940836338"/>
    <n v="27937.500000000004"/>
    <n v="0"/>
    <n v="0"/>
    <n v="0"/>
    <m/>
    <n v="449972.97260864475"/>
    <m/>
    <m/>
    <m/>
    <m/>
    <m/>
    <m/>
    <m/>
    <m/>
    <m/>
    <n v="343.65292942999997"/>
    <n v="598978.06799999997"/>
    <m/>
    <m/>
    <m/>
    <n v="598978.06799999997"/>
    <m/>
    <n v="199.507165727"/>
    <m/>
    <m/>
    <m/>
    <m/>
    <m/>
    <m/>
    <m/>
    <m/>
    <m/>
    <n v="28"/>
    <n v="69"/>
    <m/>
    <m/>
    <n v="32"/>
    <m/>
    <m/>
    <n v="1"/>
    <n v="0"/>
    <m/>
    <n v="3"/>
    <n v="1"/>
    <m/>
    <m/>
    <m/>
    <m/>
    <m/>
    <m/>
    <m/>
    <m/>
    <m/>
    <m/>
    <m/>
    <m/>
    <m/>
    <m/>
    <m/>
    <m/>
    <m/>
    <m/>
    <m/>
    <n v="8810"/>
    <n v="134"/>
    <m/>
    <n v="25"/>
    <n v="25"/>
    <n v="25"/>
    <m/>
    <m/>
    <n v="3253"/>
    <n v="66"/>
    <n v="5"/>
    <n v="0"/>
    <m/>
    <n v="1"/>
    <m/>
    <n v="3325"/>
    <n v="205.95908500000002"/>
    <n v="97.380113999999992"/>
    <n v="27.761939999999996"/>
    <n v="56.500523000000001"/>
    <m/>
    <m/>
    <m/>
    <m/>
    <m/>
    <m/>
    <m/>
    <n v="9.9128380000000007"/>
    <n v="397.5145"/>
    <n v="59.18"/>
    <n v="15.993345776940714"/>
    <n v="9.7747331052217401"/>
    <n v="170.33"/>
    <n v="46.03154082775113"/>
    <n v="28.133326965400798"/>
    <m/>
    <m/>
    <m/>
    <n v="207.53"/>
    <n v="56.084809886591863"/>
    <n v="34.277633682437781"/>
    <n v="81.93"/>
    <n v="22.141514354591969"/>
    <n v="13.532340035667746"/>
    <m/>
    <m/>
    <m/>
    <n v="15"/>
    <n v="27"/>
    <n v="86"/>
    <n v="52"/>
    <n v="50"/>
    <n v="14"/>
    <n v="25"/>
    <n v="75"/>
    <n v="23"/>
    <n v="50"/>
    <n v="3325"/>
    <n v="0.4"/>
    <n v="425.51299999999998"/>
    <n v="0"/>
    <n v="614.96499999999992"/>
    <n v="1040.4779999999998"/>
    <m/>
    <n v="29.547840000000001"/>
    <m/>
    <m/>
    <n v="0.7"/>
    <m/>
    <n v="2.58"/>
    <m/>
    <m/>
    <m/>
    <m/>
    <n v="0.29661100000000001"/>
    <m/>
    <m/>
    <m/>
    <m/>
    <m/>
    <m/>
    <m/>
    <m/>
    <m/>
    <m/>
    <m/>
    <m/>
    <m/>
    <m/>
    <m/>
    <n v="0"/>
    <n v="89.403057234813119"/>
    <n v="59.602038156542086"/>
  </r>
  <r>
    <x v="0"/>
    <x v="2"/>
    <s v="2019Q2"/>
    <s v="Distribution"/>
    <s v="Local"/>
    <s v="Eastern Service Territory (EST)"/>
    <x v="3"/>
    <s v="UEDCL"/>
    <s v="D2"/>
    <s v="2019Q2D2"/>
    <n v="325002.49999999237"/>
    <n v="150481.60000000001"/>
    <m/>
    <n v="0"/>
    <n v="0"/>
    <n v="0"/>
    <m/>
    <n v="475484.09999999241"/>
    <m/>
    <m/>
    <m/>
    <m/>
    <m/>
    <m/>
    <m/>
    <m/>
    <m/>
    <n v="363.91586189999998"/>
    <n v="602195.14999999979"/>
    <m/>
    <m/>
    <m/>
    <n v="602195.14999999979"/>
    <m/>
    <n v="205.06959448399999"/>
    <m/>
    <m/>
    <m/>
    <m/>
    <m/>
    <m/>
    <m/>
    <m/>
    <m/>
    <n v="26"/>
    <n v="173"/>
    <m/>
    <m/>
    <n v="24"/>
    <m/>
    <m/>
    <n v="9"/>
    <n v="0"/>
    <m/>
    <m/>
    <m/>
    <m/>
    <m/>
    <m/>
    <m/>
    <m/>
    <m/>
    <m/>
    <m/>
    <m/>
    <m/>
    <m/>
    <m/>
    <m/>
    <m/>
    <m/>
    <m/>
    <m/>
    <m/>
    <m/>
    <n v="13500"/>
    <n v="232"/>
    <m/>
    <n v="21"/>
    <n v="21"/>
    <n v="21"/>
    <m/>
    <m/>
    <n v="5179"/>
    <n v="89"/>
    <n v="0"/>
    <n v="0"/>
    <n v="0"/>
    <n v="0"/>
    <m/>
    <n v="5268"/>
    <n v="180.482664"/>
    <n v="69.178543999999988"/>
    <n v="19.969183000000001"/>
    <n v="43.840779999999995"/>
    <m/>
    <m/>
    <m/>
    <m/>
    <m/>
    <m/>
    <m/>
    <n v="6.0454570000000007"/>
    <n v="319.51662799999997"/>
    <n v="10"/>
    <n v="2.7115204981836629"/>
    <n v="1.6572135404774"/>
    <n v="69"/>
    <n v="18.709491437467275"/>
    <n v="11.434773429294061"/>
    <m/>
    <m/>
    <m/>
    <n v="351.43"/>
    <n v="95.290964867668478"/>
    <n v="58.239455452997277"/>
    <m/>
    <m/>
    <m/>
    <m/>
    <m/>
    <m/>
    <n v="22"/>
    <n v="15"/>
    <n v="75"/>
    <n v="22"/>
    <n v="58"/>
    <n v="20"/>
    <n v="10"/>
    <n v="71"/>
    <n v="18"/>
    <n v="58"/>
    <n v="5268"/>
    <n v="0"/>
    <n v="572.12400000000002"/>
    <n v="0"/>
    <n v="564.923"/>
    <n v="1137.047"/>
    <m/>
    <n v="48.535200000000003"/>
    <m/>
    <m/>
    <m/>
    <m/>
    <n v="7.7846320000000002"/>
    <m/>
    <m/>
    <m/>
    <m/>
    <m/>
    <m/>
    <m/>
    <m/>
    <m/>
    <m/>
    <m/>
    <m/>
    <m/>
    <m/>
    <m/>
    <m/>
    <m/>
    <m/>
    <m/>
    <m/>
    <m/>
    <n v="101.36884000000582"/>
    <n v="25.342210000001455"/>
  </r>
  <r>
    <x v="0"/>
    <x v="2"/>
    <s v="2019Q2"/>
    <s v="Distribution"/>
    <s v="Local"/>
    <s v="Mid West Service Territory (MWST)"/>
    <x v="4"/>
    <s v="UEDCL"/>
    <s v="D3"/>
    <s v="2019Q2D3"/>
    <n v="359742.69999998965"/>
    <n v="436240.59999999963"/>
    <n v="41452.5"/>
    <n v="0"/>
    <n v="0"/>
    <n v="0"/>
    <m/>
    <n v="837435.79999998934"/>
    <m/>
    <m/>
    <m/>
    <m/>
    <m/>
    <m/>
    <m/>
    <m/>
    <m/>
    <n v="607.98226004999992"/>
    <n v="1172180.8399999999"/>
    <m/>
    <m/>
    <m/>
    <n v="1172180.8399999999"/>
    <m/>
    <n v="260.37932552153399"/>
    <m/>
    <m/>
    <m/>
    <m/>
    <m/>
    <m/>
    <m/>
    <m/>
    <m/>
    <n v="60"/>
    <n v="104"/>
    <m/>
    <m/>
    <n v="24"/>
    <m/>
    <m/>
    <n v="4"/>
    <n v="0"/>
    <m/>
    <n v="1"/>
    <n v="0"/>
    <m/>
    <m/>
    <m/>
    <m/>
    <m/>
    <m/>
    <m/>
    <m/>
    <m/>
    <m/>
    <m/>
    <m/>
    <m/>
    <m/>
    <m/>
    <m/>
    <m/>
    <m/>
    <m/>
    <n v="10215"/>
    <n v="193"/>
    <m/>
    <n v="14"/>
    <n v="14"/>
    <n v="14"/>
    <m/>
    <m/>
    <n v="4282"/>
    <n v="165"/>
    <n v="5"/>
    <m/>
    <m/>
    <m/>
    <m/>
    <n v="4452"/>
    <n v="495.26867099999998"/>
    <n v="284.38013899999999"/>
    <n v="44.308340999999999"/>
    <n v="93.684098000000006"/>
    <m/>
    <m/>
    <m/>
    <m/>
    <m/>
    <m/>
    <m/>
    <n v="12.135778999999999"/>
    <n v="929.77702799999997"/>
    <m/>
    <m/>
    <m/>
    <m/>
    <m/>
    <m/>
    <m/>
    <m/>
    <m/>
    <m/>
    <m/>
    <m/>
    <m/>
    <m/>
    <m/>
    <m/>
    <m/>
    <m/>
    <m/>
    <m/>
    <m/>
    <m/>
    <m/>
    <m/>
    <m/>
    <m/>
    <m/>
    <m/>
    <n v="4452"/>
    <n v="0"/>
    <n v="379.226"/>
    <n v="0"/>
    <n v="736.9559999999999"/>
    <n v="1116.181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North East Service Territory (NEST)"/>
    <x v="5"/>
    <s v="UEDCL"/>
    <s v="D4"/>
    <s v="2019Q2D4"/>
    <n v="430279.75874128577"/>
    <n v="352927.18073102896"/>
    <n v="157037.4"/>
    <n v="144777"/>
    <n v="0"/>
    <n v="0"/>
    <m/>
    <n v="1085021.3394723148"/>
    <m/>
    <m/>
    <m/>
    <m/>
    <m/>
    <m/>
    <m/>
    <m/>
    <m/>
    <n v="740.85639190999996"/>
    <n v="1433298.5800000003"/>
    <m/>
    <m/>
    <m/>
    <n v="1433298.5800000003"/>
    <m/>
    <n v="522.46805286100005"/>
    <m/>
    <m/>
    <m/>
    <m/>
    <m/>
    <m/>
    <m/>
    <m/>
    <m/>
    <n v="129"/>
    <n v="20"/>
    <m/>
    <m/>
    <n v="6"/>
    <m/>
    <m/>
    <n v="0"/>
    <n v="1"/>
    <m/>
    <n v="42"/>
    <n v="120"/>
    <m/>
    <m/>
    <m/>
    <m/>
    <m/>
    <m/>
    <m/>
    <m/>
    <m/>
    <m/>
    <m/>
    <m/>
    <m/>
    <m/>
    <m/>
    <m/>
    <m/>
    <m/>
    <m/>
    <n v="56105"/>
    <n v="318"/>
    <m/>
    <n v="30"/>
    <n v="30"/>
    <n v="30"/>
    <m/>
    <m/>
    <n v="5052"/>
    <n v="109"/>
    <n v="5"/>
    <n v="2"/>
    <n v="0"/>
    <n v="1"/>
    <m/>
    <n v="5169"/>
    <n v="272.48055099999999"/>
    <n v="271.75970800000005"/>
    <n v="50.192144999999996"/>
    <n v="73.425646999999998"/>
    <m/>
    <m/>
    <m/>
    <m/>
    <m/>
    <m/>
    <m/>
    <n v="13.370642"/>
    <n v="681.22869300000002"/>
    <m/>
    <m/>
    <m/>
    <m/>
    <m/>
    <m/>
    <m/>
    <m/>
    <m/>
    <m/>
    <m/>
    <m/>
    <m/>
    <m/>
    <m/>
    <m/>
    <m/>
    <m/>
    <m/>
    <m/>
    <m/>
    <m/>
    <m/>
    <m/>
    <m/>
    <m/>
    <m/>
    <m/>
    <n v="5169"/>
    <n v="5"/>
    <n v="320.17"/>
    <m/>
    <n v="529.6"/>
    <n v="849.77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North North West Service Territory (NNWST)"/>
    <x v="6"/>
    <s v="UEDCL"/>
    <s v="D5"/>
    <s v="2019Q2D5"/>
    <n v="786395.49999999185"/>
    <n v="462303.3"/>
    <n v="187116.5"/>
    <n v="0"/>
    <n v="0"/>
    <n v="0"/>
    <m/>
    <n v="1435815.2999999919"/>
    <m/>
    <m/>
    <m/>
    <m/>
    <m/>
    <m/>
    <m/>
    <m/>
    <m/>
    <n v="1055.1779184899999"/>
    <n v="1816545.7"/>
    <m/>
    <m/>
    <m/>
    <n v="1816545.7"/>
    <m/>
    <n v="431.58723002159002"/>
    <m/>
    <m/>
    <m/>
    <m/>
    <m/>
    <m/>
    <m/>
    <m/>
    <m/>
    <n v="46"/>
    <n v="105"/>
    <m/>
    <m/>
    <n v="34"/>
    <m/>
    <m/>
    <n v="7"/>
    <n v="0"/>
    <m/>
    <n v="8"/>
    <n v="7"/>
    <m/>
    <m/>
    <m/>
    <m/>
    <m/>
    <m/>
    <m/>
    <m/>
    <m/>
    <m/>
    <m/>
    <m/>
    <m/>
    <m/>
    <m/>
    <m/>
    <m/>
    <m/>
    <m/>
    <n v="15925"/>
    <n v="207"/>
    <m/>
    <n v="42"/>
    <m/>
    <n v="42"/>
    <m/>
    <m/>
    <n v="8196"/>
    <n v="154"/>
    <n v="9"/>
    <n v="0"/>
    <n v="0"/>
    <n v="5"/>
    <m/>
    <n v="8364"/>
    <n v="331.15520099999998"/>
    <n v="188.23293900000002"/>
    <n v="44.816069999999996"/>
    <n v="119.03653100000001"/>
    <m/>
    <m/>
    <m/>
    <m/>
    <m/>
    <m/>
    <m/>
    <n v="11.049250000000001"/>
    <n v="694.28999099999999"/>
    <m/>
    <m/>
    <m/>
    <m/>
    <m/>
    <m/>
    <m/>
    <m/>
    <m/>
    <m/>
    <m/>
    <m/>
    <m/>
    <m/>
    <m/>
    <m/>
    <m/>
    <m/>
    <m/>
    <m/>
    <m/>
    <m/>
    <m/>
    <m/>
    <m/>
    <m/>
    <m/>
    <m/>
    <n v="7533"/>
    <n v="5"/>
    <n v="408.70000000000005"/>
    <n v="0"/>
    <n v="779.3599999999999"/>
    <n v="1188.0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Southern Service Territory (SST)"/>
    <x v="7"/>
    <s v="UEDCL"/>
    <s v="D6"/>
    <s v="2019Q2D6"/>
    <n v="1127571.7999999993"/>
    <n v="636611.60000000033"/>
    <n v="165152"/>
    <n v="0"/>
    <n v="0"/>
    <n v="0"/>
    <m/>
    <n v="1929335.3999999997"/>
    <m/>
    <m/>
    <m/>
    <m/>
    <m/>
    <m/>
    <m/>
    <m/>
    <m/>
    <n v="1416.4718113900001"/>
    <n v="2540273.6529999976"/>
    <m/>
    <m/>
    <m/>
    <n v="2540273.6529999976"/>
    <m/>
    <n v="759.11608344279989"/>
    <m/>
    <m/>
    <m/>
    <m/>
    <m/>
    <m/>
    <m/>
    <m/>
    <m/>
    <n v="98"/>
    <n v="192"/>
    <m/>
    <m/>
    <n v="46"/>
    <m/>
    <m/>
    <n v="21"/>
    <n v="0"/>
    <m/>
    <n v="123"/>
    <n v="523"/>
    <m/>
    <m/>
    <m/>
    <m/>
    <m/>
    <m/>
    <m/>
    <m/>
    <m/>
    <m/>
    <m/>
    <m/>
    <m/>
    <m/>
    <m/>
    <m/>
    <m/>
    <m/>
    <m/>
    <n v="224340"/>
    <n v="1003"/>
    <m/>
    <n v="38"/>
    <n v="38"/>
    <n v="38"/>
    <m/>
    <m/>
    <n v="13046"/>
    <n v="289"/>
    <n v="11"/>
    <m/>
    <m/>
    <m/>
    <m/>
    <n v="13346"/>
    <n v="302.59789599999999"/>
    <n v="447.64471800000001"/>
    <n v="55.542563000000001"/>
    <n v="55.523911999999996"/>
    <m/>
    <m/>
    <m/>
    <m/>
    <m/>
    <m/>
    <m/>
    <n v="14.163238999999999"/>
    <n v="875.47232799999995"/>
    <m/>
    <m/>
    <m/>
    <m/>
    <m/>
    <m/>
    <m/>
    <m/>
    <m/>
    <m/>
    <m/>
    <m/>
    <m/>
    <m/>
    <m/>
    <m/>
    <m/>
    <m/>
    <m/>
    <m/>
    <m/>
    <m/>
    <m/>
    <m/>
    <m/>
    <m/>
    <m/>
    <m/>
    <n v="13248"/>
    <n v="0"/>
    <n v="537.19000000000005"/>
    <n v="0"/>
    <n v="1000.25"/>
    <n v="1537.4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Southern West Service Territory (SWST)"/>
    <x v="8"/>
    <s v="UEDCL"/>
    <s v="D7"/>
    <s v="2019Q2D7"/>
    <n v="550674.19999999937"/>
    <n v="410538.70000000019"/>
    <n v="281351"/>
    <n v="342670"/>
    <n v="0"/>
    <n v="0"/>
    <m/>
    <n v="1585233.8999999994"/>
    <m/>
    <m/>
    <m/>
    <m/>
    <m/>
    <m/>
    <m/>
    <m/>
    <m/>
    <n v="1083.26291919"/>
    <n v="2058642"/>
    <m/>
    <m/>
    <m/>
    <n v="2058642"/>
    <m/>
    <n v="685.74962978811209"/>
    <m/>
    <m/>
    <m/>
    <m/>
    <m/>
    <m/>
    <m/>
    <m/>
    <m/>
    <n v="32"/>
    <n v="187"/>
    <m/>
    <m/>
    <n v="26"/>
    <m/>
    <m/>
    <n v="10"/>
    <n v="0"/>
    <m/>
    <n v="2"/>
    <m/>
    <m/>
    <n v="4"/>
    <m/>
    <m/>
    <n v="2"/>
    <m/>
    <m/>
    <m/>
    <m/>
    <m/>
    <m/>
    <m/>
    <m/>
    <m/>
    <m/>
    <m/>
    <m/>
    <m/>
    <m/>
    <n v="18640"/>
    <n v="263"/>
    <m/>
    <n v="32"/>
    <n v="32"/>
    <n v="32"/>
    <m/>
    <m/>
    <n v="9546"/>
    <n v="198"/>
    <n v="10"/>
    <n v="1"/>
    <m/>
    <m/>
    <m/>
    <n v="9755"/>
    <n v="250.010153"/>
    <n v="157.269293"/>
    <n v="45.569238999999996"/>
    <n v="52.713317000000004"/>
    <m/>
    <m/>
    <m/>
    <m/>
    <m/>
    <m/>
    <m/>
    <n v="12.369482"/>
    <n v="517.93148399999995"/>
    <m/>
    <m/>
    <m/>
    <m/>
    <m/>
    <m/>
    <m/>
    <m/>
    <m/>
    <m/>
    <m/>
    <m/>
    <m/>
    <m/>
    <m/>
    <m/>
    <m/>
    <m/>
    <m/>
    <m/>
    <m/>
    <m/>
    <m/>
    <m/>
    <m/>
    <m/>
    <m/>
    <m/>
    <n v="9753"/>
    <n v="4"/>
    <n v="308.86500000000001"/>
    <n v="0"/>
    <n v="882.45"/>
    <n v="1191.315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North Western Service Territory (NWST)"/>
    <x v="9"/>
    <s v="UEDCL"/>
    <s v="D8"/>
    <s v="2019Q2D8"/>
    <n v="1586187.1000000197"/>
    <n v="962522.40000000061"/>
    <n v="807386.1"/>
    <n v="655269"/>
    <n v="0"/>
    <n v="0"/>
    <m/>
    <n v="4011364.6000000206"/>
    <m/>
    <m/>
    <m/>
    <m/>
    <m/>
    <m/>
    <m/>
    <m/>
    <m/>
    <n v="2803.4489481999999"/>
    <n v="6654221.6715079984"/>
    <m/>
    <m/>
    <m/>
    <n v="6654221.6715079984"/>
    <m/>
    <n v="2597.3024281201879"/>
    <n v="8724.4198000000015"/>
    <m/>
    <n v="2114.2856572063824"/>
    <n v="528.57141430159561"/>
    <m/>
    <m/>
    <m/>
    <m/>
    <m/>
    <n v="97"/>
    <n v="255"/>
    <m/>
    <m/>
    <n v="97"/>
    <m/>
    <m/>
    <n v="35"/>
    <m/>
    <m/>
    <n v="24"/>
    <n v="10"/>
    <m/>
    <m/>
    <m/>
    <m/>
    <m/>
    <m/>
    <m/>
    <m/>
    <m/>
    <m/>
    <m/>
    <m/>
    <m/>
    <m/>
    <m/>
    <m/>
    <m/>
    <m/>
    <m/>
    <n v="42585"/>
    <n v="518"/>
    <m/>
    <n v="64"/>
    <n v="64"/>
    <n v="64"/>
    <m/>
    <m/>
    <n v="17451"/>
    <n v="490"/>
    <n v="51"/>
    <n v="4"/>
    <n v="0"/>
    <n v="3"/>
    <m/>
    <n v="17999"/>
    <n v="509.37012499999997"/>
    <n v="1222.6444819999997"/>
    <n v="97.545316999999997"/>
    <n v="87.720113999999995"/>
    <m/>
    <m/>
    <m/>
    <m/>
    <m/>
    <m/>
    <m/>
    <n v="15.265846"/>
    <n v="1932.5458839999997"/>
    <n v="153"/>
    <n v="728.48198055763635"/>
    <n v="445.22997446731335"/>
    <n v="685.5"/>
    <n v="3263.884952106273"/>
    <n v="1994.8048856035512"/>
    <m/>
    <m/>
    <m/>
    <n v="422.01"/>
    <n v="2009.3247099027983"/>
    <n v="1228.0490295748427"/>
    <n v="105"/>
    <n v="499.93861410818187"/>
    <n v="305.54998247756805"/>
    <m/>
    <m/>
    <m/>
    <n v="200"/>
    <n v="165"/>
    <n v="285"/>
    <n v="320"/>
    <n v="120"/>
    <n v="185"/>
    <n v="162"/>
    <n v="203"/>
    <n v="300"/>
    <n v="120"/>
    <n v="14856"/>
    <n v="3"/>
    <n v="777"/>
    <m/>
    <n v="2510"/>
    <n v="3287"/>
    <m/>
    <n v="169.71264971248002"/>
    <m/>
    <m/>
    <n v="10.721621721611001"/>
    <m/>
    <n v="18.800357800338997"/>
    <m/>
    <m/>
    <m/>
    <m/>
    <n v="0.88983388983300005"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Kilembe Investment Limited"/>
    <x v="10"/>
    <s v="KIL"/>
    <s v="D12"/>
    <s v="2019Q2D12"/>
    <n v="897952.52"/>
    <n v="226123"/>
    <n v="163745.13999999998"/>
    <n v="0"/>
    <n v="0"/>
    <n v="0"/>
    <m/>
    <n v="1287820.6599999999"/>
    <m/>
    <m/>
    <m/>
    <m/>
    <m/>
    <m/>
    <m/>
    <m/>
    <m/>
    <n v="788.6"/>
    <n v="1627314"/>
    <m/>
    <m/>
    <m/>
    <n v="1627314"/>
    <m/>
    <n v="455.59000000000003"/>
    <n v="1627.3140000000001"/>
    <n v="30.564467400000002"/>
    <n v="37.882644980000002"/>
    <n v="44.393724579999997"/>
    <m/>
    <m/>
    <m/>
    <m/>
    <m/>
    <n v="32"/>
    <n v="100"/>
    <m/>
    <m/>
    <n v="33"/>
    <m/>
    <m/>
    <n v="6"/>
    <n v="0"/>
    <m/>
    <n v="14"/>
    <n v="8"/>
    <m/>
    <m/>
    <m/>
    <m/>
    <m/>
    <m/>
    <m/>
    <m/>
    <m/>
    <m/>
    <m/>
    <m/>
    <m/>
    <m/>
    <m/>
    <m/>
    <m/>
    <m/>
    <m/>
    <n v="17230"/>
    <n v="193"/>
    <m/>
    <n v="33"/>
    <n v="33"/>
    <n v="22"/>
    <n v="9"/>
    <n v="2"/>
    <n v="13865"/>
    <n v="148"/>
    <n v="50"/>
    <m/>
    <m/>
    <m/>
    <m/>
    <n v="14063"/>
    <n v="171.71"/>
    <n v="101.71"/>
    <n v="101.83"/>
    <n v="76.34"/>
    <m/>
    <m/>
    <m/>
    <m/>
    <m/>
    <m/>
    <m/>
    <n v="47.9"/>
    <n v="499.49"/>
    <n v="46"/>
    <n v="36.386000000000003"/>
    <n v="9.6059040000000007"/>
    <n v="54"/>
    <n v="42.713999999999999"/>
    <n v="11.276496"/>
    <n v="78"/>
    <n v="61.698"/>
    <n v="16.288271999999999"/>
    <n v="154"/>
    <n v="121.81400000000001"/>
    <n v="32.158895999999999"/>
    <n v="15.23"/>
    <n v="12.046930000000001"/>
    <n v="3.1803895200000003"/>
    <m/>
    <m/>
    <m/>
    <n v="5"/>
    <n v="3"/>
    <n v="6"/>
    <m/>
    <n v="426"/>
    <n v="5"/>
    <n v="3"/>
    <n v="6"/>
    <m/>
    <n v="12"/>
    <n v="14159"/>
    <n v="0"/>
    <n v="548.36"/>
    <n v="32.409999999999997"/>
    <n v="237.89099999999999"/>
    <n v="818.66099999999994"/>
    <m/>
    <n v="139.70143999999999"/>
    <n v="0.17880000000000001"/>
    <m/>
    <n v="3.2000000000000001E-2"/>
    <m/>
    <n v="12.012400000000001"/>
    <n v="1.4159999999999999"/>
    <n v="0.45"/>
    <m/>
    <m/>
    <n v="4.6834000000000007"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Pader Abim Community Multipurpose Electric Co-operative Society Limited"/>
    <x v="11"/>
    <s v="PACMECS"/>
    <s v="D9"/>
    <s v="2019Q2D9"/>
    <n v="272105"/>
    <n v="144253"/>
    <n v="0"/>
    <n v="0"/>
    <n v="0"/>
    <n v="0"/>
    <m/>
    <n v="416358"/>
    <m/>
    <m/>
    <m/>
    <m/>
    <m/>
    <m/>
    <m/>
    <m/>
    <m/>
    <n v="356"/>
    <n v="531027"/>
    <m/>
    <m/>
    <m/>
    <n v="531027"/>
    <m/>
    <n v="184"/>
    <n v="31.9"/>
    <n v="22377"/>
    <n v="91605.28"/>
    <n v="5725.33"/>
    <m/>
    <m/>
    <m/>
    <m/>
    <m/>
    <n v="24"/>
    <n v="51"/>
    <m/>
    <m/>
    <n v="22"/>
    <m/>
    <m/>
    <n v="2"/>
    <n v="0"/>
    <m/>
    <n v="2"/>
    <n v="0"/>
    <m/>
    <m/>
    <m/>
    <m/>
    <m/>
    <m/>
    <m/>
    <m/>
    <m/>
    <m/>
    <m/>
    <m/>
    <m/>
    <m/>
    <m/>
    <m/>
    <m/>
    <m/>
    <m/>
    <n v="6380"/>
    <n v="101"/>
    <m/>
    <n v="32"/>
    <n v="32"/>
    <m/>
    <n v="32"/>
    <m/>
    <n v="3704"/>
    <n v="74"/>
    <n v="0"/>
    <m/>
    <m/>
    <m/>
    <m/>
    <n v="3778"/>
    <n v="69"/>
    <n v="12"/>
    <n v="20"/>
    <n v="20"/>
    <m/>
    <m/>
    <m/>
    <m/>
    <m/>
    <m/>
    <m/>
    <n v="11"/>
    <n v="132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Bundibugyo Energy Cooperative Society (BECS)"/>
    <x v="12"/>
    <s v="BECS"/>
    <s v="D10"/>
    <s v="2019Q2D10"/>
    <n v="628143.80520000006"/>
    <n v="110848.90680000001"/>
    <n v="0"/>
    <n v="0"/>
    <n v="0"/>
    <n v="0"/>
    <m/>
    <n v="738992.71200000006"/>
    <m/>
    <m/>
    <m/>
    <m/>
    <m/>
    <m/>
    <m/>
    <m/>
    <m/>
    <m/>
    <n v="931660"/>
    <m/>
    <m/>
    <m/>
    <n v="931660"/>
    <m/>
    <n v="0"/>
    <m/>
    <m/>
    <m/>
    <m/>
    <m/>
    <m/>
    <m/>
    <m/>
    <m/>
    <n v="7"/>
    <n v="27"/>
    <m/>
    <m/>
    <n v="8"/>
    <m/>
    <m/>
    <n v="4"/>
    <n v="0"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597"/>
    <n v="60"/>
    <m/>
    <m/>
    <m/>
    <m/>
    <m/>
    <n v="8657"/>
    <n v="0"/>
    <n v="0"/>
    <n v="0"/>
    <n v="0"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47"/>
    <n v="0"/>
    <n v="107"/>
    <n v="25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2019Q2"/>
    <s v="Distribution"/>
    <s v="Local"/>
    <s v="UMEME(U) Limited"/>
    <x v="1"/>
    <s v="Umeme"/>
    <s v="D14"/>
    <s v="2019Q2D14"/>
    <n v="160918500.30954644"/>
    <n v="91406168.573381156"/>
    <n v="123135214.69599998"/>
    <n v="211653263.847"/>
    <n v="187639571.61400002"/>
    <n v="220382.58199999999"/>
    <m/>
    <n v="774973101.62192774"/>
    <m/>
    <m/>
    <m/>
    <m/>
    <m/>
    <m/>
    <m/>
    <m/>
    <m/>
    <n v="383047.34441106801"/>
    <n v="244469654"/>
    <n v="485388686"/>
    <n v="201905451"/>
    <m/>
    <n v="931763791"/>
    <m/>
    <n v="250069.13512038003"/>
    <m/>
    <m/>
    <m/>
    <m/>
    <n v="0"/>
    <m/>
    <n v="206"/>
    <n v="1"/>
    <n v="141"/>
    <n v="1102"/>
    <n v="4322"/>
    <n v="3"/>
    <n v="1"/>
    <n v="2592"/>
    <n v="18"/>
    <n v="3"/>
    <n v="2061"/>
    <n v="13"/>
    <n v="21"/>
    <n v="1229"/>
    <m/>
    <n v="9"/>
    <n v="860"/>
    <m/>
    <n v="4"/>
    <n v="67"/>
    <n v="30"/>
    <n v="17"/>
    <n v="36"/>
    <m/>
    <m/>
    <m/>
    <m/>
    <m/>
    <m/>
    <m/>
    <m/>
    <m/>
    <m/>
    <m/>
    <n v="1869001"/>
    <n v="12736"/>
    <n v="5"/>
    <n v="1492"/>
    <n v="1497"/>
    <n v="1412"/>
    <n v="85"/>
    <m/>
    <n v="1237880"/>
    <n v="112089"/>
    <n v="2688"/>
    <n v="522"/>
    <n v="37"/>
    <n v="232"/>
    <m/>
    <n v="1353448"/>
    <n v="22671.118242016848"/>
    <n v="5899.71"/>
    <n v="0"/>
    <n v="10903.579362960767"/>
    <m/>
    <m/>
    <m/>
    <m/>
    <m/>
    <m/>
    <m/>
    <n v="15548.678547833901"/>
    <n v="55023.086152811513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595.19999999999993"/>
    <n v="20160.829999999954"/>
    <n v="6294.0835652125934"/>
    <n v="8301.77"/>
    <n v="34756.68356521254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2018Q4"/>
    <s v="Distribution"/>
    <s v="Local"/>
    <s v="Bundibugyo Energy Cooperative Society (BECS)"/>
    <x v="12"/>
    <s v="BECS"/>
    <s v="D10"/>
    <s v="2018Q4D10"/>
    <n v="567897.02749999997"/>
    <n v="100217.1225"/>
    <m/>
    <m/>
    <m/>
    <m/>
    <m/>
    <n v="668114.14999999991"/>
    <m/>
    <m/>
    <m/>
    <m/>
    <m/>
    <m/>
    <m/>
    <m/>
    <m/>
    <n v="458.49337202000004"/>
    <m/>
    <m/>
    <m/>
    <n v="900926"/>
    <n v="900926"/>
    <m/>
    <n v="314.66010299999999"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34"/>
    <m/>
    <m/>
    <n v="8597"/>
    <n v="60"/>
    <m/>
    <m/>
    <m/>
    <m/>
    <m/>
    <n v="8657"/>
    <n v="128.2312"/>
    <n v="140.34649999999999"/>
    <n v="37.667850000000001"/>
    <n v="84.602801999999997"/>
    <m/>
    <m/>
    <m/>
    <m/>
    <m/>
    <m/>
    <m/>
    <n v="5.63"/>
    <n v="396.47835199999997"/>
    <m/>
    <m/>
    <m/>
    <m/>
    <m/>
    <m/>
    <m/>
    <m/>
    <m/>
    <m/>
    <m/>
    <m/>
    <m/>
    <m/>
    <m/>
    <m/>
    <m/>
    <m/>
    <m/>
    <m/>
    <m/>
    <m/>
    <m/>
    <m/>
    <m/>
    <m/>
    <m/>
    <m/>
    <n v="8523"/>
    <n v="0"/>
    <n v="147"/>
    <n v="0"/>
    <n v="107"/>
    <n v="254"/>
    <m/>
    <n v="41.445599999999999"/>
    <n v="0"/>
    <n v="0"/>
    <n v="0"/>
    <n v="3.8599999999999994"/>
    <n v="0"/>
    <n v="0"/>
    <n v="0"/>
    <n v="0"/>
    <n v="0"/>
    <n v="0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Southern Service Territory (SST)"/>
    <x v="7"/>
    <s v="UEDCL"/>
    <s v="D6"/>
    <s v="2018Q4D6"/>
    <n v="1073396.7"/>
    <n v="745398.3"/>
    <n v="149588.72999999998"/>
    <m/>
    <m/>
    <m/>
    <m/>
    <n v="1968383.73"/>
    <m/>
    <m/>
    <m/>
    <m/>
    <m/>
    <m/>
    <m/>
    <m/>
    <m/>
    <n v="1570.890081"/>
    <m/>
    <m/>
    <m/>
    <n v="2518725"/>
    <n v="2518725"/>
    <m/>
    <n v="875.90426500000001"/>
    <m/>
    <m/>
    <m/>
    <m/>
    <m/>
    <m/>
    <m/>
    <m/>
    <m/>
    <n v="86"/>
    <n v="170"/>
    <m/>
    <m/>
    <n v="40"/>
    <m/>
    <m/>
    <n v="18"/>
    <m/>
    <m/>
    <n v="7"/>
    <n v="2"/>
    <m/>
    <m/>
    <m/>
    <m/>
    <m/>
    <m/>
    <m/>
    <m/>
    <m/>
    <m/>
    <m/>
    <m/>
    <m/>
    <m/>
    <m/>
    <m/>
    <m/>
    <m/>
    <m/>
    <n v="21085"/>
    <n v="323"/>
    <m/>
    <n v="37"/>
    <n v="37"/>
    <m/>
    <n v="37"/>
    <m/>
    <n v="11369"/>
    <n v="268"/>
    <n v="32"/>
    <m/>
    <m/>
    <m/>
    <m/>
    <n v="11669"/>
    <n v="327.31039399999997"/>
    <n v="438.92078100000003"/>
    <n v="42.864364999999999"/>
    <n v="43.672195000000002"/>
    <m/>
    <m/>
    <m/>
    <m/>
    <m/>
    <m/>
    <m/>
    <n v="1.881521"/>
    <n v="854.64925600000004"/>
    <m/>
    <m/>
    <m/>
    <m/>
    <m/>
    <m/>
    <m/>
    <m/>
    <m/>
    <m/>
    <m/>
    <m/>
    <m/>
    <m/>
    <m/>
    <m/>
    <m/>
    <m/>
    <m/>
    <m/>
    <m/>
    <m/>
    <m/>
    <m/>
    <m/>
    <m/>
    <m/>
    <m/>
    <n v="11682"/>
    <n v="0"/>
    <n v="424.19"/>
    <n v="0"/>
    <n v="741.25"/>
    <n v="1165.44"/>
    <m/>
    <n v="110.08704"/>
    <n v="0"/>
    <n v="0"/>
    <n v="4.350848"/>
    <n v="0"/>
    <n v="15.188219"/>
    <n v="0"/>
    <n v="0"/>
    <n v="0"/>
    <n v="0"/>
    <n v="0.8474600000000001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Kilembe Investment Limited"/>
    <x v="10"/>
    <s v="KIL"/>
    <s v="D12"/>
    <s v="2018Q4D12"/>
    <n v="1088709.93"/>
    <n v="272177.48"/>
    <n v="168299.65"/>
    <m/>
    <m/>
    <m/>
    <m/>
    <n v="1529187.0599999998"/>
    <m/>
    <m/>
    <m/>
    <m/>
    <m/>
    <m/>
    <m/>
    <m/>
    <m/>
    <n v="805.73"/>
    <m/>
    <m/>
    <m/>
    <n v="1812539"/>
    <n v="1812539"/>
    <m/>
    <n v="501.55"/>
    <m/>
    <m/>
    <m/>
    <m/>
    <m/>
    <m/>
    <m/>
    <m/>
    <m/>
    <n v="32"/>
    <n v="97"/>
    <m/>
    <m/>
    <n v="33"/>
    <m/>
    <m/>
    <n v="6"/>
    <m/>
    <m/>
    <n v="5"/>
    <n v="2"/>
    <m/>
    <m/>
    <m/>
    <m/>
    <m/>
    <m/>
    <m/>
    <m/>
    <m/>
    <m/>
    <m/>
    <m/>
    <m/>
    <m/>
    <m/>
    <m/>
    <m/>
    <m/>
    <m/>
    <n v="12355"/>
    <n v="175"/>
    <m/>
    <n v="33"/>
    <n v="33"/>
    <n v="22"/>
    <n v="9"/>
    <n v="2"/>
    <n v="12745"/>
    <n v="144"/>
    <n v="50"/>
    <m/>
    <m/>
    <m/>
    <m/>
    <n v="12939"/>
    <n v="200.33999999999997"/>
    <n v="182.74"/>
    <n v="93.1"/>
    <n v="171.32"/>
    <n v="67.849999999999994"/>
    <m/>
    <m/>
    <m/>
    <m/>
    <m/>
    <m/>
    <m/>
    <n v="715.35"/>
    <m/>
    <m/>
    <m/>
    <m/>
    <m/>
    <m/>
    <m/>
    <m/>
    <m/>
    <m/>
    <m/>
    <m/>
    <m/>
    <m/>
    <m/>
    <m/>
    <m/>
    <m/>
    <m/>
    <m/>
    <m/>
    <m/>
    <m/>
    <m/>
    <m/>
    <m/>
    <m/>
    <m/>
    <n v="12939"/>
    <n v="0"/>
    <n v="548.36"/>
    <n v="32.409999999999997"/>
    <n v="237.89100000000002"/>
    <n v="818.66100000000006"/>
    <m/>
    <n v="152.19003600000002"/>
    <n v="0.37190000000000001"/>
    <n v="0"/>
    <n v="4.9012000000000002"/>
    <n v="18.054000000000002"/>
    <n v="0"/>
    <n v="0"/>
    <n v="17.866"/>
    <n v="5.8505200000000004"/>
    <n v="0"/>
    <n v="193.47614999999999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Pader Abim Community Multipurpose Electric Co-operative Society Limited"/>
    <x v="11"/>
    <s v="PACMECS"/>
    <s v="D9"/>
    <s v="2019Q1D9"/>
    <n v="361261"/>
    <n v="165716"/>
    <m/>
    <m/>
    <m/>
    <m/>
    <m/>
    <n v="526977"/>
    <m/>
    <m/>
    <m/>
    <m/>
    <m/>
    <m/>
    <m/>
    <m/>
    <m/>
    <n v="390"/>
    <n v="647936"/>
    <m/>
    <m/>
    <m/>
    <n v="647936"/>
    <m/>
    <n v="224"/>
    <m/>
    <n v="22377"/>
    <n v="91605.28"/>
    <n v="5725.33"/>
    <m/>
    <m/>
    <m/>
    <m/>
    <m/>
    <n v="23"/>
    <n v="50"/>
    <m/>
    <m/>
    <n v="22"/>
    <m/>
    <m/>
    <n v="2"/>
    <m/>
    <m/>
    <n v="2"/>
    <m/>
    <m/>
    <m/>
    <m/>
    <m/>
    <m/>
    <m/>
    <m/>
    <m/>
    <m/>
    <m/>
    <m/>
    <m/>
    <m/>
    <m/>
    <m/>
    <m/>
    <m/>
    <m/>
    <m/>
    <n v="6305"/>
    <n v="99"/>
    <m/>
    <n v="32"/>
    <n v="32"/>
    <m/>
    <n v="32"/>
    <m/>
    <n v="3220"/>
    <n v="71"/>
    <m/>
    <m/>
    <m/>
    <m/>
    <m/>
    <n v="3291"/>
    <n v="61"/>
    <n v="16.5"/>
    <n v="15"/>
    <n v="43"/>
    <m/>
    <m/>
    <m/>
    <m/>
    <m/>
    <m/>
    <m/>
    <n v="6"/>
    <n v="141.5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m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North Western Service Territory (NWST)"/>
    <x v="9"/>
    <s v="UEDCL"/>
    <s v="D8"/>
    <s v="2018Q4D8"/>
    <n v="1658713.5"/>
    <n v="1099393.6000000001"/>
    <n v="866867.3"/>
    <n v="467815"/>
    <m/>
    <m/>
    <m/>
    <n v="4092789.4000000004"/>
    <m/>
    <m/>
    <m/>
    <m/>
    <m/>
    <m/>
    <m/>
    <m/>
    <m/>
    <n v="3186.9551580000002"/>
    <m/>
    <m/>
    <m/>
    <n v="9419189"/>
    <n v="9419189"/>
    <m/>
    <n v="2982.5264929999998"/>
    <m/>
    <m/>
    <m/>
    <m/>
    <m/>
    <m/>
    <m/>
    <m/>
    <m/>
    <n v="97"/>
    <n v="252"/>
    <m/>
    <m/>
    <n v="97"/>
    <m/>
    <m/>
    <n v="34"/>
    <m/>
    <m/>
    <n v="24"/>
    <n v="10"/>
    <m/>
    <m/>
    <m/>
    <m/>
    <m/>
    <m/>
    <m/>
    <m/>
    <m/>
    <m/>
    <m/>
    <m/>
    <m/>
    <m/>
    <m/>
    <m/>
    <m/>
    <m/>
    <m/>
    <n v="42235"/>
    <n v="514"/>
    <m/>
    <n v="62"/>
    <n v="62"/>
    <n v="62"/>
    <m/>
    <m/>
    <n v="15363"/>
    <n v="452"/>
    <n v="40"/>
    <n v="2"/>
    <m/>
    <m/>
    <m/>
    <n v="15857"/>
    <n v="509.60454100000004"/>
    <n v="617.34290700000008"/>
    <n v="57.024012999999997"/>
    <n v="67.892993000000004"/>
    <m/>
    <m/>
    <m/>
    <m/>
    <n v="2.85548"/>
    <m/>
    <m/>
    <m/>
    <n v="1254.719934"/>
    <m/>
    <m/>
    <m/>
    <m/>
    <m/>
    <m/>
    <m/>
    <m/>
    <m/>
    <m/>
    <m/>
    <m/>
    <m/>
    <m/>
    <m/>
    <m/>
    <m/>
    <m/>
    <m/>
    <m/>
    <m/>
    <m/>
    <m/>
    <m/>
    <m/>
    <m/>
    <m/>
    <m/>
    <n v="14856"/>
    <n v="3"/>
    <n v="777"/>
    <n v="0"/>
    <n v="1023"/>
    <n v="1800"/>
    <m/>
    <n v="153.61583999999999"/>
    <n v="0"/>
    <n v="0"/>
    <n v="14.819025000000002"/>
    <n v="0"/>
    <n v="29.474407999999997"/>
    <n v="0"/>
    <n v="0"/>
    <n v="0"/>
    <n v="0"/>
    <n v="1.27119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Southern West Service Territory (SWST)"/>
    <x v="8"/>
    <s v="UEDCL"/>
    <s v="D7"/>
    <s v="2018Q4D7"/>
    <n v="560723.30000000005"/>
    <n v="322577.59999999998"/>
    <n v="249606.40000000008"/>
    <n v="326389"/>
    <m/>
    <m/>
    <m/>
    <n v="1459296.3"/>
    <m/>
    <m/>
    <m/>
    <m/>
    <m/>
    <m/>
    <m/>
    <m/>
    <m/>
    <n v="1107.8196210000001"/>
    <m/>
    <m/>
    <m/>
    <n v="2246377"/>
    <n v="2246377"/>
    <m/>
    <n v="753.10182999999995"/>
    <m/>
    <m/>
    <m/>
    <m/>
    <m/>
    <m/>
    <m/>
    <m/>
    <m/>
    <n v="36"/>
    <n v="171"/>
    <m/>
    <m/>
    <n v="22"/>
    <m/>
    <m/>
    <n v="8"/>
    <m/>
    <m/>
    <n v="4"/>
    <m/>
    <m/>
    <n v="5"/>
    <m/>
    <m/>
    <n v="2"/>
    <m/>
    <m/>
    <n v="1"/>
    <m/>
    <m/>
    <m/>
    <m/>
    <m/>
    <m/>
    <m/>
    <m/>
    <m/>
    <m/>
    <m/>
    <n v="19270"/>
    <n v="249"/>
    <m/>
    <n v="32"/>
    <n v="32"/>
    <n v="32"/>
    <m/>
    <m/>
    <n v="8665"/>
    <n v="189"/>
    <n v="17"/>
    <n v="1"/>
    <m/>
    <m/>
    <m/>
    <n v="8872"/>
    <n v="284.198735"/>
    <n v="97.006805"/>
    <n v="34.666690000000003"/>
    <n v="35.441313999999998"/>
    <m/>
    <m/>
    <m/>
    <m/>
    <m/>
    <m/>
    <m/>
    <n v="1.4300310000000001"/>
    <n v="452.74357499999996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84.587999999999994"/>
    <n v="0"/>
    <n v="0"/>
    <n v="4.9739819999999995"/>
    <n v="0"/>
    <n v="11.903473999999999"/>
    <n v="0"/>
    <n v="0"/>
    <n v="0"/>
    <n v="0"/>
    <n v="0.46610400000000002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Central North Service Territory (CNST)"/>
    <x v="2"/>
    <s v="UEDCL"/>
    <s v="D1"/>
    <s v="2018Q4D1"/>
    <n v="284537.19317946926"/>
    <n v="228387"/>
    <n v="159022"/>
    <m/>
    <m/>
    <m/>
    <m/>
    <n v="671946.19317946932"/>
    <m/>
    <m/>
    <m/>
    <m/>
    <m/>
    <m/>
    <m/>
    <m/>
    <m/>
    <n v="495.21822899999995"/>
    <m/>
    <m/>
    <m/>
    <n v="824904.32"/>
    <n v="824904.32"/>
    <m/>
    <n v="277.62702000000002"/>
    <m/>
    <m/>
    <m/>
    <m/>
    <m/>
    <m/>
    <m/>
    <m/>
    <m/>
    <n v="29"/>
    <n v="65"/>
    <m/>
    <m/>
    <n v="28"/>
    <m/>
    <m/>
    <n v="1"/>
    <m/>
    <m/>
    <n v="2"/>
    <n v="1"/>
    <m/>
    <m/>
    <m/>
    <m/>
    <m/>
    <m/>
    <m/>
    <m/>
    <m/>
    <m/>
    <m/>
    <m/>
    <m/>
    <m/>
    <m/>
    <m/>
    <m/>
    <m/>
    <m/>
    <n v="7920"/>
    <n v="126"/>
    <m/>
    <n v="25"/>
    <n v="25"/>
    <n v="25"/>
    <m/>
    <m/>
    <n v="2960"/>
    <n v="60"/>
    <n v="3"/>
    <m/>
    <m/>
    <m/>
    <m/>
    <n v="3023"/>
    <n v="220.08236299999999"/>
    <n v="93.514822000000009"/>
    <n v="25.494875"/>
    <n v="31.011113999999999"/>
    <m/>
    <m/>
    <m/>
    <m/>
    <m/>
    <m/>
    <m/>
    <n v="0.83971399999999996"/>
    <n v="370.94288799999998"/>
    <m/>
    <m/>
    <m/>
    <m/>
    <m/>
    <m/>
    <m/>
    <m/>
    <m/>
    <m/>
    <m/>
    <m/>
    <m/>
    <m/>
    <m/>
    <m/>
    <m/>
    <m/>
    <m/>
    <m/>
    <m/>
    <m/>
    <m/>
    <m/>
    <m/>
    <m/>
    <m/>
    <m/>
    <n v="3068"/>
    <n v="0.4"/>
    <n v="309.43299999999999"/>
    <n v="0"/>
    <n v="480.08499999999998"/>
    <n v="789.51800000000003"/>
    <m/>
    <n v="28.492800000000003"/>
    <n v="0"/>
    <n v="0"/>
    <n v="0"/>
    <n v="0"/>
    <n v="3.9420339999999996"/>
    <n v="0"/>
    <n v="0"/>
    <n v="0"/>
    <n v="0"/>
    <n v="0.29661100000000001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Eastern Service Territory (EST)"/>
    <x v="3"/>
    <s v="UEDCL"/>
    <s v="D2"/>
    <s v="2018Q4D2"/>
    <n v="352123.49999999552"/>
    <n v="303974.70000000356"/>
    <m/>
    <m/>
    <m/>
    <m/>
    <m/>
    <n v="656098.19999999902"/>
    <m/>
    <m/>
    <m/>
    <m/>
    <m/>
    <m/>
    <m/>
    <m/>
    <m/>
    <n v="511.19406300000003"/>
    <m/>
    <m/>
    <m/>
    <n v="736770.60000000009"/>
    <n v="736770.60000000009"/>
    <m/>
    <n v="254.78628100000003"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m/>
    <m/>
    <m/>
    <m/>
    <m/>
    <m/>
    <m/>
    <m/>
    <m/>
    <m/>
    <m/>
    <n v="8725"/>
    <n v="152"/>
    <m/>
    <n v="22"/>
    <n v="22"/>
    <n v="22"/>
    <m/>
    <m/>
    <n v="4458"/>
    <n v="81"/>
    <m/>
    <m/>
    <m/>
    <m/>
    <m/>
    <n v="4539"/>
    <n v="187.60911199999998"/>
    <n v="27.868493999999998"/>
    <n v="10.568154999999999"/>
    <n v="24.861561000000002"/>
    <m/>
    <m/>
    <m/>
    <m/>
    <m/>
    <m/>
    <m/>
    <n v="1.525333"/>
    <n v="252.43265499999995"/>
    <m/>
    <m/>
    <m/>
    <m/>
    <m/>
    <m/>
    <m/>
    <m/>
    <m/>
    <m/>
    <m/>
    <m/>
    <m/>
    <m/>
    <m/>
    <m/>
    <m/>
    <m/>
    <m/>
    <m/>
    <m/>
    <m/>
    <m/>
    <m/>
    <m/>
    <m/>
    <m/>
    <m/>
    <n v="4316"/>
    <n v="0"/>
    <n v="356.37"/>
    <n v="0"/>
    <n v="382.09500000000003"/>
    <n v="738.46500000000003"/>
    <m/>
    <n v="45.108720000000005"/>
    <n v="0"/>
    <n v="0"/>
    <n v="0"/>
    <n v="0"/>
    <n v="8.8940669999999997"/>
    <n v="0"/>
    <n v="0"/>
    <n v="0"/>
    <n v="0"/>
    <n v="0.59322200000000003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Mid West Service Territory (MWST)"/>
    <x v="4"/>
    <s v="UEDCL"/>
    <s v="D3"/>
    <s v="2018Q4D3"/>
    <n v="340622"/>
    <n v="412067.80000000005"/>
    <n v="65071.199999997509"/>
    <m/>
    <m/>
    <m/>
    <m/>
    <n v="817760.99999999756"/>
    <m/>
    <m/>
    <m/>
    <m/>
    <m/>
    <m/>
    <m/>
    <m/>
    <m/>
    <n v="589.69955400000003"/>
    <m/>
    <m/>
    <m/>
    <n v="1234455"/>
    <n v="1234455"/>
    <m/>
    <n v="411.85705799999999"/>
    <m/>
    <m/>
    <m/>
    <m/>
    <m/>
    <m/>
    <m/>
    <m/>
    <m/>
    <n v="56"/>
    <n v="112"/>
    <m/>
    <m/>
    <n v="19"/>
    <m/>
    <m/>
    <n v="6"/>
    <m/>
    <m/>
    <n v="1"/>
    <m/>
    <m/>
    <m/>
    <m/>
    <m/>
    <m/>
    <m/>
    <m/>
    <m/>
    <m/>
    <m/>
    <m/>
    <m/>
    <m/>
    <m/>
    <m/>
    <m/>
    <m/>
    <m/>
    <m/>
    <n v="10415"/>
    <n v="194"/>
    <m/>
    <n v="13"/>
    <n v="13"/>
    <n v="13"/>
    <m/>
    <m/>
    <n v="3594"/>
    <n v="129"/>
    <n v="2"/>
    <m/>
    <m/>
    <m/>
    <m/>
    <n v="3725"/>
    <n v="460.20385199999998"/>
    <n v="146.828406"/>
    <n v="27.703804000000002"/>
    <n v="42.028503999999998"/>
    <m/>
    <m/>
    <m/>
    <m/>
    <m/>
    <m/>
    <m/>
    <n v="2.0581689999999999"/>
    <n v="678.82273499999997"/>
    <m/>
    <m/>
    <m/>
    <m/>
    <m/>
    <m/>
    <m/>
    <m/>
    <m/>
    <m/>
    <m/>
    <m/>
    <m/>
    <m/>
    <m/>
    <m/>
    <m/>
    <m/>
    <m/>
    <m/>
    <m/>
    <m/>
    <m/>
    <m/>
    <m/>
    <m/>
    <m/>
    <m/>
    <n v="4034"/>
    <n v="0"/>
    <n v="379.226"/>
    <n v="0"/>
    <n v="736.9559999999999"/>
    <n v="1116.1819999999998"/>
    <m/>
    <n v="32.723039999999997"/>
    <n v="0"/>
    <n v="0"/>
    <n v="0.49915300000000001"/>
    <n v="0"/>
    <n v="2.282203"/>
    <n v="0"/>
    <n v="0"/>
    <n v="0"/>
    <n v="0"/>
    <n v="0.12711900000000001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North North West Service Territory (NNWST)"/>
    <x v="6"/>
    <s v="UEDCL"/>
    <s v="D5"/>
    <s v="2018Q4D5"/>
    <n v="777525.3"/>
    <n v="421484.1"/>
    <n v="198610.19999999885"/>
    <m/>
    <m/>
    <m/>
    <m/>
    <n v="1397619.5999999987"/>
    <m/>
    <m/>
    <m/>
    <m/>
    <m/>
    <m/>
    <m/>
    <m/>
    <m/>
    <n v="1030.16338"/>
    <m/>
    <m/>
    <m/>
    <n v="1736142.5"/>
    <n v="1736142.5"/>
    <m/>
    <n v="585.703532"/>
    <m/>
    <m/>
    <m/>
    <m/>
    <m/>
    <m/>
    <m/>
    <m/>
    <m/>
    <n v="49"/>
    <n v="97"/>
    <m/>
    <m/>
    <n v="40"/>
    <m/>
    <m/>
    <n v="4"/>
    <m/>
    <m/>
    <n v="1"/>
    <n v="4"/>
    <m/>
    <m/>
    <m/>
    <m/>
    <m/>
    <m/>
    <m/>
    <m/>
    <m/>
    <m/>
    <m/>
    <m/>
    <m/>
    <m/>
    <m/>
    <m/>
    <m/>
    <m/>
    <m/>
    <n v="12450"/>
    <n v="195"/>
    <m/>
    <n v="42"/>
    <n v="42"/>
    <n v="42"/>
    <m/>
    <m/>
    <n v="7536"/>
    <n v="146"/>
    <n v="7"/>
    <m/>
    <m/>
    <m/>
    <m/>
    <n v="7689"/>
    <n v="324.37965200000002"/>
    <n v="290.44993099999999"/>
    <n v="42.498366000000004"/>
    <n v="52.773693000000002"/>
    <m/>
    <m/>
    <m/>
    <m/>
    <n v="2.3390629999999999"/>
    <m/>
    <m/>
    <m/>
    <n v="712.44070499999998"/>
    <m/>
    <m/>
    <m/>
    <m/>
    <m/>
    <m/>
    <m/>
    <m/>
    <m/>
    <m/>
    <m/>
    <m/>
    <m/>
    <m/>
    <m/>
    <m/>
    <m/>
    <m/>
    <m/>
    <m/>
    <m/>
    <m/>
    <m/>
    <m/>
    <m/>
    <m/>
    <m/>
    <m/>
    <n v="7415"/>
    <n v="0.4"/>
    <n v="396.1"/>
    <n v="0"/>
    <n v="779.3599999999999"/>
    <n v="1175.46"/>
    <m/>
    <n v="75.966239999999999"/>
    <n v="0"/>
    <n v="0"/>
    <n v="1.1284750000000001"/>
    <n v="0"/>
    <n v="10.851016"/>
    <n v="0"/>
    <n v="0"/>
    <n v="0"/>
    <n v="0"/>
    <n v="0.51101799999999997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North East Service Territory (NEST)"/>
    <x v="5"/>
    <s v="UEDCL"/>
    <s v="D4"/>
    <s v="2018Q4D4"/>
    <n v="447355.37131902564"/>
    <n v="385843.99908775568"/>
    <n v="229903.90000000002"/>
    <n v="47677"/>
    <m/>
    <m/>
    <m/>
    <n v="1110780.2704067812"/>
    <m/>
    <m/>
    <m/>
    <m/>
    <m/>
    <m/>
    <m/>
    <m/>
    <m/>
    <n v="768.05306899999994"/>
    <m/>
    <m/>
    <m/>
    <n v="1816135.79"/>
    <n v="1816135.79"/>
    <m/>
    <n v="571.87267199999997"/>
    <m/>
    <m/>
    <m/>
    <m/>
    <m/>
    <m/>
    <m/>
    <m/>
    <m/>
    <n v="19"/>
    <n v="127"/>
    <m/>
    <m/>
    <n v="17"/>
    <m/>
    <m/>
    <n v="7"/>
    <m/>
    <m/>
    <n v="1"/>
    <n v="7"/>
    <m/>
    <m/>
    <m/>
    <m/>
    <m/>
    <m/>
    <m/>
    <m/>
    <m/>
    <m/>
    <m/>
    <m/>
    <m/>
    <m/>
    <m/>
    <m/>
    <m/>
    <m/>
    <m/>
    <n v="12445"/>
    <n v="178"/>
    <m/>
    <n v="31"/>
    <n v="31"/>
    <n v="31"/>
    <m/>
    <m/>
    <n v="4021"/>
    <n v="98"/>
    <n v="5"/>
    <n v="2"/>
    <m/>
    <m/>
    <m/>
    <n v="4126"/>
    <n v="278.49097799999998"/>
    <n v="262.79596599999996"/>
    <n v="44.479776999999999"/>
    <n v="46.251391999999996"/>
    <m/>
    <m/>
    <m/>
    <m/>
    <m/>
    <m/>
    <m/>
    <n v="1.5460100000000001"/>
    <n v="633.564123"/>
    <m/>
    <m/>
    <m/>
    <m/>
    <m/>
    <m/>
    <m/>
    <m/>
    <m/>
    <m/>
    <m/>
    <m/>
    <m/>
    <m/>
    <m/>
    <m/>
    <m/>
    <m/>
    <m/>
    <m/>
    <m/>
    <m/>
    <m/>
    <m/>
    <m/>
    <m/>
    <m/>
    <m/>
    <n v="4478"/>
    <n v="4"/>
    <n v="319.37"/>
    <n v="0"/>
    <n v="521.91"/>
    <n v="841.28"/>
    <m/>
    <n v="39.715200000000003"/>
    <n v="8.3299999999999999E-2"/>
    <n v="0"/>
    <n v="0"/>
    <n v="0"/>
    <n v="6.1467790000000004"/>
    <n v="0"/>
    <n v="0"/>
    <n v="0"/>
    <n v="0"/>
    <n v="0.50847600000000004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Kyegegewa Rural Electricity Cooperation Society"/>
    <x v="0"/>
    <s v="KRECS"/>
    <s v="D11"/>
    <s v="2018Q4D11"/>
    <n v="497391"/>
    <n v="390785.2"/>
    <m/>
    <m/>
    <m/>
    <m/>
    <m/>
    <n v="888176.2"/>
    <m/>
    <m/>
    <m/>
    <m/>
    <m/>
    <m/>
    <m/>
    <m/>
    <m/>
    <n v="504.64627200000001"/>
    <m/>
    <m/>
    <m/>
    <n v="1116030"/>
    <n v="1116030"/>
    <m/>
    <n v="307.06539399999997"/>
    <m/>
    <m/>
    <m/>
    <m/>
    <m/>
    <m/>
    <m/>
    <m/>
    <m/>
    <n v="24"/>
    <n v="40"/>
    <m/>
    <m/>
    <n v="19"/>
    <m/>
    <m/>
    <n v="1"/>
    <m/>
    <m/>
    <m/>
    <m/>
    <m/>
    <m/>
    <m/>
    <m/>
    <m/>
    <m/>
    <m/>
    <m/>
    <m/>
    <m/>
    <m/>
    <m/>
    <m/>
    <m/>
    <m/>
    <m/>
    <m/>
    <m/>
    <m/>
    <n v="4700"/>
    <n v="84"/>
    <m/>
    <n v="38"/>
    <n v="38"/>
    <n v="35"/>
    <n v="3"/>
    <m/>
    <n v="4537"/>
    <n v="106"/>
    <m/>
    <m/>
    <m/>
    <m/>
    <m/>
    <n v="4643"/>
    <n v="93.289191000000002"/>
    <n v="45.787810999999998"/>
    <n v="19.490741"/>
    <n v="115.247894"/>
    <m/>
    <m/>
    <m/>
    <m/>
    <m/>
    <m/>
    <m/>
    <n v="9.8855750000000011"/>
    <n v="283.70121200000006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9.899360000000001"/>
    <n v="0.35260000000000002"/>
    <n v="0.04"/>
    <n v="0.3"/>
    <n v="13.54"/>
    <n v="0"/>
    <n v="0.29500000000000004"/>
    <n v="1.2"/>
    <n v="0"/>
    <n v="1.222202"/>
    <n v="0.56000000000000005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UMEME(U) Limited"/>
    <x v="1"/>
    <s v="Umeme"/>
    <s v="D14"/>
    <s v="2018Q4D14"/>
    <n v="161444928.71518615"/>
    <n v="94925218.817697316"/>
    <n v="126970248.71699998"/>
    <n v="210781534.31300002"/>
    <n v="182120944.91799998"/>
    <n v="243264.182"/>
    <m/>
    <n v="776486139.6628834"/>
    <m/>
    <m/>
    <m/>
    <m/>
    <m/>
    <m/>
    <m/>
    <m/>
    <m/>
    <m/>
    <n v="251186585.73569351"/>
    <n v="486214842.25636798"/>
    <n v="198411260.70793861"/>
    <m/>
    <n v="935812688.70000005"/>
    <m/>
    <m/>
    <m/>
    <m/>
    <m/>
    <m/>
    <m/>
    <m/>
    <n v="206"/>
    <n v="1"/>
    <n v="142"/>
    <n v="1086"/>
    <n v="4229"/>
    <n v="3"/>
    <n v="1"/>
    <n v="2542"/>
    <n v="18"/>
    <n v="3"/>
    <n v="2031"/>
    <n v="13"/>
    <n v="21"/>
    <n v="1221"/>
    <m/>
    <n v="9"/>
    <n v="848"/>
    <m/>
    <n v="4"/>
    <n v="67"/>
    <n v="30"/>
    <n v="17"/>
    <n v="31"/>
    <m/>
    <m/>
    <m/>
    <m/>
    <m/>
    <m/>
    <m/>
    <m/>
    <m/>
    <m/>
    <m/>
    <n v="1839447"/>
    <n v="12523"/>
    <n v="4"/>
    <n v="1500"/>
    <n v="1504"/>
    <n v="1494"/>
    <n v="10"/>
    <m/>
    <n v="1177964"/>
    <n v="110449"/>
    <n v="2606"/>
    <n v="502"/>
    <n v="40"/>
    <n v="250"/>
    <m/>
    <n v="1291811"/>
    <n v="20830.410309000003"/>
    <n v="6253.4990259999995"/>
    <n v="0"/>
    <n v="6106.8692190000002"/>
    <m/>
    <m/>
    <m/>
    <m/>
    <m/>
    <m/>
    <m/>
    <n v="17188.108992000001"/>
    <n v="50378.887546000005"/>
    <m/>
    <m/>
    <m/>
    <m/>
    <m/>
    <m/>
    <m/>
    <m/>
    <m/>
    <m/>
    <m/>
    <m/>
    <m/>
    <m/>
    <m/>
    <m/>
    <m/>
    <m/>
    <m/>
    <m/>
    <m/>
    <m/>
    <m/>
    <m/>
    <m/>
    <m/>
    <m/>
    <m/>
    <n v="1216853"/>
    <n v="595.19999999999993"/>
    <n v="19929.464608759041"/>
    <n v="6058.3735652125933"/>
    <n v="8159.2467615373935"/>
    <n v="34147.0849355090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2018Q3"/>
    <s v="Distribution"/>
    <s v="Local"/>
    <s v="Central North Service Territory (CNST)"/>
    <x v="2"/>
    <s v="UEDCL"/>
    <s v="D1"/>
    <s v="2018Q3D1"/>
    <n v="254836.22137181717"/>
    <n v="224751.39148352022"/>
    <n v="73092.299999999988"/>
    <m/>
    <m/>
    <m/>
    <m/>
    <n v="552679.91285533737"/>
    <m/>
    <m/>
    <m/>
    <m/>
    <m/>
    <m/>
    <m/>
    <m/>
    <m/>
    <m/>
    <m/>
    <m/>
    <m/>
    <n v="768294"/>
    <n v="768294"/>
    <m/>
    <m/>
    <m/>
    <m/>
    <m/>
    <m/>
    <m/>
    <m/>
    <m/>
    <m/>
    <m/>
    <n v="29"/>
    <n v="65"/>
    <m/>
    <m/>
    <n v="28"/>
    <m/>
    <m/>
    <n v="1"/>
    <m/>
    <m/>
    <n v="2"/>
    <n v="1"/>
    <m/>
    <m/>
    <m/>
    <m/>
    <m/>
    <m/>
    <m/>
    <m/>
    <m/>
    <m/>
    <m/>
    <m/>
    <m/>
    <m/>
    <m/>
    <m/>
    <m/>
    <m/>
    <m/>
    <n v="7920"/>
    <n v="126"/>
    <m/>
    <n v="25"/>
    <n v="25"/>
    <n v="25"/>
    <m/>
    <m/>
    <n v="2801"/>
    <n v="59"/>
    <n v="4"/>
    <n v="0"/>
    <m/>
    <m/>
    <m/>
    <n v="2864"/>
    <n v="183.92341600000003"/>
    <n v="67.605099999999993"/>
    <n v="23.585467999999999"/>
    <n v="33.458497000000001"/>
    <m/>
    <m/>
    <m/>
    <m/>
    <m/>
    <m/>
    <m/>
    <n v="0.78024199999999999"/>
    <n v="309.35272300000003"/>
    <m/>
    <m/>
    <m/>
    <m/>
    <m/>
    <m/>
    <m/>
    <m/>
    <m/>
    <m/>
    <m/>
    <m/>
    <m/>
    <m/>
    <m/>
    <m/>
    <m/>
    <m/>
    <m/>
    <m/>
    <m/>
    <m/>
    <m/>
    <m/>
    <m/>
    <m/>
    <m/>
    <m/>
    <n v="2864"/>
    <n v="0.4"/>
    <n v="309.43299999999999"/>
    <n v="0"/>
    <n v="480.08499999999998"/>
    <n v="789.51800000000003"/>
    <m/>
    <n v="24.988320000000002"/>
    <n v="0"/>
    <n v="0"/>
    <n v="0"/>
    <n v="0"/>
    <n v="4.1457630000000005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Eastern Service Territory (EST)"/>
    <x v="3"/>
    <s v="UEDCL"/>
    <s v="D2"/>
    <s v="2018Q3D2"/>
    <n v="320067.20000000088"/>
    <n v="393129.60000000033"/>
    <n v="0"/>
    <m/>
    <m/>
    <m/>
    <m/>
    <n v="713196.80000000121"/>
    <m/>
    <m/>
    <m/>
    <m/>
    <m/>
    <m/>
    <m/>
    <m/>
    <m/>
    <m/>
    <m/>
    <m/>
    <m/>
    <n v="787178"/>
    <n v="787178"/>
    <m/>
    <m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m/>
    <m/>
    <m/>
    <m/>
    <m/>
    <m/>
    <m/>
    <m/>
    <m/>
    <m/>
    <m/>
    <n v="8725"/>
    <n v="152"/>
    <m/>
    <n v="21"/>
    <n v="21"/>
    <n v="21"/>
    <m/>
    <m/>
    <n v="4149"/>
    <n v="75"/>
    <n v="0"/>
    <n v="0"/>
    <m/>
    <m/>
    <m/>
    <n v="4224"/>
    <n v="170.75380200000001"/>
    <n v="17.0213"/>
    <n v="15.252998"/>
    <n v="24.215125999999998"/>
    <m/>
    <m/>
    <m/>
    <m/>
    <m/>
    <m/>
    <m/>
    <n v="1.4173020000000001"/>
    <n v="228.660528"/>
    <m/>
    <m/>
    <m/>
    <m/>
    <m/>
    <m/>
    <m/>
    <m/>
    <m/>
    <m/>
    <m/>
    <m/>
    <m/>
    <m/>
    <m/>
    <m/>
    <m/>
    <m/>
    <m/>
    <m/>
    <m/>
    <m/>
    <m/>
    <m/>
    <m/>
    <m/>
    <m/>
    <m/>
    <n v="4224"/>
    <n v="0"/>
    <n v="356.90999999999997"/>
    <n v="0"/>
    <n v="380.29500000000002"/>
    <n v="737.20499999999993"/>
    <m/>
    <n v="39.765599999999999"/>
    <n v="0"/>
    <n v="0"/>
    <n v="0"/>
    <n v="0"/>
    <n v="4.8444069999999995"/>
    <n v="0"/>
    <n v="0"/>
    <n v="0"/>
    <n v="0"/>
    <n v="0.21186500000000003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Mid West Service Territory (MWST)"/>
    <x v="4"/>
    <s v="UEDCL"/>
    <s v="D3"/>
    <s v="2018Q3D3"/>
    <n v="299043.90000000107"/>
    <n v="397880.89999999973"/>
    <n v="26330.1"/>
    <m/>
    <m/>
    <m/>
    <m/>
    <n v="723254.90000000072"/>
    <m/>
    <m/>
    <m/>
    <m/>
    <m/>
    <m/>
    <m/>
    <m/>
    <m/>
    <m/>
    <m/>
    <m/>
    <m/>
    <n v="1123649"/>
    <n v="1123649"/>
    <m/>
    <m/>
    <m/>
    <m/>
    <m/>
    <m/>
    <m/>
    <m/>
    <m/>
    <m/>
    <m/>
    <n v="55"/>
    <n v="102"/>
    <m/>
    <m/>
    <n v="17"/>
    <m/>
    <m/>
    <n v="4"/>
    <m/>
    <m/>
    <n v="1"/>
    <m/>
    <m/>
    <m/>
    <m/>
    <m/>
    <m/>
    <m/>
    <m/>
    <m/>
    <m/>
    <m/>
    <m/>
    <m/>
    <m/>
    <m/>
    <m/>
    <m/>
    <m/>
    <m/>
    <m/>
    <n v="9290"/>
    <n v="179"/>
    <m/>
    <n v="15"/>
    <n v="15"/>
    <n v="15"/>
    <m/>
    <m/>
    <n v="3594"/>
    <n v="129"/>
    <n v="2"/>
    <m/>
    <m/>
    <m/>
    <m/>
    <n v="3725"/>
    <n v="428.12925899999999"/>
    <n v="59.582059999999998"/>
    <n v="34.749693000000001"/>
    <n v="43.313629000000006"/>
    <m/>
    <m/>
    <m/>
    <m/>
    <m/>
    <m/>
    <m/>
    <n v="1.9124000000000001"/>
    <n v="567.68704100000002"/>
    <m/>
    <m/>
    <m/>
    <m/>
    <m/>
    <m/>
    <m/>
    <m/>
    <m/>
    <m/>
    <m/>
    <m/>
    <m/>
    <m/>
    <m/>
    <m/>
    <m/>
    <m/>
    <m/>
    <m/>
    <m/>
    <m/>
    <m/>
    <m/>
    <m/>
    <m/>
    <m/>
    <m/>
    <n v="3725"/>
    <n v="0"/>
    <n v="345.416"/>
    <n v="0"/>
    <n v="696.84799999999996"/>
    <n v="1042.2639999999999"/>
    <m/>
    <n v="35.602560000000004"/>
    <n v="0"/>
    <n v="0"/>
    <n v="0.51016899999999998"/>
    <n v="0"/>
    <n v="2.5710169999999999"/>
    <n v="0"/>
    <n v="0"/>
    <n v="0"/>
    <n v="0"/>
    <n v="0.211865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North East Service Territory (NEST)"/>
    <x v="5"/>
    <s v="UEDCL"/>
    <s v="D4"/>
    <s v="2018Q3D4"/>
    <n v="405919.77699892083"/>
    <n v="347453.09269376087"/>
    <n v="126735"/>
    <n v="83690.899999999994"/>
    <m/>
    <m/>
    <m/>
    <n v="963798.76969268173"/>
    <m/>
    <m/>
    <m/>
    <m/>
    <m/>
    <m/>
    <m/>
    <m/>
    <m/>
    <m/>
    <m/>
    <m/>
    <m/>
    <n v="1901310"/>
    <n v="1901310"/>
    <m/>
    <m/>
    <m/>
    <m/>
    <m/>
    <m/>
    <m/>
    <m/>
    <m/>
    <m/>
    <m/>
    <n v="19"/>
    <n v="126"/>
    <m/>
    <m/>
    <n v="17"/>
    <m/>
    <m/>
    <n v="7"/>
    <m/>
    <m/>
    <n v="1"/>
    <n v="7"/>
    <m/>
    <m/>
    <m/>
    <m/>
    <m/>
    <m/>
    <m/>
    <m/>
    <m/>
    <m/>
    <m/>
    <m/>
    <m/>
    <m/>
    <m/>
    <m/>
    <m/>
    <m/>
    <m/>
    <n v="12395"/>
    <n v="177"/>
    <m/>
    <n v="31"/>
    <n v="31"/>
    <n v="31"/>
    <m/>
    <m/>
    <n v="4021"/>
    <n v="98"/>
    <n v="5"/>
    <n v="2"/>
    <m/>
    <m/>
    <m/>
    <n v="4126"/>
    <n v="279.97499900000003"/>
    <n v="91.87074100000001"/>
    <n v="43.873039000000006"/>
    <n v="46.928162999999998"/>
    <m/>
    <m/>
    <m/>
    <m/>
    <m/>
    <m/>
    <m/>
    <n v="1.436515"/>
    <n v="464.08345700000001"/>
    <m/>
    <m/>
    <m/>
    <m/>
    <m/>
    <m/>
    <m/>
    <m/>
    <m/>
    <m/>
    <m/>
    <m/>
    <m/>
    <m/>
    <m/>
    <m/>
    <m/>
    <m/>
    <m/>
    <m/>
    <m/>
    <m/>
    <m/>
    <m/>
    <m/>
    <m/>
    <m/>
    <m/>
    <n v="4126"/>
    <n v="4"/>
    <n v="318.37"/>
    <n v="0"/>
    <n v="515.91"/>
    <n v="834.28"/>
    <m/>
    <n v="37.382239999999996"/>
    <n v="0"/>
    <n v="0"/>
    <n v="1.868136"/>
    <n v="0"/>
    <n v="3.130255"/>
    <n v="0"/>
    <n v="0"/>
    <n v="0"/>
    <n v="0"/>
    <n v="0.34110300000000005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North North West Service Territory (NNWST)"/>
    <x v="6"/>
    <s v="UEDCL"/>
    <s v="D5"/>
    <s v="2018Q3D5"/>
    <n v="778269"/>
    <n v="432912.17521278956"/>
    <n v="166737.29999999999"/>
    <m/>
    <m/>
    <m/>
    <m/>
    <n v="1377918.4752127896"/>
    <m/>
    <m/>
    <m/>
    <m/>
    <m/>
    <m/>
    <m/>
    <m/>
    <m/>
    <m/>
    <m/>
    <m/>
    <m/>
    <n v="1703335"/>
    <n v="1703335"/>
    <m/>
    <m/>
    <m/>
    <m/>
    <m/>
    <m/>
    <m/>
    <m/>
    <m/>
    <m/>
    <m/>
    <n v="49"/>
    <n v="97"/>
    <m/>
    <m/>
    <n v="40"/>
    <m/>
    <m/>
    <n v="4"/>
    <m/>
    <m/>
    <n v="1"/>
    <n v="4"/>
    <m/>
    <m/>
    <m/>
    <m/>
    <m/>
    <m/>
    <m/>
    <m/>
    <m/>
    <m/>
    <m/>
    <m/>
    <m/>
    <m/>
    <m/>
    <m/>
    <m/>
    <m/>
    <m/>
    <n v="12450"/>
    <n v="195"/>
    <m/>
    <n v="42"/>
    <n v="42"/>
    <n v="42"/>
    <m/>
    <m/>
    <n v="7107"/>
    <n v="140"/>
    <n v="6"/>
    <m/>
    <m/>
    <m/>
    <m/>
    <n v="7253"/>
    <n v="289.99150400000002"/>
    <n v="58.928600000000003"/>
    <n v="30.915881000000002"/>
    <n v="57.506045"/>
    <m/>
    <m/>
    <m/>
    <m/>
    <m/>
    <m/>
    <m/>
    <n v="2.1734"/>
    <n v="439.51543000000004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73.616574920000005"/>
    <n v="0"/>
    <n v="0"/>
    <n v="0"/>
    <n v="0"/>
    <n v="7.3457629999999998"/>
    <n v="0"/>
    <n v="0"/>
    <n v="0"/>
    <n v="0"/>
    <n v="0.42373000000000005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Southern Service Territory (SST)"/>
    <x v="7"/>
    <s v="UEDCL"/>
    <s v="D6"/>
    <s v="2018Q3D6"/>
    <n v="1102517.4999999995"/>
    <n v="688919.89999999991"/>
    <n v="187620.91"/>
    <m/>
    <m/>
    <m/>
    <m/>
    <n v="1979058.3099999994"/>
    <m/>
    <m/>
    <m/>
    <m/>
    <m/>
    <m/>
    <m/>
    <m/>
    <m/>
    <m/>
    <m/>
    <m/>
    <m/>
    <n v="2642512"/>
    <n v="2642512"/>
    <m/>
    <m/>
    <m/>
    <m/>
    <m/>
    <m/>
    <m/>
    <m/>
    <m/>
    <m/>
    <m/>
    <n v="86"/>
    <n v="168"/>
    <m/>
    <m/>
    <n v="38"/>
    <m/>
    <m/>
    <n v="18"/>
    <m/>
    <m/>
    <n v="7"/>
    <n v="2"/>
    <m/>
    <m/>
    <m/>
    <m/>
    <m/>
    <m/>
    <m/>
    <m/>
    <m/>
    <m/>
    <m/>
    <m/>
    <m/>
    <m/>
    <m/>
    <m/>
    <m/>
    <m/>
    <m/>
    <n v="20785"/>
    <n v="319"/>
    <m/>
    <n v="37"/>
    <n v="37"/>
    <n v="37"/>
    <m/>
    <m/>
    <n v="10646"/>
    <n v="240"/>
    <n v="32"/>
    <m/>
    <m/>
    <m/>
    <m/>
    <n v="10918"/>
    <n v="285.26471900000001"/>
    <n v="82.063204999999996"/>
    <n v="39.104557999999997"/>
    <n v="41.846382000000006"/>
    <m/>
    <m/>
    <m/>
    <m/>
    <m/>
    <m/>
    <m/>
    <n v="1.7482629999999999"/>
    <n v="450.02712700000001"/>
    <m/>
    <m/>
    <m/>
    <m/>
    <m/>
    <m/>
    <m/>
    <m/>
    <m/>
    <m/>
    <m/>
    <m/>
    <m/>
    <m/>
    <m/>
    <m/>
    <m/>
    <m/>
    <m/>
    <m/>
    <m/>
    <m/>
    <m/>
    <m/>
    <m/>
    <m/>
    <m/>
    <m/>
    <n v="10918"/>
    <n v="0"/>
    <n v="424.19"/>
    <n v="0"/>
    <n v="741.25"/>
    <n v="1165.44"/>
    <m/>
    <n v="103.85087999999999"/>
    <n v="0"/>
    <n v="0"/>
    <n v="5.5193240000000001"/>
    <n v="0"/>
    <n v="12.980592999999999"/>
    <n v="0"/>
    <n v="0"/>
    <n v="0"/>
    <n v="0"/>
    <n v="0.72034100000000012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Southern West Service Territory (SWST)"/>
    <x v="8"/>
    <s v="UEDCL"/>
    <s v="D7"/>
    <s v="2018Q3D7"/>
    <n v="495675.1999999996"/>
    <n v="317400.69999999984"/>
    <n v="226454.81"/>
    <n v="330537"/>
    <m/>
    <m/>
    <m/>
    <n v="1370067.7099999995"/>
    <m/>
    <m/>
    <m/>
    <m/>
    <m/>
    <m/>
    <m/>
    <m/>
    <m/>
    <m/>
    <m/>
    <m/>
    <m/>
    <n v="2083322"/>
    <n v="2083322"/>
    <m/>
    <m/>
    <m/>
    <m/>
    <m/>
    <m/>
    <m/>
    <m/>
    <m/>
    <m/>
    <m/>
    <n v="36"/>
    <n v="171"/>
    <m/>
    <m/>
    <n v="22"/>
    <m/>
    <m/>
    <n v="8"/>
    <m/>
    <m/>
    <n v="4"/>
    <m/>
    <m/>
    <n v="5"/>
    <n v="3"/>
    <m/>
    <m/>
    <m/>
    <m/>
    <m/>
    <m/>
    <m/>
    <m/>
    <m/>
    <m/>
    <m/>
    <m/>
    <m/>
    <m/>
    <m/>
    <m/>
    <n v="18510"/>
    <n v="249"/>
    <m/>
    <n v="32"/>
    <n v="32"/>
    <n v="32"/>
    <m/>
    <m/>
    <n v="8251"/>
    <n v="181"/>
    <n v="17"/>
    <n v="1"/>
    <m/>
    <m/>
    <m/>
    <n v="8450"/>
    <n v="244.86996600000003"/>
    <n v="101.33825400000001"/>
    <n v="43.628140999999999"/>
    <n v="39.158536999999995"/>
    <m/>
    <m/>
    <m/>
    <m/>
    <m/>
    <m/>
    <m/>
    <n v="1.3287500000000001"/>
    <n v="430.32364800000005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76.058639999999997"/>
    <n v="0"/>
    <n v="0"/>
    <n v="0.77271299999999998"/>
    <n v="0"/>
    <n v="6.5133890000000001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North Western Service Territory (NWST)"/>
    <x v="9"/>
    <s v="UEDCL"/>
    <s v="D8"/>
    <s v="2018Q3D8"/>
    <n v="1407087.5999999968"/>
    <n v="1281829.9599999988"/>
    <n v="704779.8899999999"/>
    <n v="318664"/>
    <m/>
    <m/>
    <m/>
    <n v="3712361.4499999955"/>
    <m/>
    <m/>
    <m/>
    <m/>
    <m/>
    <m/>
    <m/>
    <m/>
    <m/>
    <m/>
    <m/>
    <m/>
    <m/>
    <n v="8310167"/>
    <n v="8310167"/>
    <m/>
    <m/>
    <m/>
    <m/>
    <m/>
    <m/>
    <m/>
    <m/>
    <m/>
    <m/>
    <m/>
    <n v="97"/>
    <n v="252"/>
    <m/>
    <m/>
    <n v="97"/>
    <m/>
    <m/>
    <n v="34"/>
    <m/>
    <m/>
    <n v="24"/>
    <n v="10"/>
    <m/>
    <m/>
    <m/>
    <m/>
    <m/>
    <m/>
    <m/>
    <m/>
    <m/>
    <m/>
    <m/>
    <m/>
    <m/>
    <m/>
    <m/>
    <m/>
    <m/>
    <m/>
    <m/>
    <n v="42235"/>
    <n v="514"/>
    <m/>
    <n v="62"/>
    <n v="62"/>
    <n v="62"/>
    <m/>
    <m/>
    <n v="14349"/>
    <n v="419"/>
    <n v="69"/>
    <n v="1"/>
    <m/>
    <m/>
    <m/>
    <n v="14838"/>
    <n v="444.677119"/>
    <n v="182.34953000000002"/>
    <n v="47.761223000000001"/>
    <n v="55.834830000000004"/>
    <m/>
    <m/>
    <m/>
    <m/>
    <m/>
    <m/>
    <m/>
    <n v="2.6532420000000001"/>
    <n v="733.27594399999998"/>
    <m/>
    <m/>
    <m/>
    <m/>
    <m/>
    <m/>
    <m/>
    <m/>
    <m/>
    <m/>
    <m/>
    <m/>
    <m/>
    <m/>
    <m/>
    <m/>
    <m/>
    <m/>
    <m/>
    <m/>
    <m/>
    <m/>
    <m/>
    <m/>
    <m/>
    <m/>
    <m/>
    <m/>
    <n v="14856"/>
    <n v="3"/>
    <n v="777"/>
    <n v="0"/>
    <n v="1023"/>
    <n v="1800"/>
    <m/>
    <n v="138.93743999999998"/>
    <n v="0"/>
    <n v="0"/>
    <n v="11.448307"/>
    <n v="0"/>
    <n v="14.432883"/>
    <n v="0"/>
    <n v="0"/>
    <n v="0"/>
    <n v="0"/>
    <n v="0.67796800000000002"/>
    <s v="Minigrid"/>
    <m/>
    <m/>
    <m/>
    <m/>
    <m/>
    <m/>
    <m/>
    <m/>
    <m/>
    <m/>
    <m/>
    <m/>
    <m/>
    <m/>
    <m/>
    <m/>
    <m/>
  </r>
  <r>
    <x v="1"/>
    <x v="0"/>
    <s v="2018Q4"/>
    <s v="Distribution"/>
    <s v="Local"/>
    <s v="Pader Abim Community Multipurpose Electric Co-operative Society Limited"/>
    <x v="11"/>
    <s v="PACMECS"/>
    <s v="D9"/>
    <s v="2018Q4D9"/>
    <n v="361261"/>
    <n v="165716"/>
    <m/>
    <m/>
    <m/>
    <m/>
    <m/>
    <n v="526977"/>
    <m/>
    <m/>
    <m/>
    <m/>
    <m/>
    <m/>
    <m/>
    <m/>
    <m/>
    <n v="390"/>
    <m/>
    <m/>
    <m/>
    <n v="647936"/>
    <n v="647936"/>
    <m/>
    <n v="224"/>
    <m/>
    <m/>
    <m/>
    <m/>
    <m/>
    <m/>
    <m/>
    <m/>
    <m/>
    <n v="23"/>
    <n v="50"/>
    <m/>
    <m/>
    <n v="22"/>
    <m/>
    <m/>
    <n v="2"/>
    <m/>
    <m/>
    <n v="2"/>
    <m/>
    <m/>
    <m/>
    <m/>
    <m/>
    <m/>
    <m/>
    <m/>
    <m/>
    <m/>
    <m/>
    <m/>
    <m/>
    <m/>
    <m/>
    <m/>
    <m/>
    <m/>
    <m/>
    <m/>
    <n v="6305"/>
    <n v="99"/>
    <m/>
    <n v="34"/>
    <n v="34"/>
    <n v="34"/>
    <m/>
    <m/>
    <n v="3495"/>
    <n v="72"/>
    <m/>
    <m/>
    <m/>
    <m/>
    <m/>
    <n v="3567"/>
    <n v="61"/>
    <n v="16.5"/>
    <n v="15"/>
    <n v="43"/>
    <m/>
    <m/>
    <m/>
    <m/>
    <m/>
    <m/>
    <m/>
    <n v="6"/>
    <n v="141.5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n v="0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Bundibugyo Energy Cooperative Society (BECS)"/>
    <x v="12"/>
    <s v="BECS"/>
    <s v="D10"/>
    <s v="2018Q3D10"/>
    <n v="435659"/>
    <n v="76881"/>
    <m/>
    <m/>
    <m/>
    <m/>
    <m/>
    <n v="512540"/>
    <m/>
    <m/>
    <m/>
    <m/>
    <m/>
    <m/>
    <m/>
    <m/>
    <m/>
    <m/>
    <m/>
    <m/>
    <m/>
    <n v="726684"/>
    <n v="726684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463"/>
    <n v="60"/>
    <m/>
    <m/>
    <m/>
    <m/>
    <m/>
    <n v="8523"/>
    <n v="94.631200000000007"/>
    <n v="71.725999999999999"/>
    <n v="35.596550000000001"/>
    <n v="67.052612000000011"/>
    <m/>
    <m/>
    <m/>
    <m/>
    <m/>
    <m/>
    <m/>
    <n v="14.140499999999999"/>
    <n v="283.146862"/>
    <m/>
    <m/>
    <m/>
    <m/>
    <m/>
    <m/>
    <m/>
    <m/>
    <m/>
    <m/>
    <m/>
    <m/>
    <m/>
    <m/>
    <m/>
    <m/>
    <m/>
    <m/>
    <m/>
    <m/>
    <m/>
    <m/>
    <m/>
    <m/>
    <m/>
    <m/>
    <m/>
    <m/>
    <n v="8523"/>
    <n v="0"/>
    <n v="147"/>
    <n v="0"/>
    <n v="107"/>
    <n v="254"/>
    <m/>
    <n v="38.375243999999995"/>
    <n v="0"/>
    <n v="0"/>
    <n v="0.06"/>
    <n v="0"/>
    <n v="0"/>
    <n v="0"/>
    <n v="0"/>
    <n v="0"/>
    <n v="0"/>
    <n v="0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Kilembe Investment Limited"/>
    <x v="10"/>
    <s v="KIL"/>
    <s v="D12"/>
    <s v="2018Q3D12"/>
    <n v="716114.26"/>
    <n v="358057.13"/>
    <n v="227213.82"/>
    <m/>
    <m/>
    <m/>
    <m/>
    <n v="1301385.2100000002"/>
    <m/>
    <m/>
    <m/>
    <m/>
    <m/>
    <m/>
    <m/>
    <m/>
    <m/>
    <m/>
    <m/>
    <m/>
    <m/>
    <n v="1559144.52"/>
    <n v="1559144.52"/>
    <m/>
    <m/>
    <m/>
    <m/>
    <m/>
    <m/>
    <m/>
    <m/>
    <m/>
    <m/>
    <m/>
    <n v="29"/>
    <n v="94"/>
    <m/>
    <m/>
    <n v="32"/>
    <m/>
    <m/>
    <n v="6"/>
    <m/>
    <m/>
    <n v="5"/>
    <n v="2"/>
    <m/>
    <m/>
    <m/>
    <m/>
    <m/>
    <m/>
    <m/>
    <m/>
    <m/>
    <m/>
    <m/>
    <m/>
    <m/>
    <m/>
    <m/>
    <m/>
    <m/>
    <m/>
    <m/>
    <n v="12030"/>
    <n v="168"/>
    <m/>
    <n v="32"/>
    <n v="32"/>
    <n v="22"/>
    <n v="8"/>
    <n v="2"/>
    <n v="12198"/>
    <n v="143"/>
    <n v="50"/>
    <m/>
    <m/>
    <m/>
    <m/>
    <n v="12391"/>
    <n v="175.39"/>
    <n v="99.860000000000014"/>
    <n v="100.31"/>
    <n v="61.940000000000005"/>
    <m/>
    <m/>
    <m/>
    <m/>
    <m/>
    <m/>
    <m/>
    <n v="71.59"/>
    <n v="509.09000000000003"/>
    <m/>
    <m/>
    <m/>
    <m/>
    <m/>
    <m/>
    <m/>
    <m/>
    <m/>
    <m/>
    <m/>
    <m/>
    <m/>
    <m/>
    <m/>
    <m/>
    <m/>
    <m/>
    <m/>
    <m/>
    <m/>
    <m/>
    <m/>
    <m/>
    <m/>
    <m/>
    <m/>
    <m/>
    <n v="11719"/>
    <n v="0"/>
    <n v="452.19400000000002"/>
    <n v="32.409999999999997"/>
    <n v="193.56"/>
    <n v="678.16399999999999"/>
    <m/>
    <n v="133.81704300000001"/>
    <n v="0.14899999999999999"/>
    <n v="0"/>
    <n v="0.13439999999999999"/>
    <n v="12.7"/>
    <n v="0"/>
    <n v="0"/>
    <n v="22.689423999999999"/>
    <n v="1.1000000000000001"/>
    <n v="0"/>
    <n v="0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Kyegegewa Rural Electricity Cooperation Society"/>
    <x v="0"/>
    <s v="KRECS"/>
    <s v="D11"/>
    <s v="2018Q3D11"/>
    <n v="356502.1"/>
    <n v="515685.69999999995"/>
    <m/>
    <m/>
    <m/>
    <m/>
    <m/>
    <n v="872187.79999999993"/>
    <m/>
    <m/>
    <m/>
    <m/>
    <m/>
    <m/>
    <m/>
    <m/>
    <m/>
    <m/>
    <m/>
    <m/>
    <m/>
    <n v="1127148"/>
    <n v="1127148"/>
    <m/>
    <m/>
    <m/>
    <m/>
    <m/>
    <m/>
    <m/>
    <m/>
    <m/>
    <m/>
    <m/>
    <n v="31"/>
    <n v="34"/>
    <m/>
    <m/>
    <n v="19"/>
    <m/>
    <m/>
    <m/>
    <m/>
    <m/>
    <m/>
    <m/>
    <m/>
    <m/>
    <m/>
    <m/>
    <m/>
    <m/>
    <m/>
    <m/>
    <m/>
    <m/>
    <m/>
    <m/>
    <m/>
    <m/>
    <m/>
    <m/>
    <m/>
    <m/>
    <m/>
    <n v="4375"/>
    <n v="84"/>
    <m/>
    <n v="22"/>
    <n v="22"/>
    <n v="22"/>
    <m/>
    <m/>
    <n v="4294"/>
    <n v="96"/>
    <m/>
    <m/>
    <m/>
    <m/>
    <m/>
    <n v="4390"/>
    <n v="60.689892999999998"/>
    <n v="15.100100000000001"/>
    <n v="15.393984"/>
    <n v="38.802028999999997"/>
    <m/>
    <m/>
    <m/>
    <m/>
    <m/>
    <m/>
    <m/>
    <n v="7.6214019999999998"/>
    <n v="137.60740799999999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6.883775"/>
    <n v="0.65480000000000005"/>
    <n v="0.02"/>
    <n v="0.89806900000000001"/>
    <n v="1.22"/>
    <n v="0"/>
    <n v="0.06"/>
    <n v="4.9221950000000003"/>
    <n v="0"/>
    <n v="0.6"/>
    <n v="0.1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UMEME(U) Limited"/>
    <x v="1"/>
    <s v="Umeme"/>
    <s v="D14"/>
    <s v="2018Q3D14"/>
    <n v="161492866.97927466"/>
    <n v="94449552.523316592"/>
    <n v="125919872.44455618"/>
    <n v="209137023.70499998"/>
    <n v="183329704.618"/>
    <n v="278554"/>
    <m/>
    <n v="774607574.27014744"/>
    <m/>
    <m/>
    <m/>
    <m/>
    <m/>
    <m/>
    <m/>
    <m/>
    <m/>
    <m/>
    <n v="243377487.65259328"/>
    <n v="481311249.50773019"/>
    <n v="196870055.83967659"/>
    <m/>
    <n v="921558793.00000012"/>
    <m/>
    <m/>
    <m/>
    <m/>
    <m/>
    <m/>
    <n v="0"/>
    <n v="0"/>
    <n v="206"/>
    <n v="2"/>
    <n v="141"/>
    <n v="1059"/>
    <n v="4089"/>
    <n v="3"/>
    <n v="1"/>
    <n v="2512"/>
    <n v="18"/>
    <n v="3"/>
    <n v="2010"/>
    <n v="13"/>
    <n v="21"/>
    <n v="1218"/>
    <m/>
    <n v="9"/>
    <n v="841"/>
    <m/>
    <n v="4"/>
    <n v="67"/>
    <n v="28"/>
    <n v="17"/>
    <n v="3"/>
    <m/>
    <m/>
    <m/>
    <m/>
    <m/>
    <m/>
    <m/>
    <m/>
    <m/>
    <m/>
    <m/>
    <n v="1790626"/>
    <n v="12265"/>
    <n v="4"/>
    <n v="1484"/>
    <n v="1488"/>
    <m/>
    <m/>
    <m/>
    <n v="1117000"/>
    <n v="101890"/>
    <n v="2620"/>
    <n v="492"/>
    <n v="39"/>
    <n v="252"/>
    <m/>
    <n v="1222293"/>
    <n v="22975.747483000006"/>
    <n v="16090.460283"/>
    <m/>
    <n v="5238.6421450000007"/>
    <m/>
    <m/>
    <m/>
    <m/>
    <m/>
    <m/>
    <m/>
    <n v="9710.7808249999998"/>
    <n v="54015.630736000006"/>
    <m/>
    <m/>
    <m/>
    <m/>
    <m/>
    <m/>
    <m/>
    <m/>
    <m/>
    <m/>
    <m/>
    <m/>
    <m/>
    <m/>
    <m/>
    <m/>
    <m/>
    <m/>
    <m/>
    <m/>
    <m/>
    <m/>
    <m/>
    <m/>
    <m/>
    <m/>
    <m/>
    <m/>
    <n v="1216853"/>
    <n v="595.19999999999993"/>
    <n v="19724.320000000003"/>
    <n v="6081.87"/>
    <n v="7979.99"/>
    <n v="33786.1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2018Q2"/>
    <s v="Distribution"/>
    <s v="Local"/>
    <s v="Central North Service Territory (CNST)"/>
    <x v="2"/>
    <s v="UEDCL"/>
    <s v="D1"/>
    <s v="2018Q2D1"/>
    <n v="234352.55298706409"/>
    <n v="171793.43771349307"/>
    <n v="13450.7"/>
    <n v="0"/>
    <n v="0"/>
    <n v="0"/>
    <m/>
    <n v="419596.69070055714"/>
    <m/>
    <m/>
    <m/>
    <m/>
    <m/>
    <m/>
    <m/>
    <m/>
    <m/>
    <n v="297.00627703999999"/>
    <m/>
    <m/>
    <m/>
    <n v="604467.88"/>
    <n v="604467.88"/>
    <m/>
    <m/>
    <m/>
    <m/>
    <m/>
    <m/>
    <m/>
    <m/>
    <m/>
    <m/>
    <m/>
    <n v="28"/>
    <n v="66"/>
    <m/>
    <m/>
    <n v="25"/>
    <m/>
    <m/>
    <n v="1"/>
    <m/>
    <m/>
    <n v="2"/>
    <n v="1"/>
    <m/>
    <m/>
    <m/>
    <m/>
    <m/>
    <m/>
    <m/>
    <m/>
    <m/>
    <m/>
    <m/>
    <m/>
    <m/>
    <m/>
    <m/>
    <m/>
    <m/>
    <m/>
    <m/>
    <n v="7645"/>
    <n v="123"/>
    <m/>
    <n v="25"/>
    <n v="25"/>
    <n v="25"/>
    <m/>
    <m/>
    <n v="2638"/>
    <n v="53"/>
    <n v="4"/>
    <m/>
    <m/>
    <m/>
    <m/>
    <n v="2695"/>
    <n v="181.42689800000002"/>
    <n v="27.532036999999999"/>
    <n v="19.027217999999998"/>
    <n v="36.126672999999997"/>
    <n v="0.13333100000000001"/>
    <m/>
    <m/>
    <m/>
    <m/>
    <m/>
    <m/>
    <m/>
    <n v="264.24615700000004"/>
    <m/>
    <m/>
    <m/>
    <m/>
    <m/>
    <m/>
    <m/>
    <m/>
    <m/>
    <m/>
    <m/>
    <m/>
    <m/>
    <m/>
    <m/>
    <m/>
    <m/>
    <m/>
    <m/>
    <m/>
    <m/>
    <m/>
    <m/>
    <m/>
    <m/>
    <m/>
    <m/>
    <m/>
    <n v="2695"/>
    <n v="0.4"/>
    <n v="309.43299999999999"/>
    <n v="0"/>
    <n v="480.08499999999998"/>
    <n v="789.51800000000003"/>
    <m/>
    <n v="24.29616"/>
    <n v="0"/>
    <n v="0"/>
    <n v="0.39305099999999998"/>
    <n v="0"/>
    <n v="2.5615260000000002"/>
    <n v="0"/>
    <n v="0"/>
    <n v="0"/>
    <n v="0"/>
    <n v="0.29661100000000001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Eastern Service Territory (EST)"/>
    <x v="3"/>
    <s v="UEDCL"/>
    <s v="D2"/>
    <s v="2018Q2D2"/>
    <n v="280937.6000000026"/>
    <n v="171702.09999999998"/>
    <n v="0"/>
    <n v="0"/>
    <n v="0"/>
    <n v="0"/>
    <m/>
    <n v="452639.70000000257"/>
    <m/>
    <m/>
    <m/>
    <m/>
    <m/>
    <m/>
    <m/>
    <m/>
    <m/>
    <n v="312.13796351999997"/>
    <m/>
    <m/>
    <m/>
    <n v="491990.19999999995"/>
    <n v="491990.19999999995"/>
    <m/>
    <m/>
    <m/>
    <m/>
    <m/>
    <m/>
    <m/>
    <m/>
    <m/>
    <m/>
    <m/>
    <n v="25"/>
    <n v="104"/>
    <m/>
    <m/>
    <n v="17"/>
    <m/>
    <m/>
    <n v="6"/>
    <m/>
    <m/>
    <m/>
    <m/>
    <m/>
    <m/>
    <m/>
    <m/>
    <m/>
    <m/>
    <m/>
    <m/>
    <m/>
    <m/>
    <m/>
    <m/>
    <m/>
    <m/>
    <m/>
    <m/>
    <m/>
    <m/>
    <m/>
    <n v="8725"/>
    <n v="152"/>
    <m/>
    <n v="21"/>
    <n v="21"/>
    <n v="21"/>
    <m/>
    <m/>
    <n v="3884"/>
    <n v="67"/>
    <m/>
    <m/>
    <m/>
    <m/>
    <m/>
    <n v="3951"/>
    <n v="153.38818599999999"/>
    <n v="20.420930000000002"/>
    <n v="6.1404399999999999"/>
    <n v="27.196093999999999"/>
    <m/>
    <m/>
    <m/>
    <m/>
    <m/>
    <m/>
    <m/>
    <m/>
    <n v="207.14564999999999"/>
    <m/>
    <m/>
    <m/>
    <m/>
    <m/>
    <m/>
    <m/>
    <m/>
    <m/>
    <m/>
    <m/>
    <m/>
    <m/>
    <m/>
    <m/>
    <m/>
    <m/>
    <m/>
    <m/>
    <m/>
    <m/>
    <m/>
    <m/>
    <m/>
    <m/>
    <m/>
    <m/>
    <m/>
    <n v="3723"/>
    <n v="0"/>
    <n v="132.29999999999998"/>
    <n v="0"/>
    <n v="276.7"/>
    <n v="409"/>
    <m/>
    <n v="37.974719999999998"/>
    <n v="0"/>
    <n v="0"/>
    <n v="0"/>
    <n v="0"/>
    <n v="3.8384749999999999"/>
    <n v="0"/>
    <n v="0"/>
    <n v="0"/>
    <n v="0"/>
    <n v="0.21186500000000003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Mid West Service Territory (MWST)"/>
    <x v="4"/>
    <s v="UEDCL"/>
    <s v="D3"/>
    <s v="2018Q2D3"/>
    <n v="303895.10000000172"/>
    <n v="312797.50000000035"/>
    <n v="21263.7"/>
    <n v="0"/>
    <n v="0"/>
    <n v="0"/>
    <m/>
    <n v="637956.30000000203"/>
    <m/>
    <m/>
    <m/>
    <m/>
    <m/>
    <m/>
    <m/>
    <m/>
    <m/>
    <n v="432.81097564999698"/>
    <m/>
    <m/>
    <m/>
    <n v="970435"/>
    <n v="970435"/>
    <m/>
    <m/>
    <m/>
    <m/>
    <m/>
    <m/>
    <m/>
    <m/>
    <m/>
    <m/>
    <m/>
    <n v="61"/>
    <n v="94"/>
    <m/>
    <m/>
    <n v="19"/>
    <m/>
    <m/>
    <n v="4"/>
    <m/>
    <m/>
    <n v="1"/>
    <m/>
    <m/>
    <m/>
    <m/>
    <m/>
    <m/>
    <m/>
    <m/>
    <m/>
    <m/>
    <m/>
    <m/>
    <m/>
    <m/>
    <m/>
    <m/>
    <m/>
    <m/>
    <m/>
    <m/>
    <n v="9240"/>
    <n v="179"/>
    <m/>
    <n v="13"/>
    <n v="13"/>
    <n v="13"/>
    <m/>
    <m/>
    <n v="3404"/>
    <n v="114"/>
    <n v="1"/>
    <m/>
    <m/>
    <m/>
    <m/>
    <n v="3519"/>
    <n v="362.74591699999996"/>
    <n v="28.809846999999998"/>
    <n v="23.965007999999997"/>
    <n v="38.644428000000005"/>
    <m/>
    <m/>
    <m/>
    <m/>
    <m/>
    <m/>
    <m/>
    <m/>
    <n v="454.16519999999997"/>
    <m/>
    <m/>
    <m/>
    <m/>
    <m/>
    <m/>
    <m/>
    <m/>
    <m/>
    <m/>
    <m/>
    <m/>
    <m/>
    <m/>
    <m/>
    <m/>
    <m/>
    <m/>
    <m/>
    <m/>
    <m/>
    <m/>
    <m/>
    <m/>
    <m/>
    <m/>
    <m/>
    <m/>
    <n v="3527"/>
    <n v="0"/>
    <n v="345.25599999999997"/>
    <n v="0"/>
    <n v="696.84799999999996"/>
    <n v="1042.1039999999998"/>
    <m/>
    <n v="35.96208"/>
    <n v="0"/>
    <n v="0"/>
    <n v="4.6956559999999996"/>
    <n v="0"/>
    <n v="2.8081359999999997"/>
    <n v="0"/>
    <n v="0"/>
    <n v="0"/>
    <n v="0"/>
    <n v="0.169492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North East Service Territory (NEST)"/>
    <x v="5"/>
    <s v="UEDCL"/>
    <s v="D4"/>
    <s v="2018Q2D4"/>
    <n v="370840.76200545114"/>
    <n v="365017.53275676537"/>
    <n v="178220"/>
    <n v="50437.9"/>
    <n v="0"/>
    <n v="0"/>
    <m/>
    <n v="964516.19476221653"/>
    <m/>
    <m/>
    <m/>
    <m/>
    <m/>
    <m/>
    <m/>
    <m/>
    <m/>
    <n v="620.92851569000004"/>
    <m/>
    <m/>
    <m/>
    <n v="1277466.9899999995"/>
    <n v="1277466.9899999995"/>
    <m/>
    <m/>
    <m/>
    <m/>
    <m/>
    <m/>
    <m/>
    <m/>
    <m/>
    <m/>
    <m/>
    <n v="19"/>
    <n v="126"/>
    <m/>
    <m/>
    <n v="17"/>
    <m/>
    <m/>
    <n v="7"/>
    <m/>
    <m/>
    <n v="1"/>
    <n v="7"/>
    <m/>
    <m/>
    <m/>
    <m/>
    <m/>
    <m/>
    <m/>
    <m/>
    <m/>
    <m/>
    <m/>
    <m/>
    <m/>
    <m/>
    <m/>
    <m/>
    <m/>
    <m/>
    <m/>
    <n v="12395"/>
    <n v="177"/>
    <m/>
    <n v="29"/>
    <n v="29"/>
    <n v="29"/>
    <m/>
    <m/>
    <n v="3877"/>
    <n v="96"/>
    <n v="3"/>
    <n v="2"/>
    <m/>
    <m/>
    <m/>
    <n v="3978"/>
    <n v="214.69148200000001"/>
    <n v="41.705217999999995"/>
    <n v="42.627189999999999"/>
    <n v="48.851400000000005"/>
    <m/>
    <m/>
    <m/>
    <m/>
    <m/>
    <m/>
    <m/>
    <m/>
    <n v="347.87529000000001"/>
    <m/>
    <m/>
    <m/>
    <m/>
    <m/>
    <m/>
    <m/>
    <m/>
    <m/>
    <m/>
    <m/>
    <m/>
    <m/>
    <m/>
    <m/>
    <m/>
    <m/>
    <m/>
    <m/>
    <m/>
    <m/>
    <m/>
    <m/>
    <m/>
    <m/>
    <m/>
    <m/>
    <m/>
    <n v="3976"/>
    <n v="4"/>
    <n v="317.03000000000003"/>
    <n v="0"/>
    <n v="515.91"/>
    <n v="832.94"/>
    <m/>
    <n v="36.005759999999995"/>
    <n v="0"/>
    <n v="0"/>
    <n v="3.5177970000000003"/>
    <n v="0"/>
    <n v="3.3718640000000004"/>
    <n v="0"/>
    <n v="0"/>
    <n v="0"/>
    <n v="0"/>
    <n v="0.12711900000000001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North North West Service Territory (NNWST)"/>
    <x v="6"/>
    <s v="UEDCL"/>
    <s v="D5"/>
    <s v="2018Q2D5"/>
    <n v="738847.60000000231"/>
    <n v="446385.79999999987"/>
    <n v="243042.1"/>
    <n v="0"/>
    <n v="0"/>
    <n v="0"/>
    <m/>
    <n v="1428275.5000000023"/>
    <m/>
    <m/>
    <m/>
    <m/>
    <m/>
    <m/>
    <m/>
    <m/>
    <m/>
    <n v="975.38843272999998"/>
    <m/>
    <m/>
    <m/>
    <n v="1728669"/>
    <n v="1728669"/>
    <m/>
    <m/>
    <m/>
    <m/>
    <m/>
    <m/>
    <m/>
    <m/>
    <m/>
    <m/>
    <m/>
    <n v="49"/>
    <n v="92"/>
    <m/>
    <m/>
    <n v="38"/>
    <m/>
    <m/>
    <n v="4"/>
    <m/>
    <m/>
    <n v="1"/>
    <n v="3"/>
    <m/>
    <m/>
    <m/>
    <m/>
    <m/>
    <m/>
    <m/>
    <m/>
    <m/>
    <m/>
    <m/>
    <m/>
    <m/>
    <m/>
    <m/>
    <m/>
    <m/>
    <m/>
    <m/>
    <n v="11685"/>
    <n v="187"/>
    <m/>
    <n v="36"/>
    <n v="36"/>
    <n v="36"/>
    <m/>
    <m/>
    <n v="6722"/>
    <n v="133"/>
    <n v="4"/>
    <m/>
    <m/>
    <m/>
    <m/>
    <n v="6859"/>
    <n v="246.42506299999997"/>
    <n v="61.726536999999993"/>
    <n v="33.452999000000005"/>
    <n v="51.930065999999997"/>
    <m/>
    <m/>
    <m/>
    <m/>
    <m/>
    <m/>
    <m/>
    <m/>
    <n v="393.53466500000002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66.29616"/>
    <n v="0"/>
    <n v="0"/>
    <n v="0"/>
    <n v="0"/>
    <n v="6.0428820000000005"/>
    <n v="0"/>
    <n v="0"/>
    <n v="0"/>
    <n v="0"/>
    <n v="0.25423800000000002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North Western Service Territory (NWST)"/>
    <x v="9"/>
    <s v="UEDCL"/>
    <s v="D8"/>
    <s v="2018Q2D8"/>
    <n v="1387090.3"/>
    <n v="856651.90000000014"/>
    <n v="922221.25"/>
    <n v="328916"/>
    <n v="0"/>
    <n v="0"/>
    <m/>
    <n v="3494879.45"/>
    <m/>
    <m/>
    <m/>
    <m/>
    <m/>
    <m/>
    <m/>
    <m/>
    <m/>
    <n v="2264.5293022300002"/>
    <m/>
    <m/>
    <m/>
    <n v="5334276"/>
    <n v="5334276"/>
    <m/>
    <m/>
    <m/>
    <m/>
    <m/>
    <m/>
    <m/>
    <m/>
    <m/>
    <m/>
    <m/>
    <n v="97"/>
    <n v="252"/>
    <m/>
    <m/>
    <n v="97"/>
    <m/>
    <m/>
    <n v="29"/>
    <m/>
    <m/>
    <n v="22"/>
    <n v="10"/>
    <m/>
    <m/>
    <m/>
    <m/>
    <m/>
    <m/>
    <m/>
    <m/>
    <m/>
    <m/>
    <m/>
    <m/>
    <m/>
    <m/>
    <m/>
    <m/>
    <m/>
    <m/>
    <m/>
    <n v="40605"/>
    <n v="507"/>
    <m/>
    <n v="51"/>
    <n v="51"/>
    <n v="51"/>
    <m/>
    <m/>
    <n v="13595"/>
    <n v="387"/>
    <n v="82"/>
    <n v="1"/>
    <m/>
    <m/>
    <m/>
    <n v="14065"/>
    <n v="374.02233999999999"/>
    <n v="66.117928000000006"/>
    <n v="37.025131999999999"/>
    <n v="48.634754999999998"/>
    <m/>
    <m/>
    <m/>
    <m/>
    <m/>
    <m/>
    <m/>
    <m/>
    <n v="525.80015500000002"/>
    <m/>
    <m/>
    <m/>
    <m/>
    <m/>
    <m/>
    <m/>
    <m/>
    <m/>
    <m/>
    <m/>
    <m/>
    <m/>
    <m/>
    <m/>
    <m/>
    <m/>
    <m/>
    <m/>
    <m/>
    <m/>
    <m/>
    <m/>
    <m/>
    <m/>
    <m/>
    <m/>
    <m/>
    <n v="14065"/>
    <n v="3"/>
    <n v="777"/>
    <n v="0"/>
    <n v="1023"/>
    <n v="1800"/>
    <m/>
    <n v="133.67704000000001"/>
    <n v="0"/>
    <n v="0"/>
    <n v="3.7905509999999998"/>
    <n v="0"/>
    <n v="19.862117999999999"/>
    <n v="0"/>
    <n v="0"/>
    <n v="0"/>
    <n v="0"/>
    <n v="0.63559500000000002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Southern Service Territory (SST)"/>
    <x v="7"/>
    <s v="UEDCL"/>
    <s v="D6"/>
    <s v="2018Q2D6"/>
    <n v="1048901.24"/>
    <n v="534827.98"/>
    <n v="139617.97"/>
    <n v="0"/>
    <n v="0"/>
    <n v="0"/>
    <m/>
    <n v="1723347.19"/>
    <m/>
    <m/>
    <m/>
    <m/>
    <m/>
    <m/>
    <m/>
    <m/>
    <m/>
    <n v="1180.70414342"/>
    <m/>
    <m/>
    <m/>
    <n v="2309622"/>
    <n v="2309622"/>
    <m/>
    <m/>
    <m/>
    <m/>
    <m/>
    <m/>
    <m/>
    <m/>
    <m/>
    <m/>
    <m/>
    <n v="86"/>
    <n v="168"/>
    <m/>
    <m/>
    <n v="38"/>
    <m/>
    <m/>
    <n v="18"/>
    <m/>
    <m/>
    <n v="7"/>
    <n v="2"/>
    <m/>
    <m/>
    <m/>
    <m/>
    <m/>
    <m/>
    <m/>
    <m/>
    <m/>
    <m/>
    <m/>
    <m/>
    <m/>
    <m/>
    <m/>
    <m/>
    <m/>
    <m/>
    <m/>
    <n v="20785"/>
    <n v="319"/>
    <m/>
    <n v="37"/>
    <n v="37"/>
    <n v="37"/>
    <m/>
    <m/>
    <n v="9853"/>
    <n v="217"/>
    <n v="32"/>
    <m/>
    <m/>
    <m/>
    <m/>
    <n v="10102"/>
    <n v="239.642413"/>
    <n v="54.834870000000002"/>
    <n v="30.061145000000003"/>
    <n v="46.601309000000001"/>
    <n v="0.133329"/>
    <m/>
    <m/>
    <m/>
    <m/>
    <m/>
    <m/>
    <m/>
    <n v="371.27306600000003"/>
    <m/>
    <m/>
    <m/>
    <m/>
    <m/>
    <m/>
    <m/>
    <m/>
    <m/>
    <m/>
    <m/>
    <m/>
    <m/>
    <m/>
    <m/>
    <m/>
    <m/>
    <m/>
    <m/>
    <m/>
    <m/>
    <m/>
    <m/>
    <m/>
    <m/>
    <m/>
    <m/>
    <m/>
    <n v="7811"/>
    <n v="0"/>
    <n v="406.81"/>
    <n v="0"/>
    <n v="729.45"/>
    <n v="1136.26"/>
    <m/>
    <n v="98.787599999999998"/>
    <n v="0"/>
    <n v="0"/>
    <n v="8.4076269999999997"/>
    <n v="0"/>
    <n v="11.360339"/>
    <n v="0"/>
    <n v="0"/>
    <n v="0"/>
    <n v="0"/>
    <n v="0.42373000000000005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Southern West Service Territory (SWST)"/>
    <x v="8"/>
    <s v="UEDCL"/>
    <s v="D7"/>
    <s v="2018Q2D7"/>
    <n v="497774.39999999997"/>
    <n v="314671.09999999998"/>
    <n v="668781.65"/>
    <n v="0"/>
    <n v="0"/>
    <n v="0"/>
    <m/>
    <n v="1481227.15"/>
    <m/>
    <m/>
    <m/>
    <m/>
    <m/>
    <m/>
    <m/>
    <m/>
    <m/>
    <n v="982.30397053000002"/>
    <m/>
    <m/>
    <m/>
    <n v="2365571"/>
    <n v="2365571"/>
    <m/>
    <m/>
    <m/>
    <m/>
    <m/>
    <m/>
    <m/>
    <m/>
    <m/>
    <m/>
    <m/>
    <n v="36"/>
    <n v="170"/>
    <m/>
    <m/>
    <n v="22"/>
    <m/>
    <m/>
    <n v="8"/>
    <m/>
    <m/>
    <n v="4"/>
    <n v="5"/>
    <m/>
    <m/>
    <m/>
    <m/>
    <m/>
    <m/>
    <m/>
    <m/>
    <m/>
    <m/>
    <m/>
    <m/>
    <m/>
    <m/>
    <m/>
    <m/>
    <m/>
    <m/>
    <m/>
    <n v="16035"/>
    <n v="245"/>
    <m/>
    <n v="32"/>
    <n v="32"/>
    <n v="32"/>
    <m/>
    <m/>
    <n v="7860"/>
    <n v="166"/>
    <n v="17"/>
    <m/>
    <m/>
    <m/>
    <m/>
    <n v="8043"/>
    <n v="190.88938300000001"/>
    <n v="140.12141200000002"/>
    <n v="24.753757"/>
    <n v="38.902461000000002"/>
    <n v="0.133329"/>
    <m/>
    <m/>
    <m/>
    <m/>
    <m/>
    <m/>
    <m/>
    <n v="394.80034200000006"/>
    <m/>
    <m/>
    <m/>
    <m/>
    <m/>
    <m/>
    <m/>
    <m/>
    <m/>
    <m/>
    <m/>
    <m/>
    <m/>
    <m/>
    <m/>
    <m/>
    <m/>
    <m/>
    <m/>
    <m/>
    <m/>
    <m/>
    <m/>
    <m/>
    <m/>
    <m/>
    <m/>
    <m/>
    <n v="7996"/>
    <n v="4"/>
    <n v="308.86500000000001"/>
    <n v="0"/>
    <n v="725.45"/>
    <n v="1034.3150000000001"/>
    <m/>
    <n v="74.541599999999988"/>
    <n v="0"/>
    <n v="0"/>
    <n v="3.6152540000000002"/>
    <n v="0"/>
    <n v="5.1441270000000001"/>
    <n v="0"/>
    <n v="0"/>
    <n v="0"/>
    <n v="0"/>
    <n v="0.169492"/>
    <s v="Minigrid"/>
    <m/>
    <m/>
    <m/>
    <m/>
    <m/>
    <m/>
    <m/>
    <m/>
    <m/>
    <m/>
    <m/>
    <m/>
    <m/>
    <m/>
    <m/>
    <m/>
    <m/>
  </r>
  <r>
    <x v="1"/>
    <x v="1"/>
    <s v="2018Q3"/>
    <s v="Distribution"/>
    <s v="Local"/>
    <s v="Pader Abim Community Multipurpose Electric Co-operative Society Limited"/>
    <x v="11"/>
    <s v="PACMECS"/>
    <s v="D9"/>
    <s v="2018Q3D9"/>
    <n v="404725"/>
    <n v="209257"/>
    <m/>
    <m/>
    <m/>
    <m/>
    <m/>
    <n v="613982"/>
    <m/>
    <m/>
    <m/>
    <m/>
    <m/>
    <m/>
    <m/>
    <m/>
    <m/>
    <m/>
    <m/>
    <m/>
    <m/>
    <n v="651996"/>
    <n v="651996"/>
    <m/>
    <m/>
    <m/>
    <m/>
    <m/>
    <m/>
    <m/>
    <m/>
    <m/>
    <m/>
    <m/>
    <n v="23"/>
    <n v="56"/>
    <m/>
    <m/>
    <n v="22"/>
    <m/>
    <m/>
    <n v="2"/>
    <n v="0"/>
    <m/>
    <n v="2"/>
    <m/>
    <m/>
    <m/>
    <m/>
    <m/>
    <m/>
    <m/>
    <m/>
    <m/>
    <m/>
    <m/>
    <m/>
    <m/>
    <m/>
    <m/>
    <m/>
    <m/>
    <m/>
    <m/>
    <m/>
    <n v="6305"/>
    <n v="105"/>
    <m/>
    <n v="35"/>
    <n v="35"/>
    <n v="35"/>
    <m/>
    <m/>
    <n v="3311"/>
    <n v="71"/>
    <m/>
    <m/>
    <m/>
    <m/>
    <m/>
    <n v="3382"/>
    <n v="63"/>
    <n v="7"/>
    <n v="15"/>
    <n v="19"/>
    <m/>
    <m/>
    <m/>
    <m/>
    <m/>
    <m/>
    <m/>
    <n v="16"/>
    <n v="120"/>
    <m/>
    <m/>
    <m/>
    <m/>
    <m/>
    <m/>
    <m/>
    <m/>
    <m/>
    <m/>
    <m/>
    <m/>
    <m/>
    <m/>
    <m/>
    <m/>
    <m/>
    <m/>
    <m/>
    <m/>
    <m/>
    <m/>
    <m/>
    <m/>
    <m/>
    <m/>
    <m/>
    <m/>
    <n v="3382"/>
    <n v="0"/>
    <n v="202.27"/>
    <n v="0"/>
    <n v="509.5"/>
    <n v="711.77"/>
    <m/>
    <n v="22"/>
    <n v="2"/>
    <n v="0"/>
    <n v="0"/>
    <n v="0"/>
    <n v="6"/>
    <n v="0"/>
    <n v="0"/>
    <n v="0"/>
    <n v="0"/>
    <n v="0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Kilembe Investment Limited"/>
    <x v="10"/>
    <s v="KIL"/>
    <s v="D12"/>
    <s v="2018Q2D12"/>
    <n v="782991.66500000004"/>
    <n v="260997.85500000004"/>
    <n v="193973.75"/>
    <n v="0"/>
    <n v="0"/>
    <n v="0"/>
    <m/>
    <n v="1237963.27"/>
    <m/>
    <m/>
    <m/>
    <m/>
    <m/>
    <m/>
    <m/>
    <m/>
    <m/>
    <n v="683.9"/>
    <m/>
    <m/>
    <m/>
    <n v="1503662"/>
    <n v="1503662"/>
    <m/>
    <m/>
    <m/>
    <m/>
    <m/>
    <m/>
    <m/>
    <m/>
    <m/>
    <m/>
    <m/>
    <n v="25"/>
    <n v="75"/>
    <m/>
    <m/>
    <n v="25"/>
    <m/>
    <m/>
    <n v="6"/>
    <m/>
    <m/>
    <n v="6"/>
    <n v="2"/>
    <m/>
    <m/>
    <m/>
    <m/>
    <m/>
    <m/>
    <m/>
    <m/>
    <m/>
    <m/>
    <m/>
    <m/>
    <m/>
    <m/>
    <m/>
    <m/>
    <m/>
    <m/>
    <m/>
    <n v="10595"/>
    <n v="139"/>
    <m/>
    <n v="32"/>
    <n v="32"/>
    <n v="32"/>
    <m/>
    <m/>
    <n v="11716"/>
    <n v="136"/>
    <n v="50"/>
    <m/>
    <m/>
    <m/>
    <m/>
    <n v="119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2750"/>
    <n v="0"/>
    <n v="452.19400000000002"/>
    <n v="32.409999999999997"/>
    <n v="193.56"/>
    <n v="678.16399999999999"/>
    <m/>
    <n v="127.44789"/>
    <n v="0.28159999999999996"/>
    <n v="0"/>
    <n v="1.4204720000000002"/>
    <n v="7.3795999999999999"/>
    <n v="0"/>
    <n v="0"/>
    <n v="34.777754000000002"/>
    <n v="0"/>
    <n v="0"/>
    <n v="65.298922000000005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Bundibugyo Energy Cooperative Society (BECS)"/>
    <x v="12"/>
    <s v="BECS"/>
    <s v="D10"/>
    <s v="2018Q2D10"/>
    <n v="501622.4"/>
    <n v="88521.600000000006"/>
    <n v="0"/>
    <n v="0"/>
    <n v="0"/>
    <n v="0"/>
    <m/>
    <n v="590144"/>
    <m/>
    <m/>
    <m/>
    <m/>
    <m/>
    <m/>
    <m/>
    <m/>
    <m/>
    <n v="350.63356099999999"/>
    <m/>
    <m/>
    <m/>
    <n v="703006"/>
    <n v="703006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459"/>
    <n v="60"/>
    <m/>
    <m/>
    <m/>
    <m/>
    <m/>
    <n v="8519"/>
    <n v="71.591099999999997"/>
    <n v="102.179"/>
    <n v="24.65803"/>
    <n v="43.869"/>
    <m/>
    <m/>
    <m/>
    <m/>
    <m/>
    <m/>
    <m/>
    <n v="3.3290000000000002"/>
    <n v="245.62613000000002"/>
    <m/>
    <m/>
    <m/>
    <m/>
    <m/>
    <m/>
    <m/>
    <m/>
    <m/>
    <m/>
    <m/>
    <m/>
    <m/>
    <m/>
    <m/>
    <m/>
    <m/>
    <m/>
    <m/>
    <m/>
    <m/>
    <m/>
    <m/>
    <m/>
    <m/>
    <m/>
    <m/>
    <m/>
    <n v="147107"/>
    <n v="0"/>
    <n v="147"/>
    <n v="0"/>
    <n v="107"/>
    <n v="254"/>
    <m/>
    <n v="40.022165000000001"/>
    <n v="1.3254E-2"/>
    <n v="0"/>
    <n v="0"/>
    <n v="0"/>
    <n v="0"/>
    <n v="0.63"/>
    <n v="0.04"/>
    <n v="0"/>
    <n v="0"/>
    <n v="0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Kyegegewa Rural Electricity Cooperation Society"/>
    <x v="0"/>
    <s v="KRECS"/>
    <s v="D11"/>
    <s v="2018Q2D11"/>
    <n v="374797.9"/>
    <n v="269187.90000000002"/>
    <n v="0"/>
    <n v="0"/>
    <n v="0"/>
    <n v="0"/>
    <m/>
    <n v="643985.80000000005"/>
    <m/>
    <m/>
    <m/>
    <m/>
    <m/>
    <m/>
    <m/>
    <m/>
    <m/>
    <n v="380.478182"/>
    <m/>
    <m/>
    <m/>
    <n v="924394"/>
    <n v="924394"/>
    <m/>
    <m/>
    <m/>
    <m/>
    <m/>
    <m/>
    <m/>
    <m/>
    <m/>
    <m/>
    <m/>
    <n v="31"/>
    <n v="33"/>
    <m/>
    <m/>
    <n v="19"/>
    <m/>
    <m/>
    <m/>
    <m/>
    <m/>
    <m/>
    <m/>
    <m/>
    <m/>
    <m/>
    <m/>
    <m/>
    <m/>
    <m/>
    <m/>
    <m/>
    <m/>
    <m/>
    <m/>
    <m/>
    <m/>
    <m/>
    <m/>
    <m/>
    <m/>
    <m/>
    <n v="4325"/>
    <n v="83"/>
    <m/>
    <n v="22"/>
    <n v="22"/>
    <n v="22"/>
    <m/>
    <m/>
    <n v="4216"/>
    <n v="96"/>
    <m/>
    <m/>
    <m/>
    <m/>
    <m/>
    <n v="4312"/>
    <n v="58.510056999999996"/>
    <n v="23.8965"/>
    <n v="13.841499999999998"/>
    <n v="17.109300000000001"/>
    <n v="16.620284000000002"/>
    <m/>
    <m/>
    <m/>
    <m/>
    <m/>
    <m/>
    <m/>
    <n v="129.97764100000001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44.948440000000005"/>
    <n v="0.2772"/>
    <n v="0.04"/>
    <n v="0.1"/>
    <n v="0.90200000000000002"/>
    <n v="0"/>
    <n v="0.24399999999999999"/>
    <n v="1.7"/>
    <n v="0"/>
    <n v="3.6210000000000004"/>
    <n v="0.4"/>
    <s v="Minigrid"/>
    <m/>
    <m/>
    <m/>
    <m/>
    <m/>
    <m/>
    <m/>
    <m/>
    <m/>
    <m/>
    <m/>
    <m/>
    <m/>
    <m/>
    <m/>
    <m/>
    <m/>
  </r>
  <r>
    <x v="1"/>
    <x v="2"/>
    <s v="2018Q2"/>
    <s v="Distribution"/>
    <s v="Local"/>
    <s v="UMEME(U) Limited"/>
    <x v="1"/>
    <s v="Umeme"/>
    <s v="D14"/>
    <s v="2018Q2D14"/>
    <n v="159332531.34802848"/>
    <n v="89365136.988135085"/>
    <n v="111753426.75800005"/>
    <n v="196672723.9620001"/>
    <n v="180826648.18900001"/>
    <n v="280258.96100000001"/>
    <m/>
    <n v="738230726.20616376"/>
    <m/>
    <m/>
    <m/>
    <m/>
    <m/>
    <m/>
    <m/>
    <m/>
    <m/>
    <m/>
    <n v="235790514.47794858"/>
    <n v="460855669.38284206"/>
    <n v="189314270.13920936"/>
    <m/>
    <n v="885960454"/>
    <m/>
    <m/>
    <m/>
    <m/>
    <m/>
    <m/>
    <n v="1"/>
    <n v="0"/>
    <n v="206"/>
    <n v="2"/>
    <n v="141"/>
    <n v="1028"/>
    <n v="3940"/>
    <n v="2"/>
    <n v="1"/>
    <n v="2485"/>
    <n v="18"/>
    <n v="3"/>
    <n v="1995"/>
    <n v="13"/>
    <n v="21"/>
    <n v="1212"/>
    <m/>
    <n v="9"/>
    <n v="829"/>
    <m/>
    <n v="4"/>
    <n v="67"/>
    <n v="28"/>
    <n v="17"/>
    <n v="23"/>
    <m/>
    <m/>
    <m/>
    <m/>
    <m/>
    <m/>
    <m/>
    <m/>
    <m/>
    <m/>
    <m/>
    <n v="1788752"/>
    <n v="12045"/>
    <n v="4"/>
    <n v="1452"/>
    <n v="1456"/>
    <m/>
    <m/>
    <m/>
    <n v="1081557"/>
    <n v="98597"/>
    <n v="2544"/>
    <n v="553"/>
    <n v="39"/>
    <n v="279"/>
    <m/>
    <n v="1183569"/>
    <n v="22578.363720000001"/>
    <n v="12362.321767000001"/>
    <m/>
    <n v="9550.2198470000003"/>
    <m/>
    <m/>
    <m/>
    <m/>
    <m/>
    <m/>
    <m/>
    <n v="18676.198591"/>
    <n v="63167.103925000003"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595.19999999999993"/>
    <n v="19605.583000000002"/>
    <n v="6055.1600000000008"/>
    <n v="7979.99"/>
    <n v="33640.73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2018Q2"/>
    <s v="Distribution"/>
    <s v="Local"/>
    <s v="Pader Abim Community Multipurpose Electric Co-operative Society Limited"/>
    <x v="11"/>
    <s v="PACMECS"/>
    <s v="D9"/>
    <s v="2018Q2D9"/>
    <n v="361261"/>
    <n v="165716"/>
    <n v="0"/>
    <n v="0"/>
    <m/>
    <m/>
    <m/>
    <n v="526977"/>
    <m/>
    <m/>
    <m/>
    <m/>
    <m/>
    <m/>
    <m/>
    <m/>
    <m/>
    <n v="390"/>
    <m/>
    <m/>
    <m/>
    <n v="544375"/>
    <n v="544375"/>
    <m/>
    <m/>
    <m/>
    <m/>
    <m/>
    <m/>
    <m/>
    <m/>
    <m/>
    <m/>
    <m/>
    <n v="23"/>
    <n v="50"/>
    <m/>
    <m/>
    <n v="22"/>
    <m/>
    <m/>
    <n v="2"/>
    <m/>
    <m/>
    <n v="2"/>
    <m/>
    <m/>
    <m/>
    <m/>
    <m/>
    <m/>
    <m/>
    <m/>
    <m/>
    <m/>
    <m/>
    <m/>
    <m/>
    <m/>
    <m/>
    <m/>
    <m/>
    <m/>
    <m/>
    <m/>
    <n v="6605"/>
    <n v="99"/>
    <m/>
    <n v="32"/>
    <n v="32"/>
    <n v="32"/>
    <m/>
    <m/>
    <n v="3220"/>
    <n v="71"/>
    <m/>
    <m/>
    <m/>
    <m/>
    <m/>
    <n v="3291"/>
    <n v="51.8"/>
    <n v="16.5"/>
    <n v="15"/>
    <n v="45"/>
    <m/>
    <m/>
    <m/>
    <m/>
    <m/>
    <m/>
    <m/>
    <n v="11"/>
    <n v="139.30000000000001"/>
    <m/>
    <m/>
    <m/>
    <m/>
    <m/>
    <m/>
    <m/>
    <m/>
    <m/>
    <m/>
    <m/>
    <m/>
    <m/>
    <m/>
    <m/>
    <m/>
    <m/>
    <m/>
    <m/>
    <m/>
    <m/>
    <m/>
    <m/>
    <m/>
    <m/>
    <m/>
    <m/>
    <m/>
    <n v="3291"/>
    <n v="0"/>
    <n v="202.27"/>
    <n v="0"/>
    <n v="509.5"/>
    <n v="711.77"/>
    <m/>
    <n v="24"/>
    <n v="0"/>
    <n v="0"/>
    <n v="2"/>
    <n v="0"/>
    <n v="3"/>
    <n v="0"/>
    <n v="0"/>
    <n v="0"/>
    <n v="0"/>
    <n v="0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Bundibugyo Energy Cooperative Society (BECS)"/>
    <x v="12"/>
    <s v="BECS"/>
    <s v="D10"/>
    <s v="2018Q1D10"/>
    <n v="515392.49349999998"/>
    <n v="90951.616499999989"/>
    <m/>
    <m/>
    <m/>
    <m/>
    <m/>
    <n v="606344.11"/>
    <m/>
    <m/>
    <m/>
    <m/>
    <m/>
    <m/>
    <m/>
    <m/>
    <m/>
    <m/>
    <m/>
    <m/>
    <m/>
    <n v="757120"/>
    <n v="757120"/>
    <m/>
    <n v="263.64583099999999"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412"/>
    <n v="58"/>
    <m/>
    <m/>
    <m/>
    <m/>
    <m/>
    <n v="8470"/>
    <n v="71.591099999999997"/>
    <n v="102.179"/>
    <n v="24.65803"/>
    <n v="43.869"/>
    <m/>
    <m/>
    <m/>
    <m/>
    <m/>
    <m/>
    <m/>
    <n v="3.3290000000000002"/>
    <n v="245.62613000000002"/>
    <m/>
    <m/>
    <m/>
    <m/>
    <m/>
    <m/>
    <m/>
    <m/>
    <m/>
    <m/>
    <m/>
    <m/>
    <m/>
    <m/>
    <m/>
    <m/>
    <m/>
    <m/>
    <m/>
    <m/>
    <m/>
    <m/>
    <m/>
    <m/>
    <m/>
    <m/>
    <m/>
    <m/>
    <n v="147107"/>
    <n v="0"/>
    <n v="147"/>
    <n v="0"/>
    <n v="107"/>
    <n v="254"/>
    <m/>
    <n v="40.451127999999997"/>
    <n v="0"/>
    <n v="0"/>
    <n v="0"/>
    <n v="0"/>
    <n v="0"/>
    <n v="1.0964"/>
    <n v="0"/>
    <n v="0"/>
    <n v="0"/>
    <n v="0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Kilembe Investment Limited"/>
    <x v="10"/>
    <s v="KIL"/>
    <s v="D12"/>
    <s v="2018Q1D12"/>
    <n v="651519"/>
    <n v="325759"/>
    <n v="221106.75"/>
    <m/>
    <m/>
    <m/>
    <m/>
    <n v="1198384.75"/>
    <m/>
    <m/>
    <m/>
    <m/>
    <m/>
    <m/>
    <m/>
    <m/>
    <m/>
    <m/>
    <m/>
    <m/>
    <m/>
    <n v="1447580"/>
    <n v="1447580"/>
    <m/>
    <n v="492.70000000000005"/>
    <m/>
    <m/>
    <m/>
    <m/>
    <m/>
    <m/>
    <m/>
    <m/>
    <m/>
    <n v="25"/>
    <n v="75"/>
    <m/>
    <m/>
    <n v="25"/>
    <m/>
    <m/>
    <n v="6"/>
    <m/>
    <m/>
    <n v="6"/>
    <m/>
    <m/>
    <m/>
    <m/>
    <m/>
    <m/>
    <m/>
    <m/>
    <m/>
    <m/>
    <m/>
    <m/>
    <m/>
    <m/>
    <m/>
    <m/>
    <m/>
    <m/>
    <m/>
    <m/>
    <n v="9965"/>
    <n v="137"/>
    <m/>
    <n v="32"/>
    <n v="32"/>
    <n v="32"/>
    <m/>
    <m/>
    <n v="10966"/>
    <n v="129"/>
    <n v="50"/>
    <m/>
    <m/>
    <m/>
    <m/>
    <n v="11145"/>
    <n v="112.767493"/>
    <n v="101.81540000000001"/>
    <n v="74.488050000000001"/>
    <n v="61.941359999999996"/>
    <m/>
    <m/>
    <m/>
    <m/>
    <m/>
    <m/>
    <m/>
    <n v="51.984468"/>
    <n v="402.99677099999997"/>
    <m/>
    <m/>
    <m/>
    <m/>
    <m/>
    <m/>
    <m/>
    <m/>
    <m/>
    <m/>
    <m/>
    <m/>
    <m/>
    <m/>
    <m/>
    <m/>
    <m/>
    <m/>
    <m/>
    <m/>
    <m/>
    <m/>
    <m/>
    <m/>
    <m/>
    <m/>
    <m/>
    <m/>
    <n v="11949"/>
    <n v="0"/>
    <n v="452.19400000000002"/>
    <n v="34.159999999999997"/>
    <n v="193.56"/>
    <n v="679.91399999999999"/>
    <m/>
    <n v="123.53288499999999"/>
    <n v="0.173572"/>
    <n v="0"/>
    <n v="842.76226641651033"/>
    <n v="4.3819999999999997"/>
    <n v="0"/>
    <n v="0"/>
    <n v="8.5939300000000003"/>
    <n v="17.317699999999999"/>
    <n v="0"/>
    <n v="0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Central North Service Territory (CNST)"/>
    <x v="2"/>
    <s v="UEDCL"/>
    <s v="D1"/>
    <s v="2018Q1D1"/>
    <n v="239446.39999999999"/>
    <n v="167312"/>
    <n v="64094.3"/>
    <m/>
    <m/>
    <m/>
    <m/>
    <n v="470852.7"/>
    <m/>
    <m/>
    <m/>
    <m/>
    <m/>
    <m/>
    <m/>
    <m/>
    <m/>
    <n v="334.13486599999999"/>
    <n v="196392.06666666668"/>
    <n v="196392.06666666668"/>
    <n v="196392.06666666668"/>
    <m/>
    <n v="589176.20000000007"/>
    <m/>
    <n v="149.64796999999999"/>
    <m/>
    <m/>
    <n v="118.32350000000011"/>
    <m/>
    <m/>
    <m/>
    <m/>
    <m/>
    <m/>
    <n v="30"/>
    <n v="60"/>
    <m/>
    <m/>
    <n v="24"/>
    <m/>
    <m/>
    <n v="1"/>
    <m/>
    <m/>
    <n v="2"/>
    <n v="1"/>
    <m/>
    <m/>
    <m/>
    <m/>
    <m/>
    <m/>
    <m/>
    <m/>
    <m/>
    <m/>
    <m/>
    <m/>
    <m/>
    <m/>
    <m/>
    <m/>
    <m/>
    <m/>
    <m/>
    <n v="7295"/>
    <n v="118"/>
    <n v="0"/>
    <n v="26"/>
    <n v="26"/>
    <n v="26"/>
    <m/>
    <m/>
    <n v="2488"/>
    <n v="51"/>
    <n v="4"/>
    <m/>
    <m/>
    <m/>
    <m/>
    <n v="2543"/>
    <n v="189.07978600000001"/>
    <n v="40.273873999999999"/>
    <n v="16.626821"/>
    <n v="45.447482000000001"/>
    <m/>
    <m/>
    <m/>
    <m/>
    <m/>
    <m/>
    <m/>
    <n v="16.475999999999999"/>
    <n v="307.90396300000003"/>
    <n v="25.7"/>
    <n v="7.7220969805500177"/>
    <n v="4.3309380915414764"/>
    <n v="237.33330000000001"/>
    <n v="71.311702697041696"/>
    <n v="39.995168457635828"/>
    <n v="0"/>
    <n v="0"/>
    <n v="0"/>
    <n v="342.75009999999997"/>
    <n v="102.98636234603954"/>
    <n v="57.759901321776269"/>
    <n v="11.1663"/>
    <n v="3.3551459733041114"/>
    <n v="1.8817336191276106"/>
    <n v="0"/>
    <n v="0"/>
    <n v="0"/>
    <n v="201"/>
    <n v="57"/>
    <n v="77"/>
    <n v="111"/>
    <n v="0"/>
    <n v="201"/>
    <n v="57"/>
    <n v="77"/>
    <n v="108"/>
    <n v="0"/>
    <n v="2533"/>
    <n v="0.4"/>
    <n v="309.43299999999999"/>
    <m/>
    <n v="480.08499999999998"/>
    <n v="789.51800000000003"/>
    <m/>
    <n v="19.926508474576273"/>
    <n v="0.02"/>
    <m/>
    <n v="0.25423728813559321"/>
    <m/>
    <n v="2.464406779661017"/>
    <n v="18.04177966101695"/>
    <m/>
    <n v="0.67796610169491534"/>
    <m/>
    <m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Eastern Service Territory (EST)"/>
    <x v="3"/>
    <s v="UEDCL"/>
    <s v="D2"/>
    <s v="2018Q1D2"/>
    <n v="267790.40000000002"/>
    <n v="160985.79999999999"/>
    <n v="0"/>
    <m/>
    <m/>
    <m/>
    <m/>
    <n v="428776.2"/>
    <m/>
    <m/>
    <m/>
    <m/>
    <m/>
    <m/>
    <m/>
    <m/>
    <m/>
    <n v="294.85475500000001"/>
    <n v="194995.30000000002"/>
    <n v="194995.30000000002"/>
    <n v="194995.30000000002"/>
    <m/>
    <n v="584985.9"/>
    <m/>
    <n v="161.40299161519999"/>
    <m/>
    <m/>
    <n v="78.104849999999999"/>
    <n v="78.104849999999999"/>
    <m/>
    <m/>
    <m/>
    <m/>
    <m/>
    <n v="25"/>
    <n v="99"/>
    <m/>
    <m/>
    <n v="16"/>
    <m/>
    <m/>
    <n v="6"/>
    <m/>
    <m/>
    <m/>
    <m/>
    <m/>
    <m/>
    <m/>
    <m/>
    <m/>
    <m/>
    <m/>
    <m/>
    <m/>
    <m/>
    <m/>
    <m/>
    <m/>
    <m/>
    <m/>
    <m/>
    <m/>
    <m/>
    <m/>
    <n v="8375"/>
    <n v="146"/>
    <m/>
    <n v="19"/>
    <n v="19"/>
    <n v="19"/>
    <m/>
    <m/>
    <n v="3679"/>
    <n v="66"/>
    <n v="0"/>
    <m/>
    <m/>
    <m/>
    <m/>
    <n v="3745"/>
    <n v="171.51789200000002"/>
    <n v="17.317799999999998"/>
    <n v="10.336855"/>
    <n v="27.015021000000001"/>
    <m/>
    <m/>
    <m/>
    <m/>
    <m/>
    <m/>
    <m/>
    <n v="16.476001"/>
    <n v="242.663569"/>
    <m/>
    <m/>
    <m/>
    <m/>
    <m/>
    <m/>
    <m/>
    <m/>
    <m/>
    <n v="488"/>
    <n v="123.37428396226414"/>
    <n v="69.194467160235831"/>
    <m/>
    <m/>
    <m/>
    <m/>
    <m/>
    <m/>
    <n v="0"/>
    <n v="122"/>
    <n v="24"/>
    <n v="72"/>
    <n v="39"/>
    <n v="0"/>
    <n v="120"/>
    <n v="24"/>
    <n v="69"/>
    <n v="39"/>
    <n v="3542"/>
    <n v="0"/>
    <n v="131.94999999999999"/>
    <n v="0"/>
    <n v="271.2"/>
    <n v="403.15"/>
    <m/>
    <n v="29.209220338983055"/>
    <m/>
    <m/>
    <n v="0"/>
    <m/>
    <n v="3.9364406779661021"/>
    <n v="39.641030508474579"/>
    <m/>
    <m/>
    <m/>
    <n v="0.21186500000000003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Mid West Service Territory (MWST)"/>
    <x v="4"/>
    <s v="UEDCL"/>
    <s v="D3"/>
    <s v="2018Q1D3"/>
    <n v="275221.59999999998"/>
    <n v="297534.24900000001"/>
    <n v="22395.050999999978"/>
    <m/>
    <m/>
    <m/>
    <m/>
    <n v="595150.89999999991"/>
    <m/>
    <m/>
    <m/>
    <m/>
    <m/>
    <m/>
    <m/>
    <m/>
    <m/>
    <n v="403.183041"/>
    <n v="320480"/>
    <n v="320480"/>
    <n v="320480"/>
    <m/>
    <n v="961440"/>
    <m/>
    <n v="251.34991100000002"/>
    <m/>
    <m/>
    <n v="183.14455000000004"/>
    <n v="183.14455000000004"/>
    <m/>
    <m/>
    <m/>
    <m/>
    <m/>
    <n v="55"/>
    <n v="84"/>
    <m/>
    <m/>
    <n v="14"/>
    <m/>
    <m/>
    <n v="3"/>
    <m/>
    <m/>
    <n v="1"/>
    <m/>
    <m/>
    <m/>
    <m/>
    <m/>
    <m/>
    <m/>
    <m/>
    <m/>
    <m/>
    <m/>
    <m/>
    <m/>
    <m/>
    <m/>
    <m/>
    <m/>
    <m/>
    <m/>
    <m/>
    <n v="7890"/>
    <n v="157"/>
    <m/>
    <n v="13"/>
    <n v="13"/>
    <n v="13"/>
    <m/>
    <m/>
    <n v="3308"/>
    <n v="103"/>
    <n v="1"/>
    <m/>
    <m/>
    <m/>
    <m/>
    <n v="3412"/>
    <n v="346.78682800000001"/>
    <n v="60.120573"/>
    <n v="23.945665999999999"/>
    <n v="70.160831000000002"/>
    <m/>
    <m/>
    <m/>
    <m/>
    <m/>
    <m/>
    <m/>
    <n v="21.862292"/>
    <n v="522.87619000000007"/>
    <n v="31"/>
    <n v="9.18"/>
    <n v="5.1508919999999998"/>
    <n v="238.7"/>
    <n v="70.709999999999994"/>
    <n v="39.66187"/>
    <n v="4.62"/>
    <n v="1.36"/>
    <n v="0.76764900000000003"/>
    <n v="154.76"/>
    <n v="45.84"/>
    <n v="25.714500000000001"/>
    <n v="40.4"/>
    <n v="11.96"/>
    <n v="6.7127756999999999"/>
    <m/>
    <m/>
    <m/>
    <n v="0"/>
    <n v="173"/>
    <n v="29"/>
    <n v="123"/>
    <n v="0"/>
    <n v="0"/>
    <n v="173"/>
    <n v="29"/>
    <n v="123"/>
    <n v="0"/>
    <n v="3392"/>
    <n v="0"/>
    <n v="332"/>
    <n v="0"/>
    <n v="662"/>
    <n v="994"/>
    <m/>
    <n v="27.029192422731803"/>
    <n v="0.02"/>
    <m/>
    <n v="3.6705932203389828"/>
    <m/>
    <n v="2.7344067796610174"/>
    <n v="19.930638983050848"/>
    <m/>
    <m/>
    <m/>
    <n v="0.67694915254237287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North East Service Territory (NEST)"/>
    <x v="5"/>
    <s v="UEDCL"/>
    <s v="D4"/>
    <s v="2018Q1D4"/>
    <n v="400422"/>
    <n v="303123"/>
    <n v="144994.125"/>
    <n v="48331.375"/>
    <m/>
    <m/>
    <m/>
    <n v="896870.5"/>
    <m/>
    <m/>
    <m/>
    <m/>
    <m/>
    <m/>
    <m/>
    <m/>
    <m/>
    <n v="587.82314699999995"/>
    <n v="382015.68333333329"/>
    <n v="382015.68333333329"/>
    <n v="382015.68333333329"/>
    <m/>
    <n v="1146047.0499999998"/>
    <m/>
    <n v="287.46250400000002"/>
    <m/>
    <m/>
    <n v="124.58827499999991"/>
    <n v="124.58827499999991"/>
    <m/>
    <m/>
    <m/>
    <m/>
    <m/>
    <n v="19"/>
    <n v="126"/>
    <m/>
    <m/>
    <n v="17"/>
    <m/>
    <m/>
    <n v="7"/>
    <m/>
    <m/>
    <n v="1"/>
    <n v="7"/>
    <m/>
    <m/>
    <m/>
    <m/>
    <m/>
    <m/>
    <m/>
    <m/>
    <m/>
    <m/>
    <m/>
    <m/>
    <m/>
    <m/>
    <m/>
    <m/>
    <m/>
    <m/>
    <m/>
    <n v="12395"/>
    <n v="177"/>
    <m/>
    <n v="29"/>
    <n v="29"/>
    <n v="29"/>
    <m/>
    <m/>
    <n v="3731"/>
    <n v="93"/>
    <n v="5"/>
    <m/>
    <m/>
    <m/>
    <m/>
    <n v="3829"/>
    <n v="212.03675899999999"/>
    <n v="64.454281999999992"/>
    <n v="24.932337"/>
    <n v="60.761543000000003"/>
    <m/>
    <m/>
    <m/>
    <m/>
    <m/>
    <m/>
    <m/>
    <n v="19.994944"/>
    <n v="382.17986500000001"/>
    <n v="96"/>
    <n v="31346.098730606489"/>
    <n v="19.622657805359662"/>
    <n v="49"/>
    <n v="15999.571227080396"/>
    <n v="10.015731588152329"/>
    <n v="5"/>
    <n v="1632.6093088857547"/>
    <n v="1.0220134273624824"/>
    <n v="813"/>
    <n v="265462.27362482372"/>
    <n v="166.17938328913965"/>
    <n v="11.5"/>
    <n v="3755.0014104372358"/>
    <n v="2.3506308829337099"/>
    <m/>
    <m/>
    <m/>
    <n v="128"/>
    <n v="102"/>
    <n v="21"/>
    <n v="3"/>
    <n v="0"/>
    <n v="128"/>
    <n v="102"/>
    <n v="21"/>
    <n v="1"/>
    <n v="0"/>
    <n v="0"/>
    <n v="4"/>
    <n v="111.5"/>
    <n v="0"/>
    <n v="229.7"/>
    <n v="341.2"/>
    <m/>
    <n v="32.232479999999995"/>
    <m/>
    <m/>
    <n v="3.084238"/>
    <m/>
    <n v="4.021865"/>
    <n v="15.095000000000001"/>
    <m/>
    <m/>
    <m/>
    <n v="0.12711900000000001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North North West Service Territory (NNWST)"/>
    <x v="6"/>
    <s v="UEDCL"/>
    <s v="D5"/>
    <s v="2018Q1D5"/>
    <n v="693674.4"/>
    <n v="254464"/>
    <n v="261572.8"/>
    <m/>
    <m/>
    <m/>
    <m/>
    <n v="1209711.2"/>
    <m/>
    <m/>
    <m/>
    <m/>
    <m/>
    <m/>
    <m/>
    <m/>
    <m/>
    <n v="839.78942099999995"/>
    <n v="550571.79999999993"/>
    <n v="550571.79999999993"/>
    <n v="550571.79999999993"/>
    <m/>
    <n v="1651715.4"/>
    <m/>
    <n v="422.94753299999996"/>
    <m/>
    <m/>
    <n v="442.00419999999997"/>
    <n v="442.00419999999997"/>
    <m/>
    <m/>
    <m/>
    <m/>
    <m/>
    <n v="1"/>
    <n v="15"/>
    <m/>
    <m/>
    <n v="8"/>
    <m/>
    <m/>
    <n v="1"/>
    <m/>
    <m/>
    <n v="2"/>
    <m/>
    <m/>
    <m/>
    <m/>
    <m/>
    <m/>
    <m/>
    <m/>
    <m/>
    <m/>
    <m/>
    <m/>
    <m/>
    <m/>
    <m/>
    <m/>
    <m/>
    <m/>
    <m/>
    <m/>
    <n v="2405"/>
    <n v="27"/>
    <m/>
    <n v="36"/>
    <n v="36"/>
    <n v="36"/>
    <m/>
    <m/>
    <n v="6437"/>
    <n v="125"/>
    <n v="5"/>
    <m/>
    <m/>
    <m/>
    <m/>
    <n v="6567"/>
    <n v="266.45167500000002"/>
    <n v="33.244275999999999"/>
    <n v="25.431889999999996"/>
    <n v="56.868787999999995"/>
    <m/>
    <m/>
    <m/>
    <m/>
    <m/>
    <m/>
    <m/>
    <n v="19.994944"/>
    <n v="401.99157300000002"/>
    <m/>
    <m/>
    <m/>
    <n v="181.85"/>
    <n v="8.1832499999999992"/>
    <n v="14.90995"/>
    <m/>
    <m/>
    <m/>
    <n v="227.50069999999999"/>
    <n v="10.237531499999999"/>
    <n v="36.142518000000003"/>
    <n v="67"/>
    <n v="10.24"/>
    <n v="18.347999999999999"/>
    <m/>
    <m/>
    <m/>
    <n v="67"/>
    <n v="118"/>
    <n v="108"/>
    <n v="222"/>
    <n v="12"/>
    <n v="67"/>
    <n v="118"/>
    <n v="108"/>
    <n v="222"/>
    <n v="12"/>
    <n v="0"/>
    <n v="48"/>
    <n v="84.949999999999989"/>
    <n v="0"/>
    <n v="86.1"/>
    <n v="171.04999999999998"/>
    <m/>
    <n v="50.30033898305085"/>
    <m/>
    <m/>
    <n v="0"/>
    <m/>
    <n v="5.4240677966101689"/>
    <n v="47.075209322033899"/>
    <m/>
    <m/>
    <m/>
    <n v="1.2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North Western Service Territory (NWST)"/>
    <x v="9"/>
    <s v="UEDCL"/>
    <s v="D8"/>
    <s v="2018Q1D8"/>
    <n v="1307308.04"/>
    <n v="865500.23"/>
    <n v="499517.40749999997"/>
    <n v="166505.80249999999"/>
    <m/>
    <m/>
    <m/>
    <n v="2838831.48"/>
    <m/>
    <m/>
    <m/>
    <m/>
    <m/>
    <m/>
    <m/>
    <m/>
    <m/>
    <n v="1922.2759043400001"/>
    <n v="1475720.5747233331"/>
    <n v="1475720.5747233331"/>
    <n v="1475720.5747233331"/>
    <m/>
    <n v="4427161.7241699994"/>
    <m/>
    <n v="1109.1577150000001"/>
    <m/>
    <m/>
    <n v="794.16512208499967"/>
    <n v="794.16512208499967"/>
    <m/>
    <m/>
    <m/>
    <m/>
    <m/>
    <n v="71"/>
    <n v="214"/>
    <m/>
    <m/>
    <n v="97"/>
    <m/>
    <m/>
    <n v="29"/>
    <m/>
    <m/>
    <m/>
    <n v="15"/>
    <m/>
    <n v="7"/>
    <m/>
    <m/>
    <m/>
    <m/>
    <m/>
    <m/>
    <m/>
    <m/>
    <m/>
    <m/>
    <m/>
    <m/>
    <m/>
    <m/>
    <m/>
    <m/>
    <m/>
    <n v="36200"/>
    <n v="433"/>
    <m/>
    <n v="51"/>
    <n v="51"/>
    <n v="51"/>
    <m/>
    <m/>
    <n v="12709"/>
    <n v="258"/>
    <n v="82"/>
    <n v="1"/>
    <m/>
    <m/>
    <m/>
    <n v="13050"/>
    <n v="371.42639800000001"/>
    <n v="146.19559599999999"/>
    <n v="29.973658"/>
    <n v="64.046098000000001"/>
    <m/>
    <m/>
    <m/>
    <m/>
    <m/>
    <m/>
    <m/>
    <n v="22.858803000000002"/>
    <n v="634.50055299999997"/>
    <n v="188"/>
    <n v="1031.4245482374768"/>
    <n v="578.47445787898869"/>
    <n v="874.31"/>
    <n v="4796.7276423910007"/>
    <n v="2690.2446982349925"/>
    <m/>
    <m/>
    <m/>
    <n v="441.25"/>
    <n v="2420.8302229243968"/>
    <n v="1357.7226305271477"/>
    <n v="163"/>
    <n v="894.26702852504627"/>
    <n v="501.54966294827216"/>
    <m/>
    <m/>
    <m/>
    <n v="5510"/>
    <n v="2920"/>
    <n v="1002"/>
    <n v="263"/>
    <n v="2300"/>
    <n v="5509"/>
    <n v="2873"/>
    <n v="992"/>
    <n v="252"/>
    <n v="2280"/>
    <n v="12391"/>
    <n v="3"/>
    <n v="777"/>
    <n v="0"/>
    <n v="1023"/>
    <n v="1800"/>
    <m/>
    <n v="121.69525100000001"/>
    <m/>
    <m/>
    <n v="4.4925230000000003"/>
    <m/>
    <n v="14.332967"/>
    <n v="0"/>
    <m/>
    <m/>
    <m/>
    <n v="0.63559500000000002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Southern Service Territory (SST)"/>
    <x v="7"/>
    <s v="UEDCL"/>
    <s v="D6"/>
    <s v="2018Q1D6"/>
    <n v="891096.22"/>
    <n v="480351.55999999994"/>
    <n v="121788.61000000002"/>
    <m/>
    <m/>
    <m/>
    <m/>
    <n v="1493236.39"/>
    <m/>
    <m/>
    <m/>
    <m/>
    <m/>
    <m/>
    <m/>
    <m/>
    <m/>
    <n v="1019.9107289999999"/>
    <n v="731637.66000000015"/>
    <n v="731637.66000000015"/>
    <n v="731637.66000000015"/>
    <m/>
    <n v="2194912.9800000004"/>
    <m/>
    <n v="555.071237"/>
    <m/>
    <m/>
    <n v="350.83829500000013"/>
    <n v="350.83829500000013"/>
    <m/>
    <m/>
    <m/>
    <m/>
    <m/>
    <n v="73"/>
    <n v="148"/>
    <m/>
    <m/>
    <n v="28"/>
    <m/>
    <m/>
    <n v="15"/>
    <m/>
    <m/>
    <n v="7"/>
    <n v="1"/>
    <m/>
    <m/>
    <m/>
    <m/>
    <m/>
    <m/>
    <m/>
    <m/>
    <m/>
    <m/>
    <m/>
    <m/>
    <m/>
    <m/>
    <m/>
    <m/>
    <m/>
    <m/>
    <m/>
    <n v="17545"/>
    <n v="272"/>
    <m/>
    <n v="35"/>
    <n v="35"/>
    <n v="35"/>
    <m/>
    <m/>
    <n v="9391"/>
    <n v="210"/>
    <n v="20"/>
    <m/>
    <m/>
    <m/>
    <m/>
    <n v="9621"/>
    <n v="251.709731"/>
    <n v="74.555779999999999"/>
    <n v="28.772387999999999"/>
    <n v="60.610047000000002"/>
    <m/>
    <m/>
    <m/>
    <m/>
    <m/>
    <m/>
    <m/>
    <n v="11.349014"/>
    <n v="426.99696"/>
    <n v="56"/>
    <n v="44.503053666844067"/>
    <n v="24.959537649049491"/>
    <n v="55"/>
    <n v="43.70835627993614"/>
    <n v="24.513831619602183"/>
    <m/>
    <m/>
    <m/>
    <n v="156"/>
    <n v="123.97279235763705"/>
    <n v="69.530140593780729"/>
    <n v="16"/>
    <n v="12.715158190526878"/>
    <n v="7.1312964711569986"/>
    <n v="22"/>
    <n v="0"/>
    <n v="0"/>
    <n v="101"/>
    <n v="68"/>
    <n v="146"/>
    <n v="8"/>
    <n v="305"/>
    <n v="101"/>
    <n v="68"/>
    <n v="146"/>
    <n v="8"/>
    <n v="305"/>
    <n v="7811"/>
    <n v="0"/>
    <n v="353.08"/>
    <n v="0"/>
    <n v="695.32"/>
    <n v="1048.4000000000001"/>
    <m/>
    <n v="81.046388474576275"/>
    <m/>
    <m/>
    <n v="7.7706350000000004"/>
    <m/>
    <n v="7.6084749999999994"/>
    <n v="50.683590677966109"/>
    <m/>
    <m/>
    <m/>
    <n v="0.59322200000000003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Southern West Service Territory (SWST)"/>
    <x v="8"/>
    <s v="UEDCL"/>
    <s v="D7"/>
    <s v="2018Q1D7"/>
    <n v="437168.83999999997"/>
    <n v="284483.87"/>
    <n v="362699.76"/>
    <m/>
    <m/>
    <m/>
    <m/>
    <n v="1084352.47"/>
    <m/>
    <m/>
    <m/>
    <m/>
    <m/>
    <m/>
    <m/>
    <m/>
    <m/>
    <n v="734.61440811000011"/>
    <n v="565369.0003373333"/>
    <n v="565369.0003373333"/>
    <n v="565369.0003373333"/>
    <m/>
    <n v="1696107.0010119998"/>
    <m/>
    <n v="478.80220300000002"/>
    <m/>
    <m/>
    <n v="305.87726550600013"/>
    <n v="156.02073751872004"/>
    <m/>
    <m/>
    <m/>
    <m/>
    <m/>
    <n v="33"/>
    <n v="166"/>
    <m/>
    <m/>
    <n v="19"/>
    <m/>
    <m/>
    <n v="14"/>
    <m/>
    <m/>
    <n v="5"/>
    <m/>
    <m/>
    <n v="6"/>
    <m/>
    <m/>
    <n v="2"/>
    <m/>
    <m/>
    <n v="1"/>
    <m/>
    <m/>
    <m/>
    <m/>
    <m/>
    <m/>
    <m/>
    <m/>
    <m/>
    <m/>
    <m/>
    <n v="20660"/>
    <n v="246"/>
    <n v="0"/>
    <n v="30"/>
    <n v="30"/>
    <n v="30"/>
    <m/>
    <m/>
    <n v="7476"/>
    <n v="130"/>
    <n v="17"/>
    <m/>
    <m/>
    <m/>
    <m/>
    <n v="7623"/>
    <n v="219.915515"/>
    <n v="50.863115999999998"/>
    <n v="24.274811999999997"/>
    <n v="55.206249999999997"/>
    <m/>
    <m/>
    <m/>
    <m/>
    <m/>
    <m/>
    <m/>
    <n v="15.106202"/>
    <n v="365.36589500000002"/>
    <n v="185.45"/>
    <n v="129.85201375709701"/>
    <n v="72.808024113604304"/>
    <n v="156.2833"/>
    <n v="109.42950240822066"/>
    <n v="61.357122000289323"/>
    <m/>
    <m/>
    <m/>
    <n v="190.7"/>
    <n v="133.52806159869721"/>
    <n v="74.869184138389528"/>
    <n v="102.9333"/>
    <n v="72.073854341673737"/>
    <n v="40.41181012937647"/>
    <m/>
    <m/>
    <m/>
    <n v="2"/>
    <n v="60"/>
    <n v="189"/>
    <n v="173"/>
    <n v="2"/>
    <n v="2"/>
    <n v="60"/>
    <n v="189"/>
    <n v="173"/>
    <n v="2"/>
    <n v="7812"/>
    <n v="4"/>
    <n v="272.86500000000001"/>
    <n v="0"/>
    <n v="700.45"/>
    <n v="973.31500000000005"/>
    <m/>
    <n v="62.817999999999998"/>
    <m/>
    <m/>
    <n v="0"/>
    <m/>
    <n v="4.2610169999999998"/>
    <n v="0"/>
    <m/>
    <m/>
    <m/>
    <n v="0.29661100000000001"/>
    <s v="Minigrid"/>
    <m/>
    <m/>
    <m/>
    <m/>
    <m/>
    <m/>
    <m/>
    <m/>
    <m/>
    <m/>
    <m/>
    <m/>
    <m/>
    <m/>
    <m/>
    <m/>
    <m/>
  </r>
  <r>
    <x v="1"/>
    <x v="3"/>
    <s v="2018Q1"/>
    <s v="Distribution"/>
    <s v="Local"/>
    <s v="Kyegegewa Rural Electricity Cooperation Society"/>
    <x v="0"/>
    <s v="KRECS"/>
    <s v="D11"/>
    <s v="2018Q1D11"/>
    <n v="354749.4"/>
    <n v="364912.7"/>
    <m/>
    <m/>
    <m/>
    <m/>
    <m/>
    <n v="719662.10000000009"/>
    <m/>
    <m/>
    <m/>
    <m/>
    <m/>
    <m/>
    <m/>
    <m/>
    <m/>
    <m/>
    <n v="328593.66666666669"/>
    <n v="328593.66666666669"/>
    <n v="328593.66666666669"/>
    <m/>
    <n v="985781"/>
    <m/>
    <n v="295.95580940000002"/>
    <m/>
    <n v="69"/>
    <n v="257"/>
    <m/>
    <m/>
    <m/>
    <m/>
    <m/>
    <m/>
    <n v="27"/>
    <n v="27"/>
    <m/>
    <m/>
    <n v="16"/>
    <m/>
    <m/>
    <m/>
    <m/>
    <m/>
    <m/>
    <m/>
    <m/>
    <m/>
    <m/>
    <m/>
    <m/>
    <m/>
    <m/>
    <m/>
    <m/>
    <m/>
    <m/>
    <m/>
    <m/>
    <m/>
    <m/>
    <m/>
    <m/>
    <m/>
    <m/>
    <n v="3625"/>
    <n v="70"/>
    <n v="0"/>
    <n v="22"/>
    <n v="22"/>
    <n v="22"/>
    <m/>
    <m/>
    <n v="3933"/>
    <n v="94"/>
    <m/>
    <m/>
    <m/>
    <m/>
    <m/>
    <n v="4027"/>
    <n v="57.002741"/>
    <n v="27.628"/>
    <n v="18.286999000000002"/>
    <n v="20.167059999999999"/>
    <m/>
    <n v="10.476900000000001"/>
    <m/>
    <m/>
    <n v="0.327376"/>
    <n v="15.3"/>
    <m/>
    <n v="12.77"/>
    <n v="161.95907600000001"/>
    <m/>
    <m/>
    <m/>
    <n v="282"/>
    <n v="94"/>
    <n v="24.710165"/>
    <m/>
    <m/>
    <m/>
    <m/>
    <m/>
    <m/>
    <m/>
    <m/>
    <m/>
    <m/>
    <m/>
    <m/>
    <n v="0"/>
    <n v="91"/>
    <n v="9"/>
    <n v="0"/>
    <n v="36"/>
    <n v="0"/>
    <n v="91"/>
    <n v="9"/>
    <n v="0"/>
    <m/>
    <n v="1906"/>
    <n v="0"/>
    <n v="274"/>
    <n v="0"/>
    <n v="220"/>
    <n v="494"/>
    <m/>
    <n v="40.422128999999998"/>
    <n v="0.126"/>
    <n v="0.02"/>
    <n v="0"/>
    <n v="0.92"/>
    <n v="0"/>
    <n v="0.11"/>
    <n v="2.4"/>
    <n v="0"/>
    <n v="0.64700000000000002"/>
    <n v="0"/>
    <s v="Minigrid"/>
    <m/>
    <m/>
    <m/>
    <m/>
    <m/>
    <m/>
    <m/>
    <m/>
    <m/>
    <m/>
    <m/>
    <n v="2"/>
    <m/>
    <n v="6.0914000000000003E-2"/>
    <n v="7.0000000000000007E-2"/>
    <n v="0.26"/>
    <m/>
  </r>
  <r>
    <x v="1"/>
    <x v="3"/>
    <s v="2018Q1"/>
    <s v="Distribution"/>
    <s v="Local"/>
    <s v="UMEME(U) Limited"/>
    <x v="1"/>
    <s v="Umeme"/>
    <s v="D14"/>
    <s v="2018Q1D14"/>
    <n v="158165862.34608302"/>
    <n v="88143319.679591268"/>
    <n v="112585171.00800002"/>
    <n v="176560834.19400007"/>
    <n v="185956794.87100002"/>
    <n v="268407.29700000002"/>
    <m/>
    <n v="721680389.39567447"/>
    <m/>
    <m/>
    <m/>
    <m/>
    <m/>
    <m/>
    <m/>
    <m/>
    <m/>
    <m/>
    <n v="236293170.45672178"/>
    <n v="447323514.15902686"/>
    <n v="184949806.3842513"/>
    <m/>
    <n v="868566491"/>
    <m/>
    <m/>
    <m/>
    <m/>
    <m/>
    <m/>
    <n v="1"/>
    <n v="0"/>
    <n v="206"/>
    <n v="2"/>
    <n v="145"/>
    <n v="1006"/>
    <n v="3907"/>
    <n v="2"/>
    <n v="1"/>
    <n v="2457"/>
    <n v="18"/>
    <n v="3"/>
    <n v="1981"/>
    <n v="14"/>
    <n v="21"/>
    <n v="1207"/>
    <m/>
    <n v="8"/>
    <n v="843"/>
    <m/>
    <n v="7"/>
    <n v="78"/>
    <n v="33"/>
    <n v="16"/>
    <n v="24"/>
    <m/>
    <m/>
    <m/>
    <m/>
    <m/>
    <m/>
    <m/>
    <m/>
    <m/>
    <m/>
    <m/>
    <n v="1798971"/>
    <n v="11980"/>
    <n v="7"/>
    <n v="1458"/>
    <n v="1465"/>
    <n v="1452"/>
    <n v="13"/>
    <m/>
    <n v="1045840"/>
    <n v="92392"/>
    <n v="2533"/>
    <n v="531"/>
    <n v="38"/>
    <n v="283"/>
    <m/>
    <n v="1141617"/>
    <n v="20426.514469000002"/>
    <n v="4345.9110309999996"/>
    <m/>
    <n v="4022.9857470000002"/>
    <m/>
    <m/>
    <m/>
    <m/>
    <m/>
    <m/>
    <m/>
    <n v="12022.866137896201"/>
    <n v="40818.277384896202"/>
    <m/>
    <m/>
    <m/>
    <m/>
    <m/>
    <m/>
    <m/>
    <m/>
    <m/>
    <m/>
    <m/>
    <m/>
    <m/>
    <m/>
    <m/>
    <m/>
    <m/>
    <m/>
    <m/>
    <m/>
    <m/>
    <m/>
    <m/>
    <m/>
    <m/>
    <m/>
    <m/>
    <m/>
    <n v="1120873"/>
    <n v="595.19999999999993"/>
    <n v="19500.503000000001"/>
    <n v="6055.1600000000008"/>
    <n v="7979.99"/>
    <n v="33535.652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0"/>
    <s v="2017Q4"/>
    <s v="Distribution"/>
    <s v="Local"/>
    <s v="Pader Abim Community Multipurpose Electric Co-operative Society Limited"/>
    <x v="11"/>
    <s v="PACMECS"/>
    <s v="D9"/>
    <s v="2017Q4D9"/>
    <n v="288820"/>
    <n v="128658.8"/>
    <m/>
    <m/>
    <m/>
    <m/>
    <m/>
    <n v="417478.8"/>
    <m/>
    <m/>
    <m/>
    <m/>
    <m/>
    <m/>
    <m/>
    <m/>
    <m/>
    <n v="261.51338600000003"/>
    <n v="562715"/>
    <m/>
    <m/>
    <m/>
    <n v="562715"/>
    <m/>
    <n v="196.514059"/>
    <m/>
    <n v="22377"/>
    <n v="91605.28"/>
    <n v="5725.33"/>
    <m/>
    <m/>
    <m/>
    <m/>
    <m/>
    <n v="9"/>
    <n v="99"/>
    <m/>
    <m/>
    <n v="10"/>
    <m/>
    <m/>
    <n v="1"/>
    <m/>
    <m/>
    <n v="1"/>
    <m/>
    <m/>
    <m/>
    <m/>
    <m/>
    <m/>
    <m/>
    <m/>
    <m/>
    <m/>
    <m/>
    <m/>
    <m/>
    <m/>
    <m/>
    <m/>
    <m/>
    <m/>
    <m/>
    <m/>
    <n v="6690"/>
    <n v="120"/>
    <m/>
    <n v="37"/>
    <n v="37"/>
    <m/>
    <m/>
    <m/>
    <n v="2787"/>
    <n v="65"/>
    <m/>
    <m/>
    <m/>
    <m/>
    <m/>
    <n v="2852"/>
    <n v="58.8"/>
    <n v="21.5"/>
    <n v="15"/>
    <n v="56"/>
    <n v="11"/>
    <m/>
    <m/>
    <m/>
    <m/>
    <m/>
    <m/>
    <m/>
    <n v="162.30000000000001"/>
    <n v="10.5"/>
    <n v="8678.0419999999995"/>
    <n v="4.8"/>
    <n v="30"/>
    <m/>
    <m/>
    <m/>
    <m/>
    <m/>
    <n v="229.9"/>
    <n v="66502.73"/>
    <n v="37.299999999999997"/>
    <n v="96.8"/>
    <n v="84003.448000000004"/>
    <n v="47.17"/>
    <n v="23.4"/>
    <n v="20306.62"/>
    <n v="11.4"/>
    <n v="2"/>
    <n v="62"/>
    <n v="12"/>
    <n v="15"/>
    <n v="27"/>
    <n v="0"/>
    <n v="62"/>
    <n v="12"/>
    <n v="15"/>
    <n v="27"/>
    <n v="2417"/>
    <n v="0"/>
    <n v="43.91"/>
    <n v="0"/>
    <n v="478"/>
    <n v="521.91"/>
    <m/>
    <n v="12.978832000000001"/>
    <n v="0.56299999999999994"/>
    <m/>
    <n v="2.3697599999999999"/>
    <n v="1.1294999999999999"/>
    <n v="5.7258719999999999"/>
    <n v="4.0048719999999998"/>
    <n v="10.166"/>
    <m/>
    <n v="1.1294999999999999"/>
    <m/>
    <s v="Minigrid"/>
    <m/>
    <m/>
    <m/>
    <m/>
    <m/>
    <m/>
    <m/>
    <m/>
    <m/>
    <m/>
    <m/>
    <m/>
    <m/>
    <m/>
    <n v="5.6599999999999998E-2"/>
    <n v="0.16"/>
    <n v="0.01"/>
  </r>
  <r>
    <x v="2"/>
    <x v="0"/>
    <s v="2017Q4"/>
    <s v="Distribution"/>
    <s v="Local"/>
    <s v="UEDCL"/>
    <x v="13"/>
    <s v="UEDCL"/>
    <s v="D13"/>
    <s v="2017Q4D13"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40"/>
    <m/>
    <m/>
    <m/>
    <m/>
    <m/>
    <m/>
    <m/>
    <m/>
    <n v="0"/>
    <n v="1182.8348000000001"/>
    <n v="157.9547"/>
    <n v="145.50120000000001"/>
    <n v="429.95819999999998"/>
    <m/>
    <m/>
    <m/>
    <m/>
    <m/>
    <m/>
    <m/>
    <m/>
    <n v="1916.2489"/>
    <m/>
    <m/>
    <m/>
    <n v="26034.13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0"/>
    <s v="2017Q4"/>
    <s v="Distribution"/>
    <s v="Local"/>
    <s v="Southern West Service Territory (SWST)"/>
    <x v="8"/>
    <s v="UEDCL"/>
    <s v="D7"/>
    <s v="2017Q4D7"/>
    <n v="422089.56"/>
    <n v="231932.98"/>
    <n v="618960.18999999994"/>
    <m/>
    <m/>
    <m/>
    <m/>
    <n v="1272982.73"/>
    <m/>
    <m/>
    <m/>
    <m/>
    <m/>
    <m/>
    <m/>
    <m/>
    <m/>
    <n v="782.488735190336"/>
    <n v="523690.33333333331"/>
    <n v="523690.33333333331"/>
    <n v="523690.33333333331"/>
    <m/>
    <n v="1571071"/>
    <m/>
    <n v="442.76295900000002"/>
    <m/>
    <n v="1.6931413736000001"/>
    <n v="149.04328842931301"/>
    <n v="156.02073751872001"/>
    <m/>
    <m/>
    <m/>
    <m/>
    <m/>
    <n v="33"/>
    <n v="166"/>
    <m/>
    <m/>
    <n v="19"/>
    <m/>
    <m/>
    <n v="14"/>
    <m/>
    <m/>
    <n v="6"/>
    <m/>
    <m/>
    <n v="6"/>
    <m/>
    <m/>
    <n v="2"/>
    <m/>
    <m/>
    <n v="1"/>
    <m/>
    <m/>
    <m/>
    <m/>
    <m/>
    <m/>
    <m/>
    <m/>
    <m/>
    <m/>
    <m/>
    <n v="20975"/>
    <n v="247"/>
    <m/>
    <n v="30"/>
    <n v="30"/>
    <m/>
    <m/>
    <m/>
    <n v="6796"/>
    <n v="130"/>
    <n v="17"/>
    <m/>
    <m/>
    <m/>
    <m/>
    <n v="6943"/>
    <n v="125.375488"/>
    <n v="42.456400000000002"/>
    <n v="35.075363000000003"/>
    <n v="43.897227999999998"/>
    <m/>
    <m/>
    <m/>
    <m/>
    <m/>
    <m/>
    <m/>
    <m/>
    <n v="246.80447900000001"/>
    <m/>
    <m/>
    <m/>
    <n v="14.62"/>
    <m/>
    <m/>
    <m/>
    <m/>
    <m/>
    <m/>
    <m/>
    <m/>
    <m/>
    <m/>
    <m/>
    <m/>
    <m/>
    <m/>
    <m/>
    <m/>
    <m/>
    <m/>
    <m/>
    <m/>
    <m/>
    <m/>
    <m/>
    <m/>
    <m/>
    <n v="4"/>
    <n v="215.61500000000001"/>
    <n v="0"/>
    <n v="628"/>
    <n v="843.61500000000001"/>
    <m/>
    <n v="60.726154000000001"/>
    <n v="8.4746000000000002E-2"/>
    <m/>
    <m/>
    <m/>
    <n v="7.3386449999999996"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Southern Service Territory (SST)"/>
    <x v="7"/>
    <s v="UEDCL"/>
    <s v="D6"/>
    <s v="2017Q4D6"/>
    <n v="884951.02"/>
    <n v="462028.99"/>
    <n v="138312.1"/>
    <m/>
    <m/>
    <m/>
    <m/>
    <n v="1485292.11"/>
    <m/>
    <m/>
    <m/>
    <m/>
    <m/>
    <m/>
    <m/>
    <m/>
    <m/>
    <n v="856.03283668799997"/>
    <m/>
    <m/>
    <m/>
    <n v="2433967.14"/>
    <n v="2433967.14"/>
    <m/>
    <n v="635.40809856400006"/>
    <m/>
    <m/>
    <n v="487.39520499999998"/>
    <n v="487.39520499999998"/>
    <m/>
    <m/>
    <m/>
    <m/>
    <m/>
    <n v="73"/>
    <n v="148"/>
    <m/>
    <m/>
    <n v="28"/>
    <m/>
    <m/>
    <n v="15"/>
    <m/>
    <m/>
    <n v="7"/>
    <n v="1"/>
    <m/>
    <m/>
    <m/>
    <m/>
    <m/>
    <m/>
    <m/>
    <m/>
    <m/>
    <m/>
    <m/>
    <m/>
    <m/>
    <m/>
    <m/>
    <m/>
    <m/>
    <m/>
    <m/>
    <n v="17545"/>
    <n v="272"/>
    <m/>
    <n v="32"/>
    <n v="32"/>
    <m/>
    <m/>
    <m/>
    <n v="7622"/>
    <n v="188"/>
    <n v="18"/>
    <m/>
    <m/>
    <m/>
    <m/>
    <n v="7828"/>
    <n v="170.980446"/>
    <n v="63.0989"/>
    <n v="30.0504"/>
    <n v="49.606546999999999"/>
    <m/>
    <n v="0.56365600000000005"/>
    <m/>
    <m/>
    <m/>
    <m/>
    <m/>
    <m/>
    <n v="314.29994899999997"/>
    <n v="52.2"/>
    <n v="44.0962594295464"/>
    <n v="24.731387101061099"/>
    <n v="121.03"/>
    <n v="102.240809937893"/>
    <n v="57.341758253667201"/>
    <m/>
    <m/>
    <m/>
    <n v="245.2"/>
    <n v="207.13415348898101"/>
    <n v="116.171189984295"/>
    <n v="7.32"/>
    <n v="6.1836133912697298"/>
    <n v="3.46807957049363"/>
    <m/>
    <m/>
    <m/>
    <n v="15"/>
    <n v="150"/>
    <n v="14"/>
    <n v="16"/>
    <n v="77"/>
    <n v="15"/>
    <n v="142"/>
    <n v="10"/>
    <n v="9"/>
    <n v="77"/>
    <n v="7811"/>
    <m/>
    <n v="353.08"/>
    <n v="0"/>
    <n v="695.32"/>
    <n v="1048.4000000000001"/>
    <m/>
    <n v="87.25103"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North Western Service Territory (NWST)"/>
    <x v="9"/>
    <s v="UEDCL"/>
    <s v="D8"/>
    <s v="2017Q4D8"/>
    <n v="1370870"/>
    <n v="844481.17"/>
    <n v="946376.01749999996"/>
    <n v="315458.67249999999"/>
    <m/>
    <m/>
    <m/>
    <n v="3477185.86"/>
    <m/>
    <m/>
    <m/>
    <m/>
    <m/>
    <m/>
    <m/>
    <m/>
    <m/>
    <n v="1795.2967049654101"/>
    <m/>
    <m/>
    <m/>
    <n v="4793104.09583"/>
    <n v="4793104.09583"/>
    <m/>
    <n v="1241.6662470446299"/>
    <m/>
    <m/>
    <n v="657.95911989533602"/>
    <n v="657.95911989533602"/>
    <m/>
    <m/>
    <m/>
    <m/>
    <m/>
    <n v="87"/>
    <n v="202"/>
    <m/>
    <m/>
    <n v="50"/>
    <m/>
    <m/>
    <n v="31"/>
    <m/>
    <m/>
    <n v="20"/>
    <n v="8"/>
    <m/>
    <m/>
    <m/>
    <m/>
    <m/>
    <m/>
    <m/>
    <m/>
    <m/>
    <m/>
    <m/>
    <m/>
    <m/>
    <m/>
    <m/>
    <m/>
    <m/>
    <m/>
    <m/>
    <n v="32295"/>
    <n v="398"/>
    <m/>
    <n v="51"/>
    <n v="51"/>
    <m/>
    <m/>
    <m/>
    <n v="10492"/>
    <n v="192"/>
    <n v="86"/>
    <n v="1"/>
    <m/>
    <m/>
    <m/>
    <n v="10771"/>
    <n v="249.75007199999999"/>
    <n v="74.746472999999995"/>
    <n v="56.214013000000001"/>
    <n v="60.900925000000001"/>
    <m/>
    <m/>
    <m/>
    <m/>
    <m/>
    <m/>
    <m/>
    <m/>
    <n v="441.61148300000002"/>
    <n v="30.2"/>
    <n v="73.559274131566198"/>
    <n v="41.255718896688897"/>
    <n v="140"/>
    <n v="341.00325756355198"/>
    <n v="191.251677004518"/>
    <m/>
    <m/>
    <m/>
    <n v="574.23"/>
    <n v="1398.67357564799"/>
    <n v="784.44607490217504"/>
    <n v="12"/>
    <n v="29.228850648304501"/>
    <n v="16.3930008861016"/>
    <m/>
    <m/>
    <m/>
    <n v="30"/>
    <n v="104"/>
    <n v="23"/>
    <m/>
    <n v="165"/>
    <n v="25"/>
    <n v="977"/>
    <n v="20"/>
    <m/>
    <n v="165"/>
    <n v="10962"/>
    <n v="3"/>
    <n v="777"/>
    <n v="0"/>
    <n v="1023"/>
    <n v="180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North North West Service Territory (NNWST)"/>
    <x v="6"/>
    <s v="UEDCL"/>
    <s v="D5"/>
    <s v="2017Q4D5"/>
    <n v="688891.99999999895"/>
    <n v="366138.9"/>
    <n v="201933.6"/>
    <m/>
    <m/>
    <m/>
    <m/>
    <n v="1256964.4999999991"/>
    <m/>
    <m/>
    <m/>
    <m/>
    <m/>
    <m/>
    <m/>
    <m/>
    <m/>
    <n v="838.28238602999704"/>
    <m/>
    <m/>
    <m/>
    <n v="1564273"/>
    <n v="1564273"/>
    <m/>
    <n v="423.37780727360001"/>
    <m/>
    <m/>
    <n v="307.308500000001"/>
    <m/>
    <m/>
    <m/>
    <m/>
    <m/>
    <m/>
    <n v="49"/>
    <n v="92"/>
    <m/>
    <m/>
    <n v="38"/>
    <m/>
    <m/>
    <n v="4"/>
    <m/>
    <m/>
    <n v="1"/>
    <n v="3"/>
    <m/>
    <m/>
    <m/>
    <m/>
    <m/>
    <m/>
    <m/>
    <m/>
    <m/>
    <m/>
    <m/>
    <m/>
    <m/>
    <m/>
    <m/>
    <m/>
    <m/>
    <m/>
    <m/>
    <n v="11685"/>
    <n v="187"/>
    <m/>
    <n v="36"/>
    <n v="36"/>
    <m/>
    <n v="36"/>
    <m/>
    <n v="6178"/>
    <n v="118"/>
    <n v="5"/>
    <m/>
    <m/>
    <m/>
    <m/>
    <n v="6301"/>
    <n v="209.25235699999999"/>
    <n v="49.065925999999997"/>
    <n v="41.672389000000003"/>
    <n v="51.583824999999997"/>
    <m/>
    <n v="3.3174619999999999"/>
    <m/>
    <m/>
    <m/>
    <m/>
    <m/>
    <m/>
    <n v="354.89195899999999"/>
    <n v="45"/>
    <n v="37.466650659071298"/>
    <n v="21.013171022140099"/>
    <n v="214"/>
    <n v="178.17473868980599"/>
    <n v="99.929302194177495"/>
    <m/>
    <m/>
    <m/>
    <n v="408"/>
    <n v="339.69763264224702"/>
    <n v="190.51941726740401"/>
    <n v="7.3"/>
    <n v="6.0779233291382297"/>
    <n v="3.4088032991471802"/>
    <m/>
    <m/>
    <m/>
    <n v="28"/>
    <n v="12"/>
    <n v="75"/>
    <n v="28"/>
    <n v="25"/>
    <n v="28"/>
    <n v="12"/>
    <n v="60"/>
    <n v="20"/>
    <n v="22"/>
    <n v="6301"/>
    <n v="41"/>
    <n v="328"/>
    <n v="0"/>
    <n v="712.75"/>
    <n v="1040.75"/>
    <m/>
    <n v="65.220027279999996"/>
    <n v="0.25423800000000002"/>
    <m/>
    <n v="0.24237300000000001"/>
    <m/>
    <n v="9.8254260000000002"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North East Service Territory (NEST)"/>
    <x v="5"/>
    <s v="UEDCL"/>
    <s v="D4"/>
    <s v="2017Q4D4"/>
    <n v="347802.22393449902"/>
    <n v="373946.7266732108"/>
    <n v="169964"/>
    <n v="66739.199999999997"/>
    <m/>
    <m/>
    <m/>
    <n v="958452.15060771001"/>
    <m/>
    <m/>
    <m/>
    <m/>
    <m/>
    <m/>
    <m/>
    <m/>
    <m/>
    <n v="584.38005299999998"/>
    <m/>
    <m/>
    <m/>
    <n v="1054922"/>
    <n v="1054922"/>
    <m/>
    <n v="270.60333025440002"/>
    <m/>
    <m/>
    <n v="48.2349246961452"/>
    <n v="48.2349246961452"/>
    <m/>
    <m/>
    <m/>
    <m/>
    <m/>
    <n v="21"/>
    <n v="96"/>
    <m/>
    <m/>
    <n v="20"/>
    <m/>
    <m/>
    <n v="5"/>
    <m/>
    <m/>
    <n v="1"/>
    <n v="7"/>
    <m/>
    <m/>
    <m/>
    <m/>
    <m/>
    <m/>
    <m/>
    <m/>
    <m/>
    <m/>
    <m/>
    <m/>
    <m/>
    <m/>
    <m/>
    <m/>
    <m/>
    <m/>
    <m/>
    <n v="10845"/>
    <n v="150"/>
    <n v="0"/>
    <n v="24"/>
    <n v="24"/>
    <m/>
    <m/>
    <m/>
    <n v="3535"/>
    <n v="90"/>
    <n v="4"/>
    <n v="2"/>
    <m/>
    <m/>
    <m/>
    <n v="3631"/>
    <n v="157.23235299999999"/>
    <n v="7.3552770000000001"/>
    <n v="32.783430000000003"/>
    <n v="61.168827"/>
    <m/>
    <n v="6.8018650000000003"/>
    <m/>
    <m/>
    <m/>
    <m/>
    <m/>
    <m/>
    <n v="265.34175200000004"/>
    <n v="163.69999999999999"/>
    <n v="99.328068532845094"/>
    <n v="55.708147236646099"/>
    <n v="27"/>
    <n v="16.382760234494899"/>
    <n v="9.18827107751647"/>
    <n v="13"/>
    <n v="7.8879956684605101"/>
    <n v="4.4239823706560797"/>
    <n v="360.7"/>
    <n v="218.86154135490099"/>
    <n v="122.748495468896"/>
    <n v="64"/>
    <n v="38.833209444728702"/>
    <n v="21.779605517076099"/>
    <n v="0"/>
    <n v="0"/>
    <n v="0"/>
    <n v="87"/>
    <n v="59"/>
    <n v="19"/>
    <n v="2"/>
    <n v="0"/>
    <n v="87"/>
    <n v="59"/>
    <n v="18"/>
    <n v="0"/>
    <n v="0"/>
    <n v="3251"/>
    <n v="1"/>
    <n v="316.60000000000002"/>
    <n v="0"/>
    <n v="515.6"/>
    <n v="832.2"/>
    <m/>
    <n v="31.248090000000001"/>
    <n v="8.4746000000000002E-2"/>
    <m/>
    <n v="1.3965080000000001"/>
    <m/>
    <n v="4.3371190000000004"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Mid West Service Territory (MWST)"/>
    <x v="4"/>
    <s v="UEDCL"/>
    <s v="D3"/>
    <s v="2017Q4D3"/>
    <n v="277321.40000000101"/>
    <n v="216567.7"/>
    <n v="14055.8"/>
    <m/>
    <m/>
    <m/>
    <m/>
    <n v="507944.90000000101"/>
    <m/>
    <m/>
    <m/>
    <m/>
    <m/>
    <m/>
    <m/>
    <m/>
    <m/>
    <n v="335.15495881999999"/>
    <m/>
    <m/>
    <m/>
    <n v="921578"/>
    <n v="921578"/>
    <m/>
    <n v="249.10395968719999"/>
    <m/>
    <m/>
    <n v="206.81655000000001"/>
    <n v="206.81655000000001"/>
    <m/>
    <m/>
    <m/>
    <m/>
    <m/>
    <n v="55"/>
    <n v="84"/>
    <m/>
    <m/>
    <n v="14"/>
    <m/>
    <m/>
    <n v="3"/>
    <m/>
    <m/>
    <n v="1"/>
    <m/>
    <m/>
    <m/>
    <m/>
    <m/>
    <m/>
    <m/>
    <m/>
    <m/>
    <m/>
    <m/>
    <m/>
    <m/>
    <m/>
    <m/>
    <m/>
    <m/>
    <m/>
    <m/>
    <m/>
    <n v="7890"/>
    <n v="157"/>
    <m/>
    <n v="13"/>
    <n v="13"/>
    <m/>
    <m/>
    <m/>
    <n v="3187"/>
    <n v="96"/>
    <n v="1"/>
    <m/>
    <m/>
    <m/>
    <m/>
    <n v="3284"/>
    <n v="271.60016200000001"/>
    <n v="97.614249000000001"/>
    <n v="19.391655"/>
    <n v="62.284675999999997"/>
    <m/>
    <n v="4.342346"/>
    <m/>
    <m/>
    <m/>
    <m/>
    <m/>
    <m/>
    <n v="455.23308800000007"/>
    <m/>
    <m/>
    <m/>
    <n v="301.2"/>
    <n v="88.512006873011401"/>
    <n v="49.641959054728403"/>
    <m/>
    <m/>
    <m/>
    <n v="152"/>
    <n v="44.667413827017697"/>
    <n v="25.051719044882901"/>
    <n v="2.2999999999999998"/>
    <n v="0.67588849869829404"/>
    <n v="0.37907206449493802"/>
    <m/>
    <m/>
    <m/>
    <n v="5"/>
    <n v="15"/>
    <n v="32"/>
    <n v="20"/>
    <n v="30"/>
    <n v="5"/>
    <n v="13"/>
    <n v="28"/>
    <n v="16"/>
    <n v="30"/>
    <n v="3284"/>
    <m/>
    <n v="141.94999999999999"/>
    <n v="0"/>
    <n v="388"/>
    <n v="529.95000000000005"/>
    <m/>
    <n v="32.723039999999997"/>
    <m/>
    <m/>
    <n v="0.49915300000000001"/>
    <m/>
    <n v="2.282203"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Kilembe Investment Limited"/>
    <x v="10"/>
    <s v="KIL"/>
    <s v="D12"/>
    <s v="2017Q4D12"/>
    <n v="814872"/>
    <n v="305577"/>
    <n v="101859"/>
    <m/>
    <m/>
    <m/>
    <m/>
    <n v="1222308"/>
    <m/>
    <m/>
    <m/>
    <m/>
    <m/>
    <m/>
    <m/>
    <m/>
    <m/>
    <n v="717.95"/>
    <m/>
    <m/>
    <m/>
    <n v="1518084"/>
    <n v="1518084"/>
    <m/>
    <n v="512.4"/>
    <m/>
    <m/>
    <m/>
    <m/>
    <m/>
    <m/>
    <m/>
    <m/>
    <m/>
    <n v="22"/>
    <n v="65"/>
    <m/>
    <m/>
    <n v="20"/>
    <m/>
    <m/>
    <n v="6"/>
    <m/>
    <m/>
    <n v="6"/>
    <n v="2"/>
    <m/>
    <m/>
    <m/>
    <m/>
    <m/>
    <m/>
    <m/>
    <m/>
    <m/>
    <m/>
    <m/>
    <m/>
    <m/>
    <m/>
    <m/>
    <m/>
    <m/>
    <m/>
    <m/>
    <n v="9520"/>
    <n v="121"/>
    <m/>
    <n v="32"/>
    <n v="32"/>
    <n v="22"/>
    <n v="8"/>
    <n v="2"/>
    <n v="10843"/>
    <n v="129"/>
    <n v="50"/>
    <m/>
    <m/>
    <m/>
    <m/>
    <n v="11022"/>
    <n v="131.16949500000001"/>
    <n v="88.884699999999995"/>
    <n v="86.3827"/>
    <n v="90.199190000000002"/>
    <n v="60.557752000000001"/>
    <m/>
    <m/>
    <m/>
    <m/>
    <m/>
    <m/>
    <m/>
    <n v="457.19383699999997"/>
    <n v="19.670000000000002"/>
    <n v="8.83"/>
    <m/>
    <n v="394.38"/>
    <n v="82.29"/>
    <m/>
    <m/>
    <m/>
    <m/>
    <n v="679.95"/>
    <n v="96.41"/>
    <m/>
    <n v="152.82"/>
    <n v="8.2899999999999991"/>
    <m/>
    <m/>
    <m/>
    <m/>
    <n v="8"/>
    <n v="20"/>
    <n v="14"/>
    <n v="3"/>
    <n v="240"/>
    <n v="6"/>
    <n v="15"/>
    <n v="9"/>
    <n v="3"/>
    <n v="196"/>
    <n v="11824"/>
    <m/>
    <n v="382.24"/>
    <n v="32.409999999999997"/>
    <n v="165.7"/>
    <n v="580.3499999999999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Eastern Service Territory (EST)"/>
    <x v="3"/>
    <s v="UEDCL"/>
    <s v="D2"/>
    <s v="2017Q4D2"/>
    <n v="264909.09999999602"/>
    <n v="141784.5"/>
    <m/>
    <m/>
    <m/>
    <m/>
    <m/>
    <n v="406693.59999999602"/>
    <m/>
    <m/>
    <m/>
    <m/>
    <m/>
    <m/>
    <m/>
    <m/>
    <m/>
    <n v="289.73707177"/>
    <m/>
    <m/>
    <m/>
    <n v="584985.9"/>
    <n v="584985.9"/>
    <m/>
    <n v="161.40299161519999"/>
    <m/>
    <m/>
    <n v="89.146150000001995"/>
    <n v="89.146150000001995"/>
    <m/>
    <m/>
    <m/>
    <m/>
    <m/>
    <n v="25"/>
    <n v="99"/>
    <m/>
    <m/>
    <n v="16"/>
    <m/>
    <m/>
    <n v="6"/>
    <m/>
    <m/>
    <m/>
    <m/>
    <m/>
    <m/>
    <m/>
    <m/>
    <m/>
    <m/>
    <m/>
    <m/>
    <m/>
    <m/>
    <m/>
    <m/>
    <m/>
    <m/>
    <m/>
    <m/>
    <m/>
    <m/>
    <m/>
    <n v="8375"/>
    <n v="146"/>
    <m/>
    <n v="19"/>
    <n v="19"/>
    <m/>
    <m/>
    <m/>
    <n v="3490"/>
    <n v="52"/>
    <m/>
    <m/>
    <m/>
    <m/>
    <m/>
    <n v="3542"/>
    <n v="126.648509"/>
    <n v="8.5940999999999992"/>
    <n v="5.0048870000000001"/>
    <n v="26.507273000000001"/>
    <m/>
    <n v="6.4291130000000001"/>
    <m/>
    <m/>
    <m/>
    <m/>
    <m/>
    <m/>
    <n v="173.18388200000001"/>
    <m/>
    <m/>
    <m/>
    <m/>
    <m/>
    <m/>
    <m/>
    <m/>
    <m/>
    <n v="488"/>
    <n v="117.020328301886"/>
    <n v="65.630851128112596"/>
    <m/>
    <m/>
    <m/>
    <m/>
    <m/>
    <m/>
    <n v="0"/>
    <n v="0"/>
    <n v="25"/>
    <n v="15"/>
    <n v="45"/>
    <n v="0"/>
    <n v="0"/>
    <n v="20"/>
    <n v="13"/>
    <n v="45"/>
    <n v="3542"/>
    <n v="0"/>
    <n v="131.94999999999999"/>
    <n v="0"/>
    <n v="271.2"/>
    <n v="403.15"/>
    <m/>
    <n v="33.959519999999998"/>
    <n v="0.12711900000000001"/>
    <m/>
    <m/>
    <m/>
    <n v="5.089321"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Central North Service Territory (CNST)"/>
    <x v="2"/>
    <s v="UEDCL"/>
    <s v="D1"/>
    <s v="2017Q4D1"/>
    <n v="236868.92430620201"/>
    <n v="209011.06521575601"/>
    <n v="137056.6"/>
    <m/>
    <m/>
    <m/>
    <m/>
    <n v="582936.58952195803"/>
    <m/>
    <m/>
    <m/>
    <m/>
    <m/>
    <m/>
    <m/>
    <m/>
    <m/>
    <n v="399.71891499999998"/>
    <n v="223439"/>
    <n v="223439"/>
    <n v="223439"/>
    <m/>
    <n v="670317"/>
    <m/>
    <n v="179.41004459519999"/>
    <m/>
    <m/>
    <n v="87.380410478041497"/>
    <m/>
    <m/>
    <m/>
    <m/>
    <m/>
    <m/>
    <n v="30"/>
    <n v="60"/>
    <m/>
    <m/>
    <n v="24"/>
    <m/>
    <m/>
    <n v="1"/>
    <m/>
    <m/>
    <n v="2"/>
    <n v="1"/>
    <m/>
    <m/>
    <m/>
    <m/>
    <m/>
    <m/>
    <m/>
    <m/>
    <m/>
    <m/>
    <m/>
    <m/>
    <m/>
    <m/>
    <m/>
    <m/>
    <m/>
    <m/>
    <m/>
    <n v="7295"/>
    <n v="118"/>
    <n v="0"/>
    <n v="25"/>
    <n v="25"/>
    <m/>
    <m/>
    <m/>
    <n v="2338"/>
    <n v="48"/>
    <n v="4"/>
    <m/>
    <m/>
    <m/>
    <m/>
    <n v="2390"/>
    <n v="103.02658599999999"/>
    <n v="9.9251939999999994"/>
    <n v="8.5533599999999996"/>
    <n v="34.815438"/>
    <m/>
    <n v="1.631869"/>
    <m/>
    <m/>
    <m/>
    <m/>
    <m/>
    <m/>
    <n v="157.95244700000001"/>
    <n v="2.5832999999999999"/>
    <n v="0.87787948151987105"/>
    <n v="0.49235870721042002"/>
    <n v="120.0501"/>
    <n v="40.796469455505999"/>
    <n v="22.8806998941206"/>
    <m/>
    <m/>
    <m/>
    <n v="193.86636999999999"/>
    <n v="65.881356551596596"/>
    <n v="36.949558821963002"/>
    <n v="152.11660000000001"/>
    <n v="51.693586474108997"/>
    <n v="28.992347974004002"/>
    <m/>
    <m/>
    <m/>
    <n v="10"/>
    <n v="53"/>
    <n v="4"/>
    <m/>
    <n v="21"/>
    <n v="9"/>
    <n v="53"/>
    <n v="4"/>
    <m/>
    <n v="21"/>
    <n v="1938"/>
    <m/>
    <n v="259.5"/>
    <m/>
    <n v="355"/>
    <n v="614.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Bundibugyo Energy Cooperative Society (BECS)"/>
    <x v="12"/>
    <s v="BECS"/>
    <s v="D10"/>
    <s v="2017Q4D10"/>
    <n v="504973.44"/>
    <n v="89112.960000000006"/>
    <m/>
    <m/>
    <m/>
    <m/>
    <m/>
    <n v="594086.40000000002"/>
    <m/>
    <m/>
    <m/>
    <m/>
    <m/>
    <m/>
    <m/>
    <m/>
    <m/>
    <n v="370.26060660000002"/>
    <m/>
    <m/>
    <m/>
    <n v="796488"/>
    <n v="796488"/>
    <m/>
    <n v="276.31312500000001"/>
    <n v="5346.7776000000003"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380"/>
    <n v="53"/>
    <m/>
    <m/>
    <m/>
    <m/>
    <m/>
    <n v="8433"/>
    <n v="102.7428"/>
    <n v="140.12785"/>
    <n v="27.506499999999999"/>
    <n v="69.596446"/>
    <n v="28.475999999999999"/>
    <m/>
    <m/>
    <m/>
    <m/>
    <m/>
    <m/>
    <m/>
    <n v="368.44959600000004"/>
    <n v="23"/>
    <n v="8.1880000000000006"/>
    <n v="4817.0003999999999"/>
    <n v="48"/>
    <n v="17.088000000000001"/>
    <n v="10052.8704"/>
    <n v="0"/>
    <n v="0"/>
    <n v="0"/>
    <n v="26"/>
    <n v="9.2560000000000002"/>
    <n v="5445.3047999999999"/>
    <n v="8"/>
    <n v="2.8479999999999999"/>
    <n v="1675.4784"/>
    <n v="0"/>
    <n v="0"/>
    <n v="0"/>
    <n v="9"/>
    <n v="28"/>
    <n v="48"/>
    <n v="0"/>
    <n v="128"/>
    <n v="9"/>
    <n v="28"/>
    <n v="48"/>
    <n v="0"/>
    <n v="89"/>
    <n v="147107"/>
    <n v="0"/>
    <n v="147"/>
    <n v="0"/>
    <n v="107"/>
    <n v="254"/>
    <m/>
    <n v="40.075257999999998"/>
    <n v="0.15"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Kyegegewa Rural Electricity Cooperation Society"/>
    <x v="0"/>
    <s v="KRECS"/>
    <s v="D11"/>
    <s v="2017Q4D11"/>
    <n v="468546.5"/>
    <n v="227363.3"/>
    <m/>
    <m/>
    <m/>
    <m/>
    <m/>
    <n v="695909.8"/>
    <m/>
    <m/>
    <m/>
    <m/>
    <m/>
    <m/>
    <m/>
    <m/>
    <m/>
    <n v="349.43245999999999"/>
    <m/>
    <m/>
    <m/>
    <n v="972138"/>
    <n v="972138"/>
    <m/>
    <n v="282.15893799999998"/>
    <m/>
    <m/>
    <m/>
    <m/>
    <m/>
    <m/>
    <m/>
    <m/>
    <m/>
    <n v="27"/>
    <n v="26"/>
    <m/>
    <m/>
    <n v="16"/>
    <m/>
    <m/>
    <m/>
    <m/>
    <m/>
    <m/>
    <m/>
    <m/>
    <m/>
    <m/>
    <m/>
    <m/>
    <m/>
    <m/>
    <m/>
    <m/>
    <m/>
    <m/>
    <m/>
    <m/>
    <m/>
    <m/>
    <m/>
    <m/>
    <m/>
    <m/>
    <n v="3575"/>
    <n v="69"/>
    <m/>
    <n v="23"/>
    <n v="23"/>
    <m/>
    <m/>
    <m/>
    <n v="3624"/>
    <n v="91"/>
    <m/>
    <m/>
    <m/>
    <m/>
    <m/>
    <n v="3715"/>
    <n v="56.809635999999998"/>
    <n v="38.706299999999999"/>
    <n v="13.505000000000001"/>
    <n v="20.2029"/>
    <m/>
    <n v="0.17622399999999999"/>
    <m/>
    <m/>
    <m/>
    <m/>
    <m/>
    <m/>
    <n v="129.40006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74"/>
    <n v="0"/>
    <n v="220"/>
    <n v="4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0"/>
    <s v="2017Q4"/>
    <s v="Distribution"/>
    <s v="Local"/>
    <s v="UMEME(U) Limited"/>
    <x v="1"/>
    <s v="Umeme"/>
    <s v="D14"/>
    <s v="2017Q4D14"/>
    <n v="157645526.99480999"/>
    <n v="87327902.140499994"/>
    <n v="112178663.273"/>
    <n v="188123480.53"/>
    <n v="162883326.104"/>
    <n v="322146"/>
    <m/>
    <n v="708481045.04231"/>
    <m/>
    <m/>
    <m/>
    <m/>
    <m/>
    <m/>
    <m/>
    <m/>
    <m/>
    <m/>
    <n v="231332227"/>
    <n v="437175366"/>
    <n v="189708514"/>
    <m/>
    <n v="858216107"/>
    <m/>
    <m/>
    <m/>
    <m/>
    <m/>
    <m/>
    <m/>
    <m/>
    <n v="217"/>
    <n v="2"/>
    <n v="139"/>
    <n v="975"/>
    <n v="3837"/>
    <n v="2"/>
    <n v="1"/>
    <n v="2390"/>
    <n v="18"/>
    <n v="3"/>
    <n v="1932"/>
    <n v="13"/>
    <n v="24"/>
    <n v="1197"/>
    <m/>
    <n v="8"/>
    <n v="817"/>
    <m/>
    <n v="4"/>
    <n v="70"/>
    <n v="29"/>
    <n v="14"/>
    <n v="14"/>
    <m/>
    <m/>
    <m/>
    <m/>
    <m/>
    <m/>
    <m/>
    <m/>
    <m/>
    <m/>
    <m/>
    <n v="1741222"/>
    <n v="11706"/>
    <n v="6"/>
    <n v="1466"/>
    <n v="1472"/>
    <n v="1457"/>
    <n v="15"/>
    <m/>
    <n v="1026205"/>
    <n v="95483"/>
    <n v="2506"/>
    <n v="508"/>
    <n v="38"/>
    <n v="283"/>
    <m/>
    <n v="112502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19431.108"/>
    <n v="6055.1600000000008"/>
    <n v="7878.3223400000006"/>
    <n v="33364.5903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1"/>
    <s v="2017Q3"/>
    <s v="Distribution"/>
    <s v="Local"/>
    <s v="UEDCL"/>
    <x v="13"/>
    <s v="UEDCL"/>
    <s v="D13"/>
    <s v="2017Q3D13"/>
    <m/>
    <m/>
    <m/>
    <m/>
    <m/>
    <m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47"/>
    <m/>
    <m/>
    <m/>
    <m/>
    <m/>
    <m/>
    <m/>
    <m/>
    <n v="0"/>
    <n v="1077.1534999999999"/>
    <n v="136.0334"/>
    <m/>
    <n v="130.15790000000001"/>
    <m/>
    <n v="384.1352"/>
    <m/>
    <m/>
    <m/>
    <m/>
    <m/>
    <m/>
    <n v="1727.47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1"/>
    <s v="2017Q3"/>
    <s v="Distribution"/>
    <s v="Local"/>
    <s v="Southern West Service Territory (SWST)"/>
    <x v="8"/>
    <s v="UEDCL"/>
    <s v="D7"/>
    <s v="2017Q3D7"/>
    <n v="388749.06"/>
    <n v="226589.57"/>
    <n v="391344.28"/>
    <m/>
    <m/>
    <m/>
    <m/>
    <n v="1006682.91"/>
    <m/>
    <m/>
    <m/>
    <m/>
    <m/>
    <m/>
    <m/>
    <m/>
    <m/>
    <n v="497.81589918999998"/>
    <n v="449803"/>
    <n v="449803"/>
    <n v="449803"/>
    <m/>
    <n v="1349409"/>
    <m/>
    <n v="416.00124199999999"/>
    <m/>
    <n v="1.9466841911999999"/>
    <n v="171.36207165790401"/>
    <n v="156.02073751872001"/>
    <m/>
    <m/>
    <m/>
    <m/>
    <m/>
    <n v="33"/>
    <n v="159"/>
    <m/>
    <m/>
    <n v="16"/>
    <m/>
    <m/>
    <n v="10"/>
    <n v="0"/>
    <m/>
    <n v="4"/>
    <m/>
    <m/>
    <n v="4"/>
    <m/>
    <m/>
    <n v="2"/>
    <m/>
    <m/>
    <n v="1"/>
    <m/>
    <m/>
    <m/>
    <m/>
    <m/>
    <m/>
    <m/>
    <m/>
    <m/>
    <m/>
    <m/>
    <n v="17895"/>
    <n v="229"/>
    <n v="0"/>
    <n v="19"/>
    <n v="19"/>
    <m/>
    <m/>
    <m/>
    <n v="7533"/>
    <n v="121"/>
    <n v="14"/>
    <m/>
    <m/>
    <m/>
    <m/>
    <n v="7668"/>
    <n v="123.35982199999999"/>
    <n v="42.457999999999998"/>
    <n v="26.336943999999999"/>
    <n v="35.658625999999998"/>
    <m/>
    <m/>
    <m/>
    <m/>
    <m/>
    <m/>
    <m/>
    <m/>
    <n v="227.81339199999996"/>
    <n v="633.75"/>
    <n v="534.29919284834898"/>
    <n v="299.58155743006898"/>
    <n v="8.43"/>
    <n v="7.1071277249886897"/>
    <n v="3.98496651540116"/>
    <n v="0"/>
    <n v="0"/>
    <n v="0"/>
    <n v="178.14"/>
    <n v="150.185496195669"/>
    <n v="84.209007716911401"/>
    <n v="193.62"/>
    <n v="163.236307249384"/>
    <n v="91.526597474729897"/>
    <n v="0"/>
    <n v="0"/>
    <n v="0"/>
    <n v="64"/>
    <n v="12"/>
    <n v="59"/>
    <n v="4"/>
    <m/>
    <n v="64"/>
    <n v="12"/>
    <n v="59"/>
    <n v="0"/>
    <m/>
    <n v="7668"/>
    <n v="4"/>
    <n v="215.61500000000001"/>
    <n v="0"/>
    <n v="628"/>
    <n v="843.61500000000001"/>
    <m/>
    <n v="24.436978"/>
    <n v="0"/>
    <n v="0"/>
    <n v="0.33898400000000001"/>
    <n v="0"/>
    <n v="8.1186439999999997"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Southern Service Territory (SST)"/>
    <x v="7"/>
    <s v="UEDCL"/>
    <s v="D6"/>
    <s v="2017Q3D6"/>
    <n v="874451.13"/>
    <n v="530784.19999999995"/>
    <n v="179127.38"/>
    <m/>
    <m/>
    <m/>
    <m/>
    <n v="1584362.71"/>
    <m/>
    <m/>
    <m/>
    <m/>
    <m/>
    <m/>
    <m/>
    <m/>
    <m/>
    <n v="965.96421105000002"/>
    <m/>
    <m/>
    <m/>
    <n v="2465076.96"/>
    <n v="2465076.96"/>
    <m/>
    <n v="669.84287600000005"/>
    <m/>
    <m/>
    <n v="507.81211000000002"/>
    <n v="507.81211000000002"/>
    <m/>
    <n v="0"/>
    <m/>
    <m/>
    <m/>
    <n v="73"/>
    <n v="148"/>
    <m/>
    <m/>
    <n v="28"/>
    <m/>
    <m/>
    <n v="15"/>
    <m/>
    <m/>
    <n v="7"/>
    <n v="1"/>
    <m/>
    <m/>
    <m/>
    <m/>
    <m/>
    <m/>
    <m/>
    <m/>
    <m/>
    <m/>
    <m/>
    <m/>
    <m/>
    <m/>
    <m/>
    <m/>
    <m/>
    <m/>
    <m/>
    <n v="17545"/>
    <n v="272"/>
    <m/>
    <n v="24"/>
    <n v="24"/>
    <m/>
    <m/>
    <m/>
    <n v="8797"/>
    <n v="175"/>
    <n v="18"/>
    <m/>
    <m/>
    <m/>
    <m/>
    <n v="8990"/>
    <n v="154.107135"/>
    <n v="34.8247"/>
    <n v="26.132898000000001"/>
    <n v="37.768909000000001"/>
    <m/>
    <m/>
    <m/>
    <m/>
    <m/>
    <m/>
    <m/>
    <m/>
    <n v="252.83364200000003"/>
    <m/>
    <m/>
    <m/>
    <m/>
    <m/>
    <m/>
    <m/>
    <m/>
    <m/>
    <m/>
    <m/>
    <m/>
    <m/>
    <m/>
    <m/>
    <m/>
    <m/>
    <m/>
    <n v="10"/>
    <n v="200"/>
    <n v="8"/>
    <n v="6"/>
    <n v="56"/>
    <n v="10"/>
    <n v="180"/>
    <n v="5"/>
    <n v="6"/>
    <n v="56"/>
    <n v="0"/>
    <m/>
    <n v="353.02"/>
    <n v="0"/>
    <n v="695.32"/>
    <n v="1048.340000000000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North Western Service Territory (NWST)"/>
    <x v="9"/>
    <s v="UEDCL"/>
    <s v="D8"/>
    <s v="2017Q3D8"/>
    <n v="1070605.6499999999"/>
    <n v="766177.91"/>
    <n v="583346.28750000009"/>
    <n v="194448.76250000001"/>
    <m/>
    <m/>
    <m/>
    <n v="2614578.6100000003"/>
    <m/>
    <m/>
    <m/>
    <m/>
    <m/>
    <m/>
    <m/>
    <m/>
    <m/>
    <n v="1548.1578810000001"/>
    <m/>
    <m/>
    <m/>
    <n v="4575568"/>
    <n v="4575568"/>
    <m/>
    <n v="1243.245561"/>
    <m/>
    <n v="0"/>
    <n v="980.49469499999998"/>
    <n v="980.49469499999998"/>
    <m/>
    <m/>
    <m/>
    <m/>
    <m/>
    <n v="87"/>
    <n v="202"/>
    <m/>
    <m/>
    <n v="50"/>
    <m/>
    <m/>
    <n v="31"/>
    <n v="0"/>
    <m/>
    <n v="20"/>
    <n v="8"/>
    <m/>
    <m/>
    <m/>
    <m/>
    <m/>
    <m/>
    <m/>
    <m/>
    <m/>
    <m/>
    <m/>
    <m/>
    <m/>
    <m/>
    <m/>
    <m/>
    <m/>
    <m/>
    <m/>
    <n v="32295"/>
    <n v="398"/>
    <n v="0"/>
    <n v="30"/>
    <n v="30"/>
    <m/>
    <m/>
    <m/>
    <n v="12148"/>
    <n v="242"/>
    <n v="86"/>
    <n v="1"/>
    <m/>
    <m/>
    <m/>
    <n v="12477"/>
    <n v="219.252658"/>
    <n v="28.482600000000001"/>
    <n v="34.907161000000002"/>
    <n v="45.956615999999997"/>
    <m/>
    <m/>
    <m/>
    <m/>
    <m/>
    <m/>
    <m/>
    <m/>
    <n v="328.59903500000001"/>
    <n v="21.48"/>
    <n v="42.571480528494099"/>
    <n v="23.876214854405902"/>
    <n v="152"/>
    <n v="301.250700201634"/>
    <n v="168.95645520808699"/>
    <n v="0"/>
    <n v="0"/>
    <n v="0"/>
    <n v="647.5"/>
    <n v="1283.28834460894"/>
    <n v="719.732268073922"/>
    <n v="67.8"/>
    <n v="134.37366758994"/>
    <n v="75.363471467817604"/>
    <m/>
    <m/>
    <m/>
    <n v="3"/>
    <n v="143"/>
    <n v="110"/>
    <n v="264"/>
    <n v="146"/>
    <n v="2"/>
    <n v="143"/>
    <n v="110"/>
    <n v="264"/>
    <n v="146"/>
    <m/>
    <n v="3"/>
    <n v="777"/>
    <n v="0"/>
    <n v="1023"/>
    <n v="1800"/>
    <m/>
    <n v="112.785783"/>
    <n v="0"/>
    <n v="0"/>
    <n v="2.524915"/>
    <n v="0"/>
    <n v="16.795002"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North North West Service Territory (NNWST)"/>
    <x v="6"/>
    <s v="UEDCL"/>
    <s v="D5"/>
    <s v="2017Q3D5"/>
    <n v="595861.9"/>
    <n v="340472.3"/>
    <n v="77121.399999999994"/>
    <m/>
    <m/>
    <m/>
    <m/>
    <n v="1013455.6"/>
    <m/>
    <m/>
    <m/>
    <m/>
    <m/>
    <m/>
    <m/>
    <m/>
    <m/>
    <n v="661.83394599999997"/>
    <m/>
    <m/>
    <m/>
    <n v="1285022"/>
    <n v="1285022"/>
    <m/>
    <n v="720.077991"/>
    <m/>
    <n v="0"/>
    <n v="271.56639999999999"/>
    <n v="0"/>
    <m/>
    <n v="0"/>
    <m/>
    <m/>
    <m/>
    <n v="49"/>
    <n v="92"/>
    <m/>
    <m/>
    <n v="38"/>
    <m/>
    <m/>
    <n v="4"/>
    <m/>
    <m/>
    <n v="1"/>
    <n v="3"/>
    <m/>
    <m/>
    <m/>
    <m/>
    <m/>
    <m/>
    <m/>
    <m/>
    <m/>
    <m/>
    <m/>
    <m/>
    <m/>
    <m/>
    <m/>
    <m/>
    <m/>
    <m/>
    <m/>
    <n v="11685"/>
    <n v="187"/>
    <m/>
    <n v="28"/>
    <n v="28"/>
    <m/>
    <n v="28"/>
    <n v="28"/>
    <n v="5872"/>
    <n v="107"/>
    <n v="4"/>
    <m/>
    <m/>
    <m/>
    <m/>
    <n v="5983"/>
    <n v="194.969776"/>
    <n v="17.018435"/>
    <n v="47.713593000000003"/>
    <n v="48.570480000000003"/>
    <m/>
    <m/>
    <m/>
    <m/>
    <m/>
    <m/>
    <m/>
    <m/>
    <n v="308.27228400000001"/>
    <n v="52.587499999999999"/>
    <n v="30.0126709725"/>
    <n v="16.204165"/>
    <n v="115.804"/>
    <n v="83.465999999999994"/>
    <n v="45.143937999999999"/>
    <m/>
    <m/>
    <m/>
    <n v="310.50749999999999"/>
    <n v="161.97900000000001"/>
    <n v="88.186149"/>
    <n v="61.554749999999999"/>
    <n v="28.084"/>
    <n v="15.311892"/>
    <m/>
    <m/>
    <m/>
    <n v="108"/>
    <n v="97"/>
    <n v="90"/>
    <n v="30"/>
    <n v="20"/>
    <n v="108"/>
    <n v="94"/>
    <n v="92"/>
    <n v="28"/>
    <n v="18"/>
    <n v="0"/>
    <n v="41"/>
    <n v="328.84"/>
    <n v="0"/>
    <n v="713.82500000000005"/>
    <n v="1042.66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North East Service Territory (NEST)"/>
    <x v="5"/>
    <s v="UEDCL"/>
    <s v="D4"/>
    <s v="2017Q3D4"/>
    <n v="315144.54200000002"/>
    <n v="311696.80420000001"/>
    <n v="158239.6"/>
    <n v="37942"/>
    <m/>
    <m/>
    <m/>
    <n v="823022.94620000001"/>
    <m/>
    <m/>
    <m/>
    <m/>
    <m/>
    <m/>
    <m/>
    <m/>
    <m/>
    <n v="520.85495900000001"/>
    <m/>
    <m/>
    <m/>
    <n v="931145"/>
    <n v="931145"/>
    <m/>
    <n v="265.67489742560002"/>
    <m/>
    <n v="0"/>
    <n v="54.061026900000002"/>
    <n v="54.061026900000002"/>
    <m/>
    <n v="0"/>
    <m/>
    <m/>
    <m/>
    <n v="21"/>
    <n v="96"/>
    <m/>
    <m/>
    <n v="20"/>
    <m/>
    <m/>
    <n v="5"/>
    <m/>
    <m/>
    <n v="1"/>
    <n v="7"/>
    <m/>
    <m/>
    <m/>
    <m/>
    <m/>
    <m/>
    <m/>
    <m/>
    <m/>
    <m/>
    <m/>
    <m/>
    <m/>
    <m/>
    <m/>
    <m/>
    <m/>
    <m/>
    <m/>
    <n v="10845"/>
    <n v="150"/>
    <n v="0"/>
    <n v="17"/>
    <n v="17"/>
    <n v="0"/>
    <m/>
    <m/>
    <n v="3332"/>
    <n v="88"/>
    <n v="4"/>
    <n v="1"/>
    <m/>
    <m/>
    <m/>
    <n v="3425"/>
    <n v="139.047539"/>
    <n v="12.331149999999999"/>
    <n v="28.862248000000001"/>
    <n v="51.171329999999998"/>
    <m/>
    <n v="2.625604"/>
    <m/>
    <m/>
    <m/>
    <m/>
    <m/>
    <m/>
    <n v="234.037871"/>
    <n v="31"/>
    <n v="17.919197182368599"/>
    <n v="10.0499817397314"/>
    <n v="15"/>
    <n v="8.6705792817912393"/>
    <n v="4.8628943901926096"/>
    <n v="8.18"/>
    <n v="4.7283559016701497"/>
    <n v="2.6518984074517098"/>
    <n v="690"/>
    <n v="398.84664696239702"/>
    <n v="223.69314194885999"/>
    <n v="40"/>
    <n v="23.121544751443299"/>
    <n v="12.967718373846999"/>
    <n v="0"/>
    <n v="0"/>
    <n v="0"/>
    <n v="177"/>
    <n v="118"/>
    <n v="48"/>
    <n v="3"/>
    <n v="26"/>
    <n v="177"/>
    <n v="118"/>
    <n v="48"/>
    <n v="3"/>
    <n v="26"/>
    <n v="3251"/>
    <n v="1"/>
    <n v="316.60000000000002"/>
    <n v="0"/>
    <n v="515.6"/>
    <n v="832.2"/>
    <m/>
    <n v="28.060928000000001"/>
    <n v="8.4746000000000002E-2"/>
    <m/>
    <n v="3.2009319999999999"/>
    <m/>
    <n v="4.0342370000000001"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Mid West Service Territory (MWST)"/>
    <x v="4"/>
    <s v="UEDCL"/>
    <s v="D3"/>
    <s v="2017Q3D3"/>
    <n v="242862.7"/>
    <n v="317186.8"/>
    <n v="43479.4"/>
    <m/>
    <m/>
    <m/>
    <m/>
    <n v="603528.9"/>
    <m/>
    <m/>
    <m/>
    <m/>
    <m/>
    <m/>
    <m/>
    <m/>
    <m/>
    <n v="387.425186"/>
    <m/>
    <m/>
    <m/>
    <n v="816302"/>
    <n v="816302"/>
    <m/>
    <n v="250.520749"/>
    <m/>
    <m/>
    <n v="106.38655"/>
    <n v="106.38655"/>
    <m/>
    <m/>
    <m/>
    <m/>
    <m/>
    <n v="55"/>
    <n v="84"/>
    <m/>
    <m/>
    <n v="14"/>
    <m/>
    <m/>
    <n v="3"/>
    <m/>
    <m/>
    <n v="1"/>
    <n v="0"/>
    <m/>
    <m/>
    <m/>
    <m/>
    <m/>
    <m/>
    <m/>
    <m/>
    <m/>
    <m/>
    <m/>
    <m/>
    <m/>
    <m/>
    <m/>
    <m/>
    <m/>
    <m/>
    <m/>
    <n v="7890"/>
    <n v="157"/>
    <n v="0"/>
    <n v="11"/>
    <n v="11"/>
    <n v="0"/>
    <n v="11"/>
    <n v="0"/>
    <n v="3070"/>
    <n v="94"/>
    <n v="1"/>
    <m/>
    <m/>
    <m/>
    <m/>
    <n v="3165"/>
    <n v="229.59613200000001"/>
    <n v="67.268289999999993"/>
    <n v="10.358575"/>
    <n v="50.390383999999997"/>
    <m/>
    <m/>
    <m/>
    <m/>
    <m/>
    <m/>
    <m/>
    <m/>
    <n v="357.61338099999995"/>
    <m/>
    <m/>
    <m/>
    <n v="218.6"/>
    <n v="11.441000000000001"/>
    <n v="8.0990909999999996"/>
    <m/>
    <m/>
    <m/>
    <n v="82.16"/>
    <n v="26.5"/>
    <n v="19.315297999999999"/>
    <n v="1.32"/>
    <n v="1.573"/>
    <n v="1.3240229999999999"/>
    <m/>
    <m/>
    <m/>
    <m/>
    <n v="29"/>
    <n v="23"/>
    <n v="17"/>
    <n v="21"/>
    <m/>
    <n v="29"/>
    <n v="23"/>
    <n v="16"/>
    <n v="20"/>
    <n v="3264"/>
    <n v="0"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Kilembe Investment Limited"/>
    <x v="10"/>
    <s v="KIL"/>
    <s v="D12"/>
    <s v="2017Q3D12"/>
    <n v="722155"/>
    <n v="270808"/>
    <n v="90269"/>
    <m/>
    <m/>
    <m/>
    <m/>
    <n v="1083232"/>
    <m/>
    <m/>
    <m/>
    <n v="791.8"/>
    <m/>
    <m/>
    <m/>
    <m/>
    <m/>
    <m/>
    <n v="1388794"/>
    <m/>
    <m/>
    <m/>
    <n v="1388794"/>
    <m/>
    <n v="391.78"/>
    <n v="1388794"/>
    <n v="78.89"/>
    <n v="57.64"/>
    <n v="169.31"/>
    <m/>
    <m/>
    <m/>
    <m/>
    <m/>
    <n v="22"/>
    <n v="65"/>
    <m/>
    <m/>
    <n v="20"/>
    <m/>
    <m/>
    <n v="6"/>
    <m/>
    <m/>
    <n v="5"/>
    <n v="2"/>
    <m/>
    <m/>
    <m/>
    <m/>
    <m/>
    <m/>
    <m/>
    <m/>
    <m/>
    <m/>
    <m/>
    <m/>
    <m/>
    <m/>
    <m/>
    <m/>
    <m/>
    <m/>
    <m/>
    <n v="9205"/>
    <n v="120"/>
    <m/>
    <n v="32"/>
    <n v="32"/>
    <n v="22"/>
    <n v="8"/>
    <n v="2"/>
    <n v="11652"/>
    <n v="122"/>
    <n v="50"/>
    <m/>
    <m/>
    <m/>
    <m/>
    <n v="11824"/>
    <n v="136.004041"/>
    <n v="50.992600000000003"/>
    <n v="65.255350000000007"/>
    <n v="105.258548"/>
    <n v="0"/>
    <n v="40.677267000000001"/>
    <m/>
    <m/>
    <m/>
    <m/>
    <m/>
    <m/>
    <n v="398.18780600000002"/>
    <m/>
    <m/>
    <m/>
    <n v="151.30000000000001"/>
    <n v="95.164000000000001"/>
    <n v="25.501000000000001"/>
    <n v="9"/>
    <n v="0.46200000000000002"/>
    <n v="0.123"/>
    <n v="675.75"/>
    <n v="425.03300000000002"/>
    <n v="113.896"/>
    <n v="178.18"/>
    <n v="112.071"/>
    <n v="30.030999999999999"/>
    <m/>
    <m/>
    <m/>
    <n v="4"/>
    <n v="15"/>
    <n v="17"/>
    <n v="0"/>
    <n v="123"/>
    <n v="4"/>
    <n v="15"/>
    <n v="17"/>
    <n v="0"/>
    <n v="123"/>
    <n v="11824"/>
    <n v="1013.2"/>
    <n v="326.53399999999999"/>
    <n v="32.409999999999997"/>
    <n v="164.27500000000001"/>
    <n v="523.218999999999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Eastern Service Territory (EST)"/>
    <x v="3"/>
    <s v="UEDCL"/>
    <s v="D2"/>
    <s v="2017Q3D2"/>
    <n v="238742.49999999601"/>
    <n v="161500.800000004"/>
    <m/>
    <m/>
    <m/>
    <m/>
    <m/>
    <n v="400243.30000000005"/>
    <m/>
    <m/>
    <m/>
    <m/>
    <m/>
    <m/>
    <m/>
    <m/>
    <m/>
    <n v="263.27277700000002"/>
    <m/>
    <m/>
    <m/>
    <n v="461555"/>
    <n v="461555"/>
    <m/>
    <n v="150.39118199999999"/>
    <m/>
    <m/>
    <n v="61.311700000000002"/>
    <m/>
    <m/>
    <m/>
    <m/>
    <m/>
    <m/>
    <n v="25"/>
    <n v="99"/>
    <m/>
    <m/>
    <n v="16"/>
    <m/>
    <m/>
    <n v="6"/>
    <m/>
    <m/>
    <m/>
    <m/>
    <m/>
    <m/>
    <m/>
    <m/>
    <m/>
    <m/>
    <m/>
    <m/>
    <m/>
    <m/>
    <m/>
    <m/>
    <m/>
    <m/>
    <m/>
    <m/>
    <m/>
    <m/>
    <m/>
    <n v="8375"/>
    <n v="146"/>
    <m/>
    <n v="19"/>
    <n v="19"/>
    <n v="0"/>
    <n v="17"/>
    <n v="0"/>
    <n v="3163"/>
    <n v="49"/>
    <n v="0"/>
    <m/>
    <m/>
    <m/>
    <m/>
    <n v="3212"/>
    <n v="116.05206699999999"/>
    <n v="1.077"/>
    <n v="6.1142060000000003"/>
    <n v="21.914473999999998"/>
    <m/>
    <m/>
    <m/>
    <m/>
    <m/>
    <m/>
    <m/>
    <m/>
    <n v="145.15774699999997"/>
    <m/>
    <m/>
    <m/>
    <m/>
    <m/>
    <m/>
    <m/>
    <m/>
    <m/>
    <n v="624"/>
    <n v="128.4"/>
    <n v="14"/>
    <m/>
    <m/>
    <m/>
    <n v="30"/>
    <n v="4"/>
    <n v="2"/>
    <m/>
    <m/>
    <n v="13"/>
    <n v="20"/>
    <n v="49"/>
    <m/>
    <m/>
    <n v="13"/>
    <n v="20"/>
    <n v="49"/>
    <n v="2890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Central North Service Territory (CNST)"/>
    <x v="2"/>
    <s v="UEDCL"/>
    <s v="D1"/>
    <s v="2017Q3D1"/>
    <n v="188335.2"/>
    <n v="205843"/>
    <n v="6375.7"/>
    <m/>
    <m/>
    <m/>
    <m/>
    <n v="400553.9"/>
    <m/>
    <m/>
    <m/>
    <m/>
    <m/>
    <m/>
    <m/>
    <m/>
    <m/>
    <n v="275.147312"/>
    <n v="180359.33333333334"/>
    <n v="180359.33333333334"/>
    <n v="180359.33333333334"/>
    <m/>
    <n v="541078"/>
    <m/>
    <n v="162.598986"/>
    <m/>
    <m/>
    <n v="70.262050000000002"/>
    <m/>
    <m/>
    <m/>
    <m/>
    <m/>
    <m/>
    <n v="18"/>
    <n v="42"/>
    <m/>
    <m/>
    <n v="24"/>
    <m/>
    <m/>
    <n v="1"/>
    <m/>
    <m/>
    <n v="2"/>
    <n v="1"/>
    <m/>
    <m/>
    <m/>
    <m/>
    <m/>
    <m/>
    <m/>
    <m/>
    <m/>
    <m/>
    <m/>
    <m/>
    <m/>
    <m/>
    <m/>
    <m/>
    <m/>
    <m/>
    <m/>
    <n v="6095"/>
    <n v="88"/>
    <n v="0"/>
    <n v="13"/>
    <n v="13"/>
    <n v="0"/>
    <n v="13"/>
    <n v="0"/>
    <n v="2216"/>
    <n v="44"/>
    <n v="3"/>
    <m/>
    <m/>
    <m/>
    <m/>
    <n v="2263"/>
    <n v="87.637789999999995"/>
    <n v="23.383649999999999"/>
    <n v="9.1823259999999998"/>
    <n v="35.001505000000002"/>
    <m/>
    <m/>
    <m/>
    <m/>
    <m/>
    <m/>
    <m/>
    <m/>
    <n v="155.20527100000001"/>
    <n v="242.83331100000001"/>
    <n v="40472.218500000003"/>
    <n v="20.357524999999999"/>
    <n v="84.91"/>
    <n v="14151.666666666701"/>
    <n v="7.1182879999999997"/>
    <m/>
    <m/>
    <m/>
    <n v="476.43658499999998"/>
    <n v="79406.097500000003"/>
    <n v="39.941267000000003"/>
    <n v="177.3167"/>
    <n v="29552.7833333333"/>
    <n v="14.86505"/>
    <m/>
    <m/>
    <m/>
    <n v="14"/>
    <n v="8"/>
    <n v="27"/>
    <n v="1"/>
    <m/>
    <n v="14"/>
    <n v="8"/>
    <n v="27"/>
    <n v="1"/>
    <m/>
    <n v="1938"/>
    <m/>
    <n v="259.72000000000003"/>
    <m/>
    <n v="355"/>
    <n v="614.7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Bundibugyo Energy Cooperative Society (BECS)"/>
    <x v="12"/>
    <s v="BECS"/>
    <s v="D10"/>
    <s v="2017Q3D10"/>
    <n v="421358.6"/>
    <n v="74357.399999999994"/>
    <m/>
    <m/>
    <m/>
    <m/>
    <m/>
    <n v="495716"/>
    <m/>
    <m/>
    <m/>
    <m/>
    <m/>
    <m/>
    <m/>
    <m/>
    <m/>
    <n v="239.22550699999999"/>
    <m/>
    <m/>
    <m/>
    <n v="642736"/>
    <n v="642736"/>
    <m/>
    <n v="240.78151"/>
    <n v="38564.160000000003"/>
    <n v="38564.160000000003"/>
    <n v="51897"/>
    <n v="102118"/>
    <m/>
    <n v="0"/>
    <n v="0"/>
    <n v="0"/>
    <n v="0"/>
    <n v="7"/>
    <n v="27"/>
    <n v="0"/>
    <m/>
    <n v="8"/>
    <n v="0"/>
    <m/>
    <n v="4"/>
    <n v="0"/>
    <n v="0"/>
    <n v="4"/>
    <n v="0"/>
    <n v="0"/>
    <n v="0"/>
    <n v="0"/>
    <n v="0"/>
    <n v="0"/>
    <n v="0"/>
    <n v="0"/>
    <n v="0"/>
    <m/>
    <m/>
    <m/>
    <m/>
    <m/>
    <m/>
    <m/>
    <m/>
    <m/>
    <m/>
    <m/>
    <n v="4385"/>
    <n v="50"/>
    <n v="0"/>
    <n v="34"/>
    <n v="34"/>
    <n v="6"/>
    <n v="13"/>
    <n v="15"/>
    <n v="8175"/>
    <n v="53"/>
    <n v="0"/>
    <m/>
    <m/>
    <m/>
    <m/>
    <n v="8228"/>
    <n v="60.516399999999997"/>
    <n v="70.594049999999996"/>
    <n v="17.658000000000001"/>
    <n v="31.967300000000002"/>
    <n v="2.7058"/>
    <m/>
    <m/>
    <m/>
    <m/>
    <m/>
    <m/>
    <m/>
    <n v="183.44154999999998"/>
    <n v="11"/>
    <n v="3.9159999999999999"/>
    <n v="2303.7828"/>
    <n v="47"/>
    <n v="16.731999999999999"/>
    <n v="9843.4356000000007"/>
    <n v="0"/>
    <n v="0"/>
    <n v="0"/>
    <n v="23"/>
    <n v="8.1880000000000006"/>
    <n v="4817.0003999999999"/>
    <n v="1"/>
    <n v="0.35599999999999998"/>
    <n v="209.4348"/>
    <n v="0"/>
    <n v="0"/>
    <n v="0"/>
    <n v="19"/>
    <n v="37"/>
    <n v="37"/>
    <n v="0"/>
    <n v="82"/>
    <n v="19"/>
    <n v="32"/>
    <n v="37"/>
    <n v="0"/>
    <n v="73"/>
    <n v="147107"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Kyegegewa Rural Electricity Cooperation Society"/>
    <x v="0"/>
    <s v="KRECS"/>
    <s v="D11"/>
    <s v="2017Q3D11"/>
    <n v="319765.3"/>
    <n v="313258"/>
    <m/>
    <m/>
    <m/>
    <m/>
    <m/>
    <n v="633023.30000000005"/>
    <m/>
    <m/>
    <m/>
    <m/>
    <m/>
    <m/>
    <m/>
    <m/>
    <m/>
    <n v="369.23806999999999"/>
    <m/>
    <m/>
    <m/>
    <n v="907113"/>
    <n v="907113"/>
    <m/>
    <n v="271.10417799999999"/>
    <m/>
    <m/>
    <m/>
    <m/>
    <m/>
    <m/>
    <m/>
    <m/>
    <m/>
    <n v="27"/>
    <n v="25"/>
    <m/>
    <m/>
    <n v="15"/>
    <m/>
    <m/>
    <m/>
    <m/>
    <m/>
    <m/>
    <m/>
    <m/>
    <m/>
    <m/>
    <m/>
    <m/>
    <m/>
    <m/>
    <m/>
    <m/>
    <m/>
    <m/>
    <m/>
    <m/>
    <m/>
    <m/>
    <m/>
    <m/>
    <m/>
    <m/>
    <n v="3425"/>
    <n v="67"/>
    <m/>
    <n v="21"/>
    <n v="21"/>
    <m/>
    <m/>
    <m/>
    <n v="3620"/>
    <n v="91"/>
    <m/>
    <m/>
    <m/>
    <m/>
    <m/>
    <n v="3711"/>
    <n v="48.073903999999999"/>
    <n v="34.859205000000003"/>
    <n v="10.007"/>
    <n v="35.931859000000003"/>
    <m/>
    <n v="231.36998299999999"/>
    <m/>
    <m/>
    <m/>
    <m/>
    <m/>
    <m/>
    <n v="360.24195099999997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1"/>
    <s v="2017Q3"/>
    <s v="Distribution"/>
    <s v="Local"/>
    <s v="Pader Abim Community Multipurpose Electric Co-operative Society Limited"/>
    <x v="11"/>
    <s v="PACMECS"/>
    <s v="D9"/>
    <s v="2017Q3D9"/>
    <n v="298839"/>
    <n v="164734"/>
    <m/>
    <m/>
    <m/>
    <m/>
    <m/>
    <n v="463573"/>
    <m/>
    <m/>
    <m/>
    <m/>
    <m/>
    <m/>
    <m/>
    <m/>
    <m/>
    <n v="274"/>
    <m/>
    <m/>
    <m/>
    <n v="600817"/>
    <n v="600817"/>
    <m/>
    <m/>
    <n v="22377.4"/>
    <n v="22377"/>
    <n v="91605.28"/>
    <n v="5725.33"/>
    <m/>
    <m/>
    <m/>
    <m/>
    <m/>
    <n v="14"/>
    <n v="68"/>
    <m/>
    <m/>
    <n v="33"/>
    <m/>
    <m/>
    <n v="2"/>
    <m/>
    <m/>
    <n v="2"/>
    <m/>
    <m/>
    <m/>
    <m/>
    <m/>
    <m/>
    <m/>
    <m/>
    <m/>
    <m/>
    <m/>
    <m/>
    <m/>
    <m/>
    <m/>
    <m/>
    <m/>
    <m/>
    <m/>
    <m/>
    <n v="8080"/>
    <n v="119"/>
    <m/>
    <n v="37"/>
    <n v="37"/>
    <n v="37"/>
    <m/>
    <m/>
    <n v="2688"/>
    <n v="63"/>
    <m/>
    <m/>
    <m/>
    <m/>
    <m/>
    <n v="2751"/>
    <n v="51.8"/>
    <n v="16.5"/>
    <n v="15"/>
    <n v="45"/>
    <n v="11"/>
    <m/>
    <m/>
    <m/>
    <m/>
    <m/>
    <m/>
    <m/>
    <n v="139.30000000000001"/>
    <n v="30"/>
    <n v="5678.04"/>
    <n v="3.1887872640000001"/>
    <n v="21.5"/>
    <n v="6219.52"/>
    <n v="3.492882432"/>
    <m/>
    <m/>
    <m/>
    <n v="228.7"/>
    <n v="66155.5916"/>
    <n v="37.152980242559998"/>
    <n v="20"/>
    <n v="5785.36"/>
    <n v="3.2490581760000001"/>
    <n v="13"/>
    <n v="3760.4839999999999"/>
    <n v="2.1118878144000002"/>
    <m/>
    <n v="20"/>
    <n v="8"/>
    <n v="15"/>
    <n v="14"/>
    <m/>
    <n v="18"/>
    <n v="8"/>
    <n v="13"/>
    <n v="2"/>
    <n v="2417"/>
    <m/>
    <n v="201.57"/>
    <m/>
    <n v="291.39800000000002"/>
    <n v="492.96800000000002"/>
    <m/>
    <n v="20"/>
    <n v="5"/>
    <n v="0"/>
    <n v="6"/>
    <n v="0"/>
    <n v="3"/>
    <n v="0"/>
    <n v="0"/>
    <n v="0"/>
    <n v="0"/>
    <n v="0"/>
    <s v="Minigrid"/>
    <m/>
    <m/>
    <m/>
    <m/>
    <m/>
    <m/>
    <m/>
    <m/>
    <m/>
    <m/>
    <m/>
    <m/>
    <m/>
    <m/>
    <n v="5.6599999999999998E-2"/>
    <n v="0.16"/>
    <n v="0.01"/>
  </r>
  <r>
    <x v="2"/>
    <x v="1"/>
    <s v="2017Q3"/>
    <s v="Distribution"/>
    <s v="Local"/>
    <s v="UMEME(U) Limited"/>
    <x v="1"/>
    <s v="Umeme"/>
    <s v="D14"/>
    <s v="2017Q3D14"/>
    <n v="155892934.304988"/>
    <n v="88242893.719855994"/>
    <n v="108763113.971"/>
    <n v="188851037.85499999"/>
    <n v="163724101"/>
    <n v="453909"/>
    <m/>
    <n v="705927989.85084403"/>
    <m/>
    <m/>
    <m/>
    <m/>
    <m/>
    <m/>
    <m/>
    <m/>
    <m/>
    <m/>
    <n v="230780918"/>
    <n v="432854118"/>
    <n v="183221157"/>
    <m/>
    <n v="846856193"/>
    <m/>
    <m/>
    <m/>
    <m/>
    <m/>
    <m/>
    <m/>
    <m/>
    <n v="217"/>
    <n v="2"/>
    <n v="139"/>
    <n v="975"/>
    <n v="3837"/>
    <n v="2"/>
    <n v="1"/>
    <n v="2390"/>
    <n v="18"/>
    <n v="3"/>
    <n v="1932"/>
    <n v="13"/>
    <n v="24"/>
    <n v="1197"/>
    <m/>
    <n v="8"/>
    <n v="817"/>
    <m/>
    <n v="4"/>
    <n v="70"/>
    <n v="29"/>
    <n v="14"/>
    <n v="14"/>
    <m/>
    <m/>
    <m/>
    <m/>
    <m/>
    <m/>
    <m/>
    <m/>
    <m/>
    <m/>
    <m/>
    <n v="1741222"/>
    <n v="11706"/>
    <n v="6"/>
    <n v="1475"/>
    <n v="1481"/>
    <n v="1466"/>
    <n v="15"/>
    <m/>
    <n v="978157"/>
    <n v="88668"/>
    <n v="2506"/>
    <n v="507"/>
    <n v="38"/>
    <n v="303"/>
    <m/>
    <n v="1070179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19293.862000000001"/>
    <n v="6085.8600000000006"/>
    <n v="7634.43"/>
    <n v="33014.152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s v="2017Q2"/>
    <s v="Distribution"/>
    <s v="Local"/>
    <s v="UEDCL"/>
    <x v="13"/>
    <s v="UEDCL"/>
    <s v="D13"/>
    <s v="2017Q2D13"/>
    <m/>
    <m/>
    <m/>
    <m/>
    <m/>
    <m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n v="0"/>
    <m/>
    <n v="92"/>
    <m/>
    <m/>
    <m/>
    <m/>
    <m/>
    <m/>
    <m/>
    <m/>
    <n v="0"/>
    <n v="1227.3197"/>
    <n v="83.818100000000001"/>
    <m/>
    <n v="159.46629999999999"/>
    <m/>
    <n v="312.54579999999999"/>
    <m/>
    <m/>
    <m/>
    <m/>
    <m/>
    <m/>
    <n v="1783.1498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2"/>
    <s v="2017Q2"/>
    <s v="Distribution"/>
    <s v="Local"/>
    <s v="Southern West Service Territory (SWST)"/>
    <x v="8"/>
    <s v="UEDCL"/>
    <s v="D7"/>
    <s v="2017Q2D7"/>
    <n v="337636.44"/>
    <n v="199263.54"/>
    <n v="274025.82"/>
    <n v="0"/>
    <m/>
    <m/>
    <m/>
    <n v="810925.8"/>
    <m/>
    <m/>
    <m/>
    <m/>
    <m/>
    <m/>
    <m/>
    <m/>
    <m/>
    <n v="391.56971399999998"/>
    <n v="374328.33333333331"/>
    <n v="374328.33333333331"/>
    <n v="374328.33333333331"/>
    <m/>
    <n v="1122985"/>
    <m/>
    <n v="327665730"/>
    <m/>
    <n v="1.7724962559999999"/>
    <n v="156.028713751872"/>
    <n v="156.02073751872001"/>
    <m/>
    <m/>
    <m/>
    <m/>
    <m/>
    <n v="33"/>
    <n v="159"/>
    <m/>
    <m/>
    <n v="16"/>
    <m/>
    <m/>
    <n v="10"/>
    <m/>
    <m/>
    <n v="4"/>
    <m/>
    <m/>
    <n v="4"/>
    <m/>
    <m/>
    <n v="2"/>
    <m/>
    <m/>
    <n v="1"/>
    <m/>
    <m/>
    <m/>
    <m/>
    <m/>
    <m/>
    <m/>
    <m/>
    <m/>
    <m/>
    <m/>
    <n v="17895"/>
    <n v="229"/>
    <m/>
    <n v="19"/>
    <n v="19"/>
    <m/>
    <n v="19"/>
    <m/>
    <n v="6877"/>
    <n v="135"/>
    <m/>
    <m/>
    <m/>
    <m/>
    <m/>
    <n v="7012"/>
    <n v="110.874818"/>
    <n v="140.38373799999999"/>
    <n v="22.276710999999999"/>
    <n v="28.158518000000001"/>
    <m/>
    <m/>
    <m/>
    <m/>
    <m/>
    <m/>
    <m/>
    <m/>
    <n v="301.69378499999999"/>
    <n v="633.75"/>
    <n v="439.22895043843903"/>
    <n v="193.20254035697999"/>
    <n v="8.43"/>
    <n v="5.8425247371929601"/>
    <n v="2.5699367498372299"/>
    <m/>
    <m/>
    <m/>
    <n v="178.14"/>
    <n v="123.462319891288"/>
    <n v="54.307061994781002"/>
    <n v="193.62"/>
    <n v="134.19094182862401"/>
    <n v="59.026234104802299"/>
    <m/>
    <m/>
    <m/>
    <n v="64"/>
    <n v="12"/>
    <n v="59"/>
    <n v="4"/>
    <n v="0"/>
    <n v="64"/>
    <n v="12"/>
    <n v="59"/>
    <n v="0"/>
    <n v="0"/>
    <n v="0"/>
    <n v="4"/>
    <n v="215.61500000000001"/>
    <n v="0"/>
    <n v="628"/>
    <n v="843.61500000000001"/>
    <m/>
    <m/>
    <m/>
    <n v="5.8999999999999997E-2"/>
    <n v="3536"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Southern Service Territory (SST)"/>
    <x v="7"/>
    <s v="UEDCL"/>
    <s v="D6"/>
    <s v="2017Q2D6"/>
    <n v="887277.62999999803"/>
    <n v="363814.1"/>
    <n v="119457.26"/>
    <n v="0"/>
    <m/>
    <m/>
    <m/>
    <n v="1370548.9899999981"/>
    <m/>
    <m/>
    <m/>
    <m/>
    <m/>
    <m/>
    <m/>
    <m/>
    <m/>
    <n v="809.71384699999999"/>
    <m/>
    <m/>
    <m/>
    <n v="2027653"/>
    <n v="2027653"/>
    <m/>
    <n v="369.68175100000002"/>
    <m/>
    <m/>
    <n v="328.55117000000098"/>
    <n v="328.55117000000098"/>
    <m/>
    <m/>
    <m/>
    <m/>
    <m/>
    <n v="73"/>
    <n v="148"/>
    <m/>
    <m/>
    <n v="28"/>
    <m/>
    <m/>
    <n v="15"/>
    <m/>
    <m/>
    <n v="7"/>
    <n v="1"/>
    <m/>
    <m/>
    <m/>
    <m/>
    <m/>
    <m/>
    <m/>
    <m/>
    <m/>
    <m/>
    <m/>
    <m/>
    <m/>
    <m/>
    <m/>
    <m/>
    <m/>
    <m/>
    <m/>
    <n v="17545"/>
    <n v="272"/>
    <n v="0"/>
    <n v="23"/>
    <n v="23"/>
    <n v="23"/>
    <m/>
    <m/>
    <n v="7879"/>
    <n v="174"/>
    <n v="18"/>
    <m/>
    <m/>
    <m/>
    <m/>
    <n v="8071"/>
    <n v="138.501386"/>
    <n v="87.765022000000002"/>
    <n v="18.32405"/>
    <n v="32.565837999999999"/>
    <m/>
    <m/>
    <m/>
    <m/>
    <m/>
    <m/>
    <m/>
    <m/>
    <n v="277.156296"/>
    <n v="30.6"/>
    <n v="695088.18"/>
    <n v="1.1712235833"/>
    <n v="26"/>
    <n v="590597.80000000005"/>
    <n v="0.995157293"/>
    <m/>
    <m/>
    <m/>
    <n v="82.7"/>
    <n v="1878555.31"/>
    <n v="3.16536569735"/>
    <n v="152.6"/>
    <n v="3466354.78"/>
    <n v="5.8408078042999998"/>
    <n v="74"/>
    <n v="1680932.2"/>
    <n v="2.8323707570000001"/>
    <n v="6"/>
    <n v="121"/>
    <n v="4"/>
    <n v="2"/>
    <n v="99"/>
    <n v="6"/>
    <n v="41"/>
    <n v="4"/>
    <n v="2"/>
    <n v="0"/>
    <n v="0"/>
    <n v="0"/>
    <n v="353.08"/>
    <n v="0"/>
    <n v="695.32"/>
    <n v="1048.4000000000001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Pader Abim Community Multipurpose Electric Co-operative Society Limited"/>
    <x v="11"/>
    <s v="PACMECS"/>
    <s v="D9"/>
    <s v="2017Q2D9"/>
    <n v="291925"/>
    <n v="142273"/>
    <m/>
    <m/>
    <m/>
    <m/>
    <m/>
    <n v="434198"/>
    <m/>
    <m/>
    <m/>
    <m/>
    <m/>
    <m/>
    <m/>
    <m/>
    <m/>
    <n v="235.884152"/>
    <n v="157699.66666666701"/>
    <n v="157699.66666666701"/>
    <n v="157699.66666666701"/>
    <m/>
    <n v="473099.00000000105"/>
    <m/>
    <n v="132.92412400000001"/>
    <n v="7550.09"/>
    <m/>
    <m/>
    <m/>
    <m/>
    <m/>
    <m/>
    <m/>
    <m/>
    <m/>
    <n v="7"/>
    <m/>
    <m/>
    <n v="5"/>
    <m/>
    <m/>
    <m/>
    <m/>
    <m/>
    <m/>
    <m/>
    <m/>
    <m/>
    <m/>
    <m/>
    <m/>
    <m/>
    <m/>
    <m/>
    <m/>
    <m/>
    <m/>
    <m/>
    <m/>
    <m/>
    <m/>
    <m/>
    <m/>
    <m/>
    <m/>
    <n v="850"/>
    <n v="12"/>
    <m/>
    <n v="30"/>
    <n v="30"/>
    <n v="30"/>
    <m/>
    <m/>
    <n v="2675"/>
    <n v="60"/>
    <n v="0"/>
    <n v="0"/>
    <m/>
    <n v="0"/>
    <m/>
    <n v="2735"/>
    <n v="59.253900000000002"/>
    <n v="11.876659999999999"/>
    <n v="6.8388"/>
    <n v="23.799499999999998"/>
    <n v="2.8474499999999998"/>
    <m/>
    <m/>
    <m/>
    <m/>
    <m/>
    <m/>
    <m/>
    <n v="104.61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1.88"/>
    <m/>
    <n v="327.39800000000002"/>
    <n v="449.27800000000002"/>
    <m/>
    <n v="18.935873000000001"/>
    <n v="6.5064000000000011E-2"/>
    <n v="0"/>
    <n v="1.615513"/>
    <n v="2.3960000000000004"/>
    <n v="13.711639999999999"/>
    <n v="0"/>
    <n v="3.3931999999999998"/>
    <n v="3.6120000000000001"/>
    <n v="0"/>
    <n v="0"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North North West Service Territory (NNWST)"/>
    <x v="6"/>
    <s v="UEDCL"/>
    <s v="D5"/>
    <s v="2017Q2D5"/>
    <n v="597056.4"/>
    <n v="262737.90000000002"/>
    <n v="166304"/>
    <n v="0"/>
    <m/>
    <n v="0"/>
    <m/>
    <n v="1026098.3"/>
    <m/>
    <m/>
    <m/>
    <m/>
    <m/>
    <m/>
    <m/>
    <m/>
    <m/>
    <n v="671.03346499999998"/>
    <n v="0"/>
    <n v="0"/>
    <n v="0"/>
    <n v="1247151.7"/>
    <n v="1247151.7"/>
    <m/>
    <n v="391.65821399999999"/>
    <m/>
    <m/>
    <n v="221.05340000000001"/>
    <m/>
    <m/>
    <n v="0"/>
    <m/>
    <n v="0"/>
    <n v="0"/>
    <n v="49"/>
    <n v="92"/>
    <n v="0"/>
    <m/>
    <n v="38"/>
    <n v="0"/>
    <m/>
    <n v="4"/>
    <n v="0"/>
    <n v="0"/>
    <n v="1"/>
    <n v="3"/>
    <n v="0"/>
    <n v="0"/>
    <n v="0"/>
    <n v="0"/>
    <n v="0"/>
    <n v="0"/>
    <n v="0"/>
    <n v="0"/>
    <m/>
    <m/>
    <m/>
    <m/>
    <m/>
    <m/>
    <m/>
    <m/>
    <m/>
    <m/>
    <m/>
    <n v="11685"/>
    <n v="187"/>
    <n v="0"/>
    <n v="28"/>
    <n v="28"/>
    <m/>
    <n v="28"/>
    <n v="28"/>
    <n v="5503"/>
    <n v="99"/>
    <n v="4"/>
    <n v="0"/>
    <m/>
    <n v="0"/>
    <m/>
    <n v="5606"/>
    <n v="179.57897399999999"/>
    <n v="127.73845"/>
    <n v="25.804058000000001"/>
    <n v="45.941110000000002"/>
    <n v="0"/>
    <n v="0"/>
    <n v="0"/>
    <m/>
    <m/>
    <m/>
    <m/>
    <m/>
    <n v="379.06259199999994"/>
    <n v="76.3"/>
    <n v="1.6953096999999999"/>
    <n v="1.1358574990000001"/>
    <n v="440.18970000000002"/>
    <n v="29.123321090000001"/>
    <n v="94.692040702900002"/>
    <n v="2.11"/>
    <n v="2.4E-2"/>
    <n v="1.67256E-2"/>
    <n v="102"/>
    <n v="308.27185589999999"/>
    <n v="106.00350200299999"/>
    <n v="76.260000000000005"/>
    <n v="4.1436500000000001"/>
    <n v="2.7151640000000001"/>
    <m/>
    <m/>
    <m/>
    <m/>
    <n v="129"/>
    <n v="114"/>
    <n v="16"/>
    <n v="20"/>
    <m/>
    <n v="129"/>
    <n v="102"/>
    <n v="70"/>
    <n v="0"/>
    <n v="0"/>
    <n v="41"/>
    <n v="328.37"/>
    <n v="0"/>
    <n v="713.82500000000005"/>
    <n v="1042.195000000000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North East Service Territory (NEST)"/>
    <x v="5"/>
    <s v="UEDCL"/>
    <s v="D4"/>
    <s v="2017Q2D4"/>
    <n v="303119.66522253922"/>
    <n v="294576.63477746083"/>
    <n v="40465.350000000006"/>
    <n v="13488.45"/>
    <m/>
    <n v="0"/>
    <m/>
    <n v="651650.10000000009"/>
    <m/>
    <m/>
    <m/>
    <m/>
    <m/>
    <m/>
    <m/>
    <m/>
    <m/>
    <n v="401.28994999999998"/>
    <n v="0"/>
    <n v="0"/>
    <n v="0"/>
    <n v="1001417"/>
    <n v="1001417"/>
    <m/>
    <n v="280.46880599999997"/>
    <m/>
    <m/>
    <m/>
    <m/>
    <m/>
    <n v="0"/>
    <m/>
    <n v="0"/>
    <n v="0"/>
    <n v="22"/>
    <n v="97"/>
    <n v="0"/>
    <m/>
    <n v="17"/>
    <n v="0"/>
    <m/>
    <n v="5"/>
    <n v="0"/>
    <n v="0"/>
    <n v="1"/>
    <n v="6"/>
    <n v="0"/>
    <n v="0"/>
    <n v="0"/>
    <n v="0"/>
    <n v="0"/>
    <n v="0"/>
    <n v="0"/>
    <n v="0"/>
    <m/>
    <m/>
    <m/>
    <m/>
    <m/>
    <m/>
    <m/>
    <m/>
    <m/>
    <m/>
    <m/>
    <n v="10305"/>
    <n v="148"/>
    <n v="0"/>
    <n v="19"/>
    <n v="19"/>
    <m/>
    <m/>
    <m/>
    <n v="3163"/>
    <n v="84"/>
    <n v="4"/>
    <n v="0"/>
    <m/>
    <n v="0"/>
    <m/>
    <n v="3251"/>
    <n v="139.95033000000001"/>
    <n v="132.75159600000001"/>
    <n v="31.994247000000001"/>
    <n v="51.494473999999997"/>
    <n v="0"/>
    <n v="0"/>
    <n v="0"/>
    <m/>
    <m/>
    <m/>
    <m/>
    <m/>
    <n v="356.19064700000001"/>
    <m/>
    <m/>
    <m/>
    <m/>
    <m/>
    <m/>
    <m/>
    <m/>
    <m/>
    <m/>
    <m/>
    <m/>
    <m/>
    <m/>
    <m/>
    <m/>
    <m/>
    <m/>
    <m/>
    <m/>
    <m/>
    <m/>
    <m/>
    <m/>
    <m/>
    <m/>
    <m/>
    <m/>
    <n v="3251"/>
    <n v="1"/>
    <n v="316.60000000000002"/>
    <n v="0"/>
    <n v="515.6"/>
    <n v="832.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Mid West Service Territory (MWST)"/>
    <x v="4"/>
    <s v="UEDCL"/>
    <s v="D3"/>
    <s v="2017Q2D3"/>
    <n v="272832.90000000002"/>
    <n v="219760.9"/>
    <n v="0"/>
    <n v="0"/>
    <m/>
    <n v="0"/>
    <m/>
    <n v="492593.80000000005"/>
    <m/>
    <m/>
    <m/>
    <m/>
    <m/>
    <m/>
    <m/>
    <m/>
    <m/>
    <n v="324.25518599999998"/>
    <n v="0"/>
    <n v="0"/>
    <n v="0"/>
    <n v="719054"/>
    <n v="719054"/>
    <m/>
    <n v="223.06706500000001"/>
    <m/>
    <m/>
    <m/>
    <m/>
    <m/>
    <n v="0"/>
    <m/>
    <n v="0"/>
    <n v="0"/>
    <n v="55"/>
    <n v="84"/>
    <n v="0"/>
    <m/>
    <n v="14"/>
    <n v="0"/>
    <m/>
    <n v="3"/>
    <n v="0"/>
    <n v="0"/>
    <n v="1"/>
    <n v="0"/>
    <n v="0"/>
    <n v="0"/>
    <n v="0"/>
    <n v="0"/>
    <n v="0"/>
    <n v="0"/>
    <n v="0"/>
    <n v="0"/>
    <m/>
    <m/>
    <m/>
    <m/>
    <m/>
    <m/>
    <m/>
    <m/>
    <m/>
    <m/>
    <m/>
    <n v="7890"/>
    <n v="157"/>
    <n v="0"/>
    <n v="11"/>
    <n v="11"/>
    <m/>
    <m/>
    <m/>
    <n v="2983"/>
    <n v="88"/>
    <n v="1"/>
    <n v="0"/>
    <m/>
    <n v="0"/>
    <m/>
    <n v="3072"/>
    <n v="217.351099"/>
    <n v="72.474891999999997"/>
    <n v="19.645499000000001"/>
    <n v="42.878351000000002"/>
    <n v="0"/>
    <n v="0"/>
    <n v="0"/>
    <m/>
    <m/>
    <m/>
    <m/>
    <m/>
    <n v="352.34984100000003"/>
    <m/>
    <m/>
    <m/>
    <m/>
    <m/>
    <m/>
    <m/>
    <m/>
    <m/>
    <m/>
    <m/>
    <m/>
    <m/>
    <m/>
    <m/>
    <m/>
    <m/>
    <m/>
    <m/>
    <m/>
    <m/>
    <m/>
    <m/>
    <m/>
    <m/>
    <m/>
    <m/>
    <m/>
    <n v="2966"/>
    <n v="0"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Kilembe Investment Limited"/>
    <x v="10"/>
    <s v="KIL"/>
    <s v="D12"/>
    <s v="2017Q2D12"/>
    <n v="711848.90190956334"/>
    <n v="266943.21500000003"/>
    <n v="88980.743090436779"/>
    <m/>
    <m/>
    <m/>
    <m/>
    <n v="1067772.8600000001"/>
    <m/>
    <m/>
    <m/>
    <n v="522.63499999999999"/>
    <m/>
    <m/>
    <m/>
    <m/>
    <m/>
    <m/>
    <n v="461951"/>
    <n v="461951"/>
    <n v="461951"/>
    <m/>
    <n v="1385853"/>
    <m/>
    <n v="474.69"/>
    <m/>
    <n v="78.715999999999994"/>
    <n v="55.573"/>
    <n v="261.92599999999999"/>
    <m/>
    <m/>
    <m/>
    <m/>
    <m/>
    <n v="22"/>
    <n v="65"/>
    <m/>
    <m/>
    <n v="20"/>
    <m/>
    <m/>
    <n v="4"/>
    <m/>
    <m/>
    <n v="5"/>
    <n v="2"/>
    <m/>
    <m/>
    <m/>
    <m/>
    <m/>
    <m/>
    <m/>
    <m/>
    <m/>
    <m/>
    <m/>
    <m/>
    <m/>
    <m/>
    <m/>
    <m/>
    <m/>
    <m/>
    <m/>
    <n v="8805"/>
    <n v="118"/>
    <n v="0"/>
    <n v="35"/>
    <n v="35"/>
    <n v="23"/>
    <n v="9"/>
    <n v="3"/>
    <n v="11652"/>
    <n v="122"/>
    <m/>
    <m/>
    <m/>
    <m/>
    <m/>
    <n v="11774"/>
    <n v="162.446057"/>
    <n v="66.024997999999997"/>
    <n v="83.258240000000001"/>
    <n v="58.341909999999999"/>
    <n v="111.479744"/>
    <m/>
    <m/>
    <m/>
    <m/>
    <m/>
    <m/>
    <m/>
    <n v="481.55094899999995"/>
    <n v="9.25"/>
    <n v="0.28999999999999998"/>
    <n v="162878.5"/>
    <n v="302.27999999999997"/>
    <n v="68.819999999999993"/>
    <n v="38652753"/>
    <n v="22.72"/>
    <n v="1.1499999999999999"/>
    <n v="645897.5"/>
    <n v="357.49"/>
    <n v="25.45"/>
    <n v="14.2939925"/>
    <n v="449.41"/>
    <n v="27.32"/>
    <n v="15344278"/>
    <m/>
    <m/>
    <n v="0"/>
    <n v="2"/>
    <n v="16"/>
    <n v="11"/>
    <n v="12"/>
    <n v="191"/>
    <n v="2"/>
    <n v="16"/>
    <n v="11"/>
    <n v="12"/>
    <n v="191"/>
    <n v="11824"/>
    <n v="1013.2"/>
    <n v="326.53399999999999"/>
    <n v="32.409999999999997"/>
    <n v="164.27500000000001"/>
    <n v="523.218999999999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Eastern Service Territory (EST)"/>
    <x v="3"/>
    <s v="UEDCL"/>
    <s v="D2"/>
    <s v="2017Q2D2"/>
    <n v="183499.49999999901"/>
    <n v="79922.200000001001"/>
    <n v="0"/>
    <n v="0"/>
    <m/>
    <n v="0"/>
    <m/>
    <n v="263421.7"/>
    <m/>
    <m/>
    <m/>
    <m/>
    <m/>
    <m/>
    <m/>
    <m/>
    <m/>
    <n v="140.74664899999999"/>
    <n v="0"/>
    <n v="0"/>
    <n v="0"/>
    <n v="356193"/>
    <n v="356193"/>
    <m/>
    <n v="115.9759"/>
    <m/>
    <m/>
    <n v="46.386000000000003"/>
    <n v="46.386000000000003"/>
    <m/>
    <n v="0"/>
    <m/>
    <n v="0"/>
    <n v="0"/>
    <n v="25"/>
    <n v="99"/>
    <n v="0"/>
    <m/>
    <n v="16"/>
    <n v="0"/>
    <m/>
    <n v="6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8375"/>
    <n v="146"/>
    <n v="0"/>
    <n v="17"/>
    <n v="17"/>
    <m/>
    <m/>
    <m/>
    <n v="2857"/>
    <n v="33"/>
    <n v="0"/>
    <n v="0"/>
    <m/>
    <n v="0"/>
    <m/>
    <n v="2890"/>
    <n v="108.991018"/>
    <n v="11.0425"/>
    <n v="7.3879130000000002"/>
    <n v="23.003599999999999"/>
    <n v="0"/>
    <n v="0"/>
    <n v="0"/>
    <m/>
    <m/>
    <m/>
    <m/>
    <m/>
    <n v="150.42503099999999"/>
    <m/>
    <m/>
    <m/>
    <m/>
    <m/>
    <m/>
    <m/>
    <m/>
    <m/>
    <n v="524"/>
    <n v="122.4"/>
    <n v="13"/>
    <m/>
    <m/>
    <m/>
    <n v="28"/>
    <n v="5"/>
    <n v="2.4"/>
    <n v="0"/>
    <n v="0"/>
    <n v="19"/>
    <n v="38"/>
    <n v="33"/>
    <n v="0"/>
    <n v="0"/>
    <n v="19"/>
    <n v="38"/>
    <n v="33"/>
    <n v="2890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Central North Service Territory (CNST)"/>
    <x v="2"/>
    <s v="UEDCL"/>
    <s v="D1"/>
    <s v="2017Q2D1"/>
    <n v="185020.2"/>
    <n v="125574"/>
    <n v="5761"/>
    <n v="0"/>
    <m/>
    <n v="0"/>
    <m/>
    <n v="316355.20000000001"/>
    <m/>
    <m/>
    <m/>
    <m/>
    <m/>
    <m/>
    <m/>
    <m/>
    <m/>
    <n v="207.161655"/>
    <n v="147363.33333333334"/>
    <n v="147363.33333333334"/>
    <n v="147363.33333333334"/>
    <m/>
    <n v="442090"/>
    <m/>
    <n v="135.63881900000001"/>
    <m/>
    <m/>
    <n v="125.73560000000001"/>
    <m/>
    <m/>
    <n v="0"/>
    <m/>
    <n v="0"/>
    <n v="0"/>
    <n v="18"/>
    <n v="42"/>
    <n v="0"/>
    <m/>
    <n v="24"/>
    <n v="0"/>
    <m/>
    <n v="1"/>
    <n v="0"/>
    <n v="0"/>
    <n v="2"/>
    <n v="1"/>
    <n v="0"/>
    <n v="0"/>
    <n v="0"/>
    <n v="0"/>
    <n v="0"/>
    <n v="0"/>
    <n v="0"/>
    <n v="0"/>
    <m/>
    <m/>
    <m/>
    <m/>
    <m/>
    <m/>
    <m/>
    <m/>
    <m/>
    <m/>
    <m/>
    <n v="6095"/>
    <n v="88"/>
    <n v="0"/>
    <n v="13"/>
    <n v="13"/>
    <m/>
    <m/>
    <m/>
    <n v="2187"/>
    <n v="47"/>
    <n v="3"/>
    <n v="0"/>
    <m/>
    <n v="0"/>
    <m/>
    <n v="2237"/>
    <n v="83.445935000000006"/>
    <n v="60.071617000000003"/>
    <n v="10.265234"/>
    <n v="35.947164999999998"/>
    <n v="0"/>
    <n v="0"/>
    <n v="0"/>
    <m/>
    <m/>
    <m/>
    <m/>
    <m/>
    <n v="189.72995100000003"/>
    <n v="51.4"/>
    <n v="8566.6666666666697"/>
    <n v="4.3090330000000003"/>
    <n v="92.446674000000002"/>
    <n v="15407.779"/>
    <n v="7.7501119999999997"/>
    <n v="2.85"/>
    <n v="475"/>
    <n v="0.238925"/>
    <n v="428.16653000000002"/>
    <n v="71361.088333333304"/>
    <n v="35.894627"/>
    <n v="78.966660000000005"/>
    <n v="13161.11"/>
    <n v="6.6200380000000001"/>
    <m/>
    <m/>
    <m/>
    <n v="17"/>
    <n v="16"/>
    <n v="25"/>
    <n v="2"/>
    <n v="12"/>
    <n v="17"/>
    <n v="16"/>
    <n v="25"/>
    <n v="2"/>
    <m/>
    <n v="1938"/>
    <n v="0"/>
    <n v="259.62"/>
    <m/>
    <n v="355"/>
    <n v="614.6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Bundibugyo Energy Cooperative Society (BECS)"/>
    <x v="12"/>
    <s v="BECS"/>
    <s v="D10"/>
    <s v="2017Q2D10"/>
    <n v="447563.25"/>
    <n v="78981.75"/>
    <m/>
    <m/>
    <m/>
    <m/>
    <m/>
    <n v="526545"/>
    <m/>
    <m/>
    <m/>
    <m/>
    <m/>
    <m/>
    <m/>
    <m/>
    <m/>
    <m/>
    <m/>
    <m/>
    <m/>
    <n v="685190"/>
    <n v="685190"/>
    <m/>
    <n v="247.78782699999999"/>
    <n v="41111.4"/>
    <n v="41111.4"/>
    <n v="39721"/>
    <n v="71354"/>
    <m/>
    <m/>
    <m/>
    <m/>
    <m/>
    <n v="7"/>
    <n v="27"/>
    <m/>
    <m/>
    <n v="7"/>
    <m/>
    <m/>
    <n v="4"/>
    <m/>
    <m/>
    <n v="4"/>
    <m/>
    <m/>
    <m/>
    <m/>
    <m/>
    <m/>
    <m/>
    <m/>
    <m/>
    <m/>
    <m/>
    <m/>
    <m/>
    <m/>
    <m/>
    <m/>
    <m/>
    <m/>
    <m/>
    <m/>
    <n v="4285"/>
    <n v="49"/>
    <m/>
    <n v="34"/>
    <n v="34"/>
    <n v="6"/>
    <n v="13"/>
    <n v="15"/>
    <n v="8043"/>
    <n v="53"/>
    <m/>
    <m/>
    <m/>
    <m/>
    <m/>
    <n v="8096"/>
    <n v="62.061399999999999"/>
    <n v="78.0304"/>
    <n v="65.182874999999996"/>
    <n v="36.624899999999997"/>
    <n v="7.0011000000000001"/>
    <m/>
    <m/>
    <m/>
    <m/>
    <m/>
    <m/>
    <m/>
    <n v="248.90067500000001"/>
    <m/>
    <m/>
    <m/>
    <n v="47"/>
    <n v="16.731999999999999"/>
    <n v="9843.4356000000007"/>
    <m/>
    <m/>
    <m/>
    <n v="57"/>
    <n v="20.292000000000002"/>
    <n v="11937.783600000001"/>
    <n v="33"/>
    <n v="11.747999999999999"/>
    <n v="6911.3483999999999"/>
    <m/>
    <m/>
    <m/>
    <n v="35"/>
    <n v="15"/>
    <n v="5"/>
    <n v="0"/>
    <n v="15"/>
    <n v="35"/>
    <n v="15"/>
    <n v="5"/>
    <n v="0"/>
    <n v="5"/>
    <n v="147107"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North Western Service Territory (NWST)"/>
    <x v="9"/>
    <s v="UEDCL"/>
    <s v="D8"/>
    <s v="2017Q2D8"/>
    <n v="1270088.8473558801"/>
    <n v="673508.99116089998"/>
    <n v="441895.29170781898"/>
    <n v="409089"/>
    <m/>
    <m/>
    <m/>
    <n v="2794582.130224599"/>
    <m/>
    <m/>
    <m/>
    <m/>
    <m/>
    <m/>
    <m/>
    <m/>
    <m/>
    <n v="1289.7566194999999"/>
    <m/>
    <m/>
    <m/>
    <n v="3751278"/>
    <n v="3751278"/>
    <m/>
    <n v="952.62762150000003"/>
    <m/>
    <m/>
    <n v="478.34795000000003"/>
    <n v="478.34795000000003"/>
    <m/>
    <m/>
    <m/>
    <m/>
    <m/>
    <n v="87"/>
    <n v="202"/>
    <m/>
    <m/>
    <n v="50"/>
    <m/>
    <m/>
    <n v="31"/>
    <m/>
    <m/>
    <n v="20"/>
    <n v="8"/>
    <m/>
    <m/>
    <m/>
    <m/>
    <m/>
    <m/>
    <m/>
    <m/>
    <m/>
    <m/>
    <m/>
    <m/>
    <m/>
    <m/>
    <m/>
    <m/>
    <m/>
    <m/>
    <m/>
    <n v="32295"/>
    <n v="398"/>
    <m/>
    <n v="30"/>
    <n v="30"/>
    <n v="30"/>
    <m/>
    <m/>
    <n v="11382"/>
    <n v="242"/>
    <m/>
    <n v="1"/>
    <m/>
    <m/>
    <m/>
    <n v="11625"/>
    <n v="175.72318300000001"/>
    <n v="78.364963000000003"/>
    <n v="39.926310000000001"/>
    <n v="46.063761"/>
    <m/>
    <m/>
    <m/>
    <m/>
    <m/>
    <m/>
    <m/>
    <m/>
    <n v="340.078217"/>
    <n v="75"/>
    <n v="110.37054107425"/>
    <n v="48.548413975977503"/>
    <n v="42"/>
    <n v="61.807503001579803"/>
    <n v="27.187111826547401"/>
    <m/>
    <m/>
    <m/>
    <n v="128"/>
    <n v="188.36572343338599"/>
    <n v="82.855959852334905"/>
    <n v="40"/>
    <n v="58.864288572933098"/>
    <n v="25.892487453854699"/>
    <m/>
    <m/>
    <m/>
    <n v="23"/>
    <n v="50"/>
    <n v="36"/>
    <n v="52"/>
    <n v="99"/>
    <n v="20"/>
    <n v="39"/>
    <n v="30"/>
    <n v="29"/>
    <n v="0"/>
    <n v="12391"/>
    <n v="3"/>
    <n v="777"/>
    <n v="0"/>
    <n v="1023"/>
    <n v="180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Kyegegewa Rural Electricity Cooperation Society"/>
    <x v="0"/>
    <s v="KRECS"/>
    <s v="D11"/>
    <s v="2017Q2D11"/>
    <n v="330278"/>
    <n v="179737"/>
    <m/>
    <m/>
    <m/>
    <m/>
    <m/>
    <n v="510015"/>
    <m/>
    <m/>
    <m/>
    <m/>
    <m/>
    <m/>
    <m/>
    <m/>
    <m/>
    <n v="308.85314399999999"/>
    <n v="247297"/>
    <n v="247297"/>
    <n v="247297"/>
    <m/>
    <n v="741891"/>
    <m/>
    <n v="208.617412"/>
    <n v="44985"/>
    <n v="13"/>
    <n v="218.89"/>
    <n v="0"/>
    <m/>
    <m/>
    <m/>
    <m/>
    <m/>
    <n v="27"/>
    <n v="26"/>
    <m/>
    <m/>
    <n v="15"/>
    <m/>
    <m/>
    <m/>
    <m/>
    <m/>
    <m/>
    <m/>
    <m/>
    <m/>
    <m/>
    <m/>
    <m/>
    <m/>
    <m/>
    <m/>
    <m/>
    <m/>
    <m/>
    <m/>
    <m/>
    <m/>
    <m/>
    <m/>
    <m/>
    <m/>
    <m/>
    <n v="3475"/>
    <n v="68"/>
    <n v="0"/>
    <n v="21"/>
    <n v="21"/>
    <n v="0"/>
    <n v="21"/>
    <n v="0"/>
    <n v="3542"/>
    <n v="87"/>
    <m/>
    <m/>
    <m/>
    <m/>
    <m/>
    <n v="3629"/>
    <n v="49.483963000000003"/>
    <n v="22.317712"/>
    <n v="9.4710000000000001"/>
    <n v="7.5415000000000001"/>
    <n v="0"/>
    <n v="28.072941"/>
    <m/>
    <m/>
    <m/>
    <m/>
    <m/>
    <m/>
    <n v="116.88711600000001"/>
    <m/>
    <m/>
    <m/>
    <n v="65"/>
    <n v="218.89"/>
    <n v="5.8858800000000002"/>
    <m/>
    <m/>
    <m/>
    <m/>
    <m/>
    <m/>
    <m/>
    <m/>
    <m/>
    <m/>
    <m/>
    <m/>
    <n v="0"/>
    <n v="74"/>
    <n v="1"/>
    <n v="0"/>
    <n v="24"/>
    <n v="0"/>
    <n v="74"/>
    <n v="1"/>
    <n v="0"/>
    <n v="24"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2"/>
    <s v="2017Q2"/>
    <s v="Distribution"/>
    <s v="Local"/>
    <s v="UMEME(U) Limited"/>
    <x v="1"/>
    <s v="Umeme"/>
    <s v="D14"/>
    <s v="2017Q2D14"/>
    <n v="155024153.228264"/>
    <n v="82622616.482925594"/>
    <n v="105302460.064"/>
    <n v="170460358.46599999"/>
    <n v="160306247"/>
    <n v="445182"/>
    <m/>
    <n v="674161017.2411896"/>
    <m/>
    <m/>
    <m/>
    <m/>
    <m/>
    <m/>
    <m/>
    <m/>
    <m/>
    <m/>
    <n v="222517378"/>
    <n v="410890865"/>
    <n v="176976902"/>
    <m/>
    <n v="810385145"/>
    <m/>
    <m/>
    <m/>
    <m/>
    <m/>
    <m/>
    <m/>
    <n v="0"/>
    <n v="217"/>
    <n v="2"/>
    <n v="139"/>
    <n v="975"/>
    <n v="3837"/>
    <n v="2"/>
    <n v="1"/>
    <n v="2390"/>
    <n v="18"/>
    <n v="3"/>
    <n v="1932"/>
    <n v="13"/>
    <n v="24"/>
    <n v="1197"/>
    <n v="0"/>
    <n v="8"/>
    <n v="817"/>
    <n v="0"/>
    <n v="4"/>
    <n v="70"/>
    <n v="29"/>
    <n v="14"/>
    <n v="14"/>
    <m/>
    <m/>
    <m/>
    <m/>
    <m/>
    <m/>
    <m/>
    <m/>
    <m/>
    <m/>
    <m/>
    <n v="1741222"/>
    <n v="11706"/>
    <n v="6"/>
    <n v="1419"/>
    <n v="1425"/>
    <n v="1414"/>
    <n v="11"/>
    <n v="0"/>
    <n v="931278"/>
    <n v="84857"/>
    <n v="2482"/>
    <n v="499"/>
    <n v="38"/>
    <n v="299"/>
    <m/>
    <n v="101945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646.13"/>
    <n v="5866.1500000000005"/>
    <n v="7278.5"/>
    <n v="31790.78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3"/>
    <s v="2017Q1"/>
    <s v="Distribution"/>
    <s v="Local"/>
    <s v="UEDCL"/>
    <x v="13"/>
    <s v="UEDCL"/>
    <s v="D13"/>
    <s v="2017Q1D13"/>
    <m/>
    <m/>
    <m/>
    <m/>
    <m/>
    <m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92"/>
    <n v="92"/>
    <m/>
    <n v="92"/>
    <m/>
    <m/>
    <m/>
    <m/>
    <m/>
    <m/>
    <m/>
    <m/>
    <n v="0"/>
    <n v="984.27290000000005"/>
    <n v="93.9238"/>
    <m/>
    <n v="168.88929999999999"/>
    <m/>
    <n v="345.8972"/>
    <m/>
    <m/>
    <m/>
    <m/>
    <m/>
    <m/>
    <n v="1592.9832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2"/>
    <x v="3"/>
    <s v="2017Q1"/>
    <s v="Distribution"/>
    <s v="Local"/>
    <s v="Pader Abim Community Multipurpose Electric Co-operative Society Limited"/>
    <x v="11"/>
    <s v="PACMECS"/>
    <s v="D9"/>
    <s v="2017Q1D9"/>
    <n v="377609"/>
    <n v="140453"/>
    <m/>
    <m/>
    <m/>
    <m/>
    <m/>
    <n v="518062"/>
    <m/>
    <m/>
    <m/>
    <m/>
    <m/>
    <m/>
    <m/>
    <m/>
    <m/>
    <n v="271.09614699999997"/>
    <n v="197544.66666666701"/>
    <n v="197544.66666666701"/>
    <n v="197544.66666666701"/>
    <m/>
    <n v="592634.00000000105"/>
    <m/>
    <n v="55.383271999999998"/>
    <n v="9417.8559999999998"/>
    <m/>
    <m/>
    <m/>
    <m/>
    <m/>
    <m/>
    <m/>
    <m/>
    <m/>
    <n v="7"/>
    <m/>
    <m/>
    <n v="5"/>
    <m/>
    <m/>
    <m/>
    <m/>
    <m/>
    <m/>
    <m/>
    <m/>
    <m/>
    <m/>
    <m/>
    <m/>
    <m/>
    <m/>
    <m/>
    <m/>
    <m/>
    <m/>
    <m/>
    <m/>
    <m/>
    <m/>
    <m/>
    <m/>
    <m/>
    <m/>
    <n v="850"/>
    <n v="12"/>
    <m/>
    <n v="31"/>
    <n v="31"/>
    <m/>
    <m/>
    <m/>
    <n v="2675"/>
    <n v="60"/>
    <m/>
    <m/>
    <m/>
    <m/>
    <m/>
    <n v="2735"/>
    <n v="60.223838999999998"/>
    <n v="99.23836"/>
    <n v="5.7340999999999998"/>
    <n v="39.4724"/>
    <n v="41.129550000000002"/>
    <m/>
    <m/>
    <m/>
    <m/>
    <m/>
    <m/>
    <m/>
    <n v="245.798249"/>
    <n v="102"/>
    <m/>
    <m/>
    <n v="179"/>
    <m/>
    <m/>
    <n v="119"/>
    <m/>
    <m/>
    <n v="119"/>
    <m/>
    <m/>
    <n v="102"/>
    <m/>
    <m/>
    <n v="0"/>
    <m/>
    <m/>
    <m/>
    <n v="503"/>
    <m/>
    <m/>
    <n v="256"/>
    <m/>
    <n v="0"/>
    <m/>
    <m/>
    <n v="66"/>
    <m/>
    <m/>
    <n v="100.88"/>
    <m/>
    <n v="291.39800000000002"/>
    <n v="392.27800000000002"/>
    <m/>
    <n v="19.040655000000001"/>
    <n v="0.24895"/>
    <n v="0.94346099999999999"/>
    <n v="3.847124"/>
    <n v="1.9769999999999999"/>
    <n v="3.1117119999999998"/>
    <n v="0"/>
    <n v="2.1750500000000001"/>
    <n v="5.7592999999999996"/>
    <n v="0"/>
    <n v="0"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North North West Service Territory (NNWST)"/>
    <x v="6"/>
    <s v="UEDCL"/>
    <s v="D5"/>
    <s v="2017Q1D5"/>
    <n v="565474"/>
    <n v="244734.8"/>
    <n v="163284.9"/>
    <n v="0"/>
    <m/>
    <n v="0"/>
    <m/>
    <n v="973493.70000000007"/>
    <m/>
    <m/>
    <m/>
    <m/>
    <m/>
    <m/>
    <m/>
    <m/>
    <m/>
    <n v="632.172147"/>
    <n v="415831.6333333333"/>
    <n v="415831.6333333333"/>
    <n v="415831.6333333333"/>
    <m/>
    <n v="1247494.8999999999"/>
    <m/>
    <n v="393.164557"/>
    <m/>
    <m/>
    <n v="224.18279999999999"/>
    <n v="49.818400000000103"/>
    <m/>
    <n v="0"/>
    <m/>
    <n v="0"/>
    <n v="0"/>
    <n v="49"/>
    <n v="92"/>
    <n v="0"/>
    <m/>
    <n v="38"/>
    <n v="0"/>
    <m/>
    <n v="4"/>
    <n v="0"/>
    <n v="0"/>
    <n v="1"/>
    <n v="3"/>
    <n v="0"/>
    <n v="0"/>
    <n v="0"/>
    <n v="0"/>
    <n v="0"/>
    <n v="0"/>
    <n v="0"/>
    <n v="0"/>
    <m/>
    <m/>
    <m/>
    <m/>
    <m/>
    <m/>
    <m/>
    <m/>
    <m/>
    <m/>
    <m/>
    <n v="11685"/>
    <n v="187"/>
    <n v="0"/>
    <n v="25"/>
    <n v="25"/>
    <m/>
    <n v="25"/>
    <m/>
    <n v="5041"/>
    <n v="95"/>
    <n v="3"/>
    <n v="0"/>
    <m/>
    <n v="0"/>
    <m/>
    <n v="5139"/>
    <n v="160.14941300000001"/>
    <n v="182.98934199999999"/>
    <n v="23.485216999999999"/>
    <n v="43.223376999999999"/>
    <n v="0"/>
    <n v="0"/>
    <n v="0"/>
    <m/>
    <m/>
    <m/>
    <m/>
    <m/>
    <n v="409.84734900000001"/>
    <n v="52.587499999999999"/>
    <n v="30.0126709725"/>
    <n v="16.204165"/>
    <n v="115.804"/>
    <n v="83.465999999999994"/>
    <n v="45.143937999999999"/>
    <m/>
    <m/>
    <m/>
    <n v="310.50749999999999"/>
    <n v="161.97900000000001"/>
    <n v="88.186149"/>
    <n v="61.554749999999999"/>
    <n v="28.084"/>
    <n v="15.311892"/>
    <m/>
    <m/>
    <m/>
    <m/>
    <n v="47"/>
    <n v="100"/>
    <n v="30"/>
    <n v="20"/>
    <m/>
    <n v="47"/>
    <n v="100"/>
    <n v="28"/>
    <n v="0"/>
    <n v="0"/>
    <n v="41"/>
    <n v="328.37"/>
    <n v="0"/>
    <n v="713.82500000000005"/>
    <n v="1042.195000000000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North East Service Territory (NEST)"/>
    <x v="5"/>
    <s v="UEDCL"/>
    <s v="D4"/>
    <s v="2017Q1D4"/>
    <n v="280863.21999999997"/>
    <n v="362590.95"/>
    <n v="84366.099999999991"/>
    <n v="7502"/>
    <m/>
    <n v="0"/>
    <m/>
    <n v="735322.2699999999"/>
    <m/>
    <m/>
    <m/>
    <m/>
    <m/>
    <m/>
    <m/>
    <m/>
    <m/>
    <n v="455.35361699999999"/>
    <n v="292113.66666666669"/>
    <n v="292113.66666666669"/>
    <n v="292113.66666666669"/>
    <m/>
    <n v="876341"/>
    <m/>
    <n v="364.70913100000001"/>
    <m/>
    <m/>
    <m/>
    <m/>
    <m/>
    <n v="0"/>
    <m/>
    <n v="0"/>
    <n v="0"/>
    <n v="19"/>
    <n v="107"/>
    <n v="0"/>
    <m/>
    <n v="14"/>
    <n v="0"/>
    <m/>
    <n v="4"/>
    <n v="0"/>
    <n v="0"/>
    <n v="1"/>
    <n v="6"/>
    <n v="0"/>
    <n v="0"/>
    <n v="0"/>
    <n v="0"/>
    <n v="0"/>
    <n v="0"/>
    <n v="0"/>
    <n v="0"/>
    <m/>
    <m/>
    <m/>
    <m/>
    <m/>
    <m/>
    <m/>
    <m/>
    <m/>
    <m/>
    <m/>
    <n v="10230"/>
    <n v="151"/>
    <n v="0"/>
    <n v="19"/>
    <n v="19"/>
    <m/>
    <m/>
    <m/>
    <n v="2919"/>
    <n v="80"/>
    <n v="4"/>
    <n v="0"/>
    <m/>
    <n v="0"/>
    <m/>
    <n v="3003"/>
    <n v="91.693602999999996"/>
    <n v="83.489636000000004"/>
    <n v="8.7181490000000004"/>
    <n v="47.58766"/>
    <n v="0"/>
    <n v="0"/>
    <n v="0"/>
    <m/>
    <m/>
    <m/>
    <m/>
    <m/>
    <n v="231.48904800000003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316.60000000000002"/>
    <n v="0"/>
    <n v="515.6"/>
    <n v="832.2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Mid West Service Territory (MWST)"/>
    <x v="4"/>
    <s v="UEDCL"/>
    <s v="D3"/>
    <s v="2017Q1D3"/>
    <n v="271365.99999999901"/>
    <n v="275889.7"/>
    <n v="0"/>
    <n v="0"/>
    <m/>
    <n v="0"/>
    <m/>
    <n v="547255.69999999902"/>
    <m/>
    <m/>
    <m/>
    <m/>
    <m/>
    <m/>
    <m/>
    <m/>
    <m/>
    <n v="368.84306299999997"/>
    <n v="310389.33333333331"/>
    <n v="310389.33333333331"/>
    <n v="310389.33333333331"/>
    <m/>
    <n v="931168"/>
    <m/>
    <n v="199.75597400000001"/>
    <m/>
    <m/>
    <m/>
    <m/>
    <m/>
    <n v="0"/>
    <m/>
    <n v="0"/>
    <n v="0"/>
    <n v="55"/>
    <n v="84"/>
    <n v="0"/>
    <m/>
    <n v="14"/>
    <n v="0"/>
    <m/>
    <n v="3"/>
    <n v="0"/>
    <n v="0"/>
    <n v="1"/>
    <n v="0"/>
    <n v="0"/>
    <n v="0"/>
    <n v="0"/>
    <n v="0"/>
    <n v="0"/>
    <n v="0"/>
    <n v="0"/>
    <n v="0"/>
    <m/>
    <m/>
    <m/>
    <m/>
    <m/>
    <m/>
    <m/>
    <m/>
    <m/>
    <m/>
    <m/>
    <n v="7890"/>
    <n v="157"/>
    <n v="0"/>
    <n v="11"/>
    <n v="11"/>
    <m/>
    <m/>
    <m/>
    <n v="2744"/>
    <n v="77"/>
    <n v="0"/>
    <n v="0"/>
    <m/>
    <n v="0"/>
    <m/>
    <n v="2821"/>
    <n v="180.20397399999999"/>
    <n v="178.13529800000001"/>
    <n v="10.969110000000001"/>
    <n v="43.152825999999997"/>
    <n v="0"/>
    <n v="0"/>
    <n v="0"/>
    <m/>
    <m/>
    <m/>
    <m/>
    <m/>
    <n v="412.4612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.94999999999999"/>
    <n v="0"/>
    <n v="388"/>
    <n v="529.9500000000000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Kilembe Investment Limited"/>
    <x v="10"/>
    <s v="KIL"/>
    <s v="D12"/>
    <s v="2017Q1D12"/>
    <n v="885474.99"/>
    <n v="130380.5325"/>
    <n v="43460.177499999998"/>
    <m/>
    <m/>
    <m/>
    <m/>
    <n v="1059315.7"/>
    <m/>
    <m/>
    <m/>
    <m/>
    <m/>
    <m/>
    <m/>
    <m/>
    <m/>
    <n v="516.70000000000005"/>
    <n v="456656"/>
    <n v="456656"/>
    <n v="456656"/>
    <m/>
    <n v="1369968"/>
    <m/>
    <n v="460.59"/>
    <n v="1369.9680000000001"/>
    <n v="82.197999999999993"/>
    <n v="110.967"/>
    <n v="117.81699999999999"/>
    <m/>
    <m/>
    <m/>
    <m/>
    <m/>
    <n v="22"/>
    <n v="67"/>
    <m/>
    <m/>
    <n v="18"/>
    <m/>
    <m/>
    <n v="3"/>
    <m/>
    <m/>
    <n v="5"/>
    <n v="2"/>
    <m/>
    <m/>
    <m/>
    <m/>
    <m/>
    <m/>
    <m/>
    <m/>
    <m/>
    <m/>
    <m/>
    <m/>
    <m/>
    <m/>
    <m/>
    <m/>
    <m/>
    <m/>
    <m/>
    <n v="8505"/>
    <n v="117"/>
    <n v="0"/>
    <n v="42"/>
    <n v="42"/>
    <n v="25"/>
    <n v="6"/>
    <n v="11"/>
    <n v="10696"/>
    <n v="120"/>
    <n v="49"/>
    <m/>
    <m/>
    <m/>
    <m/>
    <n v="10865"/>
    <n v="139.60585900000001"/>
    <n v="193.59350000000001"/>
    <n v="62.89996"/>
    <n v="74.750761999999995"/>
    <n v="102.88463400000001"/>
    <m/>
    <m/>
    <m/>
    <m/>
    <m/>
    <m/>
    <m/>
    <n v="573.73471500000005"/>
    <n v="69.400000000000006"/>
    <n v="39.04"/>
    <n v="20.691199999999998"/>
    <n v="118.65"/>
    <n v="67.709999999999994"/>
    <n v="35.886299999999999"/>
    <n v="31.72"/>
    <n v="17.899999999999999"/>
    <n v="9.4870000000000001"/>
    <n v="384.03"/>
    <n v="677.58"/>
    <n v="359.11739999999998"/>
    <n v="3.18"/>
    <n v="1.79"/>
    <n v="0.94869999999999999"/>
    <m/>
    <m/>
    <m/>
    <n v="5"/>
    <n v="32"/>
    <n v="0"/>
    <n v="17"/>
    <n v="0"/>
    <n v="5"/>
    <n v="32"/>
    <n v="0"/>
    <n v="17"/>
    <n v="0"/>
    <n v="10884"/>
    <n v="0"/>
    <n v="319.98399999999998"/>
    <n v="32.409999999999997"/>
    <n v="164.27500000000001"/>
    <n v="516.66899999999998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Eastern Service Territory (EST)"/>
    <x v="3"/>
    <s v="UEDCL"/>
    <s v="D2"/>
    <s v="2017Q1D2"/>
    <n v="144600.1"/>
    <n v="49529"/>
    <n v="0"/>
    <n v="0"/>
    <m/>
    <n v="0"/>
    <m/>
    <n v="194129.1"/>
    <m/>
    <m/>
    <m/>
    <m/>
    <m/>
    <m/>
    <m/>
    <m/>
    <m/>
    <n v="140.74664899999999"/>
    <n v="67018.666666666672"/>
    <n v="67018.666666666672"/>
    <n v="67018.666666666672"/>
    <m/>
    <n v="201056"/>
    <m/>
    <n v="118.561497"/>
    <m/>
    <m/>
    <n v="6.92749999999997"/>
    <m/>
    <m/>
    <n v="0"/>
    <m/>
    <n v="0"/>
    <n v="0"/>
    <n v="25"/>
    <n v="99"/>
    <n v="0"/>
    <m/>
    <n v="16"/>
    <n v="0"/>
    <m/>
    <n v="6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8375"/>
    <n v="146"/>
    <n v="0"/>
    <n v="17"/>
    <n v="17"/>
    <m/>
    <m/>
    <m/>
    <n v="2291"/>
    <n v="18"/>
    <n v="0"/>
    <n v="0"/>
    <m/>
    <n v="0"/>
    <m/>
    <n v="2309"/>
    <n v="95.031756999999999"/>
    <n v="9.5117999999999991"/>
    <n v="5.5914149999999996"/>
    <n v="19.341173000000001"/>
    <n v="0"/>
    <n v="0"/>
    <n v="0"/>
    <m/>
    <m/>
    <m/>
    <m/>
    <m/>
    <n v="129.476145"/>
    <m/>
    <m/>
    <m/>
    <m/>
    <m/>
    <m/>
    <m/>
    <m/>
    <m/>
    <n v="624"/>
    <n v="128.4"/>
    <n v="14"/>
    <m/>
    <m/>
    <m/>
    <m/>
    <m/>
    <m/>
    <n v="0"/>
    <n v="0"/>
    <n v="13"/>
    <n v="20"/>
    <n v="49"/>
    <n v="0"/>
    <n v="0"/>
    <n v="13"/>
    <n v="20"/>
    <n v="49"/>
    <n v="2052"/>
    <n v="0"/>
    <n v="131.94999999999999"/>
    <n v="0"/>
    <n v="271.2"/>
    <n v="403.15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Central North Service Territory (CNST)"/>
    <x v="2"/>
    <s v="UEDCL"/>
    <s v="D1"/>
    <s v="2017Q1D1"/>
    <n v="207650.89"/>
    <n v="155348.63"/>
    <n v="69622.899999999994"/>
    <n v="0"/>
    <m/>
    <n v="0"/>
    <m/>
    <n v="432622.42000000004"/>
    <m/>
    <m/>
    <m/>
    <m/>
    <m/>
    <m/>
    <m/>
    <m/>
    <m/>
    <n v="292.14880399999998"/>
    <n v="168660.5"/>
    <n v="168660.5"/>
    <n v="168660.5"/>
    <m/>
    <n v="505981.5"/>
    <m/>
    <n v="158.27873099999999"/>
    <m/>
    <m/>
    <n v="73.359079999998997"/>
    <m/>
    <m/>
    <n v="0"/>
    <m/>
    <n v="0"/>
    <n v="0"/>
    <n v="18"/>
    <n v="41"/>
    <n v="0"/>
    <m/>
    <n v="24"/>
    <n v="0"/>
    <m/>
    <n v="1"/>
    <n v="0"/>
    <n v="0"/>
    <n v="2"/>
    <n v="1"/>
    <n v="0"/>
    <n v="0"/>
    <n v="0"/>
    <n v="0"/>
    <n v="1"/>
    <n v="0"/>
    <n v="0"/>
    <n v="0"/>
    <m/>
    <m/>
    <m/>
    <m/>
    <m/>
    <m/>
    <m/>
    <m/>
    <m/>
    <m/>
    <m/>
    <n v="6675"/>
    <n v="88"/>
    <n v="0"/>
    <n v="13"/>
    <n v="13"/>
    <m/>
    <m/>
    <m/>
    <n v="2063"/>
    <n v="44"/>
    <n v="3"/>
    <n v="0"/>
    <m/>
    <n v="0"/>
    <m/>
    <n v="2110"/>
    <n v="79.225312000000002"/>
    <n v="89.116837000000004"/>
    <n v="10.740815"/>
    <n v="35.947164999999998"/>
    <n v="0"/>
    <n v="0"/>
    <n v="0"/>
    <m/>
    <m/>
    <m/>
    <m/>
    <m/>
    <n v="215.03012899999999"/>
    <n v="242.83331100000001"/>
    <n v="40472.218500000003"/>
    <n v="20.357524999999999"/>
    <n v="84.91"/>
    <n v="14151.666666666701"/>
    <n v="7.1182879999999997"/>
    <m/>
    <m/>
    <m/>
    <n v="476.43658499999998"/>
    <n v="79406.097500000003"/>
    <n v="39.941267000000003"/>
    <n v="177.3167"/>
    <n v="29552.7833333333"/>
    <n v="14.86505"/>
    <m/>
    <m/>
    <m/>
    <n v="14"/>
    <n v="8"/>
    <n v="27"/>
    <n v="1"/>
    <m/>
    <n v="14"/>
    <n v="8"/>
    <n v="27"/>
    <n v="1"/>
    <m/>
    <n v="1938"/>
    <n v="0"/>
    <n v="259.49"/>
    <m/>
    <n v="355"/>
    <n v="614.49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Bundibugyo Energy Cooperative Society (BECS)"/>
    <x v="12"/>
    <s v="BECS"/>
    <s v="D10"/>
    <s v="2017Q1D10"/>
    <n v="538553.19999999995"/>
    <n v="95038.8"/>
    <m/>
    <m/>
    <m/>
    <m/>
    <m/>
    <n v="633592"/>
    <m/>
    <m/>
    <m/>
    <m/>
    <m/>
    <m/>
    <m/>
    <m/>
    <m/>
    <m/>
    <n v="263462.66666666698"/>
    <n v="263462.66666666698"/>
    <n v="263462.66666666698"/>
    <m/>
    <n v="790388.00000000093"/>
    <m/>
    <n v="283.11300399999999"/>
    <n v="47423.28"/>
    <n v="47423.28"/>
    <n v="39721"/>
    <n v="71354"/>
    <m/>
    <m/>
    <m/>
    <m/>
    <m/>
    <n v="7"/>
    <n v="27"/>
    <m/>
    <m/>
    <n v="7"/>
    <m/>
    <m/>
    <n v="4"/>
    <m/>
    <m/>
    <n v="4"/>
    <m/>
    <m/>
    <m/>
    <m/>
    <m/>
    <m/>
    <m/>
    <m/>
    <m/>
    <m/>
    <m/>
    <m/>
    <m/>
    <m/>
    <m/>
    <m/>
    <m/>
    <m/>
    <m/>
    <m/>
    <n v="4285"/>
    <n v="49"/>
    <m/>
    <n v="34"/>
    <n v="34"/>
    <n v="6"/>
    <n v="13"/>
    <n v="15"/>
    <n v="7332"/>
    <n v="52"/>
    <m/>
    <m/>
    <m/>
    <m/>
    <m/>
    <n v="7384"/>
    <n v="60.815399999999997"/>
    <n v="100.7285"/>
    <n v="26.33315"/>
    <n v="46.750405000000001"/>
    <n v="5.7226999999999997"/>
    <m/>
    <m/>
    <m/>
    <m/>
    <m/>
    <m/>
    <m/>
    <n v="240.350155"/>
    <n v="18"/>
    <n v="6.4080000000000004"/>
    <n v="3769.8263999999999"/>
    <n v="36"/>
    <n v="12.816000000000001"/>
    <n v="7539.6527999999998"/>
    <n v="0"/>
    <n v="0"/>
    <n v="0"/>
    <n v="119"/>
    <n v="42.363999999999997"/>
    <n v="24922.7412"/>
    <n v="98"/>
    <n v="34.887999999999998"/>
    <n v="20524.610400000001"/>
    <n v="0"/>
    <n v="0"/>
    <n v="0"/>
    <n v="21"/>
    <n v="33"/>
    <n v="13"/>
    <n v="2"/>
    <n v="229"/>
    <n v="21"/>
    <n v="33"/>
    <n v="12"/>
    <n v="2"/>
    <n v="217"/>
    <n v="6890"/>
    <n v="0"/>
    <n v="86.8"/>
    <n v="0"/>
    <n v="138.69999999999999"/>
    <n v="225.5"/>
    <s v="{&quot;1. Although there has been improvement in availability of ssupply there still remains communication gap by UMEME when there is an outage&quot;,&quot;2. More poles have continued to get rotten and eaten  by termites therefore largely affecting power stability this has sustained for a long time and we are still waiting to receive the poles as promised by REA&quot;,&quot;4. Need for capacity building for our staff in areas of new technology is still a necessary requirement especially in transformer repairs and meter calibrations and repair&quot;,&quot;5. Delay in reimbursement of OBA funds by REA has greatly affected business&quot;,&quot;6. Change or, shifting from Sanxing software to Sanplant hich has caused a lot of irregularities ranging from billing complaints to charge in fixed monthly charges and being user unfriendly to staff &quot;}"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Kyegegewa Rural Electricity Cooperation Society"/>
    <x v="0"/>
    <s v="KRECS"/>
    <s v="D11"/>
    <s v="2017Q1D11"/>
    <n v="334397.59999999998"/>
    <n v="257344"/>
    <m/>
    <m/>
    <m/>
    <m/>
    <m/>
    <n v="591741.6"/>
    <m/>
    <m/>
    <m/>
    <m/>
    <m/>
    <m/>
    <m/>
    <m/>
    <m/>
    <n v="346.99879900000002"/>
    <n v="287158"/>
    <n v="287158"/>
    <n v="287158"/>
    <m/>
    <n v="861474"/>
    <m/>
    <m/>
    <m/>
    <n v="51.6"/>
    <n v="256.39999999999998"/>
    <n v="0"/>
    <m/>
    <m/>
    <m/>
    <m/>
    <m/>
    <n v="27"/>
    <n v="26"/>
    <m/>
    <m/>
    <n v="15"/>
    <m/>
    <m/>
    <m/>
    <m/>
    <m/>
    <m/>
    <m/>
    <m/>
    <m/>
    <m/>
    <m/>
    <m/>
    <m/>
    <m/>
    <m/>
    <m/>
    <m/>
    <m/>
    <m/>
    <m/>
    <m/>
    <m/>
    <m/>
    <m/>
    <m/>
    <m/>
    <n v="3475"/>
    <n v="68"/>
    <m/>
    <n v="18"/>
    <n v="18"/>
    <n v="0"/>
    <n v="18"/>
    <n v="0"/>
    <n v="3178"/>
    <n v="64"/>
    <n v="0"/>
    <m/>
    <m/>
    <m/>
    <m/>
    <n v="3242"/>
    <n v="47.563850000000002"/>
    <n v="26.202999999999999"/>
    <n v="12.513999999999999"/>
    <n v="13.046664"/>
    <n v="111.479744"/>
    <n v="37.405087999999999"/>
    <m/>
    <m/>
    <m/>
    <m/>
    <m/>
    <m/>
    <n v="248.212346"/>
    <m/>
    <m/>
    <m/>
    <n v="121"/>
    <n v="144.69999999999999"/>
    <n v="32"/>
    <m/>
    <m/>
    <m/>
    <m/>
    <m/>
    <m/>
    <m/>
    <m/>
    <m/>
    <m/>
    <m/>
    <m/>
    <n v="0"/>
    <n v="38"/>
    <n v="0"/>
    <n v="1"/>
    <n v="200"/>
    <n v="0"/>
    <n v="38"/>
    <n v="0"/>
    <n v="1"/>
    <n v="200"/>
    <n v="1906"/>
    <n v="0"/>
    <n v="174"/>
    <n v="0"/>
    <n v="220"/>
    <n v="39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2"/>
    <x v="3"/>
    <s v="2017Q1"/>
    <s v="Distribution"/>
    <s v="Local"/>
    <s v="UMEME(U) Limited"/>
    <x v="1"/>
    <s v="Umeme"/>
    <s v="D14"/>
    <s v="2017Q1D14"/>
    <n v="151990510.53111801"/>
    <n v="83176343.562354594"/>
    <n v="107792339.21699999"/>
    <n v="170523974.96399999"/>
    <n v="160162944"/>
    <n v="373005"/>
    <m/>
    <n v="674019117.27447259"/>
    <m/>
    <m/>
    <m/>
    <m/>
    <m/>
    <m/>
    <m/>
    <m/>
    <m/>
    <m/>
    <n v="226207498"/>
    <n v="417074205"/>
    <n v="177008886"/>
    <n v="0"/>
    <n v="820290589"/>
    <m/>
    <m/>
    <m/>
    <m/>
    <m/>
    <m/>
    <m/>
    <n v="0"/>
    <n v="215"/>
    <n v="2"/>
    <n v="132"/>
    <n v="943"/>
    <n v="3688"/>
    <n v="2"/>
    <n v="1"/>
    <n v="2332"/>
    <n v="18"/>
    <n v="3"/>
    <n v="1913"/>
    <n v="13"/>
    <n v="24"/>
    <n v="1193"/>
    <n v="0"/>
    <n v="8"/>
    <n v="815"/>
    <n v="0"/>
    <n v="4"/>
    <n v="69"/>
    <n v="29"/>
    <n v="14"/>
    <n v="288"/>
    <m/>
    <m/>
    <m/>
    <m/>
    <m/>
    <m/>
    <m/>
    <m/>
    <m/>
    <m/>
    <m/>
    <n v="1994358"/>
    <n v="11706"/>
    <n v="6"/>
    <n v="1395"/>
    <n v="1401"/>
    <n v="1384"/>
    <n v="11"/>
    <n v="0"/>
    <n v="899599"/>
    <n v="81351"/>
    <n v="2514"/>
    <n v="500"/>
    <n v="38"/>
    <n v="304"/>
    <m/>
    <n v="98430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809.770000000004"/>
    <n v="5891.4000000000005"/>
    <n v="7377.1900000000005"/>
    <n v="32078.360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0"/>
    <s v="2016Q4"/>
    <s v="Distribution"/>
    <s v="Local"/>
    <s v="UEDCL"/>
    <x v="13"/>
    <s v="UEDCL"/>
    <s v="D13"/>
    <s v="2016Q4D13"/>
    <n v="1419029.2"/>
    <n v="741835.5"/>
    <n v="364083"/>
    <n v="0"/>
    <m/>
    <n v="0"/>
    <m/>
    <n v="2524947.7000000002"/>
    <m/>
    <m/>
    <m/>
    <m/>
    <m/>
    <m/>
    <m/>
    <m/>
    <m/>
    <m/>
    <n v="0"/>
    <n v="0"/>
    <n v="0"/>
    <n v="3243510"/>
    <n v="3243510"/>
    <m/>
    <m/>
    <m/>
    <m/>
    <m/>
    <m/>
    <m/>
    <n v="0"/>
    <m/>
    <m/>
    <m/>
    <n v="150"/>
    <n v="278"/>
    <m/>
    <m/>
    <n v="80"/>
    <m/>
    <m/>
    <n v="10"/>
    <m/>
    <m/>
    <n v="4"/>
    <n v="0"/>
    <n v="0"/>
    <n v="0"/>
    <n v="9"/>
    <n v="0"/>
    <n v="0"/>
    <n v="0"/>
    <n v="0"/>
    <n v="0"/>
    <m/>
    <m/>
    <m/>
    <m/>
    <m/>
    <m/>
    <m/>
    <m/>
    <m/>
    <m/>
    <m/>
    <n v="33410"/>
    <n v="531"/>
    <n v="0"/>
    <n v="89"/>
    <n v="89"/>
    <m/>
    <m/>
    <m/>
    <n v="11874"/>
    <n v="278"/>
    <n v="10"/>
    <n v="0"/>
    <m/>
    <n v="0"/>
    <m/>
    <n v="12162"/>
    <n v="607.72799999999995"/>
    <n v="320.22000000000003"/>
    <n v="79.045000000000002"/>
    <n v="183.16"/>
    <n v="0"/>
    <n v="0"/>
    <n v="0"/>
    <m/>
    <m/>
    <m/>
    <m/>
    <m/>
    <n v="1190.1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0"/>
    <s v="2016Q4"/>
    <s v="Distribution"/>
    <s v="Local"/>
    <s v="Southern West Service Territory (SWST)"/>
    <x v="8"/>
    <s v="UEDCL"/>
    <s v="D7"/>
    <s v="2016Q4D7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m/>
    <m/>
    <m/>
    <m/>
    <m/>
    <m/>
    <m/>
    <m/>
    <m/>
    <m/>
    <m/>
    <n v="12220"/>
    <n v="16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Southern Service Territory (SST)"/>
    <x v="7"/>
    <s v="UEDCL"/>
    <s v="D6"/>
    <s v="2016Q4D6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m/>
    <m/>
    <m/>
    <m/>
    <m/>
    <m/>
    <m/>
    <m/>
    <m/>
    <m/>
    <m/>
    <n v="19510"/>
    <n v="260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Pader Abim Community Multipurpose Electric Co-operative Society Limited"/>
    <x v="11"/>
    <s v="PACMECS"/>
    <s v="D9"/>
    <s v="2016Q4D9"/>
    <n v="306952"/>
    <n v="132020"/>
    <n v="0"/>
    <n v="0"/>
    <m/>
    <n v="0"/>
    <m/>
    <n v="438972"/>
    <m/>
    <m/>
    <m/>
    <m/>
    <m/>
    <m/>
    <m/>
    <m/>
    <m/>
    <m/>
    <n v="0"/>
    <n v="0"/>
    <n v="0"/>
    <n v="548169"/>
    <n v="548169"/>
    <m/>
    <m/>
    <m/>
    <m/>
    <m/>
    <m/>
    <m/>
    <n v="0"/>
    <m/>
    <n v="0"/>
    <n v="0"/>
    <n v="23"/>
    <n v="53"/>
    <n v="0"/>
    <m/>
    <n v="13"/>
    <n v="0"/>
    <m/>
    <n v="4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5955"/>
    <n v="95"/>
    <n v="0"/>
    <n v="32"/>
    <n v="32"/>
    <m/>
    <m/>
    <m/>
    <n v="2512"/>
    <n v="56"/>
    <n v="0"/>
    <n v="0"/>
    <m/>
    <n v="0"/>
    <m/>
    <n v="2568"/>
    <n v="75.516900000000007"/>
    <n v="34.320405999999998"/>
    <n v="12.889010000000001"/>
    <n v="31.536799999999999"/>
    <n v="0"/>
    <n v="0"/>
    <n v="0"/>
    <m/>
    <m/>
    <m/>
    <m/>
    <m/>
    <n v="154.26311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North Western Service Territory (NWST)"/>
    <x v="9"/>
    <s v="UEDCL"/>
    <s v="D8"/>
    <s v="2016Q4D8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m/>
    <m/>
    <m/>
    <m/>
    <m/>
    <m/>
    <m/>
    <m/>
    <m/>
    <m/>
    <m/>
    <n v="21570"/>
    <n v="24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Kilembe Investment Limited"/>
    <x v="10"/>
    <s v="KIL"/>
    <s v="D12"/>
    <s v="2016Q4D12"/>
    <n v="879396.68490462506"/>
    <n v="95140.751447675604"/>
    <n v="44270.213647699697"/>
    <n v="0"/>
    <m/>
    <n v="0"/>
    <m/>
    <n v="1018807.6500000004"/>
    <m/>
    <m/>
    <m/>
    <m/>
    <m/>
    <m/>
    <m/>
    <m/>
    <m/>
    <m/>
    <n v="0"/>
    <n v="0"/>
    <n v="0"/>
    <n v="1274411"/>
    <n v="1274411"/>
    <m/>
    <m/>
    <m/>
    <m/>
    <m/>
    <m/>
    <m/>
    <n v="0"/>
    <m/>
    <n v="0"/>
    <n v="0"/>
    <n v="22"/>
    <n v="43"/>
    <n v="0"/>
    <m/>
    <n v="17"/>
    <n v="0"/>
    <m/>
    <n v="2"/>
    <n v="0"/>
    <n v="0"/>
    <n v="5"/>
    <n v="0"/>
    <n v="0"/>
    <n v="0"/>
    <n v="2"/>
    <n v="0"/>
    <n v="0"/>
    <n v="0"/>
    <n v="0"/>
    <n v="0"/>
    <m/>
    <m/>
    <m/>
    <m/>
    <m/>
    <m/>
    <m/>
    <m/>
    <m/>
    <m/>
    <m/>
    <n v="7375"/>
    <n v="91"/>
    <n v="0"/>
    <n v="40"/>
    <n v="40"/>
    <m/>
    <m/>
    <m/>
    <n v="10051"/>
    <n v="155"/>
    <n v="24"/>
    <n v="0"/>
    <m/>
    <n v="0"/>
    <m/>
    <n v="10230"/>
    <n v="165.43561099999999"/>
    <n v="19.602920000000001"/>
    <n v="59.403700000000001"/>
    <n v="59.768799999999999"/>
    <n v="8.1933000000000007"/>
    <n v="0"/>
    <n v="0"/>
    <m/>
    <m/>
    <m/>
    <m/>
    <m/>
    <n v="312.40433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Bundibugyo Energy Cooperative Society (BECS)"/>
    <x v="12"/>
    <s v="BECS"/>
    <s v="D10"/>
    <s v="2016Q4D10"/>
    <n v="488543"/>
    <n v="86213"/>
    <n v="0"/>
    <n v="0"/>
    <m/>
    <n v="0"/>
    <m/>
    <n v="574756"/>
    <m/>
    <m/>
    <m/>
    <m/>
    <m/>
    <m/>
    <m/>
    <m/>
    <m/>
    <m/>
    <n v="0"/>
    <n v="0"/>
    <n v="0"/>
    <n v="762689"/>
    <n v="762689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m/>
    <m/>
    <m/>
    <m/>
    <m/>
    <m/>
    <m/>
    <m/>
    <m/>
    <m/>
    <m/>
    <n v="3985"/>
    <n v="46"/>
    <n v="0"/>
    <n v="34"/>
    <n v="34"/>
    <m/>
    <m/>
    <m/>
    <n v="7057"/>
    <n v="52"/>
    <n v="0"/>
    <n v="0"/>
    <m/>
    <n v="0"/>
    <m/>
    <n v="7109"/>
    <n v="112.75242799999999"/>
    <n v="86.825280000000006"/>
    <n v="19.957770799999999"/>
    <n v="66.945706000000001"/>
    <n v="0"/>
    <n v="0"/>
    <n v="0"/>
    <m/>
    <m/>
    <m/>
    <m/>
    <m/>
    <n v="286.481184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Kyegegewa Rural Electricity Cooperation Society"/>
    <x v="0"/>
    <s v="KRECS"/>
    <s v="D11"/>
    <s v="2016Q4D11"/>
    <n v="360389"/>
    <n v="157566.1"/>
    <n v="0"/>
    <n v="0"/>
    <m/>
    <n v="0"/>
    <m/>
    <n v="517955.1"/>
    <m/>
    <m/>
    <m/>
    <m/>
    <m/>
    <m/>
    <m/>
    <m/>
    <m/>
    <m/>
    <n v="0"/>
    <n v="0"/>
    <n v="0"/>
    <n v="758230"/>
    <n v="758230"/>
    <m/>
    <m/>
    <m/>
    <m/>
    <m/>
    <m/>
    <m/>
    <n v="0"/>
    <m/>
    <n v="0"/>
    <n v="0"/>
    <n v="27"/>
    <n v="25"/>
    <n v="0"/>
    <m/>
    <n v="15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3425"/>
    <n v="67"/>
    <n v="0"/>
    <n v="16"/>
    <n v="16"/>
    <m/>
    <m/>
    <m/>
    <n v="2942"/>
    <n v="60"/>
    <n v="0"/>
    <n v="0"/>
    <m/>
    <n v="0"/>
    <m/>
    <n v="3002"/>
    <n v="44.460999999999999"/>
    <n v="28.776202999999999"/>
    <n v="7.4829999999999997"/>
    <n v="30.918013999999999"/>
    <n v="7.9149999999999998E-2"/>
    <n v="11.587933"/>
    <n v="0"/>
    <m/>
    <m/>
    <m/>
    <m/>
    <m/>
    <n v="123.3052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0"/>
    <s v="2016Q4"/>
    <s v="Distribution"/>
    <s v="Local"/>
    <s v="Central North Service Territory (CNST)"/>
    <x v="2"/>
    <s v="UEDCL"/>
    <s v="D1"/>
    <s v="2016Q4D1"/>
    <n v="260206.58462325315"/>
    <n v="143479.92537674654"/>
    <n v="75811"/>
    <m/>
    <m/>
    <m/>
    <m/>
    <n v="479497.50999999966"/>
    <m/>
    <m/>
    <m/>
    <m/>
    <m/>
    <m/>
    <m/>
    <m/>
    <m/>
    <n v="296.52942899999999"/>
    <n v="198631.83333333334"/>
    <n v="198631.83333333334"/>
    <n v="198631.83333333334"/>
    <m/>
    <n v="595895.5"/>
    <m/>
    <n v="165.56320599999998"/>
    <m/>
    <m/>
    <m/>
    <m/>
    <m/>
    <m/>
    <m/>
    <m/>
    <m/>
    <n v="18"/>
    <n v="40"/>
    <m/>
    <m/>
    <n v="24"/>
    <m/>
    <m/>
    <n v="1"/>
    <m/>
    <m/>
    <n v="2"/>
    <n v="1"/>
    <m/>
    <m/>
    <m/>
    <m/>
    <m/>
    <m/>
    <m/>
    <m/>
    <m/>
    <m/>
    <m/>
    <m/>
    <m/>
    <m/>
    <m/>
    <m/>
    <m/>
    <m/>
    <m/>
    <n v="5995"/>
    <n v="86"/>
    <m/>
    <n v="44"/>
    <n v="44"/>
    <n v="38"/>
    <m/>
    <n v="6"/>
    <m/>
    <m/>
    <m/>
    <m/>
    <m/>
    <m/>
    <m/>
    <n v="0"/>
    <n v="103.709113"/>
    <n v="32.526533399999998"/>
    <n v="16.990392999999997"/>
    <n v="41.317463000000004"/>
    <m/>
    <m/>
    <m/>
    <m/>
    <m/>
    <m/>
    <m/>
    <m/>
    <n v="194.54350239999999"/>
    <n v="27.77"/>
    <n v="3.9"/>
    <n v="2.77"/>
    <n v="188"/>
    <n v="28.5"/>
    <n v="18.75"/>
    <n v="0"/>
    <n v="0"/>
    <n v="0"/>
    <n v="667.5"/>
    <n v="118"/>
    <n v="59.34"/>
    <n v="77.8"/>
    <n v="14.73"/>
    <n v="9.6999999999999993"/>
    <m/>
    <m/>
    <m/>
    <n v="0"/>
    <n v="34"/>
    <n v="96"/>
    <n v="172"/>
    <n v="32"/>
    <n v="0"/>
    <n v="34"/>
    <n v="96"/>
    <n v="172"/>
    <n v="32"/>
    <n v="1938"/>
    <m/>
    <n v="256"/>
    <m/>
    <n v="351.6"/>
    <n v="607.6"/>
    <m/>
    <n v="21.015679999999996"/>
    <n v="0"/>
    <n v="0"/>
    <n v="0"/>
    <m/>
    <n v="1.2691999999999999"/>
    <n v="0"/>
    <n v="9.1014090000000003"/>
    <n v="0.4"/>
    <m/>
    <n v="0"/>
    <s v="Minigrid"/>
    <m/>
    <m/>
    <m/>
    <m/>
    <m/>
    <m/>
    <m/>
    <m/>
    <m/>
    <m/>
    <m/>
    <m/>
    <m/>
    <m/>
    <m/>
    <n v="0.19533288974325194"/>
    <m/>
  </r>
  <r>
    <x v="3"/>
    <x v="0"/>
    <s v="2016Q4"/>
    <s v="Distribution"/>
    <s v="Local"/>
    <s v="UMEME(U) Limited"/>
    <x v="1"/>
    <s v="Umeme"/>
    <s v="D14"/>
    <s v="2016Q4D14"/>
    <n v="153151730.62512499"/>
    <n v="83226075.672502607"/>
    <n v="106877379.15700001"/>
    <n v="315290506"/>
    <m/>
    <n v="404831"/>
    <m/>
    <n v="658950522.45462763"/>
    <m/>
    <m/>
    <m/>
    <m/>
    <m/>
    <m/>
    <m/>
    <m/>
    <m/>
    <m/>
    <n v="224929886.90708399"/>
    <n v="409036602.757038"/>
    <n v="168580510.33587801"/>
    <m/>
    <n v="802547000"/>
    <m/>
    <m/>
    <m/>
    <m/>
    <m/>
    <m/>
    <m/>
    <n v="0"/>
    <m/>
    <n v="2"/>
    <n v="129"/>
    <n v="935"/>
    <n v="3627"/>
    <n v="2"/>
    <m/>
    <n v="2310"/>
    <n v="18"/>
    <m/>
    <n v="1895"/>
    <n v="13"/>
    <n v="24"/>
    <n v="1190"/>
    <n v="0"/>
    <n v="8"/>
    <n v="809"/>
    <n v="0"/>
    <n v="4"/>
    <n v="67"/>
    <n v="28"/>
    <n v="14"/>
    <n v="286"/>
    <m/>
    <m/>
    <m/>
    <m/>
    <m/>
    <m/>
    <m/>
    <m/>
    <m/>
    <m/>
    <m/>
    <n v="1975455"/>
    <n v="11361"/>
    <n v="6"/>
    <n v="1378"/>
    <n v="1384"/>
    <m/>
    <m/>
    <m/>
    <n v="867671"/>
    <n v="79746"/>
    <n v="2564"/>
    <n v="527"/>
    <m/>
    <n v="306"/>
    <m/>
    <n v="95081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646.13"/>
    <n v="5866.1500000000005"/>
    <n v="7278.5"/>
    <n v="31790.78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1"/>
    <s v="2016Q3"/>
    <s v="Distribution"/>
    <s v="Local"/>
    <s v="UEDCL"/>
    <x v="13"/>
    <s v="UEDCL"/>
    <s v="D13"/>
    <s v="2016Q3D13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m/>
    <m/>
    <n v="0"/>
    <n v="0"/>
    <m/>
    <m/>
    <n v="0"/>
    <m/>
    <m/>
    <n v="0"/>
    <m/>
    <m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391.55090799999999"/>
    <n v="0"/>
    <n v="0"/>
    <n v="0"/>
    <n v="566.5027"/>
    <n v="0"/>
    <n v="0"/>
    <m/>
    <m/>
    <m/>
    <m/>
    <m/>
    <n v="958.053607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1"/>
    <s v="2016Q3"/>
    <s v="Distribution"/>
    <s v="Local"/>
    <s v="Southern West Service Territory (SWST)"/>
    <x v="8"/>
    <s v="UEDCL"/>
    <s v="D7"/>
    <s v="2016Q3D7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m/>
    <m/>
    <m/>
    <m/>
    <m/>
    <m/>
    <m/>
    <m/>
    <m/>
    <m/>
    <m/>
    <n v="12220"/>
    <n v="16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Southern Service Territory (SST)"/>
    <x v="7"/>
    <s v="UEDCL"/>
    <s v="D6"/>
    <s v="2016Q3D6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m/>
    <m/>
    <m/>
    <m/>
    <m/>
    <m/>
    <m/>
    <m/>
    <m/>
    <m/>
    <m/>
    <n v="19510"/>
    <n v="260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Pader Abim Community Multipurpose Electric Co-operative Society Limited"/>
    <x v="11"/>
    <s v="PACMECS"/>
    <s v="D9"/>
    <s v="2016Q3D9"/>
    <n v="367228"/>
    <n v="148699"/>
    <n v="0"/>
    <n v="0"/>
    <m/>
    <n v="0"/>
    <m/>
    <n v="515927"/>
    <m/>
    <m/>
    <m/>
    <m/>
    <m/>
    <m/>
    <m/>
    <m/>
    <m/>
    <m/>
    <n v="0"/>
    <n v="0"/>
    <n v="0"/>
    <n v="562537"/>
    <n v="56253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25"/>
    <n v="25"/>
    <m/>
    <m/>
    <m/>
    <n v="2442"/>
    <n v="55"/>
    <n v="0"/>
    <n v="0"/>
    <m/>
    <n v="0"/>
    <m/>
    <n v="2497"/>
    <n v="62.437874999999998"/>
    <n v="16.048999999999999"/>
    <n v="9.9115000000000002"/>
    <n v="21.529499999999999"/>
    <n v="0"/>
    <n v="0"/>
    <n v="0"/>
    <m/>
    <m/>
    <m/>
    <m/>
    <m/>
    <n v="109.927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North Western Service Territory (NWST)"/>
    <x v="9"/>
    <s v="UEDCL"/>
    <s v="D8"/>
    <s v="2016Q3D8"/>
    <n v="0"/>
    <n v="0"/>
    <n v="0"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m/>
    <m/>
    <m/>
    <m/>
    <m/>
    <m/>
    <m/>
    <m/>
    <m/>
    <m/>
    <m/>
    <n v="21570"/>
    <n v="248"/>
    <n v="0"/>
    <n v="0"/>
    <n v="0"/>
    <m/>
    <m/>
    <m/>
    <n v="0"/>
    <n v="0"/>
    <n v="0"/>
    <n v="0"/>
    <m/>
    <n v="0"/>
    <m/>
    <n v="0"/>
    <n v="0"/>
    <n v="0"/>
    <n v="0"/>
    <n v="0"/>
    <n v="0"/>
    <n v="0"/>
    <n v="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Kilembe Investment Limited"/>
    <x v="10"/>
    <s v="KIL"/>
    <s v="D12"/>
    <s v="2016Q3D12"/>
    <n v="931715"/>
    <n v="100801"/>
    <n v="46904"/>
    <n v="0"/>
    <m/>
    <n v="0"/>
    <m/>
    <n v="1079420"/>
    <m/>
    <m/>
    <m/>
    <m/>
    <m/>
    <m/>
    <m/>
    <m/>
    <m/>
    <m/>
    <n v="0"/>
    <n v="0"/>
    <n v="0"/>
    <n v="1273642"/>
    <n v="1273642"/>
    <m/>
    <m/>
    <m/>
    <m/>
    <m/>
    <m/>
    <m/>
    <n v="0"/>
    <m/>
    <n v="0"/>
    <n v="0"/>
    <n v="22"/>
    <n v="43"/>
    <n v="0"/>
    <m/>
    <n v="17"/>
    <n v="0"/>
    <m/>
    <n v="2"/>
    <n v="0"/>
    <n v="0"/>
    <n v="5"/>
    <n v="0"/>
    <n v="0"/>
    <n v="0"/>
    <n v="2"/>
    <n v="0"/>
    <n v="0"/>
    <n v="0"/>
    <n v="0"/>
    <n v="0"/>
    <m/>
    <m/>
    <m/>
    <m/>
    <m/>
    <m/>
    <m/>
    <m/>
    <m/>
    <m/>
    <m/>
    <n v="7375"/>
    <n v="91"/>
    <n v="0"/>
    <n v="36"/>
    <n v="36"/>
    <m/>
    <m/>
    <m/>
    <n v="9596"/>
    <n v="146"/>
    <n v="0"/>
    <n v="0"/>
    <m/>
    <n v="0"/>
    <m/>
    <n v="9742"/>
    <n v="152.66457800000001"/>
    <n v="89.469583"/>
    <n v="29.742999999999999"/>
    <n v="47.778979999999997"/>
    <n v="5.4390000000000001"/>
    <n v="0"/>
    <n v="0"/>
    <m/>
    <m/>
    <m/>
    <m/>
    <m/>
    <n v="325.09514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Bundibugyo Energy Cooperative Society (BECS)"/>
    <x v="12"/>
    <s v="BECS"/>
    <s v="D10"/>
    <s v="2016Q3D10"/>
    <n v="296157"/>
    <n v="52263"/>
    <n v="0"/>
    <n v="0"/>
    <m/>
    <n v="0"/>
    <m/>
    <n v="348420"/>
    <m/>
    <m/>
    <m/>
    <m/>
    <m/>
    <m/>
    <m/>
    <m/>
    <m/>
    <m/>
    <n v="0"/>
    <n v="0"/>
    <n v="0"/>
    <n v="710757"/>
    <n v="710757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m/>
    <m/>
    <m/>
    <m/>
    <m/>
    <m/>
    <m/>
    <m/>
    <m/>
    <m/>
    <m/>
    <n v="3985"/>
    <n v="46"/>
    <n v="0"/>
    <n v="34"/>
    <n v="34"/>
    <m/>
    <m/>
    <m/>
    <n v="6847"/>
    <n v="52"/>
    <n v="0"/>
    <n v="0"/>
    <m/>
    <n v="0"/>
    <m/>
    <n v="6899"/>
    <n v="79.694124000000002"/>
    <n v="45.935400000000001"/>
    <n v="19.718920000000001"/>
    <n v="74.953523000000004"/>
    <n v="0"/>
    <n v="0"/>
    <n v="0"/>
    <m/>
    <m/>
    <m/>
    <m/>
    <m/>
    <n v="220.30196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Kyegegewa Rural Electricity Cooperation Society"/>
    <x v="0"/>
    <s v="KRECS"/>
    <s v="D11"/>
    <s v="2016Q3D11"/>
    <n v="276761.7"/>
    <n v="199569.5"/>
    <n v="0"/>
    <n v="0"/>
    <m/>
    <n v="0"/>
    <m/>
    <n v="476331.2"/>
    <m/>
    <m/>
    <m/>
    <m/>
    <m/>
    <m/>
    <m/>
    <m/>
    <m/>
    <m/>
    <n v="0"/>
    <n v="0"/>
    <n v="0"/>
    <n v="723568"/>
    <n v="723568"/>
    <m/>
    <m/>
    <m/>
    <m/>
    <m/>
    <m/>
    <m/>
    <n v="0"/>
    <m/>
    <n v="0"/>
    <n v="0"/>
    <n v="26"/>
    <n v="26"/>
    <n v="0"/>
    <m/>
    <n v="15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3450"/>
    <n v="67"/>
    <n v="0"/>
    <n v="16"/>
    <n v="16"/>
    <m/>
    <m/>
    <m/>
    <n v="2816"/>
    <n v="60"/>
    <n v="0"/>
    <n v="0"/>
    <m/>
    <n v="0"/>
    <m/>
    <n v="2876"/>
    <n v="42.475999999999999"/>
    <n v="21.983702999999998"/>
    <n v="9.4429999999999996"/>
    <n v="13.233203"/>
    <n v="0.10066"/>
    <n v="6.7242839999999999"/>
    <n v="0"/>
    <m/>
    <m/>
    <m/>
    <m/>
    <m/>
    <n v="93.96084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1"/>
    <s v="2016Q3"/>
    <s v="Distribution"/>
    <s v="Local"/>
    <s v="Central North Service Territory (CNST)"/>
    <x v="2"/>
    <s v="UEDCL"/>
    <s v="D1"/>
    <s v="2016Q3D1"/>
    <n v="153528"/>
    <n v="144811"/>
    <n v="26482"/>
    <m/>
    <m/>
    <m/>
    <m/>
    <n v="324821"/>
    <m/>
    <m/>
    <m/>
    <m/>
    <m/>
    <m/>
    <m/>
    <m/>
    <m/>
    <n v="189.95989500000002"/>
    <n v="139130.66666666666"/>
    <n v="139130.66666666666"/>
    <n v="139130.66666666666"/>
    <m/>
    <n v="417392"/>
    <m/>
    <n v="116.58422200000001"/>
    <m/>
    <m/>
    <m/>
    <m/>
    <m/>
    <m/>
    <m/>
    <m/>
    <m/>
    <n v="18"/>
    <n v="40"/>
    <m/>
    <m/>
    <n v="24"/>
    <m/>
    <m/>
    <n v="1"/>
    <m/>
    <m/>
    <n v="2"/>
    <n v="1"/>
    <m/>
    <m/>
    <m/>
    <m/>
    <m/>
    <m/>
    <m/>
    <m/>
    <m/>
    <m/>
    <m/>
    <m/>
    <m/>
    <m/>
    <m/>
    <m/>
    <m/>
    <m/>
    <m/>
    <n v="5995"/>
    <n v="86"/>
    <m/>
    <n v="44"/>
    <n v="44"/>
    <n v="38"/>
    <m/>
    <n v="6"/>
    <n v="5653"/>
    <n v="119"/>
    <n v="3"/>
    <m/>
    <m/>
    <m/>
    <m/>
    <n v="5775"/>
    <n v="86.923411000000002"/>
    <n v="6.2327500000000002"/>
    <n v="7.256405"/>
    <n v="44.022866999999998"/>
    <n v="116.71834200000001"/>
    <m/>
    <m/>
    <m/>
    <m/>
    <m/>
    <m/>
    <m/>
    <n v="261.153775"/>
    <n v="21.48"/>
    <n v="3.5"/>
    <n v="1.7605"/>
    <n v="152"/>
    <n v="25.332999999999998"/>
    <n v="12.742667000000001"/>
    <n v="0"/>
    <n v="0"/>
    <n v="0"/>
    <n v="647.5"/>
    <n v="108"/>
    <n v="54.323999999999998"/>
    <n v="67.8"/>
    <n v="11.333"/>
    <n v="5.7"/>
    <m/>
    <m/>
    <m/>
    <n v="0"/>
    <n v="10"/>
    <n v="49"/>
    <n v="51"/>
    <n v="12"/>
    <n v="0"/>
    <n v="10"/>
    <n v="49"/>
    <n v="51"/>
    <n v="12"/>
    <n v="1938"/>
    <m/>
    <n v="256"/>
    <m/>
    <n v="351.6"/>
    <n v="607.6"/>
    <m/>
    <n v="13.553544067796611"/>
    <n v="6.1355932203389835E-2"/>
    <n v="0"/>
    <n v="0.33898305084745767"/>
    <m/>
    <n v="1.5622881355932203"/>
    <n v="3.8496737288135594"/>
    <n v="2.4"/>
    <n v="0.4"/>
    <m/>
    <n v="0"/>
    <s v="Minigrid"/>
    <m/>
    <m/>
    <m/>
    <m/>
    <m/>
    <m/>
    <m/>
    <m/>
    <m/>
    <m/>
    <m/>
    <m/>
    <m/>
    <m/>
    <n v="0.66600000000000004"/>
    <n v="0"/>
    <m/>
  </r>
  <r>
    <x v="3"/>
    <x v="1"/>
    <s v="2016Q3"/>
    <s v="Distribution"/>
    <s v="Local"/>
    <s v="UMEME(U) Limited"/>
    <x v="1"/>
    <s v="Umeme"/>
    <s v="D14"/>
    <s v="2016Q3D14"/>
    <n v="144836904"/>
    <n v="82136043"/>
    <n v="106616088"/>
    <n v="316782855"/>
    <m/>
    <n v="506105"/>
    <m/>
    <n v="650877995"/>
    <m/>
    <m/>
    <m/>
    <m/>
    <m/>
    <m/>
    <m/>
    <m/>
    <m/>
    <m/>
    <n v="221480537"/>
    <n v="413064979"/>
    <n v="167351423"/>
    <n v="0"/>
    <n v="801896939"/>
    <m/>
    <m/>
    <m/>
    <m/>
    <m/>
    <m/>
    <m/>
    <n v="0"/>
    <m/>
    <n v="2"/>
    <n v="130"/>
    <n v="915"/>
    <n v="3509"/>
    <n v="2"/>
    <m/>
    <n v="2242"/>
    <n v="17"/>
    <m/>
    <n v="1855"/>
    <n v="13"/>
    <n v="23"/>
    <n v="1174"/>
    <n v="0"/>
    <n v="7"/>
    <n v="805"/>
    <n v="0"/>
    <n v="4"/>
    <n v="62"/>
    <n v="28"/>
    <n v="14"/>
    <n v="285"/>
    <m/>
    <m/>
    <m/>
    <m/>
    <m/>
    <m/>
    <m/>
    <m/>
    <m/>
    <m/>
    <m/>
    <n v="1942231"/>
    <n v="11087"/>
    <n v="6"/>
    <n v="1390"/>
    <n v="1396"/>
    <m/>
    <m/>
    <m/>
    <n v="816897"/>
    <n v="74035"/>
    <n v="2468"/>
    <n v="533"/>
    <m/>
    <n v="305"/>
    <m/>
    <n v="89423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8553.150000000001"/>
    <n v="5801.6000000000013"/>
    <n v="7064.9"/>
    <n v="31419.6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2"/>
    <s v="2016Q2"/>
    <s v="Distribution"/>
    <s v="Local"/>
    <s v="UEDCL"/>
    <x v="13"/>
    <s v="UEDCL"/>
    <s v="D13"/>
    <s v="2016Q2D13"/>
    <n v="1013681"/>
    <n v="880643"/>
    <n v="180044"/>
    <n v="0"/>
    <m/>
    <n v="0"/>
    <m/>
    <n v="2074368"/>
    <m/>
    <m/>
    <m/>
    <m/>
    <m/>
    <m/>
    <m/>
    <m/>
    <m/>
    <m/>
    <n v="0"/>
    <n v="0"/>
    <n v="0"/>
    <n v="3592666"/>
    <n v="3592666"/>
    <m/>
    <m/>
    <m/>
    <m/>
    <m/>
    <m/>
    <m/>
    <n v="0"/>
    <m/>
    <m/>
    <m/>
    <n v="133"/>
    <n v="259"/>
    <m/>
    <m/>
    <n v="60"/>
    <m/>
    <m/>
    <n v="8"/>
    <m/>
    <m/>
    <n v="5"/>
    <n v="0"/>
    <n v="0"/>
    <n v="0"/>
    <n v="9"/>
    <n v="0"/>
    <n v="0"/>
    <n v="0"/>
    <n v="0"/>
    <n v="0"/>
    <m/>
    <m/>
    <m/>
    <m/>
    <m/>
    <m/>
    <m/>
    <m/>
    <m/>
    <m/>
    <m/>
    <n v="29950"/>
    <n v="474"/>
    <n v="0"/>
    <n v="69"/>
    <n v="69"/>
    <m/>
    <m/>
    <m/>
    <n v="10537"/>
    <n v="244"/>
    <n v="5"/>
    <n v="0"/>
    <m/>
    <n v="0"/>
    <m/>
    <n v="10786"/>
    <n v="518.73548400000004"/>
    <n v="393.20527600000003"/>
    <n v="50.374437"/>
    <n v="208.69635700000001"/>
    <n v="0"/>
    <n v="0"/>
    <n v="0"/>
    <m/>
    <m/>
    <m/>
    <m/>
    <m/>
    <n v="1171.01155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2"/>
    <s v="2016Q2"/>
    <s v="Distribution"/>
    <s v="Local"/>
    <s v="Southern West Service Territory (SWST)"/>
    <x v="8"/>
    <s v="UEDCL"/>
    <s v="D7"/>
    <s v="2016Q2D7"/>
    <m/>
    <m/>
    <m/>
    <m/>
    <m/>
    <n v="0"/>
    <m/>
    <n v="0"/>
    <m/>
    <m/>
    <m/>
    <m/>
    <m/>
    <m/>
    <m/>
    <m/>
    <m/>
    <m/>
    <n v="593322"/>
    <n v="593322"/>
    <n v="593322"/>
    <m/>
    <n v="1779966"/>
    <m/>
    <m/>
    <m/>
    <m/>
    <m/>
    <m/>
    <m/>
    <n v="0"/>
    <m/>
    <n v="0"/>
    <n v="0"/>
    <n v="31"/>
    <n v="108"/>
    <n v="0"/>
    <m/>
    <n v="17"/>
    <n v="0"/>
    <m/>
    <n v="7"/>
    <n v="0"/>
    <n v="0"/>
    <n v="3"/>
    <n v="0"/>
    <n v="0"/>
    <n v="0"/>
    <n v="0"/>
    <n v="0"/>
    <n v="0"/>
    <n v="0"/>
    <n v="0"/>
    <n v="2"/>
    <m/>
    <m/>
    <m/>
    <m/>
    <m/>
    <m/>
    <m/>
    <m/>
    <m/>
    <m/>
    <m/>
    <n v="12220"/>
    <n v="168"/>
    <n v="0"/>
    <n v="0"/>
    <n v="0"/>
    <m/>
    <m/>
    <m/>
    <n v="6282"/>
    <n v="99"/>
    <n v="10"/>
    <n v="0"/>
    <m/>
    <n v="0"/>
    <m/>
    <n v="6391"/>
    <n v="48.894182999999998"/>
    <n v="17.222487999999998"/>
    <n v="33.412857000000002"/>
    <n v="39.962913"/>
    <n v="0.50600000000000001"/>
    <n v="0"/>
    <n v="0"/>
    <m/>
    <m/>
    <m/>
    <m/>
    <m/>
    <n v="139.998440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Southern Service Territory (SST)"/>
    <x v="7"/>
    <s v="UEDCL"/>
    <s v="D6"/>
    <s v="2016Q2D6"/>
    <m/>
    <m/>
    <m/>
    <n v="0"/>
    <m/>
    <n v="0"/>
    <m/>
    <n v="0"/>
    <m/>
    <m/>
    <m/>
    <m/>
    <m/>
    <m/>
    <m/>
    <m/>
    <m/>
    <m/>
    <n v="0"/>
    <n v="0"/>
    <n v="0"/>
    <n v="2013298"/>
    <n v="2013298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m/>
    <m/>
    <m/>
    <m/>
    <m/>
    <m/>
    <m/>
    <m/>
    <m/>
    <m/>
    <m/>
    <n v="19510"/>
    <n v="260"/>
    <n v="0"/>
    <n v="0"/>
    <n v="0"/>
    <m/>
    <m/>
    <m/>
    <n v="6703"/>
    <n v="127"/>
    <n v="26"/>
    <n v="0"/>
    <m/>
    <n v="0"/>
    <m/>
    <n v="6856"/>
    <n v="71.277755999999997"/>
    <n v="73.443976000000006"/>
    <n v="28.280017999999998"/>
    <n v="52.505144000000001"/>
    <n v="0.39300000000000002"/>
    <n v="0"/>
    <n v="0"/>
    <m/>
    <m/>
    <m/>
    <m/>
    <m/>
    <n v="225.899894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Pader Abim Community Multipurpose Electric Co-operative Society Limited"/>
    <x v="11"/>
    <s v="PACMECS"/>
    <s v="D9"/>
    <s v="2016Q2D9"/>
    <n v="320752"/>
    <n v="193687"/>
    <n v="0"/>
    <n v="0"/>
    <m/>
    <n v="0"/>
    <m/>
    <n v="514439"/>
    <m/>
    <m/>
    <m/>
    <m/>
    <m/>
    <m/>
    <m/>
    <m/>
    <m/>
    <m/>
    <n v="0"/>
    <n v="0"/>
    <n v="0"/>
    <n v="579456"/>
    <n v="57945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27"/>
    <n v="27"/>
    <m/>
    <m/>
    <m/>
    <n v="2442"/>
    <n v="55"/>
    <n v="0"/>
    <n v="0"/>
    <m/>
    <n v="0"/>
    <m/>
    <n v="2497"/>
    <n v="61.787500000000001"/>
    <n v="15.9575"/>
    <n v="12.4"/>
    <n v="19.227599999999999"/>
    <n v="0"/>
    <n v="0"/>
    <n v="0"/>
    <m/>
    <m/>
    <m/>
    <m/>
    <m/>
    <n v="109.372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North Western Service Territory (NWST)"/>
    <x v="9"/>
    <s v="UEDCL"/>
    <s v="D8"/>
    <s v="2016Q2D8"/>
    <n v="1083238.1900000002"/>
    <n v="445970.17999999993"/>
    <n v="608241.67999999993"/>
    <n v="468467"/>
    <m/>
    <n v="0"/>
    <m/>
    <n v="2605917.0499999998"/>
    <m/>
    <m/>
    <m/>
    <m/>
    <m/>
    <m/>
    <m/>
    <m/>
    <m/>
    <n v="1191.6223715937001"/>
    <n v="0"/>
    <n v="0"/>
    <n v="0"/>
    <n v="3857105"/>
    <n v="3857105"/>
    <m/>
    <m/>
    <m/>
    <m/>
    <m/>
    <m/>
    <m/>
    <n v="0"/>
    <m/>
    <n v="0"/>
    <n v="0"/>
    <n v="55"/>
    <n v="116"/>
    <n v="0"/>
    <m/>
    <n v="40"/>
    <n v="0"/>
    <m/>
    <n v="19"/>
    <n v="0"/>
    <n v="0"/>
    <n v="13"/>
    <n v="0"/>
    <n v="0"/>
    <n v="5"/>
    <n v="0"/>
    <n v="0"/>
    <n v="0"/>
    <n v="0"/>
    <n v="0"/>
    <n v="0"/>
    <m/>
    <m/>
    <m/>
    <m/>
    <m/>
    <m/>
    <m/>
    <m/>
    <m/>
    <m/>
    <m/>
    <n v="21570"/>
    <n v="248"/>
    <n v="0"/>
    <n v="0"/>
    <n v="0"/>
    <m/>
    <m/>
    <m/>
    <n v="10771"/>
    <n v="176"/>
    <n v="72"/>
    <m/>
    <m/>
    <n v="0"/>
    <m/>
    <n v="11019"/>
    <n v="88.259646000000004"/>
    <n v="105.001075"/>
    <n v="42.262825999999997"/>
    <n v="83.440173000000001"/>
    <n v="0.61199999999999999"/>
    <n v="0"/>
    <n v="0"/>
    <m/>
    <m/>
    <m/>
    <m/>
    <m/>
    <n v="319.5757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Kilembe Investment Limited"/>
    <x v="10"/>
    <s v="KIL"/>
    <s v="D12"/>
    <s v="2016Q2D12"/>
    <n v="802934"/>
    <n v="57913"/>
    <n v="47224"/>
    <n v="0"/>
    <m/>
    <n v="0"/>
    <m/>
    <n v="860847"/>
    <m/>
    <m/>
    <m/>
    <m/>
    <m/>
    <m/>
    <m/>
    <m/>
    <m/>
    <m/>
    <n v="0"/>
    <n v="0"/>
    <n v="0"/>
    <n v="1091475"/>
    <n v="1091475"/>
    <m/>
    <m/>
    <m/>
    <m/>
    <m/>
    <m/>
    <m/>
    <n v="0"/>
    <m/>
    <n v="0"/>
    <n v="0"/>
    <n v="22"/>
    <n v="45"/>
    <n v="0"/>
    <m/>
    <n v="14"/>
    <n v="0"/>
    <m/>
    <n v="2"/>
    <n v="0"/>
    <n v="0"/>
    <n v="4"/>
    <n v="0"/>
    <n v="0"/>
    <n v="0"/>
    <n v="2"/>
    <n v="0"/>
    <n v="0"/>
    <n v="0"/>
    <n v="0"/>
    <n v="0"/>
    <m/>
    <m/>
    <m/>
    <m/>
    <m/>
    <m/>
    <m/>
    <m/>
    <m/>
    <m/>
    <m/>
    <n v="6860"/>
    <n v="89"/>
    <n v="0"/>
    <n v="36"/>
    <n v="36"/>
    <m/>
    <m/>
    <m/>
    <n v="9056"/>
    <n v="137"/>
    <n v="16"/>
    <n v="0"/>
    <m/>
    <n v="0"/>
    <m/>
    <n v="9209"/>
    <n v="158.18326400000001"/>
    <n v="70.097499999999997"/>
    <n v="37.530900000000003"/>
    <n v="87.370148999999998"/>
    <n v="3.4689999999999999"/>
    <n v="0"/>
    <n v="0"/>
    <m/>
    <m/>
    <m/>
    <m/>
    <m/>
    <n v="356.650813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Bundibugyo Energy Cooperative Society (BECS)"/>
    <x v="12"/>
    <s v="BECS"/>
    <s v="D10"/>
    <s v="2016Q2D10"/>
    <n v="477658.35"/>
    <n v="84292.65"/>
    <n v="0"/>
    <n v="0"/>
    <m/>
    <n v="0"/>
    <m/>
    <n v="561951"/>
    <m/>
    <m/>
    <m/>
    <m/>
    <m/>
    <m/>
    <m/>
    <m/>
    <m/>
    <m/>
    <n v="0"/>
    <n v="0"/>
    <n v="0"/>
    <n v="733000"/>
    <n v="733000"/>
    <m/>
    <m/>
    <m/>
    <m/>
    <m/>
    <m/>
    <m/>
    <n v="0"/>
    <m/>
    <n v="0"/>
    <n v="0"/>
    <n v="7"/>
    <n v="27"/>
    <n v="0"/>
    <m/>
    <n v="4"/>
    <n v="0"/>
    <m/>
    <n v="4"/>
    <n v="0"/>
    <n v="0"/>
    <n v="4"/>
    <n v="0"/>
    <n v="0"/>
    <n v="0"/>
    <n v="0"/>
    <n v="0"/>
    <n v="0"/>
    <n v="0"/>
    <n v="0"/>
    <n v="0"/>
    <m/>
    <m/>
    <m/>
    <m/>
    <m/>
    <m/>
    <m/>
    <m/>
    <m/>
    <m/>
    <m/>
    <n v="3985"/>
    <n v="46"/>
    <n v="0"/>
    <n v="34"/>
    <n v="34"/>
    <m/>
    <m/>
    <m/>
    <n v="6436"/>
    <n v="52"/>
    <n v="0"/>
    <n v="0"/>
    <m/>
    <n v="0"/>
    <m/>
    <n v="6488"/>
    <n v="94.552859999999995"/>
    <n v="54.470999999999997"/>
    <n v="31.657440000000001"/>
    <n v="45.512900000000002"/>
    <n v="0"/>
    <n v="0"/>
    <n v="0"/>
    <m/>
    <m/>
    <m/>
    <m/>
    <m/>
    <n v="226.19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Kyegegewa Rural Electricity Cooperation Society"/>
    <x v="0"/>
    <s v="KRECS"/>
    <s v="D11"/>
    <s v="2016Q2D11"/>
    <n v="246442.3"/>
    <n v="129565.7"/>
    <m/>
    <n v="0"/>
    <m/>
    <n v="0"/>
    <m/>
    <n v="376008"/>
    <m/>
    <m/>
    <m/>
    <m/>
    <m/>
    <m/>
    <m/>
    <m/>
    <m/>
    <m/>
    <n v="0"/>
    <n v="0"/>
    <n v="0"/>
    <n v="579606"/>
    <n v="579606"/>
    <m/>
    <m/>
    <m/>
    <m/>
    <m/>
    <m/>
    <m/>
    <n v="0"/>
    <m/>
    <n v="0"/>
    <n v="0"/>
    <n v="8"/>
    <n v="25"/>
    <n v="0"/>
    <m/>
    <n v="1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50"/>
    <n v="43"/>
    <n v="0"/>
    <n v="16"/>
    <n v="16"/>
    <m/>
    <m/>
    <m/>
    <n v="2532"/>
    <n v="58"/>
    <n v="0"/>
    <n v="0"/>
    <m/>
    <n v="0"/>
    <m/>
    <n v="2590"/>
    <n v="42.809750000000001"/>
    <n v="24.979500000000002"/>
    <n v="8.7420000000000009"/>
    <n v="29.636533"/>
    <n v="0"/>
    <n v="6.5509999999999999E-2"/>
    <n v="0"/>
    <m/>
    <m/>
    <m/>
    <m/>
    <m/>
    <n v="106.233293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2"/>
    <s v="2016Q2"/>
    <s v="Distribution"/>
    <s v="Local"/>
    <s v="Central North Service Territory (CNST)"/>
    <x v="2"/>
    <s v="UEDCL"/>
    <s v="D1"/>
    <s v="2016Q2D1"/>
    <n v="163569"/>
    <n v="124651"/>
    <n v="53165"/>
    <m/>
    <m/>
    <m/>
    <m/>
    <n v="341385"/>
    <m/>
    <m/>
    <m/>
    <m/>
    <m/>
    <m/>
    <m/>
    <m/>
    <m/>
    <n v="232.689179"/>
    <n v="137766.66666666666"/>
    <n v="137766.66666666666"/>
    <n v="137766.66666666666"/>
    <m/>
    <n v="413300"/>
    <m/>
    <n v="123.08895799999999"/>
    <m/>
    <m/>
    <m/>
    <m/>
    <m/>
    <m/>
    <m/>
    <m/>
    <m/>
    <n v="17"/>
    <n v="40"/>
    <m/>
    <m/>
    <n v="21"/>
    <m/>
    <m/>
    <n v="1"/>
    <m/>
    <m/>
    <n v="2"/>
    <n v="1"/>
    <m/>
    <m/>
    <m/>
    <m/>
    <m/>
    <m/>
    <m/>
    <m/>
    <m/>
    <m/>
    <m/>
    <m/>
    <m/>
    <m/>
    <m/>
    <m/>
    <m/>
    <m/>
    <m/>
    <n v="5670"/>
    <n v="82"/>
    <m/>
    <n v="60"/>
    <n v="60"/>
    <n v="39"/>
    <m/>
    <n v="21"/>
    <n v="5370"/>
    <n v="113"/>
    <n v="3"/>
    <m/>
    <m/>
    <m/>
    <m/>
    <n v="5486"/>
    <n v="84.056124999999994"/>
    <n v="31.825294999999997"/>
    <n v="13.652053"/>
    <n v="56.178814000000003"/>
    <m/>
    <m/>
    <m/>
    <m/>
    <m/>
    <m/>
    <m/>
    <m/>
    <n v="185.712287"/>
    <n v="2.9249999999999998"/>
    <n v="4.875"/>
    <n v="2.4521250000000001"/>
    <n v="31.373999999999999"/>
    <n v="52.29"/>
    <n v="26.301870000000001"/>
    <n v="0"/>
    <n v="0"/>
    <n v="0"/>
    <n v="23.538"/>
    <n v="39.229999999999997"/>
    <n v="19.732690000000002"/>
    <n v="7.9569999999999999"/>
    <n v="13.262"/>
    <n v="6.6706180000000002"/>
    <m/>
    <m/>
    <m/>
    <n v="0"/>
    <n v="14"/>
    <n v="62"/>
    <n v="77"/>
    <n v="18"/>
    <n v="0"/>
    <n v="14"/>
    <n v="62"/>
    <n v="77"/>
    <n v="18"/>
    <n v="1863"/>
    <m/>
    <n v="255.36"/>
    <m/>
    <n v="349.6"/>
    <n v="604.96"/>
    <m/>
    <n v="12.46218"/>
    <n v="2.3599999999999999E-2"/>
    <n v="0"/>
    <n v="0"/>
    <m/>
    <n v="1.9192"/>
    <n v="8.6069800000000001"/>
    <n v="1.2"/>
    <n v="0"/>
    <m/>
    <n v="0"/>
    <s v="Minigrid"/>
    <m/>
    <m/>
    <m/>
    <m/>
    <m/>
    <m/>
    <m/>
    <m/>
    <m/>
    <m/>
    <m/>
    <m/>
    <m/>
    <m/>
    <m/>
    <n v="0.17400169368497465"/>
    <m/>
  </r>
  <r>
    <x v="3"/>
    <x v="2"/>
    <s v="2016Q2"/>
    <s v="Distribution"/>
    <s v="Local"/>
    <s v="UMEME(U) Limited"/>
    <x v="1"/>
    <s v="Umeme"/>
    <s v="D14"/>
    <s v="2016Q2D14"/>
    <n v="141769168.61483601"/>
    <n v="78724156.5868994"/>
    <n v="102711632.079"/>
    <n v="312694005.01999998"/>
    <m/>
    <n v="331695"/>
    <m/>
    <n v="636230657.30073535"/>
    <m/>
    <m/>
    <m/>
    <m/>
    <m/>
    <m/>
    <m/>
    <m/>
    <m/>
    <m/>
    <n v="225090220"/>
    <n v="399290511"/>
    <n v="164536566"/>
    <n v="0"/>
    <n v="788917297"/>
    <m/>
    <m/>
    <m/>
    <m/>
    <m/>
    <m/>
    <m/>
    <n v="0"/>
    <m/>
    <n v="2"/>
    <n v="28"/>
    <n v="865"/>
    <n v="3344"/>
    <n v="2"/>
    <m/>
    <n v="2194"/>
    <n v="17"/>
    <m/>
    <n v="1831"/>
    <n v="13"/>
    <n v="23"/>
    <n v="1165"/>
    <n v="0"/>
    <n v="7"/>
    <n v="798"/>
    <n v="0"/>
    <n v="4"/>
    <n v="62"/>
    <n v="28"/>
    <n v="14"/>
    <n v="278"/>
    <m/>
    <m/>
    <m/>
    <m/>
    <m/>
    <m/>
    <m/>
    <m/>
    <m/>
    <m/>
    <m/>
    <n v="1908164"/>
    <n v="10675"/>
    <n v="7"/>
    <n v="1389"/>
    <n v="1396"/>
    <m/>
    <m/>
    <m/>
    <n v="674224"/>
    <n v="62902"/>
    <n v="2427"/>
    <n v="521"/>
    <m/>
    <n v="271"/>
    <m/>
    <n v="74034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7588.344999999998"/>
    <n v="5731.2999999999993"/>
    <n v="6912.2000000000007"/>
    <n v="30231.844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3"/>
    <s v="2016Q1"/>
    <s v="Distribution"/>
    <s v="Local"/>
    <s v="UEDCL"/>
    <x v="13"/>
    <s v="UEDCL"/>
    <s v="D13"/>
    <s v="2016Q1D13"/>
    <n v="1089342.3999999999"/>
    <n v="640084.80000000005"/>
    <n v="237765"/>
    <n v="0"/>
    <m/>
    <n v="0"/>
    <m/>
    <n v="1967192.2"/>
    <m/>
    <m/>
    <m/>
    <m/>
    <m/>
    <m/>
    <m/>
    <m/>
    <m/>
    <m/>
    <n v="0"/>
    <n v="0"/>
    <n v="0"/>
    <n v="1986474"/>
    <n v="1986474"/>
    <m/>
    <m/>
    <m/>
    <m/>
    <m/>
    <m/>
    <m/>
    <n v="0"/>
    <m/>
    <m/>
    <m/>
    <n v="133"/>
    <n v="259"/>
    <m/>
    <m/>
    <n v="60"/>
    <m/>
    <m/>
    <n v="8"/>
    <m/>
    <m/>
    <n v="5"/>
    <n v="0"/>
    <n v="0"/>
    <n v="0"/>
    <n v="9"/>
    <n v="0"/>
    <n v="0"/>
    <n v="0"/>
    <n v="0"/>
    <n v="0"/>
    <m/>
    <m/>
    <m/>
    <m/>
    <m/>
    <m/>
    <m/>
    <m/>
    <m/>
    <m/>
    <m/>
    <n v="29950"/>
    <n v="474"/>
    <n v="0"/>
    <n v="69"/>
    <n v="69"/>
    <m/>
    <m/>
    <m/>
    <n v="9630"/>
    <n v="213"/>
    <n v="6"/>
    <n v="0"/>
    <m/>
    <n v="0"/>
    <m/>
    <n v="9849"/>
    <n v="560.855188"/>
    <n v="90.605694"/>
    <n v="60.582428999999998"/>
    <n v="150.063503"/>
    <n v="0"/>
    <n v="0"/>
    <n v="0"/>
    <m/>
    <m/>
    <m/>
    <m/>
    <m/>
    <n v="862.10681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3"/>
    <x v="3"/>
    <s v="2016Q1"/>
    <s v="Distribution"/>
    <s v="Local"/>
    <s v="Southern West Service Territory (SWST)"/>
    <x v="8"/>
    <s v="UEDCL"/>
    <s v="D7"/>
    <s v="2016Q1D7"/>
    <m/>
    <m/>
    <m/>
    <m/>
    <m/>
    <n v="0"/>
    <m/>
    <n v="1015827.09"/>
    <m/>
    <m/>
    <m/>
    <m/>
    <m/>
    <m/>
    <m/>
    <m/>
    <m/>
    <m/>
    <n v="0"/>
    <n v="0"/>
    <n v="0"/>
    <n v="1569191"/>
    <n v="1569191"/>
    <m/>
    <m/>
    <m/>
    <m/>
    <m/>
    <m/>
    <m/>
    <n v="0"/>
    <m/>
    <n v="0"/>
    <n v="0"/>
    <n v="39"/>
    <n v="112"/>
    <n v="0"/>
    <m/>
    <n v="17"/>
    <n v="0"/>
    <m/>
    <n v="6"/>
    <n v="0"/>
    <n v="0"/>
    <n v="2"/>
    <n v="0"/>
    <n v="0"/>
    <n v="0"/>
    <n v="0"/>
    <n v="0"/>
    <n v="0"/>
    <n v="0"/>
    <n v="0"/>
    <n v="1"/>
    <m/>
    <m/>
    <m/>
    <m/>
    <m/>
    <m/>
    <m/>
    <m/>
    <m/>
    <m/>
    <m/>
    <n v="11105"/>
    <n v="177"/>
    <n v="0"/>
    <n v="0"/>
    <n v="0"/>
    <m/>
    <m/>
    <m/>
    <n v="6284"/>
    <n v="107"/>
    <n v="13"/>
    <n v="0"/>
    <m/>
    <n v="0"/>
    <m/>
    <n v="6404"/>
    <n v="52.982827999999998"/>
    <n v="5.1325000000000003"/>
    <n v="30.704415999999998"/>
    <n v="54.830838999999997"/>
    <n v="0.81850000000000001"/>
    <n v="0"/>
    <n v="0"/>
    <m/>
    <m/>
    <m/>
    <m/>
    <m/>
    <n v="144.469082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Southern Service Territory (SST)"/>
    <x v="7"/>
    <s v="UEDCL"/>
    <s v="D6"/>
    <s v="2016Q1D6"/>
    <m/>
    <m/>
    <m/>
    <n v="0"/>
    <m/>
    <n v="0"/>
    <m/>
    <n v="1237406.3"/>
    <m/>
    <m/>
    <m/>
    <m/>
    <m/>
    <m/>
    <m/>
    <m/>
    <m/>
    <m/>
    <n v="0"/>
    <n v="0"/>
    <n v="0"/>
    <n v="1834480"/>
    <n v="1834480"/>
    <m/>
    <m/>
    <m/>
    <m/>
    <m/>
    <m/>
    <m/>
    <n v="0"/>
    <m/>
    <n v="0"/>
    <n v="0"/>
    <n v="49"/>
    <n v="159"/>
    <n v="0"/>
    <m/>
    <n v="27"/>
    <n v="0"/>
    <m/>
    <n v="14"/>
    <n v="0"/>
    <n v="0"/>
    <n v="9"/>
    <n v="0"/>
    <n v="0"/>
    <n v="0"/>
    <n v="0"/>
    <n v="0"/>
    <n v="0"/>
    <n v="0"/>
    <n v="0"/>
    <n v="2"/>
    <m/>
    <m/>
    <m/>
    <m/>
    <m/>
    <m/>
    <m/>
    <m/>
    <m/>
    <m/>
    <m/>
    <n v="19510"/>
    <n v="260"/>
    <n v="0"/>
    <n v="0"/>
    <n v="0"/>
    <m/>
    <m/>
    <m/>
    <n v="6559"/>
    <n v="132"/>
    <n v="30"/>
    <n v="0"/>
    <m/>
    <n v="0"/>
    <m/>
    <n v="6721"/>
    <n v="77.458853000000005"/>
    <n v="48.493915000000001"/>
    <n v="29.032789999999999"/>
    <n v="69.720580999999996"/>
    <n v="0.72399999999999998"/>
    <n v="0"/>
    <n v="0"/>
    <m/>
    <m/>
    <m/>
    <m/>
    <m/>
    <n v="225.4301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Pader Abim Community Multipurpose Electric Co-operative Society Limited"/>
    <x v="11"/>
    <s v="PACMECS"/>
    <s v="D9"/>
    <s v="2016Q1D9"/>
    <n v="300717"/>
    <n v="208525"/>
    <m/>
    <n v="0"/>
    <m/>
    <n v="0"/>
    <m/>
    <n v="509242"/>
    <m/>
    <m/>
    <m/>
    <m/>
    <m/>
    <m/>
    <m/>
    <m/>
    <m/>
    <m/>
    <n v="0"/>
    <n v="0"/>
    <n v="0"/>
    <n v="572533"/>
    <n v="572533"/>
    <m/>
    <m/>
    <m/>
    <m/>
    <m/>
    <m/>
    <m/>
    <n v="0"/>
    <m/>
    <n v="0"/>
    <n v="0"/>
    <n v="13"/>
    <n v="40"/>
    <n v="0"/>
    <m/>
    <n v="5"/>
    <n v="0"/>
    <m/>
    <n v="4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4255"/>
    <n v="64"/>
    <n v="0"/>
    <n v="26"/>
    <n v="26"/>
    <m/>
    <m/>
    <m/>
    <n v="2442"/>
    <n v="55"/>
    <n v="0"/>
    <n v="0"/>
    <m/>
    <n v="0"/>
    <m/>
    <n v="2497"/>
    <n v="56.701954000000001"/>
    <n v="5.0970000000000004"/>
    <n v="13.055987999999999"/>
    <n v="28.8154"/>
    <n v="0"/>
    <n v="0"/>
    <n v="0"/>
    <m/>
    <m/>
    <m/>
    <m/>
    <m/>
    <n v="103.67034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North Western Service Territory (NWST)"/>
    <x v="9"/>
    <s v="UEDCL"/>
    <s v="D8"/>
    <s v="2016Q1D8"/>
    <n v="1097691.95"/>
    <n v="542885.8600000001"/>
    <n v="626070.67999999993"/>
    <n v="257422"/>
    <m/>
    <n v="0"/>
    <m/>
    <n v="2524070.4900000002"/>
    <m/>
    <m/>
    <m/>
    <m/>
    <m/>
    <m/>
    <m/>
    <m/>
    <m/>
    <n v="1186.5116307784999"/>
    <n v="0"/>
    <n v="0"/>
    <n v="0"/>
    <n v="3891064"/>
    <n v="3891064"/>
    <m/>
    <m/>
    <m/>
    <m/>
    <m/>
    <m/>
    <m/>
    <n v="0"/>
    <m/>
    <n v="0"/>
    <n v="0"/>
    <n v="58"/>
    <n v="133"/>
    <n v="0"/>
    <m/>
    <n v="30"/>
    <n v="0"/>
    <m/>
    <n v="18"/>
    <n v="0"/>
    <n v="0"/>
    <n v="14"/>
    <n v="0"/>
    <n v="0"/>
    <n v="5"/>
    <n v="0"/>
    <n v="0"/>
    <n v="0"/>
    <n v="0"/>
    <n v="0"/>
    <n v="0"/>
    <m/>
    <m/>
    <m/>
    <m/>
    <m/>
    <m/>
    <m/>
    <m/>
    <m/>
    <m/>
    <m/>
    <n v="21610"/>
    <n v="258"/>
    <n v="0"/>
    <n v="0"/>
    <n v="0"/>
    <m/>
    <m/>
    <m/>
    <n v="10713"/>
    <n v="210"/>
    <n v="80"/>
    <m/>
    <m/>
    <n v="0"/>
    <m/>
    <n v="11003"/>
    <n v="91.705021000000002"/>
    <n v="117.687978"/>
    <n v="50.066825000000001"/>
    <n v="97.398079999999993"/>
    <n v="0.75700000000000001"/>
    <n v="0"/>
    <n v="0"/>
    <m/>
    <m/>
    <m/>
    <m/>
    <m/>
    <n v="357.614904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Kilembe Investment Limited"/>
    <x v="10"/>
    <s v="KIL"/>
    <s v="D12"/>
    <s v="2016Q1D12"/>
    <n v="921464"/>
    <n v="136865"/>
    <n v="66951"/>
    <n v="0"/>
    <m/>
    <n v="0"/>
    <m/>
    <n v="1125280"/>
    <m/>
    <m/>
    <m/>
    <m/>
    <m/>
    <m/>
    <m/>
    <m/>
    <m/>
    <m/>
    <n v="0"/>
    <n v="0"/>
    <n v="0"/>
    <n v="1398173"/>
    <n v="1398173"/>
    <m/>
    <m/>
    <m/>
    <m/>
    <m/>
    <m/>
    <m/>
    <n v="0"/>
    <m/>
    <n v="0"/>
    <n v="0"/>
    <n v="23"/>
    <n v="37"/>
    <n v="0"/>
    <m/>
    <n v="13"/>
    <n v="0"/>
    <m/>
    <n v="2"/>
    <n v="0"/>
    <n v="0"/>
    <n v="3"/>
    <n v="0"/>
    <n v="0"/>
    <n v="0"/>
    <n v="2"/>
    <n v="0"/>
    <n v="0"/>
    <n v="0"/>
    <n v="0"/>
    <n v="0"/>
    <m/>
    <m/>
    <m/>
    <m/>
    <m/>
    <m/>
    <m/>
    <m/>
    <m/>
    <m/>
    <m/>
    <n v="6070"/>
    <n v="80"/>
    <n v="0"/>
    <n v="31"/>
    <n v="31"/>
    <m/>
    <m/>
    <m/>
    <n v="8408"/>
    <n v="126"/>
    <n v="0"/>
    <n v="0"/>
    <m/>
    <n v="0"/>
    <m/>
    <n v="8534"/>
    <n v="118.163545"/>
    <n v="47.972949999999997"/>
    <n v="41.240954000000002"/>
    <n v="74.624126000000004"/>
    <n v="47.951799999999999"/>
    <n v="0"/>
    <n v="0"/>
    <m/>
    <m/>
    <m/>
    <m/>
    <m/>
    <n v="329.95337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Bundibugyo Energy Cooperative Society (BECS)"/>
    <x v="12"/>
    <s v="BECS"/>
    <s v="D10"/>
    <s v="2016Q1D10"/>
    <n v="361669.9"/>
    <n v="63824.1"/>
    <m/>
    <n v="0"/>
    <m/>
    <n v="0"/>
    <m/>
    <n v="425494"/>
    <m/>
    <m/>
    <m/>
    <m/>
    <m/>
    <m/>
    <m/>
    <m/>
    <m/>
    <m/>
    <n v="0"/>
    <n v="0"/>
    <n v="0"/>
    <n v="752000"/>
    <n v="752000"/>
    <m/>
    <m/>
    <m/>
    <m/>
    <m/>
    <m/>
    <m/>
    <n v="0"/>
    <m/>
    <n v="0"/>
    <n v="0"/>
    <n v="7"/>
    <n v="17"/>
    <n v="0"/>
    <m/>
    <n v="4"/>
    <n v="0"/>
    <m/>
    <n v="4"/>
    <n v="0"/>
    <n v="0"/>
    <n v="3"/>
    <n v="0"/>
    <n v="0"/>
    <n v="0"/>
    <n v="0"/>
    <n v="0"/>
    <n v="0"/>
    <n v="0"/>
    <n v="0"/>
    <n v="0"/>
    <m/>
    <m/>
    <m/>
    <m/>
    <m/>
    <m/>
    <m/>
    <m/>
    <m/>
    <m/>
    <m/>
    <n v="3170"/>
    <n v="35"/>
    <n v="0"/>
    <n v="37"/>
    <n v="37"/>
    <m/>
    <m/>
    <m/>
    <n v="6173"/>
    <n v="49"/>
    <n v="0"/>
    <n v="0"/>
    <m/>
    <n v="0"/>
    <m/>
    <n v="6222"/>
    <n v="71.326756000000003"/>
    <n v="110.8211"/>
    <n v="1.7310000000000001"/>
    <n v="74.997900000000001"/>
    <n v="0"/>
    <n v="0"/>
    <n v="0"/>
    <m/>
    <m/>
    <m/>
    <m/>
    <m/>
    <n v="258.8767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Kyegegewa Rural Electricity Cooperation Society"/>
    <x v="0"/>
    <s v="KRECS"/>
    <s v="D11"/>
    <s v="2016Q1D11"/>
    <n v="239086.8"/>
    <n v="122761.2"/>
    <n v="0"/>
    <n v="0"/>
    <m/>
    <n v="0"/>
    <m/>
    <n v="361848"/>
    <m/>
    <m/>
    <m/>
    <m/>
    <m/>
    <m/>
    <m/>
    <m/>
    <m/>
    <m/>
    <n v="0"/>
    <n v="0"/>
    <n v="0"/>
    <n v="580848"/>
    <n v="580848"/>
    <m/>
    <m/>
    <m/>
    <m/>
    <m/>
    <m/>
    <m/>
    <n v="0"/>
    <m/>
    <n v="0"/>
    <n v="0"/>
    <n v="8"/>
    <n v="25"/>
    <n v="0"/>
    <m/>
    <n v="1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50"/>
    <n v="43"/>
    <n v="0"/>
    <n v="16"/>
    <n v="16"/>
    <m/>
    <m/>
    <m/>
    <n v="2181"/>
    <n v="53"/>
    <n v="0"/>
    <n v="0"/>
    <m/>
    <n v="0"/>
    <m/>
    <n v="2234"/>
    <n v="40.559449999999998"/>
    <n v="25.792999999999999"/>
    <n v="15.372999999999999"/>
    <n v="9.3997480000000007"/>
    <n v="0.752"/>
    <n v="2.1475300000000002"/>
    <n v="0"/>
    <m/>
    <m/>
    <m/>
    <m/>
    <m/>
    <n v="94.02472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3"/>
    <x v="3"/>
    <s v="2016Q1"/>
    <s v="Distribution"/>
    <s v="Local"/>
    <s v="Central North Service Territory (CNST)"/>
    <x v="2"/>
    <s v="UEDCL"/>
    <s v="D1"/>
    <s v="2016Q1D1"/>
    <n v="204343"/>
    <n v="111354"/>
    <n v="43746"/>
    <m/>
    <m/>
    <m/>
    <m/>
    <n v="359443"/>
    <m/>
    <m/>
    <m/>
    <m/>
    <m/>
    <m/>
    <m/>
    <m/>
    <m/>
    <n v="246.67985100000004"/>
    <n v="154992.33333333334"/>
    <n v="154992.33333333334"/>
    <n v="154992.33333333334"/>
    <m/>
    <n v="464977"/>
    <m/>
    <n v="102.799446"/>
    <m/>
    <m/>
    <m/>
    <m/>
    <m/>
    <m/>
    <m/>
    <m/>
    <m/>
    <n v="17"/>
    <n v="40"/>
    <m/>
    <m/>
    <n v="21"/>
    <m/>
    <m/>
    <n v="1"/>
    <m/>
    <m/>
    <n v="2"/>
    <n v="1"/>
    <m/>
    <m/>
    <m/>
    <m/>
    <m/>
    <m/>
    <m/>
    <m/>
    <m/>
    <m/>
    <m/>
    <m/>
    <m/>
    <m/>
    <m/>
    <m/>
    <m/>
    <m/>
    <m/>
    <n v="5670"/>
    <n v="82"/>
    <m/>
    <n v="75"/>
    <n v="75"/>
    <n v="39"/>
    <m/>
    <n v="36"/>
    <n v="5051"/>
    <n v="106"/>
    <n v="3"/>
    <m/>
    <m/>
    <m/>
    <m/>
    <n v="5160"/>
    <n v="94.817658999999992"/>
    <n v="28.363260999999998"/>
    <n v="19.806657999999999"/>
    <n v="26.896581000000001"/>
    <m/>
    <m/>
    <m/>
    <m/>
    <m/>
    <m/>
    <m/>
    <m/>
    <n v="169.88415899999998"/>
    <n v="14"/>
    <n v="2.3333000000000004"/>
    <n v="1.1736667000000001"/>
    <n v="188.9"/>
    <n v="31.486000000000001"/>
    <n v="15.837458"/>
    <n v="0"/>
    <n v="0"/>
    <n v="0"/>
    <n v="263.39999999999998"/>
    <n v="43.893300000000004"/>
    <n v="22.078340799999999"/>
    <n v="81.5"/>
    <n v="13.585000000000001"/>
    <n v="6.8332550000000003"/>
    <m/>
    <m/>
    <m/>
    <n v="0"/>
    <n v="10"/>
    <n v="12"/>
    <n v="78"/>
    <n v="34"/>
    <n v="0"/>
    <n v="10"/>
    <n v="12"/>
    <n v="78"/>
    <n v="34"/>
    <n v="1738"/>
    <m/>
    <n v="255.36"/>
    <m/>
    <n v="349.6"/>
    <n v="604.96"/>
    <m/>
    <n v="13.619171"/>
    <n v="0"/>
    <n v="0"/>
    <n v="0"/>
    <m/>
    <n v="2.2249999999999996"/>
    <n v="22.965499999999999"/>
    <n v="6.3"/>
    <n v="0"/>
    <m/>
    <n v="0.12711900000000001"/>
    <s v="Minigrid"/>
    <m/>
    <m/>
    <m/>
    <m/>
    <m/>
    <m/>
    <m/>
    <m/>
    <m/>
    <m/>
    <m/>
    <m/>
    <m/>
    <m/>
    <m/>
    <n v="0.23"/>
    <m/>
  </r>
  <r>
    <x v="3"/>
    <x v="3"/>
    <s v="2016Q1"/>
    <s v="Distribution"/>
    <s v="Local"/>
    <s v="UMEME(U) Limited"/>
    <x v="1"/>
    <s v="Umeme"/>
    <s v="D14"/>
    <s v="2016Q1D14"/>
    <n v="144923029.04309601"/>
    <n v="78958877.512729302"/>
    <n v="105929293.013"/>
    <n v="293995105.27999997"/>
    <m/>
    <n v="363337"/>
    <m/>
    <n v="624169641.84882522"/>
    <m/>
    <m/>
    <m/>
    <m/>
    <m/>
    <m/>
    <m/>
    <m/>
    <m/>
    <m/>
    <n v="217764090"/>
    <n v="396005550"/>
    <n v="163209887"/>
    <n v="0"/>
    <n v="776979527"/>
    <m/>
    <m/>
    <m/>
    <m/>
    <m/>
    <m/>
    <m/>
    <n v="0"/>
    <m/>
    <n v="1"/>
    <n v="29"/>
    <n v="860"/>
    <n v="3270"/>
    <n v="2"/>
    <m/>
    <n v="2165"/>
    <n v="17"/>
    <m/>
    <n v="1767"/>
    <n v="12"/>
    <n v="23"/>
    <n v="1149"/>
    <n v="0"/>
    <n v="6"/>
    <n v="781"/>
    <n v="0"/>
    <n v="4"/>
    <n v="63"/>
    <n v="28"/>
    <n v="14"/>
    <n v="278"/>
    <m/>
    <m/>
    <m/>
    <m/>
    <m/>
    <m/>
    <m/>
    <m/>
    <m/>
    <m/>
    <m/>
    <n v="1875080"/>
    <n v="10469"/>
    <n v="7"/>
    <n v="1368"/>
    <n v="1375"/>
    <m/>
    <m/>
    <m/>
    <n v="674224"/>
    <n v="62902"/>
    <n v="2427"/>
    <n v="521"/>
    <m/>
    <n v="271"/>
    <m/>
    <n v="74034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760.3"/>
    <n v="17142.990000000005"/>
    <n v="5537.2"/>
    <n v="6829.5"/>
    <n v="29509.69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0"/>
    <s v="2015Q4"/>
    <s v="Distribution"/>
    <s v="Local"/>
    <s v="UEDCL"/>
    <x v="13"/>
    <s v="UEDCL"/>
    <s v="D13"/>
    <s v="2015Q4D13"/>
    <n v="1574176.28910443"/>
    <n v="861113.00066175195"/>
    <n v="103637.710233816"/>
    <n v="0"/>
    <m/>
    <n v="0"/>
    <m/>
    <n v="2538926.9999999981"/>
    <m/>
    <m/>
    <m/>
    <m/>
    <m/>
    <m/>
    <m/>
    <m/>
    <m/>
    <m/>
    <n v="0"/>
    <n v="0"/>
    <n v="0"/>
    <n v="2719457"/>
    <n v="2719457"/>
    <m/>
    <m/>
    <m/>
    <m/>
    <m/>
    <m/>
    <m/>
    <n v="0"/>
    <m/>
    <m/>
    <m/>
    <n v="118"/>
    <n v="272"/>
    <m/>
    <m/>
    <n v="48"/>
    <m/>
    <m/>
    <n v="8"/>
    <m/>
    <m/>
    <n v="4"/>
    <n v="0"/>
    <n v="0"/>
    <n v="0"/>
    <n v="7"/>
    <n v="0"/>
    <n v="0"/>
    <n v="0"/>
    <n v="0"/>
    <n v="0"/>
    <m/>
    <m/>
    <m/>
    <m/>
    <m/>
    <m/>
    <m/>
    <m/>
    <m/>
    <m/>
    <m/>
    <n v="27710"/>
    <n v="457"/>
    <n v="0"/>
    <n v="99"/>
    <n v="99"/>
    <m/>
    <m/>
    <m/>
    <n v="7113"/>
    <n v="126"/>
    <n v="4"/>
    <n v="0"/>
    <m/>
    <n v="0"/>
    <m/>
    <n v="7243"/>
    <n v="514.70702700000004"/>
    <n v="389.97276599999998"/>
    <n v="129.411"/>
    <n v="192.08889199999999"/>
    <n v="5.0075950000000002"/>
    <n v="0"/>
    <n v="0"/>
    <m/>
    <m/>
    <m/>
    <m/>
    <m/>
    <n v="1231.1872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0"/>
    <s v="2015Q4"/>
    <s v="Distribution"/>
    <s v="Local"/>
    <s v="Southern West Service Territory (SWST)"/>
    <x v="8"/>
    <s v="UEDCL"/>
    <s v="D7"/>
    <s v="2015Q4D7"/>
    <n v="0"/>
    <n v="0"/>
    <m/>
    <n v="0"/>
    <m/>
    <n v="0"/>
    <m/>
    <n v="1018792.61"/>
    <m/>
    <m/>
    <m/>
    <m/>
    <m/>
    <m/>
    <m/>
    <m/>
    <m/>
    <m/>
    <n v="0"/>
    <n v="0"/>
    <n v="0"/>
    <n v="1499094"/>
    <n v="1499094"/>
    <m/>
    <m/>
    <m/>
    <m/>
    <m/>
    <m/>
    <m/>
    <n v="0"/>
    <m/>
    <n v="0"/>
    <n v="0"/>
    <n v="34"/>
    <n v="108"/>
    <n v="0"/>
    <m/>
    <n v="16"/>
    <n v="0"/>
    <m/>
    <n v="6"/>
    <n v="0"/>
    <n v="0"/>
    <n v="4"/>
    <n v="0"/>
    <n v="0"/>
    <n v="2"/>
    <n v="0"/>
    <n v="0"/>
    <n v="0"/>
    <n v="0"/>
    <n v="0"/>
    <n v="1"/>
    <m/>
    <m/>
    <m/>
    <m/>
    <m/>
    <m/>
    <m/>
    <m/>
    <m/>
    <m/>
    <m/>
    <n v="12310"/>
    <n v="171"/>
    <n v="0"/>
    <n v="0"/>
    <n v="0"/>
    <m/>
    <m/>
    <m/>
    <n v="6171"/>
    <n v="103"/>
    <n v="13"/>
    <n v="0"/>
    <m/>
    <n v="0"/>
    <m/>
    <n v="6287"/>
    <n v="54.284142000000003"/>
    <n v="29.40164"/>
    <n v="40.299353000000004"/>
    <n v="56.913156000000001"/>
    <n v="0.26900000000000002"/>
    <n v="0"/>
    <n v="0"/>
    <m/>
    <m/>
    <m/>
    <m/>
    <m/>
    <n v="181.167291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Southern Service Territory (SST)"/>
    <x v="7"/>
    <s v="UEDCL"/>
    <s v="D6"/>
    <s v="2015Q4D6"/>
    <n v="0"/>
    <n v="0"/>
    <m/>
    <n v="0"/>
    <m/>
    <n v="0"/>
    <m/>
    <n v="996250.34032544796"/>
    <m/>
    <m/>
    <m/>
    <m/>
    <m/>
    <m/>
    <m/>
    <m/>
    <m/>
    <m/>
    <n v="0"/>
    <n v="0"/>
    <n v="0"/>
    <n v="1571538"/>
    <n v="1571538"/>
    <m/>
    <m/>
    <m/>
    <m/>
    <m/>
    <m/>
    <m/>
    <n v="0"/>
    <m/>
    <n v="0"/>
    <n v="0"/>
    <n v="43"/>
    <n v="99"/>
    <n v="0"/>
    <m/>
    <n v="20"/>
    <n v="0"/>
    <m/>
    <n v="11"/>
    <n v="0"/>
    <n v="0"/>
    <n v="7"/>
    <n v="0"/>
    <n v="0"/>
    <n v="0"/>
    <n v="0"/>
    <n v="0"/>
    <n v="0"/>
    <n v="0"/>
    <n v="0"/>
    <n v="1"/>
    <m/>
    <m/>
    <m/>
    <m/>
    <m/>
    <m/>
    <m/>
    <m/>
    <m/>
    <m/>
    <m/>
    <n v="13430"/>
    <n v="181"/>
    <n v="0"/>
    <n v="0"/>
    <n v="0"/>
    <m/>
    <m/>
    <m/>
    <n v="6395"/>
    <n v="124"/>
    <n v="29"/>
    <n v="0"/>
    <m/>
    <n v="0"/>
    <m/>
    <n v="6548"/>
    <n v="72.498973000000007"/>
    <n v="106.28612800000001"/>
    <n v="42.650019"/>
    <n v="82.469223999999997"/>
    <n v="0.70899999999999996"/>
    <n v="0"/>
    <n v="0"/>
    <m/>
    <m/>
    <m/>
    <m/>
    <m/>
    <n v="304.613343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Pader Abim Community Multipurpose Electric Co-operative Society Limited"/>
    <x v="11"/>
    <s v="PACMECS"/>
    <s v="D9"/>
    <s v="2015Q4D9"/>
    <n v="289539"/>
    <n v="197000"/>
    <n v="0"/>
    <n v="0"/>
    <m/>
    <n v="0"/>
    <m/>
    <n v="486539"/>
    <m/>
    <m/>
    <m/>
    <m/>
    <m/>
    <m/>
    <m/>
    <m/>
    <m/>
    <m/>
    <n v="0"/>
    <n v="0"/>
    <n v="0"/>
    <n v="584280"/>
    <n v="584280"/>
    <m/>
    <m/>
    <m/>
    <m/>
    <m/>
    <m/>
    <m/>
    <n v="0"/>
    <m/>
    <n v="0"/>
    <n v="0"/>
    <n v="19"/>
    <n v="36"/>
    <n v="0"/>
    <m/>
    <n v="14"/>
    <n v="0"/>
    <m/>
    <n v="1"/>
    <n v="3"/>
    <n v="0"/>
    <n v="2"/>
    <n v="0"/>
    <n v="0"/>
    <n v="0"/>
    <n v="0"/>
    <n v="0"/>
    <n v="0"/>
    <n v="0"/>
    <n v="0"/>
    <n v="0"/>
    <m/>
    <m/>
    <m/>
    <m/>
    <m/>
    <m/>
    <m/>
    <m/>
    <m/>
    <m/>
    <m/>
    <n v="5255"/>
    <n v="75"/>
    <n v="0"/>
    <n v="26"/>
    <n v="26"/>
    <m/>
    <m/>
    <m/>
    <n v="2302"/>
    <n v="55"/>
    <n v="0"/>
    <n v="0"/>
    <m/>
    <n v="0"/>
    <m/>
    <n v="2357"/>
    <n v="63.738399999999999"/>
    <n v="20.615500000000001"/>
    <n v="7.7107000000000001"/>
    <n v="20.664204999999999"/>
    <n v="0"/>
    <n v="0"/>
    <n v="0"/>
    <m/>
    <m/>
    <m/>
    <m/>
    <m/>
    <n v="112.72880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North Western Service Territory (NWST)"/>
    <x v="9"/>
    <s v="UEDCL"/>
    <s v="D8"/>
    <s v="2015Q4D8"/>
    <n v="1228004.2"/>
    <n v="571259.06000000006"/>
    <n v="773560.31999999995"/>
    <n v="502883"/>
    <m/>
    <n v="0"/>
    <m/>
    <n v="3075706.58"/>
    <m/>
    <m/>
    <m/>
    <m/>
    <m/>
    <m/>
    <m/>
    <m/>
    <m/>
    <n v="1411.4072484088001"/>
    <n v="0"/>
    <n v="0"/>
    <n v="0"/>
    <n v="4073984"/>
    <n v="4073984"/>
    <m/>
    <m/>
    <m/>
    <m/>
    <m/>
    <m/>
    <m/>
    <n v="0"/>
    <m/>
    <n v="0"/>
    <n v="0"/>
    <n v="61"/>
    <n v="124"/>
    <n v="0"/>
    <m/>
    <n v="29"/>
    <n v="0"/>
    <m/>
    <n v="22"/>
    <n v="0"/>
    <n v="0"/>
    <n v="0"/>
    <n v="0"/>
    <n v="0"/>
    <n v="12"/>
    <n v="0"/>
    <n v="0"/>
    <n v="0"/>
    <n v="0"/>
    <n v="0"/>
    <n v="4"/>
    <m/>
    <m/>
    <m/>
    <m/>
    <m/>
    <m/>
    <m/>
    <m/>
    <m/>
    <m/>
    <m/>
    <n v="25025"/>
    <n v="252"/>
    <n v="0"/>
    <n v="0"/>
    <n v="0"/>
    <m/>
    <m/>
    <m/>
    <n v="10618"/>
    <n v="210"/>
    <n v="72"/>
    <m/>
    <m/>
    <n v="0"/>
    <m/>
    <n v="10900"/>
    <n v="90.950474"/>
    <n v="145.61852400000001"/>
    <n v="49.684080000000002"/>
    <n v="104.192791"/>
    <n v="0.44700000000000001"/>
    <n v="0"/>
    <n v="0"/>
    <m/>
    <m/>
    <m/>
    <m/>
    <m/>
    <n v="390.892869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Kilembe Investment Limited"/>
    <x v="10"/>
    <s v="KIL"/>
    <s v="D12"/>
    <s v="2015Q4D12"/>
    <n v="915018"/>
    <n v="105479"/>
    <n v="46755"/>
    <n v="0"/>
    <m/>
    <n v="0"/>
    <m/>
    <n v="1067252"/>
    <m/>
    <m/>
    <m/>
    <m/>
    <m/>
    <m/>
    <m/>
    <m/>
    <m/>
    <m/>
    <n v="0"/>
    <n v="0"/>
    <n v="0"/>
    <n v="1435778"/>
    <n v="1435778"/>
    <m/>
    <m/>
    <m/>
    <m/>
    <m/>
    <m/>
    <m/>
    <n v="0"/>
    <m/>
    <n v="0"/>
    <n v="0"/>
    <n v="23"/>
    <n v="37"/>
    <n v="0"/>
    <m/>
    <n v="13"/>
    <n v="0"/>
    <m/>
    <n v="1"/>
    <n v="0"/>
    <n v="0"/>
    <n v="3"/>
    <n v="0"/>
    <n v="0"/>
    <n v="0"/>
    <n v="2"/>
    <n v="0"/>
    <n v="0"/>
    <n v="0"/>
    <n v="0"/>
    <n v="0"/>
    <m/>
    <m/>
    <m/>
    <m/>
    <m/>
    <m/>
    <m/>
    <m/>
    <m/>
    <m/>
    <m/>
    <n v="5870"/>
    <n v="79"/>
    <n v="0"/>
    <n v="31"/>
    <n v="31"/>
    <m/>
    <m/>
    <m/>
    <n v="7981"/>
    <n v="135"/>
    <n v="0"/>
    <n v="0"/>
    <m/>
    <n v="0"/>
    <n v="0"/>
    <n v="8116"/>
    <n v="111.31206899999999"/>
    <n v="88.415000000000006"/>
    <n v="35.869999999999997"/>
    <n v="179.452775"/>
    <n v="57.857875"/>
    <n v="0"/>
    <n v="0"/>
    <m/>
    <m/>
    <m/>
    <m/>
    <m/>
    <n v="472.907718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Bundibugyo Energy Cooperative Society (BECS)"/>
    <x v="12"/>
    <s v="BECS"/>
    <s v="D10"/>
    <s v="2015Q4D10"/>
    <n v="415976"/>
    <n v="76303.399999999994"/>
    <n v="0"/>
    <n v="0"/>
    <m/>
    <n v="0"/>
    <m/>
    <n v="492279.4"/>
    <m/>
    <m/>
    <m/>
    <m/>
    <m/>
    <m/>
    <m/>
    <m/>
    <m/>
    <m/>
    <n v="0"/>
    <n v="0"/>
    <n v="0"/>
    <n v="492280"/>
    <n v="492280"/>
    <m/>
    <m/>
    <m/>
    <m/>
    <m/>
    <m/>
    <m/>
    <n v="0"/>
    <m/>
    <n v="0"/>
    <n v="0"/>
    <n v="7"/>
    <n v="17"/>
    <n v="0"/>
    <m/>
    <n v="4"/>
    <n v="0"/>
    <m/>
    <n v="4"/>
    <n v="0"/>
    <n v="0"/>
    <n v="3"/>
    <n v="0"/>
    <n v="0"/>
    <n v="0"/>
    <n v="0"/>
    <n v="0"/>
    <n v="0"/>
    <n v="0"/>
    <n v="0"/>
    <n v="0"/>
    <m/>
    <m/>
    <m/>
    <m/>
    <m/>
    <m/>
    <m/>
    <m/>
    <m/>
    <m/>
    <m/>
    <n v="3170"/>
    <n v="35"/>
    <n v="0"/>
    <n v="32"/>
    <n v="32"/>
    <m/>
    <m/>
    <m/>
    <n v="5715"/>
    <n v="49"/>
    <n v="0"/>
    <n v="0"/>
    <m/>
    <n v="0"/>
    <m/>
    <n v="5764"/>
    <n v="73.170450000000002"/>
    <n v="32.616799999999998"/>
    <n v="9.6189"/>
    <n v="23.036422000000002"/>
    <n v="0"/>
    <n v="0"/>
    <n v="0"/>
    <m/>
    <m/>
    <m/>
    <m/>
    <m/>
    <n v="138.442571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Kyegegewa Rural Electricity Cooperation Society"/>
    <x v="0"/>
    <s v="KRECS"/>
    <s v="D11"/>
    <s v="2015Q4D11"/>
    <n v="224053.7"/>
    <n v="88722"/>
    <n v="0"/>
    <n v="0"/>
    <m/>
    <n v="0"/>
    <m/>
    <n v="312775.7"/>
    <m/>
    <m/>
    <m/>
    <m/>
    <m/>
    <m/>
    <m/>
    <m/>
    <m/>
    <m/>
    <n v="0"/>
    <n v="0"/>
    <n v="0"/>
    <n v="611108"/>
    <n v="611108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00"/>
    <n v="42"/>
    <n v="0"/>
    <n v="16"/>
    <n v="16"/>
    <m/>
    <m/>
    <m/>
    <n v="2019"/>
    <n v="49"/>
    <n v="0"/>
    <n v="0"/>
    <m/>
    <n v="0"/>
    <n v="0"/>
    <n v="2068"/>
    <n v="41.064999999999998"/>
    <n v="25.243300000000001"/>
    <n v="3.8559999999999999"/>
    <n v="13.430110000000001"/>
    <n v="2.0150000000000001"/>
    <n v="14.079000000000001"/>
    <n v="0"/>
    <m/>
    <m/>
    <m/>
    <m/>
    <m/>
    <n v="99.6884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0"/>
    <s v="2015Q4"/>
    <s v="Distribution"/>
    <s v="Local"/>
    <s v="Central North Service Territory (CNST)"/>
    <x v="2"/>
    <s v="UEDCL"/>
    <s v="D1"/>
    <s v="2015Q4D1"/>
    <n v="192134"/>
    <n v="156919"/>
    <n v="50737"/>
    <m/>
    <m/>
    <m/>
    <m/>
    <n v="399790"/>
    <m/>
    <m/>
    <m/>
    <m/>
    <m/>
    <m/>
    <m/>
    <m/>
    <m/>
    <n v="225.35531399999999"/>
    <n v="147149.33333333334"/>
    <n v="147149.33333333334"/>
    <n v="147149.33333333334"/>
    <m/>
    <n v="441448"/>
    <m/>
    <n v="147.19492099999999"/>
    <m/>
    <m/>
    <m/>
    <m/>
    <m/>
    <m/>
    <m/>
    <m/>
    <m/>
    <n v="17"/>
    <n v="49"/>
    <m/>
    <m/>
    <n v="10"/>
    <m/>
    <m/>
    <n v="1"/>
    <m/>
    <m/>
    <n v="1"/>
    <n v="1"/>
    <m/>
    <m/>
    <m/>
    <m/>
    <m/>
    <m/>
    <m/>
    <m/>
    <m/>
    <m/>
    <m/>
    <m/>
    <m/>
    <m/>
    <m/>
    <m/>
    <m/>
    <m/>
    <m/>
    <n v="4705"/>
    <n v="79"/>
    <m/>
    <n v="69"/>
    <n v="69"/>
    <n v="39"/>
    <m/>
    <n v="30"/>
    <n v="4537"/>
    <n v="96"/>
    <n v="3"/>
    <m/>
    <m/>
    <m/>
    <m/>
    <n v="4636"/>
    <n v="82.765355"/>
    <n v="240.85461599999999"/>
    <n v="29.814997000000002"/>
    <n v="47.059194999999995"/>
    <m/>
    <m/>
    <m/>
    <m/>
    <m/>
    <m/>
    <m/>
    <m/>
    <n v="400.49416299999996"/>
    <n v="29.1"/>
    <n v="4.8499999999999996"/>
    <n v="2.4395500000000001"/>
    <n v="460.9"/>
    <n v="76.816999999999993"/>
    <n v="38.638782999999997"/>
    <n v="0"/>
    <n v="0"/>
    <n v="0"/>
    <n v="37.82"/>
    <n v="6.3029999999999999"/>
    <n v="3.1705770000000002"/>
    <n v="18.32"/>
    <n v="3.0529999999999999"/>
    <n v="1.5358270000000001"/>
    <m/>
    <m/>
    <m/>
    <n v="0"/>
    <n v="5"/>
    <n v="9"/>
    <n v="66"/>
    <n v="26"/>
    <n v="0"/>
    <n v="5"/>
    <n v="9"/>
    <n v="66"/>
    <n v="26"/>
    <n v="1587"/>
    <m/>
    <n v="255"/>
    <m/>
    <n v="349.6"/>
    <n v="604.6"/>
    <m/>
    <n v="4.9257600000000004"/>
    <n v="0"/>
    <n v="0"/>
    <n v="0"/>
    <m/>
    <n v="2.1262699999999999"/>
    <n v="17.195248000000003"/>
    <n v="12.413017"/>
    <n v="0"/>
    <m/>
    <n v="0.12711900000000001"/>
    <s v="Minigrid"/>
    <m/>
    <m/>
    <m/>
    <m/>
    <m/>
    <m/>
    <m/>
    <m/>
    <m/>
    <m/>
    <m/>
    <m/>
    <m/>
    <m/>
    <m/>
    <n v="0.17"/>
    <m/>
  </r>
  <r>
    <x v="4"/>
    <x v="0"/>
    <s v="2015Q4"/>
    <s v="Distribution"/>
    <s v="Local"/>
    <s v="UMEME(U) Limited"/>
    <x v="1"/>
    <s v="Umeme"/>
    <s v="D14"/>
    <s v="2015Q4D14"/>
    <n v="138890499.78857601"/>
    <n v="77537224.712867707"/>
    <n v="102147326.711"/>
    <n v="292464648.48000002"/>
    <m/>
    <n v="351059"/>
    <m/>
    <n v="611390758.69244373"/>
    <m/>
    <m/>
    <m/>
    <m/>
    <m/>
    <m/>
    <m/>
    <m/>
    <m/>
    <m/>
    <n v="214944295"/>
    <n v="389715970"/>
    <n v="163144087"/>
    <n v="0"/>
    <n v="767804352"/>
    <m/>
    <m/>
    <m/>
    <m/>
    <m/>
    <m/>
    <m/>
    <n v="0"/>
    <m/>
    <n v="1"/>
    <n v="29"/>
    <n v="854"/>
    <n v="3203"/>
    <n v="2"/>
    <m/>
    <n v="2118"/>
    <n v="17"/>
    <m/>
    <n v="1737"/>
    <n v="12"/>
    <n v="23"/>
    <n v="1136"/>
    <n v="0"/>
    <n v="6"/>
    <n v="761"/>
    <n v="0"/>
    <n v="4"/>
    <n v="62"/>
    <n v="27"/>
    <n v="14"/>
    <n v="274"/>
    <m/>
    <m/>
    <m/>
    <m/>
    <m/>
    <m/>
    <m/>
    <m/>
    <m/>
    <m/>
    <m/>
    <n v="1841405"/>
    <n v="10280"/>
    <n v="7"/>
    <n v="1356"/>
    <n v="1363"/>
    <m/>
    <m/>
    <m/>
    <n v="742303"/>
    <n v="67859"/>
    <n v="2416"/>
    <n v="513"/>
    <m/>
    <n v="311"/>
    <m/>
    <n v="8134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1"/>
    <s v="2015Q3"/>
    <s v="Distribution"/>
    <s v="Local"/>
    <s v="UEDCL"/>
    <x v="13"/>
    <s v="UEDCL"/>
    <s v="D13"/>
    <s v="2015Q3D13"/>
    <n v="1191213.5616772801"/>
    <n v="515744.04554848798"/>
    <n v="263561.179774235"/>
    <n v="0"/>
    <m/>
    <n v="0"/>
    <m/>
    <n v="1970518.787000003"/>
    <m/>
    <m/>
    <m/>
    <m/>
    <m/>
    <m/>
    <m/>
    <m/>
    <m/>
    <m/>
    <n v="0"/>
    <n v="0"/>
    <n v="0"/>
    <n v="2307893"/>
    <n v="2307893"/>
    <m/>
    <m/>
    <m/>
    <m/>
    <m/>
    <m/>
    <m/>
    <n v="0"/>
    <m/>
    <m/>
    <m/>
    <n v="107"/>
    <n v="254"/>
    <m/>
    <m/>
    <n v="44"/>
    <m/>
    <m/>
    <n v="8"/>
    <m/>
    <m/>
    <n v="5"/>
    <n v="0"/>
    <n v="0"/>
    <n v="0"/>
    <n v="7"/>
    <n v="0"/>
    <n v="0"/>
    <n v="0"/>
    <n v="0"/>
    <n v="0"/>
    <m/>
    <m/>
    <m/>
    <m/>
    <m/>
    <m/>
    <m/>
    <m/>
    <m/>
    <m/>
    <m/>
    <n v="26450"/>
    <n v="425"/>
    <n v="0"/>
    <n v="84"/>
    <n v="84"/>
    <m/>
    <m/>
    <m/>
    <n v="6439"/>
    <n v="128"/>
    <n v="1"/>
    <n v="0"/>
    <m/>
    <n v="0"/>
    <m/>
    <n v="6568"/>
    <n v="374.00549599999999"/>
    <n v="206.30004099999999"/>
    <n v="62.487667999999999"/>
    <n v="101.605233"/>
    <n v="208.441059"/>
    <n v="0"/>
    <n v="0"/>
    <m/>
    <m/>
    <m/>
    <m/>
    <m/>
    <n v="952.839496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1"/>
    <s v="2015Q3"/>
    <s v="Distribution"/>
    <s v="Local"/>
    <s v="Southern West Service Territory (SWST)"/>
    <x v="8"/>
    <s v="UEDCL"/>
    <s v="D7"/>
    <s v="2015Q3D7"/>
    <n v="0"/>
    <n v="0"/>
    <m/>
    <n v="0"/>
    <m/>
    <n v="0"/>
    <m/>
    <n v="1099592.55"/>
    <m/>
    <m/>
    <m/>
    <m/>
    <m/>
    <m/>
    <m/>
    <m/>
    <m/>
    <m/>
    <n v="0"/>
    <n v="0"/>
    <n v="0"/>
    <n v="1323372"/>
    <n v="1323372"/>
    <m/>
    <m/>
    <m/>
    <m/>
    <m/>
    <m/>
    <m/>
    <n v="0"/>
    <m/>
    <n v="0"/>
    <n v="0"/>
    <n v="38"/>
    <n v="110"/>
    <n v="0"/>
    <m/>
    <n v="17"/>
    <n v="0"/>
    <m/>
    <n v="6"/>
    <n v="0"/>
    <n v="0"/>
    <n v="3"/>
    <n v="0"/>
    <n v="0"/>
    <n v="4"/>
    <n v="0"/>
    <n v="0"/>
    <n v="0"/>
    <n v="0"/>
    <n v="0"/>
    <n v="1"/>
    <m/>
    <m/>
    <m/>
    <m/>
    <m/>
    <m/>
    <m/>
    <m/>
    <m/>
    <m/>
    <m/>
    <n v="13295"/>
    <n v="179"/>
    <n v="0"/>
    <n v="0"/>
    <n v="0"/>
    <m/>
    <m/>
    <m/>
    <n v="5671"/>
    <n v="99"/>
    <n v="13"/>
    <n v="0"/>
    <m/>
    <n v="0"/>
    <m/>
    <n v="5783"/>
    <n v="49.217410999999998"/>
    <n v="25.815391000000002"/>
    <n v="34.4146"/>
    <n v="44.903550000000003"/>
    <n v="0.20399999999999999"/>
    <n v="0"/>
    <n v="0"/>
    <m/>
    <m/>
    <m/>
    <m/>
    <m/>
    <n v="154.55495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Southern Service Territory (SST)"/>
    <x v="7"/>
    <s v="UEDCL"/>
    <s v="D6"/>
    <s v="2015Q3D6"/>
    <n v="0"/>
    <n v="0"/>
    <m/>
    <n v="0"/>
    <m/>
    <n v="0"/>
    <m/>
    <n v="1023211.54"/>
    <m/>
    <m/>
    <m/>
    <m/>
    <m/>
    <m/>
    <m/>
    <m/>
    <m/>
    <m/>
    <n v="0"/>
    <n v="0"/>
    <n v="0"/>
    <n v="1746622"/>
    <n v="1746622"/>
    <m/>
    <m/>
    <m/>
    <m/>
    <m/>
    <m/>
    <m/>
    <n v="0"/>
    <m/>
    <n v="0"/>
    <n v="0"/>
    <n v="42"/>
    <n v="106"/>
    <n v="0"/>
    <m/>
    <n v="19"/>
    <n v="0"/>
    <m/>
    <n v="11"/>
    <n v="0"/>
    <n v="0"/>
    <n v="6"/>
    <n v="0"/>
    <n v="0"/>
    <n v="0"/>
    <n v="0"/>
    <n v="0"/>
    <n v="0"/>
    <n v="0"/>
    <n v="0"/>
    <n v="0"/>
    <m/>
    <m/>
    <m/>
    <m/>
    <m/>
    <m/>
    <m/>
    <m/>
    <m/>
    <m/>
    <m/>
    <n v="12340"/>
    <n v="184"/>
    <n v="0"/>
    <n v="0"/>
    <n v="0"/>
    <m/>
    <m/>
    <m/>
    <n v="6116"/>
    <n v="120"/>
    <n v="25"/>
    <n v="0"/>
    <m/>
    <n v="0"/>
    <m/>
    <n v="6261"/>
    <n v="63.839278"/>
    <n v="116.007842"/>
    <n v="30.868558"/>
    <n v="71.874153000000007"/>
    <n v="2.9477890000000002"/>
    <n v="0"/>
    <n v="0"/>
    <m/>
    <m/>
    <m/>
    <m/>
    <m/>
    <n v="285.53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Pader Abim Community Multipurpose Electric Co-operative Society Limited"/>
    <x v="11"/>
    <s v="PACMECS"/>
    <s v="D9"/>
    <s v="2015Q3D9"/>
    <n v="252723"/>
    <n v="154309"/>
    <n v="0"/>
    <n v="0"/>
    <m/>
    <n v="0"/>
    <m/>
    <n v="407032"/>
    <m/>
    <m/>
    <m/>
    <m/>
    <m/>
    <m/>
    <m/>
    <m/>
    <m/>
    <m/>
    <n v="0"/>
    <n v="0"/>
    <n v="0"/>
    <n v="538932"/>
    <n v="538932"/>
    <m/>
    <m/>
    <m/>
    <m/>
    <m/>
    <m/>
    <m/>
    <n v="0"/>
    <m/>
    <n v="0"/>
    <n v="0"/>
    <n v="9"/>
    <n v="48"/>
    <n v="0"/>
    <m/>
    <n v="5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4155"/>
    <n v="66"/>
    <n v="0"/>
    <n v="26"/>
    <n v="26"/>
    <m/>
    <m/>
    <m/>
    <n v="2167"/>
    <n v="55"/>
    <n v="0"/>
    <n v="0"/>
    <m/>
    <n v="0"/>
    <n v="0"/>
    <n v="2222"/>
    <n v="49.304699999999997"/>
    <n v="10.549440000000001"/>
    <n v="8.8429599999999997"/>
    <n v="22.296500000000002"/>
    <n v="0"/>
    <n v="0"/>
    <n v="0"/>
    <m/>
    <m/>
    <m/>
    <m/>
    <m/>
    <n v="90.9936000000000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North Western Service Territory (NWST)"/>
    <x v="9"/>
    <s v="UEDCL"/>
    <s v="D8"/>
    <s v="2015Q3D8"/>
    <n v="1093385.77"/>
    <n v="763393.38"/>
    <n v="792846.25"/>
    <n v="252910"/>
    <m/>
    <n v="0"/>
    <m/>
    <n v="2902535.4"/>
    <m/>
    <m/>
    <m/>
    <m/>
    <m/>
    <m/>
    <m/>
    <m/>
    <m/>
    <n v="1363.7574823044001"/>
    <n v="0"/>
    <n v="0"/>
    <n v="0"/>
    <n v="3669851"/>
    <n v="3669851"/>
    <m/>
    <m/>
    <m/>
    <m/>
    <m/>
    <m/>
    <m/>
    <n v="0"/>
    <m/>
    <n v="0"/>
    <n v="0"/>
    <n v="71"/>
    <n v="125"/>
    <n v="0"/>
    <m/>
    <n v="30"/>
    <n v="0"/>
    <m/>
    <n v="23"/>
    <n v="0"/>
    <n v="0"/>
    <n v="15"/>
    <n v="0"/>
    <n v="0"/>
    <n v="0"/>
    <n v="0"/>
    <n v="0"/>
    <n v="0"/>
    <n v="0"/>
    <n v="0"/>
    <n v="0"/>
    <m/>
    <m/>
    <m/>
    <m/>
    <m/>
    <m/>
    <m/>
    <m/>
    <m/>
    <m/>
    <m/>
    <n v="20350"/>
    <n v="264"/>
    <n v="0"/>
    <n v="0"/>
    <n v="0"/>
    <m/>
    <m/>
    <m/>
    <n v="10147"/>
    <n v="206"/>
    <n v="67"/>
    <m/>
    <m/>
    <n v="0"/>
    <m/>
    <n v="10420"/>
    <n v="176.42827600000001"/>
    <n v="168.610096"/>
    <n v="84.047021999999998"/>
    <n v="197.06460200000001"/>
    <n v="0.68"/>
    <n v="0"/>
    <n v="0"/>
    <m/>
    <m/>
    <m/>
    <m/>
    <m/>
    <n v="626.829995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Kilembe Investment Limited"/>
    <x v="10"/>
    <s v="KIL"/>
    <s v="D12"/>
    <s v="2015Q3D12"/>
    <n v="1009701"/>
    <n v="38489"/>
    <n v="193328"/>
    <n v="0"/>
    <m/>
    <n v="0"/>
    <m/>
    <n v="1241518"/>
    <m/>
    <m/>
    <m/>
    <m/>
    <m/>
    <m/>
    <m/>
    <m/>
    <m/>
    <m/>
    <n v="0"/>
    <n v="0"/>
    <n v="0"/>
    <n v="1426595"/>
    <n v="1426595"/>
    <m/>
    <m/>
    <m/>
    <m/>
    <m/>
    <m/>
    <m/>
    <n v="0"/>
    <m/>
    <n v="0"/>
    <n v="0"/>
    <n v="19"/>
    <n v="35"/>
    <n v="0"/>
    <m/>
    <n v="13"/>
    <n v="0"/>
    <m/>
    <n v="1"/>
    <n v="3"/>
    <n v="0"/>
    <n v="2"/>
    <n v="0"/>
    <n v="0"/>
    <n v="0"/>
    <n v="0"/>
    <n v="0"/>
    <n v="0"/>
    <n v="0"/>
    <n v="0"/>
    <n v="0"/>
    <m/>
    <m/>
    <m/>
    <m/>
    <m/>
    <m/>
    <m/>
    <m/>
    <m/>
    <m/>
    <m/>
    <n v="5105"/>
    <n v="73"/>
    <n v="0"/>
    <n v="31"/>
    <n v="31"/>
    <m/>
    <m/>
    <m/>
    <n v="7923"/>
    <n v="137"/>
    <n v="0"/>
    <n v="0"/>
    <m/>
    <n v="0"/>
    <m/>
    <n v="8060"/>
    <n v="89.675410999999997"/>
    <n v="217.63063600000001"/>
    <n v="426.54479800000001"/>
    <n v="33.936"/>
    <n v="141.506902"/>
    <n v="0"/>
    <n v="0"/>
    <m/>
    <m/>
    <m/>
    <m/>
    <m/>
    <n v="909.293747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Bundibugyo Energy Cooperative Society (BECS)"/>
    <x v="12"/>
    <s v="BECS"/>
    <s v="D10"/>
    <s v="2015Q3D10"/>
    <n v="362060.53"/>
    <n v="66413.47"/>
    <n v="0"/>
    <n v="0"/>
    <m/>
    <n v="0"/>
    <m/>
    <n v="428474"/>
    <m/>
    <m/>
    <m/>
    <m/>
    <m/>
    <m/>
    <m/>
    <m/>
    <m/>
    <m/>
    <n v="0"/>
    <n v="0"/>
    <n v="0"/>
    <n v="573731"/>
    <n v="573731"/>
    <m/>
    <m/>
    <m/>
    <m/>
    <m/>
    <m/>
    <m/>
    <n v="0"/>
    <m/>
    <n v="0"/>
    <n v="0"/>
    <n v="7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m/>
    <m/>
    <m/>
    <m/>
    <m/>
    <m/>
    <m/>
    <m/>
    <m/>
    <m/>
    <m/>
    <n v="2770"/>
    <n v="27"/>
    <n v="0"/>
    <n v="32"/>
    <n v="32"/>
    <m/>
    <m/>
    <m/>
    <n v="4463"/>
    <n v="46"/>
    <n v="0"/>
    <n v="0"/>
    <m/>
    <n v="0"/>
    <n v="0"/>
    <n v="4509"/>
    <n v="32.944499999999998"/>
    <n v="9.7079000000000004"/>
    <n v="16.176850000000002"/>
    <n v="28.9695"/>
    <n v="0"/>
    <n v="0"/>
    <n v="0"/>
    <m/>
    <m/>
    <m/>
    <m/>
    <m/>
    <n v="87.79874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Kyegegewa Rural Electricity Cooperation Society"/>
    <x v="0"/>
    <s v="KRECS"/>
    <s v="D11"/>
    <s v="2015Q3D11"/>
    <n v="211793.2"/>
    <n v="109497.2"/>
    <n v="0"/>
    <n v="0"/>
    <m/>
    <n v="0"/>
    <m/>
    <n v="321290.40000000002"/>
    <m/>
    <m/>
    <m/>
    <m/>
    <m/>
    <m/>
    <m/>
    <m/>
    <m/>
    <m/>
    <n v="0"/>
    <n v="0"/>
    <n v="0"/>
    <n v="544061"/>
    <n v="544061"/>
    <m/>
    <m/>
    <m/>
    <m/>
    <m/>
    <m/>
    <m/>
    <n v="0"/>
    <m/>
    <n v="0"/>
    <n v="0"/>
    <n v="8"/>
    <n v="18"/>
    <n v="0"/>
    <m/>
    <n v="13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00"/>
    <n v="39"/>
    <n v="0"/>
    <n v="16"/>
    <n v="16"/>
    <m/>
    <m/>
    <m/>
    <n v="1946"/>
    <n v="42"/>
    <n v="0"/>
    <n v="0"/>
    <m/>
    <n v="0"/>
    <n v="0"/>
    <n v="1988"/>
    <n v="32.0745"/>
    <n v="17.760000000000002"/>
    <n v="7.5140000000000002"/>
    <n v="14.745279999999999"/>
    <n v="0"/>
    <n v="13.007072000000001"/>
    <n v="0"/>
    <m/>
    <m/>
    <m/>
    <m/>
    <m/>
    <n v="85.100852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1"/>
    <s v="2015Q3"/>
    <s v="Distribution"/>
    <s v="Local"/>
    <s v="Central North Service Territory (CNST)"/>
    <x v="2"/>
    <s v="UEDCL"/>
    <s v="D1"/>
    <s v="2015Q3D1"/>
    <n v="194909"/>
    <n v="108915"/>
    <n v="19817"/>
    <m/>
    <m/>
    <m/>
    <m/>
    <n v="323641"/>
    <m/>
    <m/>
    <m/>
    <m/>
    <m/>
    <m/>
    <m/>
    <m/>
    <m/>
    <n v="187.80865699999998"/>
    <n v="144957.33333333334"/>
    <n v="144957.33333333334"/>
    <n v="144957.33333333334"/>
    <m/>
    <n v="434872"/>
    <m/>
    <n v="125.13276099999999"/>
    <m/>
    <m/>
    <m/>
    <m/>
    <m/>
    <m/>
    <m/>
    <m/>
    <m/>
    <n v="16"/>
    <n v="48"/>
    <m/>
    <m/>
    <n v="7"/>
    <m/>
    <m/>
    <n v="1"/>
    <m/>
    <m/>
    <n v="1"/>
    <n v="1"/>
    <m/>
    <m/>
    <m/>
    <m/>
    <m/>
    <m/>
    <m/>
    <m/>
    <m/>
    <m/>
    <m/>
    <m/>
    <m/>
    <m/>
    <m/>
    <m/>
    <m/>
    <m/>
    <m/>
    <n v="4330"/>
    <n v="74"/>
    <m/>
    <n v="65"/>
    <n v="65"/>
    <n v="39"/>
    <m/>
    <n v="26"/>
    <n v="4140"/>
    <n v="89"/>
    <n v="3"/>
    <m/>
    <m/>
    <m/>
    <m/>
    <n v="4232"/>
    <n v="84.292991000000001"/>
    <n v="44.423343999999993"/>
    <n v="13.527340000000001"/>
    <n v="24.412756999999999"/>
    <m/>
    <m/>
    <m/>
    <m/>
    <m/>
    <m/>
    <m/>
    <m/>
    <n v="166.656432"/>
    <n v="10.48"/>
    <n v="1.7470000000000001"/>
    <n v="0.87857300000000005"/>
    <n v="588.94000000000005"/>
    <n v="98.156999999999996"/>
    <n v="49.372883999999999"/>
    <n v="64.08"/>
    <n v="10.68"/>
    <n v="5.3720400000000001"/>
    <n v="159.72"/>
    <n v="26.62"/>
    <n v="13.389860000000001"/>
    <n v="63.57"/>
    <n v="5.2450000000000001"/>
    <n v="2.6382349999999999"/>
    <m/>
    <m/>
    <m/>
    <n v="0"/>
    <n v="4"/>
    <n v="8"/>
    <n v="73"/>
    <n v="40"/>
    <n v="0"/>
    <n v="4"/>
    <n v="8"/>
    <n v="73"/>
    <n v="40"/>
    <n v="1329"/>
    <m/>
    <n v="235.51"/>
    <m/>
    <n v="318"/>
    <n v="553.51"/>
    <m/>
    <n v="11.249279999999999"/>
    <n v="0.13"/>
    <n v="0"/>
    <n v="0"/>
    <m/>
    <n v="1.3322039999999999"/>
    <n v="4.097124"/>
    <n v="10.3043"/>
    <n v="0"/>
    <m/>
    <n v="0.21186500000000003"/>
    <s v="Minigrid"/>
    <m/>
    <m/>
    <m/>
    <m/>
    <m/>
    <m/>
    <m/>
    <m/>
    <m/>
    <m/>
    <m/>
    <m/>
    <m/>
    <m/>
    <m/>
    <n v="0.2001"/>
    <m/>
  </r>
  <r>
    <x v="4"/>
    <x v="1"/>
    <s v="2015Q3"/>
    <s v="Distribution"/>
    <s v="Local"/>
    <s v="UMEME(U) Limited"/>
    <x v="1"/>
    <s v="Umeme"/>
    <s v="D14"/>
    <s v="2015Q3D14"/>
    <n v="141586135"/>
    <n v="80346520.810000002"/>
    <n v="103547818"/>
    <n v="300612147"/>
    <m/>
    <n v="390767"/>
    <m/>
    <n v="626483387.80999994"/>
    <m/>
    <m/>
    <m/>
    <m/>
    <m/>
    <m/>
    <m/>
    <m/>
    <m/>
    <m/>
    <n v="217545412"/>
    <n v="391840102"/>
    <n v="165118508"/>
    <n v="0"/>
    <n v="774504022"/>
    <m/>
    <m/>
    <m/>
    <m/>
    <m/>
    <m/>
    <m/>
    <n v="0"/>
    <m/>
    <n v="1"/>
    <n v="29"/>
    <n v="846"/>
    <n v="3072"/>
    <n v="1"/>
    <m/>
    <n v="2068"/>
    <n v="16"/>
    <m/>
    <n v="1707"/>
    <n v="14"/>
    <n v="24"/>
    <n v="1121"/>
    <n v="0"/>
    <n v="6"/>
    <n v="741"/>
    <n v="0"/>
    <n v="4"/>
    <n v="61"/>
    <n v="26"/>
    <n v="14"/>
    <n v="272"/>
    <m/>
    <m/>
    <m/>
    <m/>
    <m/>
    <m/>
    <m/>
    <m/>
    <m/>
    <m/>
    <m/>
    <n v="1806137"/>
    <n v="10023"/>
    <n v="7"/>
    <n v="1360"/>
    <n v="1367"/>
    <m/>
    <m/>
    <m/>
    <n v="702488"/>
    <n v="65019"/>
    <n v="2353"/>
    <n v="492"/>
    <m/>
    <n v="324"/>
    <m/>
    <n v="77067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2"/>
    <s v="2015Q2"/>
    <s v="Distribution"/>
    <s v="Local"/>
    <s v="UEDCL"/>
    <x v="13"/>
    <s v="UEDCL"/>
    <s v="D13"/>
    <s v="2015Q2D13"/>
    <n v="1227714.2"/>
    <n v="477546.83"/>
    <n v="116842"/>
    <n v="0"/>
    <m/>
    <n v="0"/>
    <m/>
    <n v="1822103.03"/>
    <m/>
    <m/>
    <m/>
    <m/>
    <m/>
    <m/>
    <m/>
    <m/>
    <m/>
    <m/>
    <n v="0"/>
    <n v="0"/>
    <n v="0"/>
    <n v="1958615"/>
    <n v="1958615"/>
    <m/>
    <m/>
    <m/>
    <m/>
    <m/>
    <m/>
    <m/>
    <n v="0"/>
    <m/>
    <m/>
    <m/>
    <n v="113"/>
    <n v="245"/>
    <m/>
    <m/>
    <n v="40"/>
    <m/>
    <m/>
    <n v="8"/>
    <m/>
    <m/>
    <n v="4"/>
    <n v="0"/>
    <n v="0"/>
    <n v="0"/>
    <n v="6"/>
    <n v="0"/>
    <n v="0"/>
    <n v="0"/>
    <n v="0"/>
    <n v="0"/>
    <m/>
    <m/>
    <m/>
    <m/>
    <m/>
    <m/>
    <m/>
    <m/>
    <m/>
    <m/>
    <m/>
    <n v="24935"/>
    <n v="416"/>
    <n v="0"/>
    <n v="55"/>
    <n v="55"/>
    <m/>
    <m/>
    <m/>
    <n v="5694"/>
    <n v="104"/>
    <n v="1"/>
    <n v="0"/>
    <m/>
    <n v="0"/>
    <m/>
    <n v="5799"/>
    <n v="426.35251399999999"/>
    <n v="101.80189300000001"/>
    <n v="36.731996000000002"/>
    <n v="121.21439700000001"/>
    <n v="334.483048"/>
    <n v="0"/>
    <n v="0"/>
    <m/>
    <m/>
    <m/>
    <m/>
    <m/>
    <n v="1020.5838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2"/>
    <s v="2015Q2"/>
    <s v="Distribution"/>
    <s v="Local"/>
    <s v="Southern West Service Territory (SWST)"/>
    <x v="8"/>
    <s v="UEDCL"/>
    <s v="D7"/>
    <s v="2015Q2D7"/>
    <n v="0"/>
    <n v="0"/>
    <m/>
    <n v="0"/>
    <m/>
    <n v="0"/>
    <m/>
    <n v="453858.09"/>
    <m/>
    <m/>
    <m/>
    <m/>
    <m/>
    <m/>
    <m/>
    <m/>
    <m/>
    <m/>
    <n v="0"/>
    <n v="0"/>
    <n v="0"/>
    <n v="1471084"/>
    <n v="1471084"/>
    <m/>
    <m/>
    <m/>
    <m/>
    <m/>
    <m/>
    <m/>
    <n v="0"/>
    <m/>
    <n v="0"/>
    <n v="0"/>
    <n v="34"/>
    <n v="108"/>
    <n v="0"/>
    <m/>
    <n v="15"/>
    <n v="0"/>
    <m/>
    <n v="6"/>
    <n v="0"/>
    <n v="0"/>
    <n v="3"/>
    <n v="0"/>
    <n v="0"/>
    <n v="4"/>
    <n v="0"/>
    <n v="0"/>
    <n v="0"/>
    <n v="0"/>
    <n v="0"/>
    <n v="1"/>
    <m/>
    <m/>
    <m/>
    <m/>
    <m/>
    <m/>
    <m/>
    <m/>
    <m/>
    <m/>
    <m/>
    <n v="12895"/>
    <n v="171"/>
    <n v="0"/>
    <n v="0"/>
    <n v="0"/>
    <m/>
    <m/>
    <m/>
    <n v="5546"/>
    <n v="98"/>
    <n v="13"/>
    <n v="0"/>
    <m/>
    <n v="0"/>
    <m/>
    <n v="5657"/>
    <n v="48.282265000000002"/>
    <n v="0.2505"/>
    <n v="20.8291"/>
    <n v="50.113157000000001"/>
    <n v="0.218"/>
    <n v="0"/>
    <n v="0"/>
    <m/>
    <m/>
    <m/>
    <m/>
    <m/>
    <n v="119.69302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Southern Service Territory (SST)"/>
    <x v="7"/>
    <s v="UEDCL"/>
    <s v="D6"/>
    <s v="2015Q2D6"/>
    <n v="0"/>
    <n v="0"/>
    <m/>
    <n v="0"/>
    <m/>
    <n v="0"/>
    <m/>
    <n v="1059539.18"/>
    <m/>
    <m/>
    <m/>
    <m/>
    <m/>
    <m/>
    <m/>
    <m/>
    <m/>
    <m/>
    <n v="0"/>
    <n v="0"/>
    <n v="0"/>
    <n v="1845806"/>
    <n v="1845806"/>
    <m/>
    <m/>
    <m/>
    <m/>
    <m/>
    <m/>
    <m/>
    <n v="0"/>
    <m/>
    <n v="0"/>
    <n v="0"/>
    <n v="42"/>
    <n v="106"/>
    <n v="0"/>
    <m/>
    <n v="19"/>
    <n v="0"/>
    <m/>
    <n v="11"/>
    <n v="0"/>
    <n v="0"/>
    <n v="6"/>
    <n v="0"/>
    <n v="0"/>
    <n v="0"/>
    <n v="0"/>
    <n v="0"/>
    <n v="0"/>
    <n v="0"/>
    <n v="0"/>
    <n v="0"/>
    <m/>
    <m/>
    <m/>
    <m/>
    <m/>
    <m/>
    <m/>
    <m/>
    <m/>
    <m/>
    <m/>
    <n v="12340"/>
    <n v="184"/>
    <n v="0"/>
    <n v="0"/>
    <n v="0"/>
    <m/>
    <m/>
    <m/>
    <n v="5226"/>
    <n v="114"/>
    <n v="26"/>
    <n v="0"/>
    <m/>
    <n v="0"/>
    <m/>
    <n v="5366"/>
    <n v="63.107568000000001"/>
    <n v="2.9830000000000001"/>
    <n v="24.588799999999999"/>
    <n v="37.128107999999997"/>
    <n v="0.443"/>
    <n v="0"/>
    <n v="0"/>
    <m/>
    <m/>
    <m/>
    <m/>
    <m/>
    <n v="128.25047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Pader Abim Community Multipurpose Electric Co-operative Society Limited"/>
    <x v="11"/>
    <s v="PACMECS"/>
    <s v="D9"/>
    <s v="2015Q2D9"/>
    <n v="337669"/>
    <n v="94685"/>
    <n v="0"/>
    <n v="0"/>
    <m/>
    <n v="0"/>
    <m/>
    <n v="432354"/>
    <m/>
    <m/>
    <m/>
    <m/>
    <m/>
    <m/>
    <m/>
    <m/>
    <m/>
    <m/>
    <n v="0"/>
    <n v="0"/>
    <n v="0"/>
    <n v="479651"/>
    <n v="479651"/>
    <m/>
    <m/>
    <m/>
    <m/>
    <m/>
    <m/>
    <m/>
    <n v="0"/>
    <m/>
    <n v="0"/>
    <n v="0"/>
    <n v="15"/>
    <n v="39"/>
    <n v="0"/>
    <m/>
    <n v="5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3855"/>
    <n v="63"/>
    <n v="0"/>
    <n v="26"/>
    <n v="26"/>
    <m/>
    <m/>
    <m/>
    <n v="2102"/>
    <n v="47"/>
    <n v="0"/>
    <n v="0"/>
    <m/>
    <n v="0"/>
    <n v="0"/>
    <n v="2149"/>
    <n v="43.42"/>
    <n v="28.71"/>
    <n v="16.96"/>
    <n v="42.4071"/>
    <n v="0"/>
    <n v="0"/>
    <n v="0"/>
    <m/>
    <m/>
    <m/>
    <m/>
    <m/>
    <n v="131.4970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North Western Service Territory (NWST)"/>
    <x v="9"/>
    <s v="UEDCL"/>
    <s v="D8"/>
    <s v="2015Q2D8"/>
    <n v="878983.52999999991"/>
    <n v="443441.8"/>
    <n v="506803.49"/>
    <n v="357107"/>
    <m/>
    <n v="0"/>
    <m/>
    <n v="2186335.8199999998"/>
    <m/>
    <m/>
    <m/>
    <m/>
    <m/>
    <m/>
    <m/>
    <m/>
    <m/>
    <n v="1004.5731246836001"/>
    <n v="0"/>
    <n v="0"/>
    <n v="0"/>
    <n v="3363478"/>
    <n v="3363478"/>
    <m/>
    <m/>
    <m/>
    <m/>
    <m/>
    <m/>
    <m/>
    <n v="0"/>
    <m/>
    <n v="0"/>
    <n v="0"/>
    <n v="79"/>
    <n v="130"/>
    <n v="0"/>
    <m/>
    <n v="28"/>
    <n v="0"/>
    <m/>
    <n v="23"/>
    <n v="0"/>
    <n v="0"/>
    <n v="10"/>
    <n v="0"/>
    <n v="0"/>
    <n v="0"/>
    <n v="0"/>
    <n v="0"/>
    <n v="0"/>
    <n v="0"/>
    <n v="0"/>
    <n v="0"/>
    <m/>
    <m/>
    <m/>
    <m/>
    <m/>
    <m/>
    <m/>
    <m/>
    <m/>
    <m/>
    <m/>
    <n v="19025"/>
    <n v="270"/>
    <n v="0"/>
    <n v="0"/>
    <n v="0"/>
    <m/>
    <m/>
    <m/>
    <n v="9800"/>
    <n v="198"/>
    <n v="61"/>
    <m/>
    <m/>
    <n v="0"/>
    <m/>
    <n v="10059"/>
    <n v="180.24928399999999"/>
    <n v="315.805654"/>
    <n v="96.107900000000001"/>
    <n v="222.19753"/>
    <n v="0.61799999999999999"/>
    <n v="0"/>
    <n v="0"/>
    <m/>
    <m/>
    <m/>
    <m/>
    <m/>
    <n v="814.978368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Kilembe Investment Limited"/>
    <x v="10"/>
    <s v="KIL"/>
    <s v="D12"/>
    <s v="2015Q2D12"/>
    <n v="610106"/>
    <n v="286591"/>
    <n v="71990"/>
    <n v="0"/>
    <m/>
    <n v="0"/>
    <m/>
    <n v="968687"/>
    <m/>
    <m/>
    <m/>
    <m/>
    <m/>
    <m/>
    <m/>
    <m/>
    <m/>
    <m/>
    <n v="0"/>
    <n v="0"/>
    <n v="0"/>
    <n v="1035341"/>
    <n v="1035341"/>
    <m/>
    <m/>
    <m/>
    <m/>
    <m/>
    <m/>
    <m/>
    <n v="0"/>
    <m/>
    <n v="0"/>
    <n v="0"/>
    <n v="19"/>
    <n v="34"/>
    <n v="0"/>
    <m/>
    <n v="13"/>
    <n v="0"/>
    <m/>
    <n v="1"/>
    <n v="0"/>
    <n v="0"/>
    <n v="3"/>
    <n v="0"/>
    <n v="0"/>
    <n v="0"/>
    <n v="2"/>
    <n v="0"/>
    <n v="0"/>
    <n v="0"/>
    <n v="0"/>
    <n v="0"/>
    <m/>
    <m/>
    <m/>
    <m/>
    <m/>
    <m/>
    <m/>
    <m/>
    <m/>
    <m/>
    <m/>
    <n v="5620"/>
    <n v="72"/>
    <n v="0"/>
    <n v="19"/>
    <n v="19"/>
    <m/>
    <m/>
    <m/>
    <n v="7530"/>
    <n v="129"/>
    <n v="0"/>
    <n v="0"/>
    <m/>
    <n v="0"/>
    <m/>
    <n v="7659"/>
    <n v="129.81"/>
    <n v="20.53"/>
    <n v="31.04"/>
    <n v="40.4"/>
    <n v="451.32"/>
    <n v="0"/>
    <n v="0"/>
    <m/>
    <m/>
    <m/>
    <m/>
    <m/>
    <n v="673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Bundibugyo Energy Cooperative Society (BECS)"/>
    <x v="12"/>
    <s v="BECS"/>
    <s v="D10"/>
    <s v="2015Q2D10"/>
    <n v="389825.54"/>
    <n v="71506.460000000006"/>
    <n v="0"/>
    <n v="0"/>
    <m/>
    <n v="0"/>
    <m/>
    <n v="461332"/>
    <m/>
    <m/>
    <m/>
    <m/>
    <m/>
    <m/>
    <m/>
    <m/>
    <m/>
    <m/>
    <n v="0"/>
    <n v="0"/>
    <n v="0"/>
    <n v="555670"/>
    <n v="555670"/>
    <m/>
    <m/>
    <m/>
    <m/>
    <m/>
    <m/>
    <m/>
    <n v="0"/>
    <m/>
    <n v="0"/>
    <n v="0"/>
    <n v="6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m/>
    <m/>
    <m/>
    <m/>
    <m/>
    <m/>
    <m/>
    <m/>
    <m/>
    <m/>
    <m/>
    <n v="2745"/>
    <n v="26"/>
    <n v="0"/>
    <n v="30"/>
    <n v="30"/>
    <m/>
    <m/>
    <m/>
    <n v="4121"/>
    <n v="44"/>
    <n v="0"/>
    <n v="0"/>
    <m/>
    <n v="0"/>
    <n v="0"/>
    <n v="4165"/>
    <n v="37.56"/>
    <n v="5.91"/>
    <n v="21.23"/>
    <n v="20.59"/>
    <n v="0"/>
    <n v="0"/>
    <n v="0"/>
    <m/>
    <m/>
    <m/>
    <m/>
    <m/>
    <n v="85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Kyegegewa Rural Electricity Cooperation Society"/>
    <x v="0"/>
    <s v="KRECS"/>
    <s v="D11"/>
    <s v="2015Q2D11"/>
    <n v="208787.7"/>
    <n v="72314"/>
    <n v="0"/>
    <n v="0"/>
    <m/>
    <n v="0"/>
    <m/>
    <n v="281101.7"/>
    <m/>
    <m/>
    <m/>
    <m/>
    <m/>
    <m/>
    <m/>
    <m/>
    <m/>
    <m/>
    <n v="0"/>
    <n v="0"/>
    <n v="0"/>
    <n v="462865"/>
    <n v="462865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00"/>
    <n v="42"/>
    <n v="0"/>
    <n v="12"/>
    <n v="12"/>
    <m/>
    <m/>
    <m/>
    <n v="1927"/>
    <n v="40"/>
    <n v="0"/>
    <n v="0"/>
    <m/>
    <n v="0"/>
    <n v="0"/>
    <n v="1967"/>
    <n v="55.900500000000001"/>
    <n v="30.161999999999999"/>
    <n v="20.220199999999998"/>
    <n v="34.040799999999997"/>
    <n v="18.011800000000001"/>
    <n v="33.465204"/>
    <n v="0"/>
    <m/>
    <m/>
    <m/>
    <m/>
    <m/>
    <n v="191.80050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2"/>
    <s v="2015Q2"/>
    <s v="Distribution"/>
    <s v="Local"/>
    <s v="Central North Service Territory (CNST)"/>
    <x v="2"/>
    <s v="UEDCL"/>
    <s v="D1"/>
    <s v="2015Q2D1"/>
    <n v="84901"/>
    <n v="141919"/>
    <n v="116842"/>
    <m/>
    <m/>
    <m/>
    <m/>
    <n v="343662"/>
    <m/>
    <m/>
    <m/>
    <m/>
    <m/>
    <m/>
    <m/>
    <m/>
    <m/>
    <n v="196.761549"/>
    <n v="146308.03333333333"/>
    <n v="146308.03333333333"/>
    <n v="146308.03333333333"/>
    <m/>
    <n v="438924.1"/>
    <m/>
    <n v="122.92170335003199"/>
    <m/>
    <m/>
    <m/>
    <m/>
    <m/>
    <m/>
    <m/>
    <m/>
    <m/>
    <n v="16"/>
    <n v="47"/>
    <m/>
    <m/>
    <n v="7"/>
    <m/>
    <m/>
    <n v="1"/>
    <m/>
    <m/>
    <n v="0"/>
    <n v="1"/>
    <m/>
    <m/>
    <m/>
    <m/>
    <m/>
    <m/>
    <m/>
    <m/>
    <m/>
    <m/>
    <m/>
    <m/>
    <m/>
    <m/>
    <m/>
    <m/>
    <m/>
    <m/>
    <m/>
    <n v="3965"/>
    <n v="72"/>
    <m/>
    <n v="0"/>
    <n v="0"/>
    <n v="0"/>
    <m/>
    <m/>
    <n v="3474"/>
    <n v="82"/>
    <n v="3"/>
    <m/>
    <m/>
    <m/>
    <m/>
    <n v="3559"/>
    <n v="59.836275000000001"/>
    <n v="24.737936999999999"/>
    <n v="5.9103600000000007"/>
    <n v="19.760194000000002"/>
    <m/>
    <m/>
    <m/>
    <m/>
    <m/>
    <m/>
    <m/>
    <m/>
    <n v="110.244766"/>
    <n v="0"/>
    <n v="0"/>
    <n v="0"/>
    <n v="262.45"/>
    <n v="43.741999999999997"/>
    <n v="22.002058000000002"/>
    <n v="0"/>
    <n v="0"/>
    <n v="0"/>
    <n v="489.4"/>
    <n v="83.066999999999993"/>
    <n v="41.782533000000001"/>
    <n v="31.47"/>
    <n v="5.2450000000000001"/>
    <n v="2.6382349999999999"/>
    <m/>
    <m/>
    <m/>
    <n v="1"/>
    <n v="39"/>
    <n v="2"/>
    <n v="21"/>
    <n v="40"/>
    <n v="1"/>
    <n v="39"/>
    <n v="2"/>
    <n v="21"/>
    <n v="40"/>
    <n v="1329"/>
    <m/>
    <n v="235.51"/>
    <m/>
    <n v="318"/>
    <n v="553.51"/>
    <m/>
    <n v="9.4641599999999997"/>
    <n v="3.6999999999999998E-2"/>
    <n v="0"/>
    <n v="0"/>
    <m/>
    <n v="1.6166309999999999"/>
    <n v="0.97425399999999995"/>
    <n v="3.6"/>
    <n v="0.86899999999999999"/>
    <m/>
    <n v="0.29661100000000001"/>
    <s v="Minigrid"/>
    <m/>
    <m/>
    <m/>
    <m/>
    <m/>
    <m/>
    <m/>
    <m/>
    <m/>
    <m/>
    <m/>
    <m/>
    <m/>
    <m/>
    <m/>
    <n v="0.1716"/>
    <m/>
  </r>
  <r>
    <x v="4"/>
    <x v="2"/>
    <s v="2015Q2"/>
    <s v="Distribution"/>
    <s v="Local"/>
    <s v="UMEME(U) Limited"/>
    <x v="1"/>
    <s v="Umeme"/>
    <s v="D14"/>
    <s v="2015Q2D14"/>
    <n v="143555787"/>
    <n v="76042129"/>
    <n v="97754731"/>
    <n v="293948350"/>
    <m/>
    <n v="370472"/>
    <m/>
    <n v="611671469"/>
    <m/>
    <m/>
    <m/>
    <m/>
    <m/>
    <m/>
    <m/>
    <m/>
    <m/>
    <m/>
    <n v="216156994"/>
    <n v="377705641"/>
    <n v="159568345"/>
    <n v="0"/>
    <n v="753430980"/>
    <m/>
    <m/>
    <m/>
    <m/>
    <m/>
    <m/>
    <m/>
    <n v="0"/>
    <m/>
    <n v="1"/>
    <n v="29"/>
    <n v="822"/>
    <n v="2890"/>
    <n v="1"/>
    <m/>
    <n v="2009"/>
    <n v="16"/>
    <m/>
    <n v="1667"/>
    <n v="16"/>
    <n v="25"/>
    <n v="1105"/>
    <n v="0"/>
    <n v="6"/>
    <n v="738"/>
    <n v="0"/>
    <n v="4"/>
    <n v="60"/>
    <n v="24"/>
    <n v="14"/>
    <n v="270"/>
    <m/>
    <m/>
    <m/>
    <m/>
    <m/>
    <m/>
    <m/>
    <m/>
    <m/>
    <m/>
    <m/>
    <n v="1772667"/>
    <n v="9697"/>
    <n v="9"/>
    <n v="1365"/>
    <n v="1374"/>
    <m/>
    <m/>
    <m/>
    <n v="649085"/>
    <n v="61502"/>
    <n v="2353"/>
    <n v="492"/>
    <m/>
    <n v="324"/>
    <m/>
    <n v="71375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3"/>
    <s v="2015Q1"/>
    <s v="Distribution"/>
    <s v="Local"/>
    <s v="UEDCL"/>
    <x v="13"/>
    <s v="UEDCL"/>
    <s v="D13"/>
    <s v="2015Q1D13"/>
    <n v="1146832.51"/>
    <n v="398305.87"/>
    <n v="112760.87"/>
    <n v="0"/>
    <m/>
    <n v="0"/>
    <m/>
    <n v="1657899.25"/>
    <m/>
    <m/>
    <m/>
    <m/>
    <m/>
    <m/>
    <m/>
    <m/>
    <m/>
    <m/>
    <n v="0"/>
    <n v="0"/>
    <n v="0"/>
    <n v="1939956"/>
    <n v="1939956"/>
    <m/>
    <m/>
    <m/>
    <m/>
    <m/>
    <m/>
    <m/>
    <n v="0"/>
    <m/>
    <m/>
    <m/>
    <n v="107"/>
    <n v="236"/>
    <m/>
    <m/>
    <n v="41"/>
    <m/>
    <m/>
    <n v="8"/>
    <m/>
    <m/>
    <n v="4"/>
    <n v="0"/>
    <n v="0"/>
    <n v="0"/>
    <n v="6"/>
    <n v="0"/>
    <n v="0"/>
    <n v="0"/>
    <n v="0"/>
    <n v="0"/>
    <m/>
    <m/>
    <m/>
    <m/>
    <m/>
    <m/>
    <m/>
    <m/>
    <m/>
    <m/>
    <m/>
    <n v="24435"/>
    <n v="402"/>
    <n v="0"/>
    <n v="54"/>
    <n v="54"/>
    <m/>
    <m/>
    <m/>
    <n v="4511"/>
    <n v="80"/>
    <n v="1"/>
    <n v="0"/>
    <m/>
    <n v="0"/>
    <m/>
    <n v="4592"/>
    <n v="326.51651500000003"/>
    <n v="344.79757599999999"/>
    <n v="40.839148999999999"/>
    <n v="80.562944999999999"/>
    <n v="181.119067"/>
    <n v="0"/>
    <n v="0"/>
    <m/>
    <m/>
    <m/>
    <m/>
    <m/>
    <n v="973.835251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UEDCL"/>
    <m/>
    <m/>
    <m/>
    <m/>
    <m/>
    <m/>
    <m/>
    <m/>
    <m/>
    <m/>
    <m/>
    <m/>
    <m/>
    <m/>
    <m/>
    <m/>
    <m/>
  </r>
  <r>
    <x v="4"/>
    <x v="3"/>
    <s v="2015Q1"/>
    <s v="Distribution"/>
    <s v="Local"/>
    <s v="Southern West Service Territory (SWST)"/>
    <x v="8"/>
    <s v="UEDCL"/>
    <s v="D7"/>
    <s v="2015Q1D7"/>
    <n v="0"/>
    <n v="0"/>
    <m/>
    <n v="0"/>
    <m/>
    <n v="0"/>
    <m/>
    <n v="906981.55972663895"/>
    <m/>
    <m/>
    <m/>
    <m/>
    <m/>
    <m/>
    <m/>
    <m/>
    <m/>
    <m/>
    <n v="0"/>
    <n v="0"/>
    <n v="0"/>
    <n v="1232721"/>
    <n v="1232721"/>
    <m/>
    <m/>
    <m/>
    <m/>
    <m/>
    <m/>
    <m/>
    <n v="0"/>
    <m/>
    <n v="0"/>
    <n v="0"/>
    <n v="22"/>
    <n v="120"/>
    <n v="0"/>
    <m/>
    <n v="15"/>
    <n v="0"/>
    <m/>
    <n v="6"/>
    <n v="0"/>
    <n v="0"/>
    <n v="5"/>
    <n v="0"/>
    <n v="0"/>
    <n v="2"/>
    <n v="0"/>
    <n v="0"/>
    <n v="0"/>
    <n v="0"/>
    <n v="0"/>
    <n v="1"/>
    <m/>
    <m/>
    <m/>
    <m/>
    <m/>
    <m/>
    <m/>
    <m/>
    <m/>
    <m/>
    <m/>
    <n v="12825"/>
    <n v="171"/>
    <n v="0"/>
    <n v="0"/>
    <n v="0"/>
    <m/>
    <m/>
    <m/>
    <n v="5290"/>
    <n v="97"/>
    <n v="13"/>
    <n v="0"/>
    <m/>
    <n v="0"/>
    <m/>
    <n v="5400"/>
    <n v="49.74"/>
    <n v="0.78"/>
    <n v="22.3"/>
    <n v="48.35"/>
    <n v="0.08"/>
    <n v="0"/>
    <n v="0"/>
    <m/>
    <m/>
    <m/>
    <m/>
    <m/>
    <n v="121.2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Southern Service Territory (SST)"/>
    <x v="7"/>
    <s v="UEDCL"/>
    <s v="D6"/>
    <s v="2015Q1D6"/>
    <n v="0"/>
    <n v="0"/>
    <m/>
    <n v="0"/>
    <m/>
    <n v="0"/>
    <m/>
    <n v="1046316.44557485"/>
    <m/>
    <m/>
    <m/>
    <m/>
    <m/>
    <m/>
    <m/>
    <m/>
    <m/>
    <m/>
    <n v="0"/>
    <n v="0"/>
    <n v="0"/>
    <n v="1526433"/>
    <n v="1526433"/>
    <m/>
    <m/>
    <m/>
    <m/>
    <m/>
    <m/>
    <m/>
    <n v="0"/>
    <m/>
    <n v="0"/>
    <n v="0"/>
    <n v="48"/>
    <n v="114"/>
    <n v="0"/>
    <m/>
    <n v="12"/>
    <n v="0"/>
    <m/>
    <n v="12"/>
    <n v="0"/>
    <n v="0"/>
    <n v="1"/>
    <n v="0"/>
    <n v="0"/>
    <n v="0"/>
    <n v="0"/>
    <n v="0"/>
    <n v="0"/>
    <n v="0"/>
    <n v="0"/>
    <n v="0"/>
    <m/>
    <m/>
    <m/>
    <m/>
    <m/>
    <m/>
    <m/>
    <m/>
    <m/>
    <m/>
    <m/>
    <n v="10815"/>
    <n v="187"/>
    <n v="0"/>
    <n v="0"/>
    <n v="0"/>
    <m/>
    <m/>
    <m/>
    <n v="5218"/>
    <n v="110"/>
    <n v="13"/>
    <n v="0"/>
    <m/>
    <n v="0"/>
    <m/>
    <n v="5341"/>
    <n v="61.34"/>
    <n v="1.46"/>
    <n v="38.64"/>
    <n v="80.8"/>
    <n v="0.32"/>
    <n v="0"/>
    <n v="0"/>
    <m/>
    <m/>
    <m/>
    <m/>
    <m/>
    <n v="182.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Pader Abim Community Multipurpose Electric Co-operative Society Limited"/>
    <x v="11"/>
    <s v="PACMECS"/>
    <s v="D9"/>
    <s v="2015Q1D9"/>
    <n v="320754"/>
    <n v="137794"/>
    <n v="0"/>
    <n v="0"/>
    <m/>
    <n v="0"/>
    <m/>
    <n v="458548"/>
    <m/>
    <m/>
    <m/>
    <m/>
    <m/>
    <m/>
    <m/>
    <m/>
    <m/>
    <m/>
    <n v="0"/>
    <n v="0"/>
    <n v="0"/>
    <n v="562031"/>
    <n v="562031"/>
    <m/>
    <m/>
    <m/>
    <m/>
    <m/>
    <m/>
    <m/>
    <n v="0"/>
    <m/>
    <n v="0"/>
    <n v="0"/>
    <n v="15"/>
    <n v="39"/>
    <n v="0"/>
    <m/>
    <n v="5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3855"/>
    <n v="63"/>
    <n v="0"/>
    <n v="21"/>
    <n v="21"/>
    <m/>
    <m/>
    <m/>
    <n v="1967"/>
    <n v="45"/>
    <n v="0"/>
    <n v="0"/>
    <m/>
    <n v="0"/>
    <n v="0"/>
    <n v="2012"/>
    <n v="38.418398000000003"/>
    <n v="11.766450000000001"/>
    <n v="8.9979499999999994"/>
    <n v="6.9371600000000004"/>
    <n v="0"/>
    <n v="0"/>
    <n v="0"/>
    <m/>
    <m/>
    <m/>
    <m/>
    <m/>
    <n v="66.1199580000000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North Western Service Territory (NWST)"/>
    <x v="9"/>
    <s v="UEDCL"/>
    <s v="D8"/>
    <s v="2015Q1D8"/>
    <n v="902421.01870277443"/>
    <n v="382367.40984120371"/>
    <n v="446812.93475694821"/>
    <n v="218975.23157063933"/>
    <m/>
    <n v="0"/>
    <m/>
    <n v="1950576.5948715657"/>
    <m/>
    <m/>
    <m/>
    <m/>
    <m/>
    <m/>
    <m/>
    <m/>
    <m/>
    <n v="916.92483032125915"/>
    <n v="0"/>
    <n v="0"/>
    <n v="0"/>
    <n v="3034815"/>
    <n v="3034815"/>
    <m/>
    <m/>
    <m/>
    <m/>
    <m/>
    <m/>
    <m/>
    <n v="0"/>
    <m/>
    <n v="0"/>
    <n v="0"/>
    <n v="53"/>
    <n v="83"/>
    <n v="0"/>
    <m/>
    <n v="29"/>
    <n v="0"/>
    <m/>
    <n v="13"/>
    <n v="0"/>
    <n v="0"/>
    <n v="1"/>
    <n v="0"/>
    <n v="0"/>
    <n v="0"/>
    <n v="0"/>
    <n v="0"/>
    <n v="0"/>
    <n v="0"/>
    <n v="0"/>
    <n v="0"/>
    <m/>
    <m/>
    <m/>
    <m/>
    <m/>
    <m/>
    <m/>
    <m/>
    <m/>
    <m/>
    <m/>
    <n v="11290"/>
    <n v="179"/>
    <n v="0"/>
    <n v="0"/>
    <n v="0"/>
    <m/>
    <m/>
    <m/>
    <n v="9363"/>
    <n v="202"/>
    <n v="50"/>
    <m/>
    <m/>
    <n v="0"/>
    <m/>
    <n v="9615"/>
    <n v="171.1"/>
    <n v="32.97"/>
    <n v="105.51"/>
    <n v="281.02"/>
    <n v="1.49"/>
    <n v="0"/>
    <n v="0"/>
    <m/>
    <m/>
    <m/>
    <m/>
    <m/>
    <n v="592.089999999999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Kilembe Investment Limited"/>
    <x v="10"/>
    <s v="KIL"/>
    <s v="D12"/>
    <s v="2015Q1D12"/>
    <n v="661698"/>
    <n v="309601"/>
    <n v="0"/>
    <n v="0"/>
    <m/>
    <n v="0"/>
    <m/>
    <n v="971299"/>
    <m/>
    <m/>
    <m/>
    <m/>
    <m/>
    <m/>
    <m/>
    <m/>
    <m/>
    <m/>
    <n v="0"/>
    <n v="0"/>
    <n v="0"/>
    <n v="1123456"/>
    <n v="1123456"/>
    <m/>
    <m/>
    <m/>
    <m/>
    <m/>
    <m/>
    <m/>
    <n v="0"/>
    <m/>
    <n v="0"/>
    <n v="0"/>
    <n v="19"/>
    <n v="34"/>
    <n v="0"/>
    <m/>
    <n v="13"/>
    <n v="0"/>
    <m/>
    <n v="1"/>
    <n v="0"/>
    <n v="0"/>
    <n v="3"/>
    <n v="0"/>
    <n v="0"/>
    <n v="0"/>
    <n v="2"/>
    <n v="0"/>
    <n v="0"/>
    <n v="0"/>
    <n v="0"/>
    <n v="0"/>
    <m/>
    <m/>
    <m/>
    <m/>
    <m/>
    <m/>
    <m/>
    <m/>
    <m/>
    <m/>
    <m/>
    <n v="5620"/>
    <n v="72"/>
    <n v="0"/>
    <n v="19"/>
    <n v="19"/>
    <m/>
    <m/>
    <m/>
    <n v="6776"/>
    <n v="121"/>
    <n v="0"/>
    <n v="0"/>
    <m/>
    <n v="0"/>
    <m/>
    <n v="6897"/>
    <n v="62.26"/>
    <n v="39.770000000000003"/>
    <n v="44.31"/>
    <n v="53.28"/>
    <n v="14.15"/>
    <n v="0"/>
    <n v="0"/>
    <m/>
    <m/>
    <m/>
    <m/>
    <m/>
    <n v="213.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Bundibugyo Energy Cooperative Society (BECS)"/>
    <x v="12"/>
    <s v="BECS"/>
    <s v="D10"/>
    <s v="2015Q1D10"/>
    <n v="280568.84999999998"/>
    <n v="49512.15"/>
    <n v="0"/>
    <n v="0"/>
    <m/>
    <n v="0"/>
    <m/>
    <n v="330081"/>
    <m/>
    <m/>
    <m/>
    <m/>
    <m/>
    <m/>
    <m/>
    <m/>
    <m/>
    <m/>
    <n v="0"/>
    <n v="0"/>
    <n v="0"/>
    <n v="522168"/>
    <n v="522168"/>
    <m/>
    <m/>
    <m/>
    <m/>
    <m/>
    <m/>
    <m/>
    <n v="0"/>
    <m/>
    <n v="0"/>
    <n v="0"/>
    <n v="6"/>
    <n v="9"/>
    <n v="0"/>
    <m/>
    <n v="4"/>
    <n v="0"/>
    <m/>
    <n v="4"/>
    <n v="0"/>
    <n v="0"/>
    <n v="3"/>
    <n v="0"/>
    <n v="0"/>
    <n v="0"/>
    <n v="0"/>
    <n v="0"/>
    <n v="0"/>
    <n v="0"/>
    <n v="0"/>
    <n v="0"/>
    <m/>
    <m/>
    <m/>
    <m/>
    <m/>
    <m/>
    <m/>
    <m/>
    <m/>
    <m/>
    <m/>
    <n v="2745"/>
    <n v="26"/>
    <n v="0"/>
    <n v="30"/>
    <n v="30"/>
    <m/>
    <m/>
    <m/>
    <n v="4094"/>
    <n v="44"/>
    <n v="0"/>
    <n v="0"/>
    <m/>
    <n v="0"/>
    <n v="0"/>
    <n v="4138"/>
    <n v="70.358500000000006"/>
    <n v="17.791899999999998"/>
    <n v="24.555800000000001"/>
    <n v="16.900200000000002"/>
    <n v="0"/>
    <n v="0"/>
    <n v="0"/>
    <m/>
    <m/>
    <m/>
    <m/>
    <m/>
    <n v="129.6064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Kyegegewa Rural Electricity Cooperation Society"/>
    <x v="0"/>
    <s v="KRECS"/>
    <s v="D11"/>
    <s v="2015Q1D11"/>
    <n v="189623.3"/>
    <n v="79774.2"/>
    <n v="0"/>
    <n v="0"/>
    <m/>
    <n v="0"/>
    <m/>
    <n v="269397.5"/>
    <m/>
    <m/>
    <m/>
    <m/>
    <m/>
    <m/>
    <m/>
    <m/>
    <m/>
    <m/>
    <n v="0"/>
    <n v="0"/>
    <n v="0"/>
    <n v="457178"/>
    <n v="457178"/>
    <m/>
    <m/>
    <m/>
    <m/>
    <m/>
    <m/>
    <m/>
    <n v="0"/>
    <m/>
    <n v="0"/>
    <n v="0"/>
    <n v="8"/>
    <n v="24"/>
    <n v="0"/>
    <m/>
    <n v="1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400"/>
    <n v="42"/>
    <n v="0"/>
    <n v="12"/>
    <n v="12"/>
    <m/>
    <m/>
    <m/>
    <n v="1776"/>
    <n v="40"/>
    <n v="0"/>
    <n v="0"/>
    <m/>
    <n v="0"/>
    <m/>
    <n v="1816"/>
    <n v="17.4374"/>
    <n v="128.67840000000001"/>
    <n v="4.968"/>
    <n v="58.715020000000003"/>
    <n v="4.3499999999999996"/>
    <n v="22.66018"/>
    <n v="0"/>
    <m/>
    <m/>
    <m/>
    <m/>
    <m/>
    <n v="236.8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4"/>
    <x v="3"/>
    <s v="2015Q1"/>
    <s v="Distribution"/>
    <s v="Local"/>
    <s v="Central North Service Territory (CNST)"/>
    <x v="2"/>
    <s v="UEDCL"/>
    <s v="D1"/>
    <s v="2015Q1D1"/>
    <n v="109778.91"/>
    <n v="135201.97"/>
    <n v="112760.87"/>
    <m/>
    <m/>
    <m/>
    <m/>
    <n v="357741.75"/>
    <m/>
    <m/>
    <m/>
    <m/>
    <m/>
    <m/>
    <m/>
    <m/>
    <m/>
    <n v="248.35078900000002"/>
    <n v="135915.33333333334"/>
    <n v="135915.33333333334"/>
    <n v="135915.33333333334"/>
    <m/>
    <n v="407746"/>
    <m/>
    <n v="113.89525979272"/>
    <m/>
    <m/>
    <m/>
    <m/>
    <m/>
    <m/>
    <m/>
    <m/>
    <m/>
    <n v="16"/>
    <n v="47"/>
    <m/>
    <m/>
    <n v="8"/>
    <m/>
    <m/>
    <n v="1"/>
    <m/>
    <m/>
    <n v="0"/>
    <n v="1"/>
    <m/>
    <m/>
    <m/>
    <m/>
    <m/>
    <m/>
    <m/>
    <m/>
    <m/>
    <m/>
    <m/>
    <m/>
    <m/>
    <m/>
    <m/>
    <m/>
    <m/>
    <m/>
    <m/>
    <n v="4065"/>
    <n v="73"/>
    <m/>
    <n v="0"/>
    <n v="0"/>
    <n v="0"/>
    <m/>
    <m/>
    <n v="2859"/>
    <n v="65"/>
    <n v="3"/>
    <m/>
    <m/>
    <m/>
    <m/>
    <n v="2927"/>
    <n v="60.811169999999997"/>
    <n v="66.185206999999991"/>
    <n v="9.3183090000000011"/>
    <n v="25.905674000000001"/>
    <m/>
    <m/>
    <m/>
    <m/>
    <m/>
    <m/>
    <m/>
    <m/>
    <n v="162.22036"/>
    <n v="0"/>
    <n v="0"/>
    <n v="0"/>
    <n v="0"/>
    <n v="0"/>
    <n v="0"/>
    <n v="0"/>
    <n v="0"/>
    <n v="0"/>
    <n v="685.44500000000005"/>
    <n v="132.886"/>
    <n v="66.841488999999996"/>
    <n v="106.983"/>
    <n v="17.831"/>
    <n v="8.9687420000000007"/>
    <m/>
    <m/>
    <m/>
    <n v="43"/>
    <n v="8"/>
    <n v="7"/>
    <n v="0"/>
    <n v="100"/>
    <n v="43"/>
    <n v="8"/>
    <n v="7"/>
    <n v="0"/>
    <n v="100"/>
    <n v="977"/>
    <m/>
    <n v="235.2"/>
    <m/>
    <n v="318"/>
    <n v="553.20000000000005"/>
    <m/>
    <n v="7.1194600000000001"/>
    <n v="0.22479999999999997"/>
    <n v="0.3"/>
    <n v="0.2"/>
    <m/>
    <n v="2.7578"/>
    <n v="3.987924"/>
    <n v="4.8"/>
    <n v="0.23599999999999999"/>
    <m/>
    <n v="0.38148399999999999"/>
    <s v="Minigrid"/>
    <m/>
    <m/>
    <m/>
    <m/>
    <m/>
    <m/>
    <m/>
    <m/>
    <m/>
    <m/>
    <m/>
    <m/>
    <m/>
    <m/>
    <m/>
    <n v="0.13930000000000001"/>
    <m/>
  </r>
  <r>
    <x v="4"/>
    <x v="3"/>
    <s v="2015Q1"/>
    <s v="Distribution"/>
    <s v="Local"/>
    <s v="UMEME(U) Limited"/>
    <x v="1"/>
    <s v="Umeme"/>
    <s v="D14"/>
    <s v="2015Q1D14"/>
    <n v="146183589.65091601"/>
    <n v="75880697.994354099"/>
    <n v="102669080.2"/>
    <n v="282665539"/>
    <m/>
    <n v="446399"/>
    <m/>
    <n v="607845305.84527016"/>
    <m/>
    <m/>
    <m/>
    <m/>
    <m/>
    <m/>
    <m/>
    <m/>
    <m/>
    <m/>
    <n v="221059110"/>
    <n v="376998558"/>
    <n v="157346628"/>
    <n v="0"/>
    <n v="755404296"/>
    <m/>
    <m/>
    <m/>
    <m/>
    <m/>
    <m/>
    <m/>
    <n v="1"/>
    <m/>
    <n v="1"/>
    <n v="29"/>
    <n v="808"/>
    <n v="2751"/>
    <n v="1"/>
    <m/>
    <n v="1933"/>
    <n v="15"/>
    <m/>
    <n v="1543"/>
    <n v="16"/>
    <n v="25"/>
    <n v="1086"/>
    <n v="0"/>
    <n v="6"/>
    <n v="724"/>
    <n v="0"/>
    <n v="4"/>
    <n v="59"/>
    <n v="23"/>
    <n v="14"/>
    <n v="271"/>
    <m/>
    <m/>
    <m/>
    <m/>
    <m/>
    <m/>
    <m/>
    <m/>
    <m/>
    <m/>
    <m/>
    <n v="1719457"/>
    <n v="9310"/>
    <n v="13"/>
    <n v="1369"/>
    <n v="1382"/>
    <m/>
    <m/>
    <m/>
    <n v="632123"/>
    <n v="59564"/>
    <n v="2312"/>
    <n v="481"/>
    <m/>
    <n v="348"/>
    <m/>
    <n v="69482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0"/>
    <s v="2014Q4"/>
    <s v="Distribution"/>
    <s v="Local"/>
    <s v="Southern West Service Territory (SWST)"/>
    <x v="8"/>
    <s v="UEDCL"/>
    <s v="D7"/>
    <s v="2014Q4D7"/>
    <n v="0"/>
    <n v="0"/>
    <m/>
    <n v="0"/>
    <m/>
    <n v="0"/>
    <m/>
    <n v="874240.55"/>
    <m/>
    <m/>
    <m/>
    <m/>
    <m/>
    <m/>
    <m/>
    <m/>
    <m/>
    <m/>
    <n v="0"/>
    <n v="0"/>
    <n v="0"/>
    <n v="1533085"/>
    <n v="1533085"/>
    <m/>
    <m/>
    <m/>
    <m/>
    <m/>
    <m/>
    <m/>
    <n v="0"/>
    <m/>
    <n v="0"/>
    <n v="0"/>
    <n v="9"/>
    <n v="80"/>
    <n v="0"/>
    <m/>
    <n v="15"/>
    <n v="0"/>
    <m/>
    <n v="3"/>
    <n v="3"/>
    <n v="0"/>
    <n v="2"/>
    <n v="0"/>
    <n v="0"/>
    <n v="1"/>
    <n v="0"/>
    <n v="0"/>
    <n v="0"/>
    <n v="0"/>
    <n v="0"/>
    <n v="0"/>
    <m/>
    <m/>
    <m/>
    <m/>
    <m/>
    <m/>
    <m/>
    <m/>
    <m/>
    <m/>
    <m/>
    <n v="8205"/>
    <n v="113"/>
    <n v="0"/>
    <n v="0"/>
    <n v="0"/>
    <m/>
    <m/>
    <m/>
    <n v="4108"/>
    <n v="86"/>
    <n v="1"/>
    <n v="0"/>
    <m/>
    <n v="0"/>
    <m/>
    <n v="4195"/>
    <n v="40.389842999999999"/>
    <n v="51.394936000000001"/>
    <n v="20.745792000000002"/>
    <n v="7.0879260000000004"/>
    <n v="1.417"/>
    <n v="0"/>
    <n v="0"/>
    <m/>
    <m/>
    <m/>
    <m/>
    <m/>
    <n v="121.035497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Southern Service Territory (SST)"/>
    <x v="7"/>
    <s v="UEDCL"/>
    <s v="D6"/>
    <s v="2014Q4D6"/>
    <n v="0"/>
    <n v="0"/>
    <m/>
    <n v="0"/>
    <m/>
    <n v="0"/>
    <m/>
    <n v="807048.91373392497"/>
    <m/>
    <m/>
    <m/>
    <m/>
    <m/>
    <m/>
    <m/>
    <m/>
    <m/>
    <m/>
    <n v="0"/>
    <n v="0"/>
    <n v="0"/>
    <n v="1491067"/>
    <n v="1491067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m/>
    <m/>
    <m/>
    <m/>
    <m/>
    <m/>
    <m/>
    <m/>
    <m/>
    <m/>
    <m/>
    <n v="11230"/>
    <n v="187"/>
    <n v="0"/>
    <n v="0"/>
    <n v="0"/>
    <m/>
    <m/>
    <m/>
    <n v="5221"/>
    <n v="154"/>
    <n v="1"/>
    <n v="0"/>
    <m/>
    <n v="0"/>
    <m/>
    <n v="5376"/>
    <n v="51.200895000000003"/>
    <n v="5.002275"/>
    <n v="22.119641999999999"/>
    <n v="13.49855"/>
    <n v="0"/>
    <n v="0"/>
    <n v="0"/>
    <m/>
    <m/>
    <m/>
    <m/>
    <m/>
    <n v="91.821361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Pader Abim Community Multipurpose Electric Co-operative Society Limited"/>
    <x v="11"/>
    <s v="PACMECS"/>
    <s v="D9"/>
    <s v="2014Q4D9"/>
    <n v="407117"/>
    <n v="154074"/>
    <n v="0"/>
    <n v="0"/>
    <m/>
    <n v="0"/>
    <m/>
    <n v="561191"/>
    <m/>
    <m/>
    <m/>
    <m/>
    <m/>
    <m/>
    <m/>
    <m/>
    <m/>
    <m/>
    <n v="0"/>
    <n v="0"/>
    <n v="0"/>
    <n v="613504"/>
    <n v="613504"/>
    <m/>
    <m/>
    <m/>
    <m/>
    <m/>
    <m/>
    <m/>
    <n v="0"/>
    <m/>
    <n v="0"/>
    <n v="0"/>
    <n v="10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780"/>
    <n v="40"/>
    <n v="0"/>
    <n v="21"/>
    <n v="21"/>
    <m/>
    <m/>
    <m/>
    <n v="1795"/>
    <n v="47"/>
    <n v="0"/>
    <n v="0"/>
    <m/>
    <n v="0"/>
    <m/>
    <n v="1842"/>
    <n v="33.24"/>
    <n v="2.5129999999999999"/>
    <n v="5.8260500000000004"/>
    <n v="102.565051"/>
    <n v="0"/>
    <n v="0"/>
    <n v="0"/>
    <m/>
    <m/>
    <m/>
    <m/>
    <m/>
    <n v="144.14410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North Western Service Territory (NWST)"/>
    <x v="9"/>
    <s v="UEDCL"/>
    <s v="D8"/>
    <s v="2014Q4D8"/>
    <n v="963897.36978000007"/>
    <n v="1053359.0510399998"/>
    <n v="38713.93"/>
    <n v="146425.71"/>
    <m/>
    <n v="0"/>
    <m/>
    <n v="2202396.0608199998"/>
    <m/>
    <m/>
    <m/>
    <m/>
    <m/>
    <m/>
    <m/>
    <m/>
    <m/>
    <n v="846.75231192399974"/>
    <n v="0"/>
    <n v="0"/>
    <n v="0"/>
    <n v="3752425"/>
    <n v="3752425"/>
    <m/>
    <m/>
    <m/>
    <m/>
    <m/>
    <m/>
    <m/>
    <n v="0"/>
    <m/>
    <n v="0"/>
    <n v="0"/>
    <n v="53"/>
    <n v="83"/>
    <n v="0"/>
    <m/>
    <n v="29"/>
    <n v="0"/>
    <m/>
    <n v="8"/>
    <n v="0"/>
    <n v="0"/>
    <n v="5"/>
    <n v="0"/>
    <n v="0"/>
    <n v="1"/>
    <n v="0"/>
    <n v="0"/>
    <n v="0"/>
    <n v="0"/>
    <n v="0"/>
    <n v="0"/>
    <m/>
    <m/>
    <m/>
    <m/>
    <m/>
    <m/>
    <m/>
    <m/>
    <m/>
    <m/>
    <m/>
    <n v="12050"/>
    <n v="179"/>
    <n v="0"/>
    <n v="0"/>
    <n v="0"/>
    <m/>
    <m/>
    <m/>
    <n v="7932"/>
    <n v="237"/>
    <n v="2"/>
    <m/>
    <m/>
    <n v="0"/>
    <m/>
    <n v="8171"/>
    <n v="81.566998999999996"/>
    <n v="104.262699"/>
    <n v="60.078243000000001"/>
    <n v="27.382273000000001"/>
    <n v="0.6"/>
    <n v="0"/>
    <n v="0"/>
    <m/>
    <m/>
    <m/>
    <m/>
    <m/>
    <n v="273.890214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Kilembe Investment Limited"/>
    <x v="10"/>
    <s v="KIL"/>
    <s v="D12"/>
    <s v="2014Q4D12"/>
    <n v="695379.077429984"/>
    <n v="275961.73361522198"/>
    <n v="0"/>
    <n v="0"/>
    <m/>
    <n v="0"/>
    <m/>
    <n v="971340.81104520592"/>
    <m/>
    <m/>
    <m/>
    <m/>
    <m/>
    <m/>
    <m/>
    <m/>
    <m/>
    <m/>
    <n v="0"/>
    <n v="0"/>
    <n v="0"/>
    <n v="1145609"/>
    <n v="1145609"/>
    <m/>
    <m/>
    <m/>
    <m/>
    <m/>
    <m/>
    <m/>
    <n v="0"/>
    <m/>
    <n v="0"/>
    <n v="0"/>
    <n v="19"/>
    <n v="33"/>
    <n v="0"/>
    <m/>
    <n v="13"/>
    <n v="0"/>
    <m/>
    <n v="1"/>
    <n v="0"/>
    <n v="0"/>
    <n v="3"/>
    <n v="0"/>
    <n v="0"/>
    <n v="0"/>
    <n v="2"/>
    <n v="0"/>
    <n v="0"/>
    <n v="0"/>
    <n v="0"/>
    <n v="0"/>
    <m/>
    <m/>
    <m/>
    <m/>
    <m/>
    <m/>
    <m/>
    <m/>
    <m/>
    <m/>
    <m/>
    <n v="5570"/>
    <n v="71"/>
    <n v="0"/>
    <n v="18"/>
    <n v="18"/>
    <m/>
    <m/>
    <m/>
    <n v="6338"/>
    <n v="112"/>
    <n v="0"/>
    <n v="0"/>
    <m/>
    <n v="0"/>
    <n v="0"/>
    <n v="6450"/>
    <n v="58.012"/>
    <n v="76.111999999999995"/>
    <n v="53.625"/>
    <n v="59.473999999999997"/>
    <n v="54.676000000000002"/>
    <n v="0"/>
    <n v="0"/>
    <m/>
    <m/>
    <m/>
    <m/>
    <m/>
    <n v="301.8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Bundibugyo Energy Cooperative Society (BECS)"/>
    <x v="12"/>
    <s v="BECS"/>
    <s v="D10"/>
    <s v="2014Q4D10"/>
    <n v="412167"/>
    <n v="36183"/>
    <n v="0"/>
    <n v="0"/>
    <m/>
    <n v="0"/>
    <m/>
    <n v="448350"/>
    <m/>
    <m/>
    <m/>
    <m/>
    <m/>
    <m/>
    <m/>
    <m/>
    <m/>
    <m/>
    <n v="0"/>
    <n v="0"/>
    <n v="0"/>
    <n v="518079"/>
    <n v="518079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555"/>
    <n v="23"/>
    <n v="0"/>
    <n v="20"/>
    <n v="20"/>
    <m/>
    <m/>
    <m/>
    <n v="3337"/>
    <n v="44"/>
    <n v="0"/>
    <n v="0"/>
    <m/>
    <n v="0"/>
    <m/>
    <n v="3381"/>
    <n v="48.849499999999999"/>
    <n v="121.18275"/>
    <n v="0"/>
    <n v="6.4184000000000001"/>
    <n v="0"/>
    <n v="0"/>
    <n v="0"/>
    <m/>
    <m/>
    <m/>
    <m/>
    <m/>
    <n v="176.450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Kyegegewa Rural Electricity Cooperation Society"/>
    <x v="0"/>
    <s v="KRECS"/>
    <s v="D11"/>
    <s v="2014Q4D11"/>
    <n v="166552.4"/>
    <n v="45392.800000000003"/>
    <n v="0"/>
    <n v="0"/>
    <m/>
    <n v="0"/>
    <m/>
    <n v="211945.2"/>
    <m/>
    <m/>
    <m/>
    <m/>
    <m/>
    <m/>
    <m/>
    <m/>
    <m/>
    <m/>
    <n v="0"/>
    <n v="0"/>
    <n v="0"/>
    <n v="377987"/>
    <n v="377987"/>
    <m/>
    <m/>
    <m/>
    <m/>
    <m/>
    <m/>
    <m/>
    <n v="0"/>
    <m/>
    <n v="0"/>
    <n v="0"/>
    <n v="8"/>
    <n v="22"/>
    <n v="0"/>
    <m/>
    <n v="7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000"/>
    <n v="37"/>
    <n v="0"/>
    <n v="11"/>
    <n v="11"/>
    <m/>
    <m/>
    <m/>
    <n v="1429"/>
    <n v="32"/>
    <n v="0"/>
    <n v="0"/>
    <m/>
    <n v="0"/>
    <n v="0"/>
    <n v="1461"/>
    <n v="23.0075"/>
    <n v="8.7720000000000002"/>
    <n v="2.8140000000000001"/>
    <n v="36.271613000000002"/>
    <n v="0"/>
    <n v="0"/>
    <n v="0"/>
    <m/>
    <m/>
    <m/>
    <m/>
    <m/>
    <n v="70.865113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0"/>
    <s v="2014Q4"/>
    <s v="Distribution"/>
    <s v="Local"/>
    <s v="UMEME(U) Limited"/>
    <x v="1"/>
    <s v="Umeme"/>
    <s v="D14"/>
    <s v="2014Q4D14"/>
    <n v="135689076"/>
    <n v="72895628.093487397"/>
    <n v="98301537.214000002"/>
    <n v="269411431"/>
    <m/>
    <n v="580420"/>
    <m/>
    <n v="576878092.30748737"/>
    <m/>
    <m/>
    <m/>
    <m/>
    <m/>
    <m/>
    <m/>
    <m/>
    <m/>
    <m/>
    <n v="216005749"/>
    <n v="363645746"/>
    <n v="156198466"/>
    <n v="0"/>
    <n v="735849961"/>
    <m/>
    <m/>
    <m/>
    <m/>
    <m/>
    <m/>
    <m/>
    <n v="1"/>
    <m/>
    <n v="0"/>
    <n v="29"/>
    <n v="804"/>
    <n v="2679"/>
    <n v="1"/>
    <m/>
    <n v="1874"/>
    <n v="14"/>
    <m/>
    <n v="1465"/>
    <n v="16"/>
    <n v="25"/>
    <n v="1075"/>
    <n v="0"/>
    <n v="6"/>
    <n v="716"/>
    <n v="0"/>
    <n v="5"/>
    <n v="63"/>
    <n v="24"/>
    <n v="14"/>
    <n v="267"/>
    <m/>
    <m/>
    <m/>
    <m/>
    <m/>
    <m/>
    <m/>
    <m/>
    <m/>
    <m/>
    <m/>
    <n v="1686497"/>
    <n v="9078"/>
    <n v="14"/>
    <n v="1375"/>
    <n v="1389"/>
    <m/>
    <m/>
    <m/>
    <n v="606325"/>
    <n v="58075"/>
    <n v="2267"/>
    <n v="468"/>
    <m/>
    <n v="348"/>
    <m/>
    <n v="66748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1"/>
    <s v="2014Q3"/>
    <s v="Distribution"/>
    <s v="Local"/>
    <s v="Southern West Service Territory (SWST)"/>
    <x v="8"/>
    <s v="UEDCL"/>
    <s v="D7"/>
    <s v="2014Q3D7"/>
    <n v="0"/>
    <n v="0"/>
    <m/>
    <n v="0"/>
    <m/>
    <n v="0"/>
    <m/>
    <n v="700054.19"/>
    <m/>
    <m/>
    <m/>
    <m/>
    <m/>
    <m/>
    <m/>
    <m/>
    <m/>
    <m/>
    <n v="0"/>
    <n v="0"/>
    <n v="0"/>
    <n v="1171722"/>
    <n v="1171722"/>
    <m/>
    <m/>
    <m/>
    <m/>
    <m/>
    <m/>
    <m/>
    <n v="0"/>
    <m/>
    <n v="0"/>
    <n v="0"/>
    <n v="9"/>
    <n v="80"/>
    <n v="0"/>
    <m/>
    <n v="15"/>
    <n v="0"/>
    <m/>
    <n v="3"/>
    <n v="3"/>
    <n v="0"/>
    <n v="2"/>
    <n v="0"/>
    <n v="0"/>
    <n v="1"/>
    <n v="0"/>
    <n v="0"/>
    <n v="0"/>
    <n v="0"/>
    <n v="0"/>
    <n v="0"/>
    <m/>
    <m/>
    <m/>
    <m/>
    <m/>
    <m/>
    <m/>
    <m/>
    <m/>
    <m/>
    <m/>
    <n v="8205"/>
    <n v="113"/>
    <n v="0"/>
    <n v="0"/>
    <n v="0"/>
    <m/>
    <m/>
    <m/>
    <n v="3129"/>
    <n v="73"/>
    <n v="0"/>
    <n v="0"/>
    <m/>
    <n v="0"/>
    <n v="0"/>
    <n v="3202"/>
    <n v="27.267811999999999"/>
    <n v="18.241378999999998"/>
    <n v="22.713432999999998"/>
    <n v="26.052426000000001"/>
    <n v="7.0000000000000007E-2"/>
    <n v="0"/>
    <n v="0"/>
    <m/>
    <m/>
    <m/>
    <m/>
    <m/>
    <n v="94.345049999999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Southern Service Territory (SST)"/>
    <x v="7"/>
    <s v="UEDCL"/>
    <s v="D6"/>
    <s v="2014Q3D6"/>
    <n v="0"/>
    <n v="0"/>
    <m/>
    <n v="0"/>
    <m/>
    <n v="0"/>
    <m/>
    <n v="1201392.8149999999"/>
    <m/>
    <m/>
    <m/>
    <m/>
    <m/>
    <m/>
    <m/>
    <m/>
    <m/>
    <m/>
    <n v="0"/>
    <n v="0"/>
    <n v="0"/>
    <n v="1699491"/>
    <n v="1699491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0"/>
    <n v="0"/>
    <n v="0"/>
    <n v="0"/>
    <n v="0"/>
    <n v="0"/>
    <n v="1"/>
    <m/>
    <m/>
    <m/>
    <m/>
    <m/>
    <m/>
    <m/>
    <m/>
    <m/>
    <m/>
    <m/>
    <n v="11730"/>
    <n v="187"/>
    <n v="0"/>
    <n v="0"/>
    <n v="0"/>
    <m/>
    <m/>
    <m/>
    <n v="3903"/>
    <n v="122"/>
    <n v="0"/>
    <n v="0"/>
    <m/>
    <n v="0"/>
    <n v="0"/>
    <n v="4025"/>
    <n v="33.937677999999998"/>
    <n v="11.746014000000001"/>
    <n v="23.318087999999999"/>
    <n v="26.740300000000001"/>
    <n v="0"/>
    <n v="0"/>
    <n v="0"/>
    <m/>
    <m/>
    <m/>
    <m/>
    <m/>
    <n v="95.74208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Pader Abim Community Multipurpose Electric Co-operative Society Limited"/>
    <x v="11"/>
    <s v="PACMECS"/>
    <s v="D9"/>
    <s v="2014Q3D9"/>
    <n v="201254.97"/>
    <n v="117139.03"/>
    <n v="0"/>
    <n v="0"/>
    <m/>
    <n v="0"/>
    <m/>
    <n v="318394"/>
    <m/>
    <m/>
    <m/>
    <m/>
    <m/>
    <m/>
    <m/>
    <m/>
    <m/>
    <m/>
    <n v="0"/>
    <n v="0"/>
    <n v="0"/>
    <n v="400105"/>
    <n v="400105"/>
    <m/>
    <m/>
    <m/>
    <m/>
    <m/>
    <m/>
    <m/>
    <n v="0"/>
    <m/>
    <n v="0"/>
    <n v="0"/>
    <n v="10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780"/>
    <n v="40"/>
    <n v="0"/>
    <n v="22"/>
    <n v="22"/>
    <m/>
    <m/>
    <m/>
    <n v="1747"/>
    <n v="46"/>
    <n v="0"/>
    <n v="0"/>
    <m/>
    <n v="0"/>
    <n v="0"/>
    <n v="1793"/>
    <n v="35.94"/>
    <n v="0.96850000000000003"/>
    <n v="9.4931000000000001"/>
    <n v="32.193750000000001"/>
    <n v="0"/>
    <n v="0"/>
    <n v="0"/>
    <m/>
    <m/>
    <m/>
    <m/>
    <m/>
    <n v="78.59534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North Western Service Territory (NWST)"/>
    <x v="9"/>
    <s v="UEDCL"/>
    <s v="D8"/>
    <s v="2014Q3D8"/>
    <n v="822686.17"/>
    <n v="466553.39929999999"/>
    <n v="36775.449999999997"/>
    <n v="123145.28"/>
    <m/>
    <n v="0"/>
    <m/>
    <n v="1449160.2993000001"/>
    <m/>
    <m/>
    <m/>
    <m/>
    <m/>
    <m/>
    <m/>
    <m/>
    <m/>
    <m/>
    <n v="0"/>
    <n v="0"/>
    <n v="0"/>
    <n v="3624926"/>
    <n v="3624926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0"/>
    <n v="0"/>
    <n v="0"/>
    <n v="0"/>
    <n v="0"/>
    <n v="0"/>
    <n v="0"/>
    <m/>
    <m/>
    <m/>
    <m/>
    <m/>
    <m/>
    <m/>
    <m/>
    <m/>
    <m/>
    <m/>
    <n v="9325"/>
    <n v="133"/>
    <n v="0"/>
    <n v="0"/>
    <n v="0"/>
    <m/>
    <m/>
    <m/>
    <n v="7047"/>
    <n v="214"/>
    <n v="0"/>
    <n v="0"/>
    <m/>
    <n v="0"/>
    <n v="0"/>
    <n v="7261"/>
    <n v="38.897354"/>
    <n v="100.280107"/>
    <n v="35.615513"/>
    <n v="62.114956999999997"/>
    <n v="0.2465"/>
    <n v="0"/>
    <n v="0"/>
    <m/>
    <m/>
    <m/>
    <m/>
    <m/>
    <n v="237.154430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Kilembe Investment Limited"/>
    <x v="10"/>
    <s v="KIL"/>
    <s v="D12"/>
    <s v="2014Q3D12"/>
    <n v="576632.61943986802"/>
    <n v="281577.16701902798"/>
    <n v="0"/>
    <n v="0"/>
    <m/>
    <n v="0"/>
    <m/>
    <n v="858209.78645889601"/>
    <m/>
    <m/>
    <m/>
    <m/>
    <m/>
    <m/>
    <m/>
    <m/>
    <m/>
    <m/>
    <n v="0"/>
    <n v="0"/>
    <n v="0"/>
    <n v="951355"/>
    <n v="951355"/>
    <m/>
    <m/>
    <m/>
    <m/>
    <m/>
    <m/>
    <m/>
    <n v="0"/>
    <m/>
    <n v="0"/>
    <n v="0"/>
    <n v="19"/>
    <n v="33"/>
    <n v="0"/>
    <m/>
    <n v="13"/>
    <n v="0"/>
    <m/>
    <n v="1"/>
    <n v="3"/>
    <n v="0"/>
    <n v="2"/>
    <n v="0"/>
    <n v="0"/>
    <n v="0"/>
    <n v="0"/>
    <n v="0"/>
    <n v="0"/>
    <n v="0"/>
    <n v="0"/>
    <n v="0"/>
    <m/>
    <m/>
    <m/>
    <m/>
    <m/>
    <m/>
    <m/>
    <m/>
    <m/>
    <m/>
    <m/>
    <n v="5005"/>
    <n v="71"/>
    <n v="0"/>
    <n v="18"/>
    <n v="18"/>
    <m/>
    <m/>
    <m/>
    <n v="5564"/>
    <n v="110"/>
    <n v="0"/>
    <n v="0"/>
    <m/>
    <n v="0"/>
    <n v="0"/>
    <n v="5674"/>
    <n v="62.06"/>
    <n v="89.137"/>
    <n v="25.491"/>
    <n v="60.661000000000001"/>
    <n v="41.305999999999997"/>
    <n v="0"/>
    <n v="0"/>
    <m/>
    <m/>
    <m/>
    <m/>
    <m/>
    <n v="278.654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Bundibugyo Energy Cooperative Society (BECS)"/>
    <x v="12"/>
    <s v="BECS"/>
    <s v="D10"/>
    <s v="2014Q3D10"/>
    <n v="309597"/>
    <n v="56191"/>
    <n v="0"/>
    <n v="0"/>
    <m/>
    <n v="0"/>
    <m/>
    <n v="365788"/>
    <m/>
    <m/>
    <m/>
    <m/>
    <m/>
    <m/>
    <m/>
    <m/>
    <m/>
    <m/>
    <n v="0"/>
    <n v="0"/>
    <n v="0"/>
    <n v="444242"/>
    <n v="444242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555"/>
    <n v="23"/>
    <n v="0"/>
    <n v="13"/>
    <n v="13"/>
    <m/>
    <m/>
    <m/>
    <n v="2766"/>
    <n v="43"/>
    <n v="0"/>
    <n v="0"/>
    <m/>
    <n v="0"/>
    <n v="0"/>
    <n v="2809"/>
    <n v="38.145200000000003"/>
    <n v="36.287500000000001"/>
    <n v="2.8780000000000001"/>
    <n v="141.57403199999999"/>
    <n v="0"/>
    <n v="0"/>
    <n v="0"/>
    <m/>
    <m/>
    <m/>
    <m/>
    <m/>
    <n v="218.88473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Kyegegewa Rural Electricity Cooperation Society"/>
    <x v="0"/>
    <s v="KRECS"/>
    <s v="D11"/>
    <s v="2014Q3D11"/>
    <n v="153032"/>
    <n v="86145"/>
    <n v="0"/>
    <n v="0"/>
    <m/>
    <n v="0"/>
    <m/>
    <n v="239177"/>
    <m/>
    <m/>
    <m/>
    <m/>
    <m/>
    <m/>
    <m/>
    <m/>
    <m/>
    <m/>
    <n v="0"/>
    <n v="0"/>
    <n v="0"/>
    <n v="347688"/>
    <n v="347688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100"/>
    <n v="39"/>
    <n v="0"/>
    <n v="11"/>
    <n v="11"/>
    <m/>
    <m/>
    <m/>
    <n v="1429"/>
    <n v="28"/>
    <n v="0"/>
    <n v="0"/>
    <m/>
    <n v="0"/>
    <n v="0"/>
    <n v="1457"/>
    <n v="19.435500000000001"/>
    <n v="1.7549999999999999"/>
    <n v="4.1680000000000001"/>
    <n v="38.191254000000001"/>
    <n v="0"/>
    <n v="0"/>
    <n v="0"/>
    <m/>
    <m/>
    <m/>
    <m/>
    <m/>
    <n v="63.5497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1"/>
    <s v="2014Q3"/>
    <s v="Distribution"/>
    <s v="Local"/>
    <s v="UMEME(U) Limited"/>
    <x v="1"/>
    <s v="Umeme"/>
    <s v="D14"/>
    <s v="2014Q3D14"/>
    <n v="137116543.933402"/>
    <n v="73761224.446418598"/>
    <n v="99047616.721000001"/>
    <n v="274545867.39999998"/>
    <m/>
    <n v="446449"/>
    <m/>
    <n v="584917701.50082064"/>
    <m/>
    <m/>
    <m/>
    <m/>
    <m/>
    <m/>
    <m/>
    <m/>
    <m/>
    <m/>
    <n v="215839306"/>
    <n v="370401204"/>
    <n v="155298595"/>
    <n v="0"/>
    <n v="741539105"/>
    <m/>
    <m/>
    <m/>
    <m/>
    <m/>
    <m/>
    <m/>
    <n v="3"/>
    <m/>
    <n v="0"/>
    <n v="27"/>
    <n v="766"/>
    <n v="2871"/>
    <n v="1"/>
    <m/>
    <n v="1898"/>
    <n v="13"/>
    <m/>
    <n v="1345"/>
    <n v="12"/>
    <n v="23"/>
    <n v="1039"/>
    <n v="0"/>
    <n v="6"/>
    <n v="671"/>
    <n v="0"/>
    <n v="3"/>
    <n v="58"/>
    <n v="23"/>
    <n v="12"/>
    <n v="225"/>
    <m/>
    <m/>
    <m/>
    <m/>
    <m/>
    <m/>
    <m/>
    <m/>
    <m/>
    <m/>
    <m/>
    <n v="1589235"/>
    <n v="8996"/>
    <n v="15"/>
    <n v="1385"/>
    <n v="1400"/>
    <m/>
    <m/>
    <m/>
    <n v="575446"/>
    <n v="56601"/>
    <n v="2243"/>
    <n v="456"/>
    <m/>
    <n v="349"/>
    <m/>
    <n v="63509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2"/>
    <s v="2014Q2"/>
    <s v="Distribution"/>
    <s v="Local"/>
    <s v="Southern West Service Territory (SWST)"/>
    <x v="8"/>
    <s v="UEDCL"/>
    <s v="D7"/>
    <s v="2014Q2D7"/>
    <n v="0"/>
    <n v="0"/>
    <m/>
    <n v="0"/>
    <m/>
    <n v="0"/>
    <m/>
    <n v="1032738.08"/>
    <m/>
    <m/>
    <m/>
    <m/>
    <m/>
    <m/>
    <m/>
    <m/>
    <m/>
    <m/>
    <n v="0"/>
    <n v="0"/>
    <n v="0"/>
    <n v="1528914"/>
    <n v="1528914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m/>
    <m/>
    <m/>
    <m/>
    <m/>
    <m/>
    <m/>
    <m/>
    <m/>
    <m/>
    <m/>
    <n v="9270"/>
    <n v="113"/>
    <n v="0"/>
    <n v="0"/>
    <n v="0"/>
    <m/>
    <m/>
    <m/>
    <n v="2837"/>
    <n v="69"/>
    <n v="0"/>
    <n v="0"/>
    <m/>
    <n v="0"/>
    <n v="0"/>
    <n v="2906"/>
    <n v="32.794746000000004"/>
    <n v="22.669262"/>
    <n v="20.615549999999999"/>
    <n v="19.318117430000001"/>
    <n v="0.10680000000000001"/>
    <n v="0"/>
    <n v="0"/>
    <m/>
    <m/>
    <m/>
    <m/>
    <m/>
    <n v="95.504475430000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Southern Service Territory (SST)"/>
    <x v="7"/>
    <s v="UEDCL"/>
    <s v="D6"/>
    <s v="2014Q2D6"/>
    <n v="0"/>
    <n v="0"/>
    <m/>
    <n v="0"/>
    <m/>
    <n v="0"/>
    <m/>
    <n v="931718.4"/>
    <m/>
    <m/>
    <m/>
    <m/>
    <m/>
    <m/>
    <m/>
    <m/>
    <m/>
    <m/>
    <n v="0"/>
    <n v="0"/>
    <n v="0"/>
    <n v="1355387"/>
    <n v="1355387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m/>
    <m/>
    <m/>
    <m/>
    <m/>
    <m/>
    <m/>
    <m/>
    <m/>
    <m/>
    <m/>
    <n v="11230"/>
    <n v="187"/>
    <n v="0"/>
    <n v="0"/>
    <n v="0"/>
    <m/>
    <m/>
    <m/>
    <n v="3722"/>
    <n v="122"/>
    <n v="0"/>
    <n v="0"/>
    <m/>
    <n v="0"/>
    <n v="0"/>
    <n v="3844"/>
    <n v="34.258465000000001"/>
    <n v="15.797304"/>
    <n v="28.579450000000001"/>
    <n v="24.303170000000001"/>
    <n v="0.52500000000000002"/>
    <n v="0"/>
    <n v="0"/>
    <m/>
    <m/>
    <m/>
    <m/>
    <m/>
    <n v="103.46338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Pader Abim Community Multipurpose Electric Co-operative Society Limited"/>
    <x v="11"/>
    <s v="PACMECS"/>
    <s v="D9"/>
    <s v="2014Q2D9"/>
    <n v="164917.53"/>
    <n v="111745.42"/>
    <n v="0"/>
    <n v="0"/>
    <m/>
    <n v="0"/>
    <m/>
    <n v="276662.95"/>
    <m/>
    <m/>
    <m/>
    <m/>
    <m/>
    <m/>
    <m/>
    <m/>
    <m/>
    <m/>
    <n v="0"/>
    <n v="0"/>
    <n v="0"/>
    <n v="350351"/>
    <n v="350351"/>
    <m/>
    <m/>
    <m/>
    <m/>
    <m/>
    <m/>
    <m/>
    <n v="0"/>
    <m/>
    <n v="0"/>
    <n v="0"/>
    <n v="11"/>
    <n v="22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805"/>
    <n v="41"/>
    <n v="0"/>
    <n v="10"/>
    <n v="10"/>
    <m/>
    <m/>
    <m/>
    <n v="1516"/>
    <n v="44"/>
    <n v="0"/>
    <n v="0"/>
    <m/>
    <n v="0"/>
    <n v="0"/>
    <n v="1560"/>
    <n v="24.09"/>
    <n v="2.0754800000000002"/>
    <n v="6.3231999999999999"/>
    <n v="49.428327000000003"/>
    <n v="0"/>
    <n v="0"/>
    <n v="0"/>
    <m/>
    <m/>
    <m/>
    <m/>
    <m/>
    <n v="81.9170070000000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North Western Service Territory (NWST)"/>
    <x v="9"/>
    <s v="UEDCL"/>
    <s v="D8"/>
    <s v="2014Q2D8"/>
    <n v="806670.90700000001"/>
    <n v="484760.72000000003"/>
    <n v="41634.629999999997"/>
    <n v="88362.489999999991"/>
    <m/>
    <n v="0"/>
    <m/>
    <n v="1421428.747"/>
    <m/>
    <m/>
    <m/>
    <m/>
    <m/>
    <m/>
    <m/>
    <m/>
    <m/>
    <m/>
    <n v="0"/>
    <n v="0"/>
    <n v="0"/>
    <n v="3128667"/>
    <n v="3128667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1"/>
    <n v="0"/>
    <n v="0"/>
    <n v="0"/>
    <n v="0"/>
    <n v="0"/>
    <n v="0"/>
    <m/>
    <m/>
    <m/>
    <m/>
    <m/>
    <m/>
    <m/>
    <m/>
    <m/>
    <m/>
    <m/>
    <n v="9825"/>
    <n v="134"/>
    <n v="0"/>
    <n v="0"/>
    <n v="0"/>
    <m/>
    <m/>
    <m/>
    <n v="6746"/>
    <n v="327"/>
    <n v="0"/>
    <n v="0"/>
    <m/>
    <n v="0"/>
    <n v="0"/>
    <n v="7073"/>
    <n v="36.037722000000002"/>
    <n v="100.510994"/>
    <n v="21.78"/>
    <n v="0"/>
    <n v="0"/>
    <n v="0"/>
    <n v="0"/>
    <m/>
    <m/>
    <m/>
    <m/>
    <m/>
    <n v="158.328716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Kilembe Investment Limited"/>
    <x v="10"/>
    <s v="KIL"/>
    <s v="D12"/>
    <s v="2014Q2D12"/>
    <n v="593679"/>
    <n v="176775"/>
    <n v="0"/>
    <n v="0"/>
    <m/>
    <n v="0"/>
    <m/>
    <n v="770454"/>
    <m/>
    <m/>
    <m/>
    <m/>
    <m/>
    <m/>
    <m/>
    <m/>
    <m/>
    <m/>
    <n v="0"/>
    <n v="0"/>
    <n v="0"/>
    <n v="841937"/>
    <n v="841937"/>
    <m/>
    <m/>
    <m/>
    <m/>
    <m/>
    <m/>
    <m/>
    <n v="0"/>
    <m/>
    <n v="0"/>
    <n v="0"/>
    <n v="19"/>
    <n v="33"/>
    <n v="0"/>
    <m/>
    <n v="13"/>
    <n v="0"/>
    <m/>
    <n v="1"/>
    <n v="3"/>
    <n v="0"/>
    <n v="1"/>
    <n v="0"/>
    <n v="0"/>
    <n v="0"/>
    <n v="0"/>
    <n v="0"/>
    <n v="0"/>
    <n v="0"/>
    <n v="0"/>
    <n v="0"/>
    <m/>
    <m/>
    <m/>
    <m/>
    <m/>
    <m/>
    <m/>
    <m/>
    <m/>
    <m/>
    <m/>
    <n v="4690"/>
    <n v="70"/>
    <n v="0"/>
    <n v="17"/>
    <n v="17"/>
    <m/>
    <m/>
    <m/>
    <n v="4936"/>
    <n v="104"/>
    <n v="0"/>
    <n v="0"/>
    <m/>
    <n v="0"/>
    <n v="0"/>
    <n v="5040"/>
    <n v="64.037000000000006"/>
    <n v="43.741"/>
    <n v="35.743000000000002"/>
    <n v="116.40600000000001"/>
    <n v="34.606999999999999"/>
    <n v="0"/>
    <n v="0"/>
    <m/>
    <m/>
    <m/>
    <m/>
    <m/>
    <n v="294.53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Bundibugyo Energy Cooperative Society (BECS)"/>
    <x v="12"/>
    <s v="BECS"/>
    <s v="D10"/>
    <s v="2014Q2D10"/>
    <n v="324908"/>
    <n v="57336"/>
    <n v="0"/>
    <n v="0"/>
    <m/>
    <n v="0"/>
    <m/>
    <n v="382244"/>
    <m/>
    <m/>
    <m/>
    <m/>
    <m/>
    <m/>
    <m/>
    <m/>
    <m/>
    <m/>
    <n v="0"/>
    <n v="0"/>
    <n v="0"/>
    <n v="382244"/>
    <n v="382244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555"/>
    <n v="23"/>
    <n v="0"/>
    <n v="14"/>
    <n v="14"/>
    <m/>
    <m/>
    <m/>
    <n v="2526"/>
    <n v="43"/>
    <n v="0"/>
    <n v="0"/>
    <m/>
    <n v="0"/>
    <n v="0"/>
    <n v="2569"/>
    <n v="54.954700000000003"/>
    <n v="48.411999999999999"/>
    <n v="3.6351"/>
    <n v="188.062862"/>
    <n v="0"/>
    <n v="0"/>
    <n v="0"/>
    <m/>
    <m/>
    <m/>
    <m/>
    <m/>
    <n v="295.0646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Kyegegewa Rural Electricity Cooperation Society"/>
    <x v="0"/>
    <s v="KRECS"/>
    <s v="D11"/>
    <s v="2014Q2D11"/>
    <n v="102348.1"/>
    <n v="17885.599999999999"/>
    <n v="0"/>
    <n v="0"/>
    <m/>
    <n v="0"/>
    <m/>
    <n v="120233.70000000001"/>
    <m/>
    <m/>
    <m/>
    <m/>
    <m/>
    <m/>
    <m/>
    <m/>
    <m/>
    <m/>
    <n v="0"/>
    <n v="0"/>
    <n v="0"/>
    <n v="203613"/>
    <n v="203613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100"/>
    <n v="39"/>
    <n v="0"/>
    <n v="10"/>
    <n v="10"/>
    <m/>
    <m/>
    <m/>
    <n v="1429"/>
    <n v="23"/>
    <n v="0"/>
    <n v="0"/>
    <m/>
    <n v="0"/>
    <n v="0"/>
    <n v="1452"/>
    <n v="10.255000000000001"/>
    <n v="0.95"/>
    <n v="3.3065000000000002"/>
    <n v="29.253105999999999"/>
    <n v="0"/>
    <n v="0"/>
    <n v="0"/>
    <m/>
    <m/>
    <m/>
    <m/>
    <m/>
    <n v="43.764606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2"/>
    <s v="2014Q2"/>
    <s v="Distribution"/>
    <s v="Local"/>
    <s v="UMEME(U) Limited"/>
    <x v="1"/>
    <s v="Umeme"/>
    <s v="D14"/>
    <s v="2014Q2D14"/>
    <n v="135052488.64436901"/>
    <n v="68652793.508055106"/>
    <n v="95663776.284999996"/>
    <n v="260730817.07699999"/>
    <m/>
    <n v="410278"/>
    <m/>
    <n v="560510153.51442409"/>
    <m/>
    <m/>
    <m/>
    <m/>
    <m/>
    <m/>
    <m/>
    <m/>
    <m/>
    <m/>
    <n v="208447000"/>
    <n v="356912000"/>
    <n v="146118000"/>
    <n v="0"/>
    <n v="711477000"/>
    <m/>
    <m/>
    <m/>
    <m/>
    <m/>
    <m/>
    <m/>
    <n v="3"/>
    <m/>
    <n v="0"/>
    <n v="21"/>
    <n v="731"/>
    <n v="2566"/>
    <n v="0"/>
    <m/>
    <n v="1702"/>
    <n v="14"/>
    <m/>
    <n v="1257"/>
    <n v="12"/>
    <n v="23"/>
    <n v="967"/>
    <n v="0"/>
    <n v="6"/>
    <n v="658"/>
    <n v="0"/>
    <n v="4"/>
    <n v="58"/>
    <n v="21"/>
    <n v="12"/>
    <n v="218"/>
    <m/>
    <m/>
    <m/>
    <m/>
    <m/>
    <m/>
    <m/>
    <m/>
    <m/>
    <m/>
    <m/>
    <n v="1498821"/>
    <n v="8273"/>
    <n v="15"/>
    <n v="1371"/>
    <n v="1386"/>
    <m/>
    <m/>
    <m/>
    <n v="555422"/>
    <n v="55050"/>
    <n v="2181"/>
    <n v="435"/>
    <m/>
    <n v="356"/>
    <m/>
    <n v="61344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3"/>
    <s v="2014Q1"/>
    <s v="Distribution"/>
    <s v="Local"/>
    <s v="Southern West Service Territory (SWST)"/>
    <x v="8"/>
    <s v="UEDCL"/>
    <s v="D7"/>
    <s v="2014Q1D7"/>
    <n v="0"/>
    <n v="0"/>
    <m/>
    <n v="0"/>
    <m/>
    <n v="0"/>
    <m/>
    <n v="813947.22"/>
    <m/>
    <m/>
    <m/>
    <m/>
    <m/>
    <m/>
    <m/>
    <m/>
    <m/>
    <m/>
    <n v="0"/>
    <n v="0"/>
    <n v="0"/>
    <n v="1050857"/>
    <n v="1050857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m/>
    <m/>
    <m/>
    <m/>
    <m/>
    <m/>
    <m/>
    <m/>
    <m/>
    <m/>
    <m/>
    <n v="9270"/>
    <n v="113"/>
    <n v="0"/>
    <n v="0"/>
    <n v="0"/>
    <m/>
    <m/>
    <m/>
    <n v="2483.33"/>
    <n v="67"/>
    <n v="0"/>
    <n v="0"/>
    <m/>
    <n v="0"/>
    <n v="0"/>
    <n v="2550.33"/>
    <n v="20.096214"/>
    <n v="0.67800000000000005"/>
    <n v="11.26694"/>
    <n v="10.661671999999999"/>
    <n v="7.1999999999999995E-2"/>
    <n v="0"/>
    <n v="0"/>
    <m/>
    <m/>
    <m/>
    <m/>
    <m/>
    <n v="42.774826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Southern Service Territory (SST)"/>
    <x v="7"/>
    <s v="UEDCL"/>
    <s v="D6"/>
    <s v="2014Q1D6"/>
    <n v="0"/>
    <n v="0"/>
    <m/>
    <n v="0"/>
    <m/>
    <n v="0"/>
    <m/>
    <n v="857100.84"/>
    <m/>
    <m/>
    <m/>
    <m/>
    <m/>
    <m/>
    <m/>
    <m/>
    <m/>
    <m/>
    <n v="0"/>
    <n v="0"/>
    <n v="0"/>
    <n v="1241121"/>
    <n v="1241121"/>
    <m/>
    <m/>
    <m/>
    <m/>
    <m/>
    <m/>
    <m/>
    <n v="0"/>
    <m/>
    <n v="0"/>
    <n v="0"/>
    <n v="48"/>
    <n v="114"/>
    <n v="0"/>
    <m/>
    <n v="12"/>
    <n v="0"/>
    <m/>
    <n v="10"/>
    <n v="0"/>
    <n v="0"/>
    <n v="2"/>
    <n v="0"/>
    <n v="0"/>
    <n v="1"/>
    <n v="0"/>
    <n v="0"/>
    <n v="0"/>
    <n v="0"/>
    <n v="0"/>
    <n v="0"/>
    <m/>
    <m/>
    <m/>
    <m/>
    <m/>
    <m/>
    <m/>
    <m/>
    <m/>
    <m/>
    <m/>
    <n v="11230"/>
    <n v="187"/>
    <n v="0"/>
    <n v="0"/>
    <n v="0"/>
    <m/>
    <m/>
    <m/>
    <n v="3506"/>
    <n v="104"/>
    <n v="0"/>
    <n v="0"/>
    <m/>
    <n v="0"/>
    <n v="0"/>
    <n v="3610"/>
    <n v="33.96772"/>
    <n v="62.927531999999999"/>
    <n v="17.1401"/>
    <n v="29.465499999999999"/>
    <n v="0.27500000000000002"/>
    <n v="0"/>
    <n v="0"/>
    <m/>
    <m/>
    <m/>
    <m/>
    <m/>
    <n v="143.77585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Pader Abim Community Multipurpose Electric Co-operative Society Limited"/>
    <x v="11"/>
    <s v="PACMECS"/>
    <s v="D9"/>
    <s v="2014Q1D9"/>
    <n v="200120.28"/>
    <n v="172530.22"/>
    <n v="0"/>
    <n v="0"/>
    <m/>
    <n v="0"/>
    <m/>
    <n v="372650.5"/>
    <m/>
    <m/>
    <m/>
    <m/>
    <m/>
    <m/>
    <m/>
    <m/>
    <m/>
    <m/>
    <n v="0"/>
    <n v="0"/>
    <n v="0"/>
    <n v="390801"/>
    <n v="390801"/>
    <m/>
    <m/>
    <m/>
    <m/>
    <m/>
    <m/>
    <m/>
    <n v="0"/>
    <m/>
    <n v="0"/>
    <n v="0"/>
    <n v="10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730"/>
    <n v="39"/>
    <n v="0"/>
    <n v="10"/>
    <n v="10"/>
    <m/>
    <m/>
    <m/>
    <n v="1516"/>
    <n v="44"/>
    <n v="0"/>
    <n v="0"/>
    <m/>
    <n v="0"/>
    <n v="0"/>
    <n v="1560"/>
    <n v="24.09"/>
    <n v="1.49"/>
    <n v="3.8489499999999999"/>
    <n v="34.147100000000002"/>
    <n v="0"/>
    <n v="0"/>
    <n v="0"/>
    <m/>
    <m/>
    <m/>
    <m/>
    <m/>
    <n v="63.57604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North Western Service Territory (NWST)"/>
    <x v="9"/>
    <s v="UEDCL"/>
    <s v="D8"/>
    <s v="2014Q1D8"/>
    <n v="0"/>
    <n v="0"/>
    <m/>
    <n v="0"/>
    <m/>
    <n v="0"/>
    <m/>
    <n v="1609546.19"/>
    <m/>
    <m/>
    <m/>
    <m/>
    <m/>
    <m/>
    <m/>
    <m/>
    <m/>
    <m/>
    <n v="0"/>
    <n v="0"/>
    <n v="0"/>
    <n v="2302560"/>
    <n v="2302560"/>
    <m/>
    <m/>
    <m/>
    <m/>
    <m/>
    <m/>
    <m/>
    <n v="0"/>
    <m/>
    <n v="0"/>
    <n v="0"/>
    <n v="34"/>
    <n v="64"/>
    <n v="0"/>
    <m/>
    <n v="23"/>
    <n v="0"/>
    <m/>
    <n v="7"/>
    <n v="0"/>
    <n v="0"/>
    <n v="5"/>
    <n v="0"/>
    <n v="0"/>
    <n v="1"/>
    <n v="0"/>
    <n v="0"/>
    <n v="0"/>
    <n v="0"/>
    <n v="0"/>
    <n v="0"/>
    <m/>
    <m/>
    <m/>
    <m/>
    <m/>
    <m/>
    <m/>
    <m/>
    <m/>
    <m/>
    <m/>
    <n v="9825"/>
    <n v="134"/>
    <n v="0"/>
    <n v="0"/>
    <n v="0"/>
    <m/>
    <m/>
    <m/>
    <n v="5646"/>
    <n v="186"/>
    <n v="0"/>
    <n v="0"/>
    <m/>
    <n v="0"/>
    <n v="0"/>
    <n v="5832"/>
    <n v="25.959655000000001"/>
    <n v="46.873458999999997"/>
    <n v="14.7187"/>
    <n v="18.097380000000001"/>
    <n v="0.81"/>
    <n v="0"/>
    <n v="0"/>
    <m/>
    <m/>
    <m/>
    <m/>
    <m/>
    <n v="106.4591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Kilembe Investment Limited"/>
    <x v="10"/>
    <s v="KIL"/>
    <s v="D12"/>
    <s v="2014Q1D12"/>
    <n v="480121.911037891"/>
    <n v="200116.27906976701"/>
    <n v="0"/>
    <n v="0"/>
    <m/>
    <n v="0"/>
    <m/>
    <n v="680238.19010765804"/>
    <m/>
    <m/>
    <m/>
    <m/>
    <m/>
    <m/>
    <m/>
    <m/>
    <m/>
    <m/>
    <n v="0"/>
    <n v="0"/>
    <n v="0"/>
    <n v="776397"/>
    <n v="776397"/>
    <m/>
    <m/>
    <m/>
    <m/>
    <m/>
    <m/>
    <m/>
    <n v="0"/>
    <m/>
    <n v="0"/>
    <n v="0"/>
    <n v="19"/>
    <n v="33"/>
    <n v="0"/>
    <m/>
    <n v="13"/>
    <n v="0"/>
    <m/>
    <n v="1"/>
    <n v="3"/>
    <n v="0"/>
    <n v="1"/>
    <n v="0"/>
    <n v="0"/>
    <n v="0"/>
    <n v="0"/>
    <n v="0"/>
    <n v="0"/>
    <n v="0"/>
    <n v="0"/>
    <n v="0"/>
    <m/>
    <m/>
    <m/>
    <m/>
    <m/>
    <m/>
    <m/>
    <m/>
    <m/>
    <m/>
    <m/>
    <n v="4690"/>
    <n v="70"/>
    <n v="0"/>
    <n v="17"/>
    <n v="17"/>
    <m/>
    <m/>
    <m/>
    <n v="3998"/>
    <n v="100"/>
    <n v="0"/>
    <n v="0"/>
    <m/>
    <n v="0"/>
    <n v="0"/>
    <n v="4098"/>
    <n v="51.009"/>
    <n v="46.216999999999999"/>
    <n v="25.704000000000001"/>
    <n v="91.891000000000005"/>
    <n v="9.2949999999999999"/>
    <n v="0"/>
    <n v="0"/>
    <m/>
    <m/>
    <m/>
    <m/>
    <m/>
    <n v="224.11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Bundibugyo Energy Cooperative Society (BECS)"/>
    <x v="12"/>
    <s v="BECS"/>
    <s v="D10"/>
    <s v="2014Q1D10"/>
    <n v="332705"/>
    <n v="36262"/>
    <n v="0"/>
    <n v="0"/>
    <m/>
    <n v="0"/>
    <m/>
    <n v="368967"/>
    <m/>
    <m/>
    <m/>
    <m/>
    <m/>
    <m/>
    <m/>
    <m/>
    <m/>
    <m/>
    <n v="0"/>
    <n v="0"/>
    <n v="0"/>
    <n v="426053"/>
    <n v="426053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555"/>
    <n v="23"/>
    <n v="0"/>
    <n v="14"/>
    <n v="14"/>
    <m/>
    <m/>
    <m/>
    <n v="2216"/>
    <n v="42"/>
    <n v="0"/>
    <n v="0"/>
    <m/>
    <n v="0"/>
    <n v="0"/>
    <n v="2258"/>
    <n v="34.413499999999999"/>
    <n v="21.154900000000001"/>
    <n v="5.5961999999999996"/>
    <n v="56.602811000000003"/>
    <n v="0"/>
    <n v="0"/>
    <n v="0"/>
    <m/>
    <m/>
    <m/>
    <m/>
    <m/>
    <n v="117.7674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Kyegegewa Rural Electricity Cooperation Society"/>
    <x v="0"/>
    <s v="KRECS"/>
    <s v="D11"/>
    <s v="2014Q1D11"/>
    <n v="153973"/>
    <n v="36708.800000000003"/>
    <n v="0"/>
    <n v="0"/>
    <m/>
    <n v="0"/>
    <m/>
    <n v="190681.8"/>
    <m/>
    <m/>
    <m/>
    <m/>
    <m/>
    <m/>
    <m/>
    <m/>
    <m/>
    <m/>
    <n v="0"/>
    <n v="0"/>
    <n v="0"/>
    <n v="305583"/>
    <n v="305583"/>
    <m/>
    <m/>
    <m/>
    <m/>
    <m/>
    <m/>
    <m/>
    <n v="0"/>
    <m/>
    <n v="0"/>
    <n v="0"/>
    <n v="8"/>
    <n v="24"/>
    <n v="0"/>
    <m/>
    <n v="7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100"/>
    <n v="39"/>
    <n v="0"/>
    <n v="11"/>
    <n v="11"/>
    <m/>
    <m/>
    <m/>
    <n v="1159"/>
    <n v="19"/>
    <n v="0"/>
    <n v="0"/>
    <m/>
    <n v="0"/>
    <n v="0"/>
    <n v="1178"/>
    <n v="21.495000000000001"/>
    <n v="5.25"/>
    <n v="5.5765000000000002"/>
    <n v="46.024951000000001"/>
    <n v="0"/>
    <n v="0"/>
    <n v="0"/>
    <m/>
    <m/>
    <m/>
    <m/>
    <m/>
    <n v="78.346451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5"/>
    <x v="3"/>
    <s v="2014Q1"/>
    <s v="Distribution"/>
    <s v="Local"/>
    <s v="UMEME(U) Limited"/>
    <x v="1"/>
    <s v="Umeme"/>
    <s v="D14"/>
    <s v="2014Q1D14"/>
    <n v="133007149.757137"/>
    <n v="68408666.057921693"/>
    <n v="97006650.946999997"/>
    <n v="255374032.333"/>
    <m/>
    <n v="441392"/>
    <m/>
    <n v="554237891.09505868"/>
    <m/>
    <m/>
    <m/>
    <m/>
    <m/>
    <m/>
    <m/>
    <m/>
    <m/>
    <m/>
    <n v="208571820"/>
    <n v="351101778"/>
    <n v="150302372"/>
    <n v="0"/>
    <n v="709975970"/>
    <m/>
    <m/>
    <m/>
    <m/>
    <m/>
    <m/>
    <m/>
    <n v="3"/>
    <m/>
    <n v="1"/>
    <n v="14"/>
    <n v="734"/>
    <n v="2474"/>
    <n v="0"/>
    <m/>
    <n v="1702"/>
    <n v="15"/>
    <m/>
    <n v="1252"/>
    <n v="12"/>
    <n v="23"/>
    <n v="963"/>
    <n v="0"/>
    <n v="6"/>
    <n v="665"/>
    <n v="0"/>
    <n v="4"/>
    <n v="58"/>
    <n v="21"/>
    <n v="12"/>
    <n v="252"/>
    <m/>
    <m/>
    <m/>
    <m/>
    <m/>
    <m/>
    <m/>
    <m/>
    <m/>
    <m/>
    <m/>
    <n v="1529589"/>
    <n v="8211"/>
    <n v="14"/>
    <n v="1363"/>
    <n v="1377"/>
    <m/>
    <m/>
    <m/>
    <n v="538527"/>
    <n v="53204"/>
    <n v="2161"/>
    <n v="420"/>
    <m/>
    <n v="359"/>
    <m/>
    <n v="59467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0"/>
    <s v="2013Q4"/>
    <s v="Distribution"/>
    <s v="Local"/>
    <s v="Southern West Service Territory (SWST)"/>
    <x v="8"/>
    <s v="UEDCL"/>
    <s v="D7"/>
    <s v="2013Q4D7"/>
    <n v="0"/>
    <n v="0"/>
    <m/>
    <n v="0"/>
    <m/>
    <n v="0"/>
    <m/>
    <n v="928761.12"/>
    <m/>
    <m/>
    <m/>
    <m/>
    <m/>
    <m/>
    <m/>
    <m/>
    <m/>
    <m/>
    <n v="0"/>
    <n v="0"/>
    <n v="0"/>
    <n v="1469949"/>
    <n v="1469949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m/>
    <m/>
    <m/>
    <m/>
    <m/>
    <m/>
    <m/>
    <m/>
    <m/>
    <m/>
    <m/>
    <n v="9270"/>
    <n v="113"/>
    <n v="0"/>
    <n v="0"/>
    <n v="0"/>
    <m/>
    <m/>
    <m/>
    <n v="2359"/>
    <n v="66"/>
    <n v="0"/>
    <n v="0"/>
    <m/>
    <n v="0"/>
    <n v="0"/>
    <n v="2425"/>
    <n v="34.869787500000001"/>
    <n v="5.8846049999999996"/>
    <n v="13.0601"/>
    <n v="9.0310600000000001"/>
    <n v="0"/>
    <n v="0"/>
    <n v="0"/>
    <m/>
    <m/>
    <m/>
    <m/>
    <m/>
    <n v="62.8455524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Southern Service Territory (SST)"/>
    <x v="7"/>
    <s v="UEDCL"/>
    <s v="D6"/>
    <s v="2013Q4D6"/>
    <n v="0"/>
    <n v="0"/>
    <m/>
    <n v="0"/>
    <m/>
    <n v="0"/>
    <m/>
    <n v="765770.31"/>
    <m/>
    <m/>
    <m/>
    <m/>
    <m/>
    <m/>
    <m/>
    <m/>
    <m/>
    <m/>
    <n v="0"/>
    <n v="0"/>
    <n v="0"/>
    <n v="1128872"/>
    <n v="112887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3227"/>
    <n v="97"/>
    <n v="0"/>
    <n v="0"/>
    <m/>
    <n v="0"/>
    <n v="0"/>
    <n v="3324"/>
    <n v="44.920242000000002"/>
    <n v="12.504327"/>
    <n v="20.610849999999999"/>
    <n v="27.45993"/>
    <n v="7.0000000000000007E-2"/>
    <n v="0"/>
    <n v="0"/>
    <m/>
    <m/>
    <m/>
    <m/>
    <m/>
    <n v="105.5653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Pader Abim Community Multipurpose Electric Co-operative Society Limited"/>
    <x v="11"/>
    <s v="PACMECS"/>
    <s v="D9"/>
    <s v="2013Q4D9"/>
    <n v="221903"/>
    <n v="73709"/>
    <n v="0"/>
    <n v="0"/>
    <m/>
    <n v="0"/>
    <m/>
    <n v="295612"/>
    <m/>
    <m/>
    <m/>
    <m/>
    <m/>
    <m/>
    <m/>
    <m/>
    <m/>
    <m/>
    <n v="0"/>
    <n v="0"/>
    <n v="0"/>
    <n v="385899"/>
    <n v="385899"/>
    <m/>
    <m/>
    <m/>
    <m/>
    <m/>
    <m/>
    <m/>
    <n v="0"/>
    <m/>
    <n v="0"/>
    <n v="0"/>
    <n v="11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755"/>
    <n v="40"/>
    <n v="0"/>
    <n v="10"/>
    <n v="10"/>
    <m/>
    <m/>
    <m/>
    <n v="1279"/>
    <n v="44"/>
    <n v="0"/>
    <n v="0"/>
    <m/>
    <n v="0"/>
    <n v="0"/>
    <n v="1323"/>
    <n v="24.09"/>
    <n v="0.53580000000000005"/>
    <n v="4.9219499999999998"/>
    <n v="55.119750000000003"/>
    <n v="0"/>
    <n v="0"/>
    <n v="0"/>
    <m/>
    <m/>
    <m/>
    <m/>
    <m/>
    <n v="84.667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North Western Service Territory (NWST)"/>
    <x v="9"/>
    <s v="UEDCL"/>
    <s v="D8"/>
    <s v="2013Q4D8"/>
    <n v="0"/>
    <n v="0"/>
    <m/>
    <n v="0"/>
    <m/>
    <n v="0"/>
    <m/>
    <n v="1702542.9"/>
    <m/>
    <m/>
    <m/>
    <m/>
    <m/>
    <m/>
    <m/>
    <m/>
    <m/>
    <m/>
    <n v="0"/>
    <n v="0"/>
    <n v="0"/>
    <n v="2376089"/>
    <n v="237608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5106"/>
    <n v="168"/>
    <n v="0"/>
    <n v="0"/>
    <m/>
    <n v="0"/>
    <n v="0"/>
    <n v="5274"/>
    <n v="61.559130000000003"/>
    <n v="8.1776789999999995"/>
    <n v="34.377719999999997"/>
    <n v="21.33465"/>
    <n v="0.22500000000000001"/>
    <n v="0"/>
    <n v="0"/>
    <m/>
    <m/>
    <m/>
    <m/>
    <m/>
    <n v="125.6741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Kilembe Investment Limited"/>
    <x v="10"/>
    <s v="KIL"/>
    <s v="D12"/>
    <s v="2013Q4D12"/>
    <n v="532630.13160479302"/>
    <n v="312203.09381237498"/>
    <n v="0"/>
    <n v="0"/>
    <m/>
    <n v="0"/>
    <m/>
    <n v="844833.225417168"/>
    <m/>
    <m/>
    <m/>
    <m/>
    <m/>
    <m/>
    <m/>
    <m/>
    <m/>
    <m/>
    <n v="0"/>
    <n v="0"/>
    <n v="0"/>
    <n v="880603"/>
    <n v="880603"/>
    <m/>
    <m/>
    <m/>
    <m/>
    <m/>
    <m/>
    <m/>
    <n v="0"/>
    <m/>
    <n v="0"/>
    <n v="0"/>
    <n v="17"/>
    <n v="17"/>
    <n v="0"/>
    <m/>
    <n v="8"/>
    <n v="0"/>
    <m/>
    <n v="0"/>
    <n v="3"/>
    <n v="0"/>
    <n v="3"/>
    <n v="0"/>
    <n v="0"/>
    <n v="0"/>
    <n v="1"/>
    <n v="0"/>
    <n v="0"/>
    <n v="0"/>
    <n v="0"/>
    <n v="0"/>
    <m/>
    <m/>
    <m/>
    <m/>
    <m/>
    <m/>
    <m/>
    <m/>
    <m/>
    <m/>
    <m/>
    <n v="4270"/>
    <n v="49"/>
    <n v="0"/>
    <n v="17"/>
    <n v="17"/>
    <m/>
    <m/>
    <m/>
    <n v="3214"/>
    <n v="98"/>
    <n v="0"/>
    <n v="0"/>
    <m/>
    <n v="0"/>
    <n v="0"/>
    <n v="3312"/>
    <n v="51.914999999999999"/>
    <n v="15.597"/>
    <n v="24.302"/>
    <n v="90.980999999999995"/>
    <n v="8.4179999999999993"/>
    <n v="0"/>
    <n v="0"/>
    <m/>
    <m/>
    <m/>
    <m/>
    <m/>
    <n v="191.21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Bundibugyo Energy Cooperative Society (BECS)"/>
    <x v="12"/>
    <s v="BECS"/>
    <s v="D10"/>
    <s v="2013Q4D10"/>
    <n v="332705"/>
    <n v="36262"/>
    <n v="0"/>
    <n v="0"/>
    <m/>
    <n v="0"/>
    <m/>
    <n v="368967"/>
    <m/>
    <m/>
    <m/>
    <m/>
    <m/>
    <m/>
    <m/>
    <m/>
    <m/>
    <m/>
    <n v="0"/>
    <n v="0"/>
    <n v="0"/>
    <n v="497186"/>
    <n v="497186"/>
    <m/>
    <m/>
    <m/>
    <m/>
    <m/>
    <m/>
    <m/>
    <n v="0"/>
    <m/>
    <n v="0"/>
    <n v="0"/>
    <n v="3"/>
    <n v="10"/>
    <n v="0"/>
    <m/>
    <n v="3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555"/>
    <n v="23"/>
    <n v="0"/>
    <n v="14"/>
    <n v="14"/>
    <m/>
    <m/>
    <m/>
    <n v="2044"/>
    <n v="41"/>
    <n v="0"/>
    <n v="0"/>
    <m/>
    <n v="0"/>
    <n v="0"/>
    <n v="2085"/>
    <n v="44.766500000000001"/>
    <n v="43.432000000000002"/>
    <n v="3.3410000000000002"/>
    <n v="43.837376999999996"/>
    <n v="0"/>
    <n v="0"/>
    <n v="0"/>
    <m/>
    <m/>
    <m/>
    <m/>
    <m/>
    <n v="135.376876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0"/>
    <s v="2013Q4"/>
    <s v="Distribution"/>
    <s v="Local"/>
    <s v="UMEME(U) Limited"/>
    <x v="1"/>
    <s v="Umeme"/>
    <s v="D14"/>
    <s v="2013Q4D14"/>
    <n v="124785953.86499999"/>
    <n v="65026346.627999999"/>
    <n v="93422925.613999993"/>
    <n v="253248028.77700001"/>
    <m/>
    <n v="466133"/>
    <m/>
    <n v="536949387.88400006"/>
    <m/>
    <m/>
    <m/>
    <m/>
    <m/>
    <m/>
    <m/>
    <m/>
    <m/>
    <m/>
    <n v="208120000"/>
    <n v="344870000"/>
    <n v="148470000"/>
    <n v="0"/>
    <n v="701460000"/>
    <m/>
    <m/>
    <m/>
    <m/>
    <m/>
    <m/>
    <m/>
    <n v="3"/>
    <m/>
    <n v="1"/>
    <n v="19"/>
    <n v="722"/>
    <n v="2426"/>
    <n v="0"/>
    <m/>
    <n v="1653"/>
    <n v="14"/>
    <m/>
    <n v="1219"/>
    <n v="14"/>
    <n v="24"/>
    <n v="955"/>
    <n v="0"/>
    <n v="6"/>
    <n v="658"/>
    <n v="0"/>
    <n v="5"/>
    <n v="57"/>
    <n v="21"/>
    <n v="12"/>
    <n v="252"/>
    <m/>
    <m/>
    <m/>
    <m/>
    <m/>
    <m/>
    <m/>
    <m/>
    <m/>
    <m/>
    <m/>
    <n v="1510069"/>
    <n v="8061"/>
    <n v="14"/>
    <n v="1361"/>
    <n v="1375"/>
    <m/>
    <m/>
    <m/>
    <n v="521284"/>
    <n v="50301"/>
    <n v="2108"/>
    <n v="413"/>
    <m/>
    <n v="359"/>
    <m/>
    <n v="574465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1"/>
    <s v="2013Q3"/>
    <s v="Distribution"/>
    <s v="Local"/>
    <s v="Southern West Service Territory (SWST)"/>
    <x v="8"/>
    <s v="UEDCL"/>
    <s v="D7"/>
    <s v="2013Q3D7"/>
    <n v="0"/>
    <n v="0"/>
    <m/>
    <n v="0"/>
    <m/>
    <n v="0"/>
    <m/>
    <n v="620192.56000000006"/>
    <m/>
    <m/>
    <m/>
    <m/>
    <m/>
    <m/>
    <m/>
    <m/>
    <m/>
    <m/>
    <n v="0"/>
    <n v="0"/>
    <n v="0"/>
    <n v="1190395"/>
    <n v="1190395"/>
    <m/>
    <m/>
    <m/>
    <m/>
    <m/>
    <m/>
    <m/>
    <n v="0"/>
    <m/>
    <n v="0"/>
    <n v="0"/>
    <n v="9"/>
    <n v="80"/>
    <n v="0"/>
    <m/>
    <n v="15"/>
    <n v="0"/>
    <m/>
    <n v="3"/>
    <n v="0"/>
    <n v="0"/>
    <n v="3"/>
    <n v="0"/>
    <n v="0"/>
    <n v="2"/>
    <n v="0"/>
    <n v="0"/>
    <n v="0"/>
    <n v="0"/>
    <n v="0"/>
    <n v="1"/>
    <m/>
    <m/>
    <m/>
    <m/>
    <m/>
    <m/>
    <m/>
    <m/>
    <m/>
    <m/>
    <m/>
    <n v="9270"/>
    <n v="113"/>
    <n v="0"/>
    <n v="0"/>
    <n v="0"/>
    <m/>
    <m/>
    <m/>
    <n v="2199"/>
    <n v="65"/>
    <n v="0"/>
    <n v="0"/>
    <m/>
    <n v="0"/>
    <n v="0"/>
    <n v="2264"/>
    <n v="42.665037499999997"/>
    <n v="2.1520000000000001"/>
    <n v="26.177299999999999"/>
    <n v="9.5444499999999994"/>
    <n v="0"/>
    <n v="0"/>
    <n v="0"/>
    <m/>
    <m/>
    <m/>
    <m/>
    <m/>
    <n v="80.538787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Southern Service Territory (SST)"/>
    <x v="7"/>
    <s v="UEDCL"/>
    <s v="D6"/>
    <s v="2013Q3D6"/>
    <n v="0"/>
    <n v="0"/>
    <m/>
    <n v="0"/>
    <m/>
    <n v="0"/>
    <m/>
    <n v="992349.34"/>
    <m/>
    <m/>
    <m/>
    <m/>
    <m/>
    <m/>
    <m/>
    <m/>
    <m/>
    <m/>
    <n v="0"/>
    <n v="0"/>
    <n v="0"/>
    <n v="1296177"/>
    <n v="129617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962"/>
    <n v="97"/>
    <n v="0"/>
    <n v="0"/>
    <m/>
    <n v="0"/>
    <n v="0"/>
    <n v="3059"/>
    <n v="40.199235999999999"/>
    <n v="1.1319999999999999"/>
    <n v="17.681249999999999"/>
    <n v="26.073366"/>
    <n v="0.06"/>
    <n v="0"/>
    <n v="0"/>
    <m/>
    <m/>
    <m/>
    <m/>
    <m/>
    <n v="85.1458519999999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Pader Abim Community Multipurpose Electric Co-operative Society Limited"/>
    <x v="11"/>
    <s v="PACMECS"/>
    <s v="D9"/>
    <s v="2013Q3D9"/>
    <n v="215406"/>
    <n v="76016.7"/>
    <n v="0"/>
    <n v="0"/>
    <m/>
    <n v="0"/>
    <m/>
    <n v="291422.7"/>
    <m/>
    <m/>
    <m/>
    <m/>
    <m/>
    <m/>
    <m/>
    <m/>
    <m/>
    <m/>
    <n v="0"/>
    <n v="0"/>
    <n v="0"/>
    <n v="349389"/>
    <n v="349389"/>
    <m/>
    <m/>
    <m/>
    <m/>
    <m/>
    <m/>
    <m/>
    <n v="0"/>
    <m/>
    <n v="0"/>
    <n v="0"/>
    <n v="11"/>
    <n v="21"/>
    <n v="0"/>
    <m/>
    <n v="4"/>
    <n v="0"/>
    <m/>
    <n v="2"/>
    <n v="0"/>
    <n v="0"/>
    <n v="2"/>
    <n v="0"/>
    <n v="0"/>
    <n v="0"/>
    <n v="0"/>
    <n v="0"/>
    <n v="0"/>
    <n v="0"/>
    <n v="0"/>
    <n v="0"/>
    <m/>
    <m/>
    <m/>
    <m/>
    <m/>
    <m/>
    <m/>
    <m/>
    <m/>
    <m/>
    <m/>
    <n v="2755"/>
    <n v="40"/>
    <n v="0"/>
    <n v="10"/>
    <n v="10"/>
    <m/>
    <m/>
    <m/>
    <n v="1201"/>
    <n v="44"/>
    <n v="0"/>
    <n v="0"/>
    <m/>
    <n v="0"/>
    <n v="0"/>
    <n v="1245"/>
    <n v="21.39"/>
    <n v="0.40250000000000002"/>
    <n v="4.6230000000000002"/>
    <n v="21.4834"/>
    <n v="0"/>
    <n v="0"/>
    <n v="0"/>
    <m/>
    <m/>
    <m/>
    <m/>
    <m/>
    <n v="47.89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North Western Service Territory (NWST)"/>
    <x v="9"/>
    <s v="UEDCL"/>
    <s v="D8"/>
    <s v="2013Q3D8"/>
    <n v="0"/>
    <n v="0"/>
    <m/>
    <n v="0"/>
    <m/>
    <n v="0"/>
    <m/>
    <n v="1442930.56"/>
    <m/>
    <m/>
    <m/>
    <m/>
    <m/>
    <m/>
    <m/>
    <m/>
    <m/>
    <m/>
    <n v="0"/>
    <n v="0"/>
    <n v="0"/>
    <n v="2092336"/>
    <n v="209233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4609"/>
    <n v="156"/>
    <n v="0"/>
    <n v="0"/>
    <m/>
    <n v="0"/>
    <n v="0"/>
    <n v="4765"/>
    <n v="58.818289999999998"/>
    <n v="6.4648000000000003"/>
    <n v="31.893249999999998"/>
    <n v="17.64695"/>
    <n v="4.0865"/>
    <n v="0"/>
    <n v="0"/>
    <m/>
    <m/>
    <m/>
    <m/>
    <m/>
    <n v="118.909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Kilembe Investment Limited"/>
    <x v="10"/>
    <s v="KIL"/>
    <s v="D12"/>
    <s v="2013Q3D12"/>
    <n v="450693.38047534903"/>
    <n v="314009.48103792401"/>
    <n v="0"/>
    <n v="0"/>
    <m/>
    <n v="0"/>
    <m/>
    <n v="764702.86151327309"/>
    <m/>
    <m/>
    <m/>
    <m/>
    <m/>
    <m/>
    <m/>
    <m/>
    <m/>
    <m/>
    <n v="0"/>
    <n v="0"/>
    <n v="0"/>
    <n v="673983"/>
    <n v="673983"/>
    <m/>
    <m/>
    <m/>
    <m/>
    <m/>
    <m/>
    <m/>
    <n v="0"/>
    <m/>
    <n v="0"/>
    <n v="0"/>
    <n v="17"/>
    <n v="16"/>
    <n v="0"/>
    <m/>
    <n v="8"/>
    <n v="0"/>
    <m/>
    <n v="0"/>
    <n v="3"/>
    <n v="0"/>
    <n v="1"/>
    <n v="0"/>
    <n v="0"/>
    <n v="0"/>
    <n v="0"/>
    <n v="0"/>
    <n v="0"/>
    <n v="0"/>
    <n v="0"/>
    <n v="0"/>
    <m/>
    <m/>
    <m/>
    <m/>
    <m/>
    <m/>
    <m/>
    <m/>
    <m/>
    <m/>
    <m/>
    <n v="3090"/>
    <n v="45"/>
    <n v="0"/>
    <n v="15"/>
    <n v="15"/>
    <m/>
    <m/>
    <m/>
    <n v="2695"/>
    <n v="97"/>
    <n v="0"/>
    <n v="0"/>
    <m/>
    <n v="0"/>
    <n v="0"/>
    <n v="2792"/>
    <n v="51.914999999999999"/>
    <n v="15.597"/>
    <n v="24.302"/>
    <n v="90.980999999999995"/>
    <n v="8.4179999999999993"/>
    <n v="0"/>
    <n v="0"/>
    <m/>
    <m/>
    <m/>
    <m/>
    <m/>
    <n v="191.21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Bundibugyo Energy Cooperative Society (BECS)"/>
    <x v="12"/>
    <s v="BECS"/>
    <s v="D10"/>
    <s v="2013Q3D10"/>
    <n v="320260"/>
    <n v="39566"/>
    <n v="0"/>
    <n v="0"/>
    <m/>
    <n v="0"/>
    <m/>
    <n v="359826"/>
    <m/>
    <m/>
    <m/>
    <m/>
    <m/>
    <m/>
    <m/>
    <m/>
    <m/>
    <m/>
    <n v="0"/>
    <n v="0"/>
    <n v="0"/>
    <n v="420940"/>
    <n v="420940"/>
    <m/>
    <m/>
    <m/>
    <m/>
    <m/>
    <m/>
    <m/>
    <n v="0"/>
    <m/>
    <n v="0"/>
    <n v="0"/>
    <n v="3"/>
    <n v="9"/>
    <n v="0"/>
    <m/>
    <n v="4"/>
    <n v="0"/>
    <m/>
    <n v="4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605"/>
    <n v="23"/>
    <n v="0"/>
    <n v="14"/>
    <n v="14"/>
    <m/>
    <m/>
    <m/>
    <n v="2002"/>
    <n v="40"/>
    <n v="0"/>
    <n v="0"/>
    <m/>
    <n v="0"/>
    <n v="0"/>
    <n v="2042"/>
    <n v="35.909799999999997"/>
    <n v="2.15"/>
    <n v="1.407"/>
    <n v="48.021572999999997"/>
    <n v="0"/>
    <n v="0"/>
    <n v="0"/>
    <m/>
    <m/>
    <m/>
    <m/>
    <m/>
    <n v="87.488372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1"/>
    <s v="2013Q3"/>
    <s v="Distribution"/>
    <s v="Local"/>
    <s v="UMEME(U) Limited"/>
    <x v="1"/>
    <s v="Umeme"/>
    <s v="D14"/>
    <s v="2013Q3D14"/>
    <n v="117718855.68000001"/>
    <n v="64897731.039999999"/>
    <n v="93971965.120000005"/>
    <n v="248336522.75"/>
    <m/>
    <n v="440088"/>
    <m/>
    <n v="525365162.59000003"/>
    <m/>
    <m/>
    <m/>
    <m/>
    <m/>
    <m/>
    <m/>
    <m/>
    <m/>
    <m/>
    <n v="204386852"/>
    <n v="354767588"/>
    <n v="145928060"/>
    <n v="0"/>
    <n v="705082500"/>
    <m/>
    <m/>
    <m/>
    <m/>
    <m/>
    <m/>
    <m/>
    <n v="3"/>
    <m/>
    <n v="1"/>
    <n v="3"/>
    <n v="680"/>
    <n v="2177"/>
    <n v="0"/>
    <m/>
    <n v="1512"/>
    <n v="14"/>
    <m/>
    <n v="1089"/>
    <n v="13"/>
    <n v="21"/>
    <n v="851"/>
    <n v="0"/>
    <n v="4"/>
    <n v="500"/>
    <n v="0"/>
    <n v="5"/>
    <n v="49"/>
    <n v="14"/>
    <n v="7"/>
    <n v="164"/>
    <m/>
    <m/>
    <m/>
    <m/>
    <m/>
    <m/>
    <m/>
    <m/>
    <m/>
    <m/>
    <m/>
    <n v="1240213"/>
    <n v="7107"/>
    <n v="13"/>
    <n v="1349"/>
    <n v="1362"/>
    <m/>
    <m/>
    <m/>
    <n v="465463"/>
    <n v="46866"/>
    <n v="2071"/>
    <n v="397"/>
    <m/>
    <n v="360"/>
    <m/>
    <n v="51515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2"/>
    <s v="2013Q2"/>
    <s v="Distribution"/>
    <s v="Local"/>
    <s v="Southern West Service Territory (SWST)"/>
    <x v="8"/>
    <s v="UEDCL"/>
    <s v="D7"/>
    <s v="2013Q2D7"/>
    <n v="0"/>
    <n v="0"/>
    <m/>
    <n v="0"/>
    <m/>
    <n v="0"/>
    <m/>
    <n v="1015032.3"/>
    <m/>
    <m/>
    <m/>
    <m/>
    <m/>
    <m/>
    <m/>
    <m/>
    <m/>
    <m/>
    <n v="0"/>
    <n v="0"/>
    <n v="0"/>
    <n v="3165134"/>
    <n v="3165134"/>
    <m/>
    <m/>
    <m/>
    <m/>
    <m/>
    <m/>
    <m/>
    <n v="0"/>
    <m/>
    <n v="0"/>
    <n v="0"/>
    <n v="9"/>
    <n v="80"/>
    <n v="0"/>
    <m/>
    <n v="15"/>
    <n v="0"/>
    <m/>
    <n v="3"/>
    <n v="2"/>
    <n v="0"/>
    <n v="2"/>
    <n v="0"/>
    <n v="0"/>
    <n v="2"/>
    <n v="0"/>
    <n v="0"/>
    <n v="0"/>
    <n v="0"/>
    <n v="0"/>
    <n v="1"/>
    <m/>
    <m/>
    <m/>
    <m/>
    <m/>
    <m/>
    <m/>
    <m/>
    <m/>
    <m/>
    <m/>
    <n v="9455"/>
    <n v="114"/>
    <n v="0"/>
    <n v="0"/>
    <n v="0"/>
    <m/>
    <m/>
    <m/>
    <n v="1906"/>
    <n v="63"/>
    <n v="0"/>
    <n v="0"/>
    <m/>
    <n v="0"/>
    <n v="0"/>
    <n v="1969"/>
    <n v="3.4085999999999999"/>
    <n v="0"/>
    <n v="6.5641499999999997"/>
    <n v="42.032817000000001"/>
    <n v="0"/>
    <n v="0"/>
    <n v="0"/>
    <m/>
    <m/>
    <m/>
    <m/>
    <m/>
    <n v="52.005566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Southern Service Territory (SST)"/>
    <x v="7"/>
    <s v="UEDCL"/>
    <s v="D6"/>
    <s v="2013Q2D6"/>
    <n v="0"/>
    <n v="0"/>
    <m/>
    <n v="0"/>
    <m/>
    <n v="0"/>
    <m/>
    <n v="1037946.07"/>
    <m/>
    <m/>
    <m/>
    <m/>
    <m/>
    <m/>
    <m/>
    <m/>
    <m/>
    <m/>
    <n v="0"/>
    <n v="0"/>
    <n v="0"/>
    <n v="1389881"/>
    <n v="138988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895"/>
    <n v="98"/>
    <n v="0"/>
    <n v="0"/>
    <m/>
    <n v="0"/>
    <n v="0"/>
    <n v="2993"/>
    <n v="33.162402"/>
    <n v="1.2555000000000001"/>
    <n v="14.219894999999999"/>
    <n v="15.2311"/>
    <n v="3.2000000000000001E-2"/>
    <n v="0"/>
    <n v="0"/>
    <m/>
    <m/>
    <m/>
    <m/>
    <m/>
    <n v="63.900896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Pader Abim Community Multipurpose Electric Co-operative Society Limited"/>
    <x v="11"/>
    <s v="PACMECS"/>
    <s v="D9"/>
    <s v="2013Q2D9"/>
    <n v="260177.71"/>
    <n v="0"/>
    <n v="0"/>
    <n v="0"/>
    <m/>
    <n v="0"/>
    <m/>
    <n v="260177.71"/>
    <m/>
    <m/>
    <m/>
    <m/>
    <m/>
    <m/>
    <m/>
    <m/>
    <m/>
    <m/>
    <n v="0"/>
    <n v="0"/>
    <n v="0"/>
    <n v="341236"/>
    <n v="34123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167"/>
    <n v="36"/>
    <n v="0"/>
    <n v="0"/>
    <m/>
    <n v="0"/>
    <n v="0"/>
    <n v="1203"/>
    <n v="18.09"/>
    <n v="9.4824999999999999"/>
    <n v="4.1648899999999998"/>
    <n v="12.5665"/>
    <n v="0"/>
    <n v="0"/>
    <n v="0"/>
    <m/>
    <m/>
    <m/>
    <m/>
    <m/>
    <n v="44.3038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North Western Service Territory (NWST)"/>
    <x v="9"/>
    <s v="UEDCL"/>
    <s v="D8"/>
    <s v="2013Q2D8"/>
    <n v="0"/>
    <n v="0"/>
    <m/>
    <n v="0"/>
    <m/>
    <n v="0"/>
    <m/>
    <n v="1556016.919"/>
    <m/>
    <m/>
    <m/>
    <m/>
    <m/>
    <m/>
    <m/>
    <m/>
    <m/>
    <m/>
    <n v="0"/>
    <n v="0"/>
    <n v="0"/>
    <n v="1662647"/>
    <n v="166264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3777"/>
    <n v="142"/>
    <n v="0"/>
    <n v="0"/>
    <m/>
    <n v="0"/>
    <n v="0"/>
    <n v="3919"/>
    <n v="45.191116999999998"/>
    <n v="131.46614314999999"/>
    <n v="38.445245"/>
    <n v="23.783100000000001"/>
    <n v="0.53"/>
    <n v="0"/>
    <n v="0"/>
    <m/>
    <m/>
    <m/>
    <m/>
    <m/>
    <n v="239.41560514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Kilembe Investment Limited"/>
    <x v="10"/>
    <s v="KIL"/>
    <s v="D12"/>
    <s v="2013Q2D12"/>
    <n v="356741.30819092499"/>
    <n v="305845.80838323402"/>
    <n v="0"/>
    <n v="0"/>
    <m/>
    <n v="0"/>
    <m/>
    <n v="662587.11657415901"/>
    <m/>
    <m/>
    <m/>
    <m/>
    <m/>
    <m/>
    <m/>
    <m/>
    <m/>
    <m/>
    <n v="0"/>
    <n v="0"/>
    <n v="0"/>
    <n v="713096"/>
    <n v="71309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2"/>
    <n v="12"/>
    <m/>
    <m/>
    <m/>
    <n v="1894"/>
    <n v="92"/>
    <n v="0"/>
    <n v="0"/>
    <m/>
    <n v="0"/>
    <n v="0"/>
    <n v="1986"/>
    <n v="62.761000000000003"/>
    <n v="20.594000000000001"/>
    <n v="15.978"/>
    <n v="69.301000000000002"/>
    <n v="2.577"/>
    <n v="0"/>
    <n v="0"/>
    <m/>
    <m/>
    <m/>
    <m/>
    <m/>
    <n v="171.21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Bundibugyo Energy Cooperative Society (BECS)"/>
    <x v="12"/>
    <s v="BECS"/>
    <s v="D10"/>
    <s v="2013Q2D10"/>
    <n v="314695"/>
    <n v="35917"/>
    <n v="0"/>
    <n v="0"/>
    <m/>
    <n v="0"/>
    <m/>
    <n v="350612"/>
    <m/>
    <m/>
    <m/>
    <m/>
    <m/>
    <m/>
    <m/>
    <m/>
    <m/>
    <m/>
    <n v="0"/>
    <n v="0"/>
    <n v="0"/>
    <n v="403630"/>
    <n v="40363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3"/>
    <n v="13"/>
    <m/>
    <m/>
    <m/>
    <n v="1625"/>
    <n v="40"/>
    <n v="0"/>
    <n v="0"/>
    <m/>
    <n v="0"/>
    <n v="0"/>
    <n v="1665"/>
    <n v="24.5137"/>
    <n v="6.8760000000000003"/>
    <n v="6.9690000000000003"/>
    <n v="42.026691"/>
    <n v="0"/>
    <n v="0"/>
    <n v="0"/>
    <m/>
    <m/>
    <m/>
    <m/>
    <m/>
    <n v="80.385390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2"/>
    <s v="2013Q2"/>
    <s v="Distribution"/>
    <s v="Local"/>
    <s v="UMEME(U) Limited"/>
    <x v="1"/>
    <s v="Umeme"/>
    <s v="D14"/>
    <s v="2013Q2D14"/>
    <n v="117498138.84999999"/>
    <n v="63341995.509999998"/>
    <n v="94919889.969999999"/>
    <n v="246271831.75"/>
    <m/>
    <n v="397000"/>
    <m/>
    <n v="522428856.07999998"/>
    <m/>
    <m/>
    <m/>
    <m/>
    <m/>
    <m/>
    <m/>
    <m/>
    <m/>
    <m/>
    <n v="204075773"/>
    <n v="354612410"/>
    <n v="144204192"/>
    <n v="0"/>
    <n v="702892375"/>
    <m/>
    <m/>
    <m/>
    <m/>
    <m/>
    <m/>
    <m/>
    <n v="3"/>
    <m/>
    <n v="1"/>
    <n v="3"/>
    <n v="678"/>
    <n v="2168"/>
    <n v="0"/>
    <m/>
    <n v="1500"/>
    <n v="14"/>
    <m/>
    <n v="1078"/>
    <n v="13"/>
    <n v="20"/>
    <n v="845"/>
    <n v="0"/>
    <n v="4"/>
    <n v="493"/>
    <n v="0"/>
    <n v="5"/>
    <n v="49"/>
    <n v="13"/>
    <n v="7"/>
    <n v="159"/>
    <m/>
    <m/>
    <m/>
    <m/>
    <m/>
    <m/>
    <m/>
    <m/>
    <m/>
    <m/>
    <m/>
    <n v="1224873"/>
    <n v="7053"/>
    <n v="10"/>
    <n v="1373"/>
    <n v="1383"/>
    <m/>
    <m/>
    <m/>
    <n v="464098"/>
    <n v="45394"/>
    <n v="2017"/>
    <n v="382"/>
    <m/>
    <n v="363"/>
    <m/>
    <n v="51225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3"/>
    <s v="2013Q1"/>
    <s v="Distribution"/>
    <s v="Local"/>
    <s v="Southern West Service Territory (SWST)"/>
    <x v="8"/>
    <s v="UEDCL"/>
    <s v="D7"/>
    <s v="2013Q1D7"/>
    <n v="0"/>
    <n v="0"/>
    <m/>
    <n v="0"/>
    <m/>
    <n v="0"/>
    <m/>
    <n v="928247.29"/>
    <m/>
    <m/>
    <m/>
    <m/>
    <m/>
    <m/>
    <m/>
    <m/>
    <m/>
    <m/>
    <n v="0"/>
    <n v="0"/>
    <n v="0"/>
    <n v="1854370"/>
    <n v="1854370"/>
    <m/>
    <m/>
    <m/>
    <m/>
    <m/>
    <m/>
    <m/>
    <n v="0"/>
    <m/>
    <n v="0"/>
    <n v="0"/>
    <n v="9"/>
    <n v="75"/>
    <n v="0"/>
    <m/>
    <n v="14"/>
    <n v="0"/>
    <m/>
    <n v="3"/>
    <n v="2"/>
    <n v="0"/>
    <n v="2"/>
    <n v="0"/>
    <n v="0"/>
    <n v="0"/>
    <n v="0"/>
    <n v="0"/>
    <n v="0"/>
    <n v="0"/>
    <n v="0"/>
    <n v="1"/>
    <m/>
    <m/>
    <m/>
    <m/>
    <m/>
    <m/>
    <m/>
    <m/>
    <m/>
    <m/>
    <m/>
    <n v="8105"/>
    <n v="106"/>
    <n v="0"/>
    <n v="0"/>
    <n v="0"/>
    <m/>
    <m/>
    <m/>
    <n v="1677"/>
    <n v="59"/>
    <n v="0"/>
    <n v="0"/>
    <m/>
    <n v="0"/>
    <n v="0"/>
    <n v="1736"/>
    <n v="6.2245999999999997"/>
    <n v="4.5152000000000001"/>
    <n v="8.2334999999999994"/>
    <n v="7.4414959999999999"/>
    <n v="0"/>
    <n v="0"/>
    <n v="0"/>
    <m/>
    <m/>
    <m/>
    <m/>
    <m/>
    <n v="26.414795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Southern Service Territory (SST)"/>
    <x v="7"/>
    <s v="UEDCL"/>
    <s v="D6"/>
    <s v="2013Q1D6"/>
    <n v="0"/>
    <n v="0"/>
    <m/>
    <n v="0"/>
    <m/>
    <n v="0"/>
    <m/>
    <n v="1109789.6200000001"/>
    <m/>
    <m/>
    <m/>
    <m/>
    <m/>
    <m/>
    <m/>
    <m/>
    <m/>
    <m/>
    <n v="0"/>
    <n v="0"/>
    <n v="0"/>
    <n v="1408313"/>
    <n v="140831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782"/>
    <n v="82"/>
    <n v="0"/>
    <n v="0"/>
    <m/>
    <n v="0"/>
    <n v="0"/>
    <n v="2864"/>
    <n v="32.743144999999998"/>
    <n v="70.732801948000002"/>
    <n v="23.702966"/>
    <n v="21.370699999999999"/>
    <n v="0"/>
    <n v="0"/>
    <n v="0"/>
    <m/>
    <m/>
    <m/>
    <m/>
    <m/>
    <n v="148.5496129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Pader Abim Community Multipurpose Electric Co-operative Society Limited"/>
    <x v="11"/>
    <s v="PACMECS"/>
    <s v="D9"/>
    <s v="2013Q1D9"/>
    <n v="282415.87099999998"/>
    <n v="0"/>
    <n v="0"/>
    <n v="0"/>
    <m/>
    <n v="0"/>
    <m/>
    <n v="282415.87099999998"/>
    <m/>
    <m/>
    <m/>
    <m/>
    <m/>
    <m/>
    <m/>
    <m/>
    <m/>
    <m/>
    <n v="0"/>
    <n v="0"/>
    <n v="0"/>
    <n v="385288"/>
    <n v="38528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145"/>
    <n v="36"/>
    <n v="0"/>
    <n v="0"/>
    <m/>
    <n v="0"/>
    <n v="0"/>
    <n v="1181"/>
    <n v="23.49"/>
    <n v="0.44590000000000002"/>
    <n v="6.6360000000000001"/>
    <n v="14.1442"/>
    <n v="0"/>
    <n v="0"/>
    <n v="0"/>
    <m/>
    <m/>
    <m/>
    <m/>
    <m/>
    <n v="44.7160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North Western Service Territory (NWST)"/>
    <x v="9"/>
    <s v="UEDCL"/>
    <s v="D8"/>
    <s v="2013Q1D8"/>
    <n v="0"/>
    <n v="0"/>
    <m/>
    <n v="0"/>
    <m/>
    <n v="0"/>
    <m/>
    <n v="1326605.74"/>
    <m/>
    <m/>
    <m/>
    <m/>
    <m/>
    <m/>
    <m/>
    <m/>
    <m/>
    <m/>
    <n v="0"/>
    <n v="0"/>
    <n v="0"/>
    <n v="1661203"/>
    <n v="166120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3294"/>
    <n v="132"/>
    <n v="0"/>
    <n v="0"/>
    <m/>
    <n v="0"/>
    <n v="0"/>
    <n v="3426"/>
    <n v="42.978668999999996"/>
    <n v="2.6379999999999999"/>
    <n v="29.740020000000001"/>
    <n v="22.928699999999999"/>
    <n v="0"/>
    <n v="0"/>
    <n v="0"/>
    <m/>
    <m/>
    <m/>
    <m/>
    <m/>
    <n v="98.2853889999999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Kilembe Investment Limited"/>
    <x v="10"/>
    <s v="KIL"/>
    <s v="D12"/>
    <s v="2013Q1D12"/>
    <n v="336448.63484580599"/>
    <n v="277128.243512974"/>
    <n v="0"/>
    <n v="0"/>
    <m/>
    <n v="0"/>
    <m/>
    <n v="613576.87835877994"/>
    <m/>
    <m/>
    <m/>
    <m/>
    <m/>
    <m/>
    <m/>
    <m/>
    <m/>
    <m/>
    <n v="0"/>
    <n v="0"/>
    <n v="0"/>
    <n v="642873"/>
    <n v="64287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2"/>
    <n v="12"/>
    <m/>
    <m/>
    <m/>
    <n v="1894"/>
    <n v="90"/>
    <n v="0"/>
    <n v="0"/>
    <m/>
    <n v="0"/>
    <n v="0"/>
    <n v="1984"/>
    <n v="41.843000000000004"/>
    <n v="22.742999999999999"/>
    <n v="13.798999999999999"/>
    <n v="79.066000000000003"/>
    <n v="6.1260000000000003"/>
    <n v="0"/>
    <n v="0"/>
    <m/>
    <m/>
    <m/>
    <m/>
    <m/>
    <n v="163.5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Bundibugyo Energy Cooperative Society (BECS)"/>
    <x v="12"/>
    <s v="BECS"/>
    <s v="D10"/>
    <s v="2013Q1D10"/>
    <n v="293262"/>
    <n v="32585"/>
    <n v="0"/>
    <n v="0"/>
    <m/>
    <n v="0"/>
    <m/>
    <n v="325847"/>
    <m/>
    <m/>
    <m/>
    <m/>
    <m/>
    <m/>
    <m/>
    <m/>
    <m/>
    <m/>
    <n v="0"/>
    <n v="0"/>
    <n v="0"/>
    <n v="421026"/>
    <n v="42102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3"/>
    <n v="13"/>
    <m/>
    <m/>
    <m/>
    <n v="1583"/>
    <n v="39"/>
    <n v="0"/>
    <n v="0"/>
    <m/>
    <n v="0"/>
    <n v="0"/>
    <n v="1622"/>
    <n v="37.761499999999998"/>
    <n v="13.366"/>
    <n v="9.6654"/>
    <n v="68.381269000000003"/>
    <n v="0"/>
    <n v="0"/>
    <n v="0"/>
    <m/>
    <m/>
    <m/>
    <m/>
    <m/>
    <n v="129.17416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6"/>
    <x v="3"/>
    <s v="2013Q1"/>
    <s v="Distribution"/>
    <s v="Local"/>
    <s v="UMEME(U) Limited"/>
    <x v="1"/>
    <s v="Umeme"/>
    <s v="D14"/>
    <s v="2013Q1D14"/>
    <n v="116123000"/>
    <n v="62141000"/>
    <n v="96023000"/>
    <n v="232288000"/>
    <m/>
    <n v="506000"/>
    <m/>
    <n v="507081000"/>
    <m/>
    <m/>
    <m/>
    <m/>
    <m/>
    <m/>
    <m/>
    <m/>
    <m/>
    <m/>
    <n v="201073620"/>
    <n v="343483358"/>
    <n v="142433955"/>
    <n v="0"/>
    <n v="686990933"/>
    <m/>
    <m/>
    <m/>
    <m/>
    <m/>
    <m/>
    <m/>
    <n v="3"/>
    <m/>
    <n v="1"/>
    <n v="3"/>
    <n v="676"/>
    <n v="2156"/>
    <n v="0"/>
    <m/>
    <n v="1488"/>
    <n v="13"/>
    <m/>
    <n v="1074"/>
    <n v="13"/>
    <n v="20"/>
    <n v="843"/>
    <n v="0"/>
    <n v="4"/>
    <n v="493"/>
    <n v="0"/>
    <n v="5"/>
    <n v="49"/>
    <n v="13"/>
    <n v="7"/>
    <n v="159"/>
    <m/>
    <m/>
    <m/>
    <m/>
    <m/>
    <m/>
    <m/>
    <m/>
    <m/>
    <m/>
    <m/>
    <n v="1221443"/>
    <n v="7020"/>
    <n v="10"/>
    <n v="1384"/>
    <n v="1394"/>
    <m/>
    <m/>
    <m/>
    <n v="452276"/>
    <n v="42991"/>
    <n v="1975"/>
    <n v="373"/>
    <m/>
    <n v="365"/>
    <m/>
    <n v="49798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2012Q4"/>
    <s v="Distribution"/>
    <s v="Local"/>
    <s v="Southern West Service Territory (SWST)"/>
    <x v="8"/>
    <s v="UEDCL"/>
    <s v="D7"/>
    <s v="2012Q4D7"/>
    <n v="0"/>
    <n v="0"/>
    <m/>
    <n v="0"/>
    <m/>
    <n v="0"/>
    <m/>
    <n v="826851.95"/>
    <m/>
    <m/>
    <m/>
    <m/>
    <m/>
    <m/>
    <m/>
    <m/>
    <m/>
    <m/>
    <n v="0"/>
    <n v="0"/>
    <n v="0"/>
    <n v="1544419"/>
    <n v="1544419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0"/>
    <n v="0"/>
    <m/>
    <m/>
    <m/>
    <n v="1552"/>
    <n v="58"/>
    <n v="0"/>
    <n v="0"/>
    <m/>
    <n v="0"/>
    <n v="0"/>
    <n v="1610"/>
    <n v="23.709029999999998"/>
    <n v="10.4092"/>
    <n v="20.80125"/>
    <n v="1.2015"/>
    <n v="0"/>
    <n v="0"/>
    <n v="0"/>
    <m/>
    <m/>
    <m/>
    <m/>
    <m/>
    <n v="56.12097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Southern Service Territory (SST)"/>
    <x v="7"/>
    <s v="UEDCL"/>
    <s v="D6"/>
    <s v="2012Q4D6"/>
    <n v="0"/>
    <n v="0"/>
    <m/>
    <n v="0"/>
    <m/>
    <n v="0"/>
    <m/>
    <n v="974503.36"/>
    <m/>
    <m/>
    <m/>
    <m/>
    <m/>
    <m/>
    <m/>
    <m/>
    <m/>
    <m/>
    <n v="0"/>
    <n v="0"/>
    <n v="0"/>
    <n v="1317968"/>
    <n v="131796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643"/>
    <n v="77"/>
    <n v="0"/>
    <n v="0"/>
    <m/>
    <n v="0"/>
    <n v="0"/>
    <n v="2720"/>
    <n v="33.167037999999998"/>
    <n v="14.71802564"/>
    <n v="14.004099999999999"/>
    <n v="8.2783999999999995"/>
    <n v="8.1940000000000008"/>
    <n v="0"/>
    <n v="0"/>
    <m/>
    <m/>
    <m/>
    <m/>
    <m/>
    <n v="78.361563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Pader Abim Community Multipurpose Electric Co-operative Society Limited"/>
    <x v="11"/>
    <s v="PACMECS"/>
    <s v="D9"/>
    <s v="2012Q4D9"/>
    <n v="257832.91899999999"/>
    <n v="0"/>
    <n v="0"/>
    <n v="0"/>
    <m/>
    <n v="0"/>
    <m/>
    <n v="257832.91899999999"/>
    <n v="97.157945999999995"/>
    <m/>
    <m/>
    <m/>
    <m/>
    <m/>
    <m/>
    <m/>
    <m/>
    <m/>
    <n v="0"/>
    <n v="0"/>
    <n v="0"/>
    <n v="289212"/>
    <n v="28921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0"/>
    <n v="10"/>
    <m/>
    <m/>
    <m/>
    <n v="1143"/>
    <n v="0"/>
    <n v="0"/>
    <n v="0"/>
    <m/>
    <n v="0"/>
    <n v="0"/>
    <n v="1143"/>
    <n v="24.09"/>
    <n v="0.90349999999999997"/>
    <n v="7.2130000000000001"/>
    <n v="9.5014000000000003"/>
    <n v="0"/>
    <n v="0"/>
    <n v="0"/>
    <m/>
    <m/>
    <m/>
    <m/>
    <m/>
    <n v="41.7078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North Western Service Territory (NWST)"/>
    <x v="9"/>
    <s v="UEDCL"/>
    <s v="D8"/>
    <s v="2012Q4D8"/>
    <n v="0"/>
    <n v="0"/>
    <m/>
    <n v="0"/>
    <m/>
    <n v="0"/>
    <m/>
    <n v="1488425.4"/>
    <m/>
    <m/>
    <m/>
    <m/>
    <m/>
    <m/>
    <m/>
    <m/>
    <m/>
    <m/>
    <n v="0"/>
    <n v="0"/>
    <n v="0"/>
    <n v="2044016"/>
    <n v="204401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3040"/>
    <n v="130"/>
    <n v="0"/>
    <n v="0"/>
    <m/>
    <n v="0"/>
    <n v="0"/>
    <n v="3170"/>
    <n v="52.526440000000001"/>
    <n v="4.9571215999999998"/>
    <n v="26.324449999999999"/>
    <n v="16.140523000000002"/>
    <n v="0"/>
    <n v="0"/>
    <n v="0"/>
    <m/>
    <m/>
    <m/>
    <m/>
    <m/>
    <n v="99.948534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Kilembe Investment Limited"/>
    <x v="10"/>
    <s v="KIL"/>
    <s v="D12"/>
    <s v="2012Q4D12"/>
    <n v="457057.55254370498"/>
    <n v="278917.16566866299"/>
    <n v="0"/>
    <n v="0"/>
    <m/>
    <n v="0"/>
    <m/>
    <n v="735974.71821236797"/>
    <m/>
    <m/>
    <m/>
    <m/>
    <m/>
    <m/>
    <m/>
    <m/>
    <m/>
    <m/>
    <n v="0"/>
    <n v="0"/>
    <n v="0"/>
    <n v="1884619"/>
    <n v="188461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2"/>
    <n v="12"/>
    <m/>
    <m/>
    <m/>
    <n v="1894"/>
    <n v="87"/>
    <n v="0"/>
    <n v="0"/>
    <m/>
    <n v="0"/>
    <n v="0"/>
    <n v="1981"/>
    <n v="36.634999999999998"/>
    <n v="10.436999999999999"/>
    <n v="10.122"/>
    <n v="10.407999999999999"/>
    <n v="5.1660000000000004"/>
    <n v="0"/>
    <n v="0"/>
    <m/>
    <m/>
    <m/>
    <m/>
    <m/>
    <n v="72.767999999999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Bundibugyo Energy Cooperative Society (BECS)"/>
    <x v="12"/>
    <s v="BECS"/>
    <s v="D10"/>
    <s v="2012Q4D10"/>
    <n v="292926"/>
    <n v="31454"/>
    <n v="0"/>
    <n v="0"/>
    <m/>
    <n v="0"/>
    <m/>
    <n v="324380"/>
    <m/>
    <m/>
    <m/>
    <m/>
    <m/>
    <m/>
    <m/>
    <m/>
    <m/>
    <m/>
    <n v="0"/>
    <n v="0"/>
    <n v="0"/>
    <n v="403060"/>
    <n v="40306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1"/>
    <n v="11"/>
    <m/>
    <m/>
    <m/>
    <n v="1559"/>
    <n v="37"/>
    <n v="0"/>
    <n v="0"/>
    <m/>
    <n v="0"/>
    <n v="0"/>
    <n v="1596"/>
    <n v="30.470500000000001"/>
    <n v="6.9269999999999996"/>
    <n v="5.673"/>
    <n v="26.386534999999999"/>
    <n v="0"/>
    <n v="0"/>
    <n v="0"/>
    <m/>
    <m/>
    <m/>
    <m/>
    <m/>
    <n v="69.457035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0"/>
    <s v="2012Q4"/>
    <s v="Distribution"/>
    <s v="Local"/>
    <s v="UMEME(U) Limited"/>
    <x v="1"/>
    <s v="Umeme"/>
    <s v="D14"/>
    <s v="2012Q4D14"/>
    <n v="117118573.59999999"/>
    <n v="60342200.799999997"/>
    <n v="92132902"/>
    <n v="233043792"/>
    <m/>
    <n v="341113.52759999997"/>
    <m/>
    <n v="502978581.92759997"/>
    <m/>
    <m/>
    <m/>
    <m/>
    <m/>
    <m/>
    <m/>
    <m/>
    <m/>
    <m/>
    <n v="202392465"/>
    <n v="340571225"/>
    <n v="144099174"/>
    <n v="0"/>
    <n v="687062864"/>
    <m/>
    <m/>
    <m/>
    <m/>
    <m/>
    <m/>
    <m/>
    <n v="12"/>
    <m/>
    <n v="10"/>
    <n v="6"/>
    <n v="731"/>
    <n v="2288"/>
    <n v="107"/>
    <m/>
    <n v="1481"/>
    <n v="158"/>
    <m/>
    <n v="896"/>
    <n v="85"/>
    <n v="241"/>
    <n v="590"/>
    <n v="0"/>
    <n v="331"/>
    <n v="334"/>
    <n v="0"/>
    <n v="112"/>
    <n v="124"/>
    <n v="20"/>
    <n v="12"/>
    <n v="228"/>
    <m/>
    <m/>
    <m/>
    <m/>
    <m/>
    <m/>
    <m/>
    <m/>
    <m/>
    <m/>
    <m/>
    <n v="1467442"/>
    <n v="7766"/>
    <n v="9"/>
    <n v="1382"/>
    <n v="1391"/>
    <m/>
    <m/>
    <m/>
    <n v="442758"/>
    <n v="40806"/>
    <n v="1907"/>
    <n v="354"/>
    <m/>
    <n v="369"/>
    <m/>
    <n v="48619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2012Q3"/>
    <s v="Distribution"/>
    <s v="Local"/>
    <s v="Southern West Service Territory (SWST)"/>
    <x v="8"/>
    <s v="UEDCL"/>
    <s v="D7"/>
    <s v="2012Q3D7"/>
    <n v="0"/>
    <n v="0"/>
    <m/>
    <n v="0"/>
    <m/>
    <n v="0"/>
    <m/>
    <n v="772463.93"/>
    <m/>
    <m/>
    <m/>
    <m/>
    <m/>
    <m/>
    <m/>
    <m/>
    <m/>
    <m/>
    <n v="0"/>
    <n v="0"/>
    <n v="0"/>
    <n v="1221757"/>
    <n v="1221757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0"/>
    <n v="0"/>
    <m/>
    <m/>
    <m/>
    <n v="1547"/>
    <n v="56"/>
    <n v="0"/>
    <n v="0"/>
    <m/>
    <n v="0"/>
    <n v="0"/>
    <n v="1603"/>
    <n v="19.765339999999998"/>
    <n v="0.14599999999999999"/>
    <n v="8.9749499999999998"/>
    <n v="7.0316999999999998"/>
    <n v="0"/>
    <n v="0"/>
    <n v="0"/>
    <m/>
    <m/>
    <m/>
    <m/>
    <m/>
    <n v="35.9179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Southern Service Territory (SST)"/>
    <x v="7"/>
    <s v="UEDCL"/>
    <s v="D6"/>
    <s v="2012Q3D6"/>
    <n v="0"/>
    <n v="0"/>
    <m/>
    <n v="0"/>
    <m/>
    <n v="0"/>
    <m/>
    <n v="1125750.6000000001"/>
    <m/>
    <m/>
    <m/>
    <m/>
    <m/>
    <m/>
    <m/>
    <m/>
    <m/>
    <m/>
    <n v="0"/>
    <n v="0"/>
    <n v="0"/>
    <n v="1479222"/>
    <n v="147922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491"/>
    <n v="76"/>
    <n v="0"/>
    <n v="0"/>
    <m/>
    <n v="0"/>
    <n v="0"/>
    <n v="2567"/>
    <n v="43.231141000000001"/>
    <n v="14.542999999999999"/>
    <n v="20.079293"/>
    <n v="22.943899999999999"/>
    <n v="0"/>
    <n v="0"/>
    <n v="0"/>
    <m/>
    <m/>
    <m/>
    <m/>
    <m/>
    <n v="100.79733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Pader Abim Community Multipurpose Electric Co-operative Society Limited"/>
    <x v="11"/>
    <s v="PACMECS"/>
    <s v="D9"/>
    <s v="2012Q3D9"/>
    <n v="318101.783"/>
    <n v="0"/>
    <n v="0"/>
    <n v="0"/>
    <m/>
    <n v="0"/>
    <m/>
    <n v="318101.783"/>
    <m/>
    <m/>
    <m/>
    <m/>
    <m/>
    <m/>
    <m/>
    <m/>
    <m/>
    <m/>
    <n v="0"/>
    <n v="0"/>
    <n v="0"/>
    <n v="355862"/>
    <n v="35586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0"/>
    <n v="10"/>
    <m/>
    <m/>
    <m/>
    <n v="0"/>
    <n v="0"/>
    <n v="0"/>
    <n v="0"/>
    <m/>
    <n v="0"/>
    <n v="0"/>
    <n v="0"/>
    <n v="22.99"/>
    <n v="0.2167"/>
    <n v="13.481"/>
    <n v="6.8360000000000003"/>
    <n v="0"/>
    <n v="0"/>
    <n v="0"/>
    <m/>
    <m/>
    <m/>
    <m/>
    <m/>
    <n v="43.523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North Western Service Territory (NWST)"/>
    <x v="9"/>
    <s v="UEDCL"/>
    <s v="D8"/>
    <s v="2012Q3D8"/>
    <n v="0"/>
    <n v="0"/>
    <m/>
    <n v="0"/>
    <m/>
    <n v="0"/>
    <m/>
    <n v="1288436.02"/>
    <m/>
    <m/>
    <m/>
    <m/>
    <m/>
    <m/>
    <m/>
    <m/>
    <m/>
    <m/>
    <n v="0"/>
    <n v="0"/>
    <n v="0"/>
    <n v="1697405"/>
    <n v="169740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851"/>
    <n v="102"/>
    <n v="0"/>
    <n v="0"/>
    <m/>
    <n v="0"/>
    <n v="0"/>
    <n v="2953"/>
    <n v="43.231141000000001"/>
    <n v="14.542999999999999"/>
    <n v="20.079293"/>
    <n v="22.943899999999999"/>
    <n v="0"/>
    <n v="0"/>
    <n v="0"/>
    <m/>
    <m/>
    <m/>
    <m/>
    <m/>
    <n v="100.79733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Kilembe Investment Limited"/>
    <x v="10"/>
    <s v="KIL"/>
    <s v="D12"/>
    <s v="2012Q3D12"/>
    <n v="322732.5"/>
    <n v="246342.5"/>
    <n v="0"/>
    <n v="0"/>
    <m/>
    <n v="0"/>
    <m/>
    <n v="569075"/>
    <m/>
    <m/>
    <m/>
    <m/>
    <m/>
    <m/>
    <m/>
    <m/>
    <m/>
    <m/>
    <n v="0"/>
    <n v="0"/>
    <n v="0"/>
    <n v="1553334"/>
    <n v="155333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2"/>
    <n v="12"/>
    <m/>
    <m/>
    <m/>
    <n v="1894"/>
    <n v="83"/>
    <n v="0"/>
    <n v="0"/>
    <m/>
    <n v="0"/>
    <n v="0"/>
    <n v="1977"/>
    <n v="24.030999999999999"/>
    <n v="13.282999999999999"/>
    <n v="6.6980000000000004"/>
    <n v="30.780999999999999"/>
    <n v="11.816000000000001"/>
    <n v="0"/>
    <n v="0"/>
    <m/>
    <m/>
    <m/>
    <m/>
    <m/>
    <n v="86.609000000000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Bundibugyo Energy Cooperative Society (BECS)"/>
    <x v="12"/>
    <s v="BECS"/>
    <s v="D10"/>
    <s v="2012Q3D10"/>
    <n v="269628"/>
    <n v="25995"/>
    <n v="0"/>
    <n v="0"/>
    <m/>
    <n v="0"/>
    <m/>
    <n v="295623"/>
    <m/>
    <m/>
    <m/>
    <m/>
    <m/>
    <m/>
    <m/>
    <m/>
    <m/>
    <m/>
    <n v="0"/>
    <n v="0"/>
    <n v="0"/>
    <n v="332773"/>
    <n v="33277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1"/>
    <n v="11"/>
    <m/>
    <m/>
    <m/>
    <n v="0"/>
    <n v="0"/>
    <n v="0"/>
    <n v="0"/>
    <m/>
    <n v="0"/>
    <n v="0"/>
    <n v="0"/>
    <n v="36.961651000000003"/>
    <n v="5.141"/>
    <n v="5.3369"/>
    <n v="7.6207000000000003"/>
    <n v="0"/>
    <n v="0"/>
    <n v="0"/>
    <m/>
    <m/>
    <m/>
    <m/>
    <m/>
    <n v="55.060251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1"/>
    <s v="2012Q3"/>
    <s v="Distribution"/>
    <s v="Local"/>
    <s v="UMEME(U) Limited"/>
    <x v="1"/>
    <s v="Umeme"/>
    <s v="D14"/>
    <s v="2012Q3D14"/>
    <n v="132087827.40000001"/>
    <n v="45930400"/>
    <n v="92030534"/>
    <n v="228767728"/>
    <m/>
    <n v="411437"/>
    <m/>
    <n v="499227926.39999998"/>
    <m/>
    <m/>
    <m/>
    <m/>
    <m/>
    <m/>
    <m/>
    <m/>
    <m/>
    <m/>
    <n v="201334646"/>
    <n v="336209912"/>
    <n v="139309226"/>
    <n v="0"/>
    <n v="676853784"/>
    <m/>
    <m/>
    <m/>
    <m/>
    <m/>
    <m/>
    <m/>
    <n v="15"/>
    <m/>
    <n v="0"/>
    <n v="49"/>
    <n v="715"/>
    <n v="1432"/>
    <n v="0"/>
    <m/>
    <n v="1301"/>
    <n v="24"/>
    <m/>
    <n v="1023"/>
    <n v="0"/>
    <n v="32"/>
    <n v="783"/>
    <n v="0"/>
    <n v="4"/>
    <n v="405"/>
    <n v="0"/>
    <n v="0"/>
    <n v="35"/>
    <n v="13"/>
    <n v="0"/>
    <n v="126"/>
    <m/>
    <m/>
    <m/>
    <m/>
    <m/>
    <m/>
    <m/>
    <m/>
    <m/>
    <m/>
    <m/>
    <n v="1046779"/>
    <n v="5957"/>
    <n v="9"/>
    <n v="1364"/>
    <n v="1373"/>
    <m/>
    <m/>
    <m/>
    <n v="439605"/>
    <n v="40115"/>
    <n v="1883"/>
    <n v="353"/>
    <m/>
    <n v="366"/>
    <m/>
    <n v="48232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2012Q2"/>
    <s v="Distribution"/>
    <s v="Local"/>
    <s v="Southern West Service Territory (SWST)"/>
    <x v="8"/>
    <s v="UEDCL"/>
    <s v="D7"/>
    <s v="2012Q2D7"/>
    <n v="0"/>
    <n v="0"/>
    <m/>
    <n v="0"/>
    <m/>
    <n v="0"/>
    <m/>
    <n v="866132.57"/>
    <m/>
    <m/>
    <m/>
    <m/>
    <m/>
    <m/>
    <m/>
    <m/>
    <m/>
    <m/>
    <n v="0"/>
    <n v="0"/>
    <n v="0"/>
    <n v="1497397"/>
    <n v="1497397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0"/>
    <n v="0"/>
    <m/>
    <m/>
    <m/>
    <n v="1420"/>
    <n v="52"/>
    <n v="0"/>
    <n v="0"/>
    <m/>
    <n v="0"/>
    <n v="0"/>
    <n v="1472"/>
    <n v="18.672840000000001"/>
    <n v="18.922499999999999"/>
    <n v="6.73367"/>
    <n v="42.134799999999998"/>
    <n v="0"/>
    <n v="0"/>
    <n v="0"/>
    <m/>
    <m/>
    <m/>
    <m/>
    <m/>
    <n v="86.46380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Southern Service Territory (SST)"/>
    <x v="7"/>
    <s v="UEDCL"/>
    <s v="D6"/>
    <s v="2012Q2D6"/>
    <n v="0"/>
    <n v="0"/>
    <m/>
    <n v="0"/>
    <m/>
    <n v="0"/>
    <m/>
    <n v="848519.94"/>
    <m/>
    <m/>
    <m/>
    <m/>
    <m/>
    <m/>
    <m/>
    <m/>
    <m/>
    <m/>
    <n v="0"/>
    <n v="0"/>
    <n v="0"/>
    <n v="1214317"/>
    <n v="121431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374"/>
    <n v="72"/>
    <n v="0"/>
    <n v="0"/>
    <m/>
    <n v="0"/>
    <n v="0"/>
    <n v="2446"/>
    <n v="34.704583999999997"/>
    <n v="32.643500000000003"/>
    <n v="14.538970000000001"/>
    <n v="45.847351000000003"/>
    <n v="0.08"/>
    <n v="0"/>
    <n v="0"/>
    <m/>
    <m/>
    <m/>
    <m/>
    <m/>
    <n v="127.81440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Pader Abim Community Multipurpose Electric Co-operative Society Limited"/>
    <x v="11"/>
    <s v="PACMECS"/>
    <s v="D9"/>
    <s v="2012Q2D9"/>
    <n v="334177"/>
    <n v="0"/>
    <n v="0"/>
    <n v="0"/>
    <m/>
    <n v="0"/>
    <m/>
    <n v="334177"/>
    <m/>
    <m/>
    <m/>
    <m/>
    <m/>
    <m/>
    <m/>
    <m/>
    <m/>
    <m/>
    <n v="0"/>
    <n v="0"/>
    <n v="0"/>
    <n v="334176"/>
    <n v="3341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8"/>
    <n v="8"/>
    <m/>
    <m/>
    <m/>
    <n v="0"/>
    <n v="0"/>
    <n v="0"/>
    <n v="0"/>
    <m/>
    <n v="0"/>
    <n v="0"/>
    <n v="0"/>
    <n v="14.667999999999999"/>
    <n v="0.39500000000000002"/>
    <n v="16.556000000000001"/>
    <n v="63.735345000000002"/>
    <n v="0"/>
    <n v="0"/>
    <n v="0"/>
    <m/>
    <m/>
    <m/>
    <m/>
    <m/>
    <n v="95.354344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North Western Service Territory (NWST)"/>
    <x v="9"/>
    <s v="UEDCL"/>
    <s v="D8"/>
    <s v="2012Q2D8"/>
    <n v="0"/>
    <n v="0"/>
    <m/>
    <n v="0"/>
    <m/>
    <n v="0"/>
    <m/>
    <n v="1314902.49"/>
    <m/>
    <m/>
    <m/>
    <m/>
    <m/>
    <m/>
    <m/>
    <m/>
    <m/>
    <m/>
    <n v="0"/>
    <n v="0"/>
    <n v="0"/>
    <n v="1756724"/>
    <n v="175672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585"/>
    <n v="86"/>
    <n v="0"/>
    <n v="0"/>
    <m/>
    <n v="0"/>
    <n v="0"/>
    <n v="2671"/>
    <n v="34.704583999999997"/>
    <n v="32.643500000000003"/>
    <n v="14.538970000000001"/>
    <n v="45.847351000000003"/>
    <n v="0.08"/>
    <n v="0"/>
    <n v="0"/>
    <m/>
    <m/>
    <m/>
    <m/>
    <m/>
    <n v="127.81440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Kilembe Investment Limited"/>
    <x v="10"/>
    <s v="KIL"/>
    <s v="D12"/>
    <s v="2012Q2D12"/>
    <n v="381285"/>
    <n v="225305"/>
    <n v="0"/>
    <n v="0"/>
    <m/>
    <n v="0"/>
    <m/>
    <n v="606590"/>
    <m/>
    <m/>
    <m/>
    <m/>
    <m/>
    <m/>
    <m/>
    <m/>
    <m/>
    <m/>
    <n v="0"/>
    <n v="0"/>
    <n v="0"/>
    <n v="1242551"/>
    <n v="1242551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11"/>
    <n v="11"/>
    <m/>
    <m/>
    <m/>
    <n v="1894"/>
    <n v="79"/>
    <n v="0"/>
    <n v="0"/>
    <m/>
    <n v="0"/>
    <n v="0"/>
    <n v="1973"/>
    <n v="34.545000000000002"/>
    <n v="12.801"/>
    <n v="5.78"/>
    <n v="26.545000000000002"/>
    <n v="33.241"/>
    <n v="0"/>
    <n v="0"/>
    <m/>
    <m/>
    <m/>
    <m/>
    <m/>
    <n v="112.91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Bundibugyo Energy Cooperative Society (BECS)"/>
    <x v="12"/>
    <s v="BECS"/>
    <s v="D10"/>
    <s v="2012Q2D10"/>
    <n v="245808"/>
    <n v="24309"/>
    <n v="0"/>
    <n v="0"/>
    <m/>
    <n v="0"/>
    <m/>
    <n v="270117"/>
    <m/>
    <m/>
    <m/>
    <m/>
    <m/>
    <m/>
    <m/>
    <m/>
    <m/>
    <m/>
    <n v="0"/>
    <n v="0"/>
    <n v="0"/>
    <n v="330704"/>
    <n v="330704"/>
    <m/>
    <m/>
    <m/>
    <m/>
    <m/>
    <m/>
    <m/>
    <n v="0"/>
    <m/>
    <n v="0"/>
    <n v="0"/>
    <n v="3"/>
    <n v="10"/>
    <n v="0"/>
    <m/>
    <n v="6"/>
    <n v="0"/>
    <m/>
    <n v="3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655"/>
    <n v="25"/>
    <n v="0"/>
    <n v="8"/>
    <n v="8"/>
    <m/>
    <m/>
    <m/>
    <n v="0"/>
    <n v="0"/>
    <n v="0"/>
    <n v="0"/>
    <m/>
    <n v="0"/>
    <n v="0"/>
    <n v="0"/>
    <n v="16.057700000000001"/>
    <n v="13.7575"/>
    <n v="5.6356000000000002"/>
    <n v="22.761286999999999"/>
    <n v="0"/>
    <n v="0"/>
    <n v="0"/>
    <m/>
    <m/>
    <m/>
    <m/>
    <m/>
    <n v="58.212086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2"/>
    <s v="2012Q2"/>
    <s v="Distribution"/>
    <s v="Local"/>
    <s v="UMEME(U) Limited"/>
    <x v="1"/>
    <s v="Umeme"/>
    <s v="D14"/>
    <s v="2012Q2D14"/>
    <n v="114029000"/>
    <n v="55458000"/>
    <n v="80186000"/>
    <n v="227509000"/>
    <m/>
    <n v="390000"/>
    <m/>
    <n v="477572000"/>
    <m/>
    <m/>
    <m/>
    <m/>
    <m/>
    <m/>
    <m/>
    <m/>
    <m/>
    <m/>
    <n v="187559187"/>
    <n v="327872857"/>
    <n v="134936737"/>
    <n v="0"/>
    <n v="650368781"/>
    <m/>
    <m/>
    <m/>
    <m/>
    <m/>
    <m/>
    <m/>
    <n v="15"/>
    <m/>
    <n v="0"/>
    <n v="49"/>
    <n v="715"/>
    <n v="1420"/>
    <n v="0"/>
    <m/>
    <n v="1300"/>
    <n v="24"/>
    <m/>
    <n v="1022"/>
    <n v="0"/>
    <n v="32"/>
    <n v="782"/>
    <n v="0"/>
    <n v="4"/>
    <n v="402"/>
    <n v="0"/>
    <n v="0"/>
    <n v="35"/>
    <n v="13"/>
    <n v="0"/>
    <n v="126"/>
    <m/>
    <m/>
    <m/>
    <m/>
    <m/>
    <m/>
    <m/>
    <m/>
    <m/>
    <m/>
    <m/>
    <n v="1044064"/>
    <n v="5939"/>
    <n v="11"/>
    <n v="1299"/>
    <n v="1310"/>
    <m/>
    <m/>
    <m/>
    <n v="430055"/>
    <n v="36886"/>
    <n v="1672"/>
    <n v="381"/>
    <m/>
    <n v="334"/>
    <m/>
    <n v="46932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2012Q1"/>
    <s v="Distribution"/>
    <s v="Local"/>
    <s v="Southern West Service Territory (SWST)"/>
    <x v="8"/>
    <s v="UEDCL"/>
    <s v="D7"/>
    <s v="2012Q1D7"/>
    <n v="0"/>
    <n v="0"/>
    <m/>
    <n v="0"/>
    <m/>
    <n v="0"/>
    <m/>
    <n v="701551.97"/>
    <m/>
    <m/>
    <m/>
    <m/>
    <m/>
    <m/>
    <m/>
    <m/>
    <m/>
    <m/>
    <n v="0"/>
    <n v="0"/>
    <n v="0"/>
    <n v="1079202"/>
    <n v="1079202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0"/>
    <n v="0"/>
    <m/>
    <m/>
    <m/>
    <n v="1337"/>
    <n v="50"/>
    <n v="0"/>
    <n v="0"/>
    <m/>
    <n v="0"/>
    <n v="0"/>
    <n v="1387"/>
    <n v="17.606764999999999"/>
    <n v="0.33100000000000002"/>
    <n v="8.0557999999999996"/>
    <n v="8.2337000000000007"/>
    <n v="0"/>
    <n v="0"/>
    <n v="0"/>
    <m/>
    <m/>
    <m/>
    <m/>
    <m/>
    <n v="34.227264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Southern Service Territory (SST)"/>
    <x v="7"/>
    <s v="UEDCL"/>
    <s v="D6"/>
    <s v="2012Q1D6"/>
    <n v="0"/>
    <n v="0"/>
    <m/>
    <n v="0"/>
    <m/>
    <n v="0"/>
    <m/>
    <n v="906976.33"/>
    <m/>
    <m/>
    <m/>
    <m/>
    <m/>
    <m/>
    <m/>
    <m/>
    <m/>
    <m/>
    <n v="0"/>
    <n v="0"/>
    <n v="0"/>
    <n v="1122925"/>
    <n v="112292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262"/>
    <n v="69"/>
    <n v="0"/>
    <n v="0"/>
    <m/>
    <n v="0"/>
    <n v="0"/>
    <n v="2331"/>
    <n v="37.878053999999999"/>
    <n v="0.90800000000000003"/>
    <n v="33.470770000000002"/>
    <n v="49.7727"/>
    <n v="0"/>
    <n v="0"/>
    <n v="0"/>
    <m/>
    <m/>
    <m/>
    <m/>
    <m/>
    <n v="122.02952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Pader Abim Community Multipurpose Electric Co-operative Society Limited"/>
    <x v="11"/>
    <s v="PACMECS"/>
    <s v="D9"/>
    <s v="2012Q1D9"/>
    <n v="191266"/>
    <n v="0"/>
    <n v="0"/>
    <n v="0"/>
    <m/>
    <n v="0"/>
    <m/>
    <n v="191266"/>
    <m/>
    <m/>
    <m/>
    <m/>
    <m/>
    <m/>
    <m/>
    <m/>
    <m/>
    <m/>
    <n v="0"/>
    <n v="0"/>
    <n v="0"/>
    <n v="268711"/>
    <n v="268711"/>
    <m/>
    <m/>
    <m/>
    <m/>
    <m/>
    <m/>
    <m/>
    <n v="0"/>
    <m/>
    <n v="0"/>
    <n v="0"/>
    <n v="0"/>
    <n v="9"/>
    <n v="0"/>
    <m/>
    <n v="12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1650"/>
    <n v="21"/>
    <n v="0"/>
    <n v="8"/>
    <n v="8"/>
    <m/>
    <m/>
    <m/>
    <n v="0"/>
    <n v="0"/>
    <n v="0"/>
    <n v="0"/>
    <m/>
    <n v="0"/>
    <n v="0"/>
    <n v="0"/>
    <n v="14.858000000000001"/>
    <n v="0.83050000000000002"/>
    <n v="13.165800000000001"/>
    <n v="41.036225999999999"/>
    <n v="0"/>
    <n v="0"/>
    <n v="0"/>
    <m/>
    <m/>
    <m/>
    <m/>
    <m/>
    <n v="69.890525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North Western Service Territory (NWST)"/>
    <x v="9"/>
    <s v="UEDCL"/>
    <s v="D8"/>
    <s v="2012Q1D8"/>
    <n v="0"/>
    <n v="0"/>
    <m/>
    <n v="0"/>
    <m/>
    <n v="0"/>
    <m/>
    <n v="832359.69"/>
    <m/>
    <m/>
    <m/>
    <m/>
    <m/>
    <m/>
    <m/>
    <m/>
    <m/>
    <m/>
    <n v="0"/>
    <n v="0"/>
    <n v="0"/>
    <n v="1156150"/>
    <n v="115615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321"/>
    <n v="81"/>
    <n v="0"/>
    <n v="0"/>
    <m/>
    <n v="0"/>
    <n v="0"/>
    <n v="2402"/>
    <n v="37.878053999999999"/>
    <n v="0.90800000000000003"/>
    <n v="33.470770000000002"/>
    <n v="49.7727"/>
    <n v="0"/>
    <n v="0"/>
    <n v="0"/>
    <m/>
    <m/>
    <m/>
    <m/>
    <m/>
    <n v="122.02952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Kilembe Investment Limited"/>
    <x v="10"/>
    <s v="KIL"/>
    <s v="D12"/>
    <s v="2012Q1D12"/>
    <n v="342270"/>
    <n v="178915"/>
    <n v="0"/>
    <n v="0"/>
    <m/>
    <n v="0"/>
    <m/>
    <n v="521185"/>
    <m/>
    <m/>
    <m/>
    <m/>
    <m/>
    <m/>
    <m/>
    <m/>
    <m/>
    <m/>
    <n v="0"/>
    <n v="0"/>
    <n v="0"/>
    <n v="1803579"/>
    <n v="1803579"/>
    <m/>
    <m/>
    <m/>
    <m/>
    <m/>
    <m/>
    <m/>
    <n v="0"/>
    <m/>
    <n v="0"/>
    <n v="0"/>
    <n v="16"/>
    <n v="9"/>
    <n v="0"/>
    <m/>
    <n v="5"/>
    <n v="0"/>
    <m/>
    <n v="0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n v="1850"/>
    <n v="32"/>
    <n v="0"/>
    <n v="10"/>
    <n v="10"/>
    <m/>
    <m/>
    <m/>
    <n v="1894"/>
    <n v="77"/>
    <n v="0"/>
    <n v="0"/>
    <m/>
    <n v="0"/>
    <n v="0"/>
    <n v="1971"/>
    <n v="27.117000000000001"/>
    <n v="25.917000000000002"/>
    <n v="13.121"/>
    <n v="24.417000000000002"/>
    <n v="10.180999999999999"/>
    <n v="0"/>
    <n v="0"/>
    <m/>
    <m/>
    <m/>
    <m/>
    <m/>
    <n v="100.7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Bundibugyo Energy Cooperative Society (BECS)"/>
    <x v="12"/>
    <s v="BECS"/>
    <s v="D10"/>
    <s v="2012Q1D10"/>
    <n v="244887"/>
    <n v="25052"/>
    <n v="0"/>
    <n v="0"/>
    <m/>
    <n v="0"/>
    <m/>
    <n v="269939"/>
    <m/>
    <m/>
    <m/>
    <m/>
    <m/>
    <m/>
    <m/>
    <m/>
    <m/>
    <m/>
    <n v="0"/>
    <n v="0"/>
    <n v="0"/>
    <n v="319923"/>
    <n v="319923"/>
    <m/>
    <m/>
    <m/>
    <m/>
    <m/>
    <m/>
    <m/>
    <n v="0"/>
    <m/>
    <n v="0"/>
    <n v="0"/>
    <n v="3"/>
    <n v="9"/>
    <n v="0"/>
    <m/>
    <n v="5"/>
    <n v="0"/>
    <m/>
    <n v="2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305"/>
    <n v="22"/>
    <n v="0"/>
    <n v="7"/>
    <n v="7"/>
    <m/>
    <m/>
    <m/>
    <n v="0"/>
    <n v="0"/>
    <n v="0"/>
    <n v="0"/>
    <m/>
    <n v="0"/>
    <n v="0"/>
    <n v="0"/>
    <n v="22.805099999999999"/>
    <n v="10.71"/>
    <n v="4.3404999999999996"/>
    <n v="12.5014"/>
    <n v="0"/>
    <n v="0"/>
    <n v="0"/>
    <m/>
    <m/>
    <m/>
    <m/>
    <m/>
    <n v="50.35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7"/>
    <x v="3"/>
    <s v="2012Q1"/>
    <s v="Distribution"/>
    <s v="Local"/>
    <s v="UMEME(U) Limited"/>
    <x v="1"/>
    <s v="Umeme"/>
    <s v="D14"/>
    <s v="2012Q1D14"/>
    <n v="106217000"/>
    <n v="54306000"/>
    <n v="77357000"/>
    <n v="219420000"/>
    <m/>
    <n v="207000"/>
    <m/>
    <n v="457507000"/>
    <m/>
    <m/>
    <m/>
    <m/>
    <m/>
    <m/>
    <m/>
    <m/>
    <m/>
    <m/>
    <n v="167892592.87209201"/>
    <n v="313605632.80249602"/>
    <n v="129031593.32541201"/>
    <n v="0"/>
    <n v="610529819"/>
    <m/>
    <m/>
    <m/>
    <m/>
    <m/>
    <m/>
    <m/>
    <n v="15"/>
    <m/>
    <n v="0"/>
    <n v="49"/>
    <n v="715"/>
    <n v="1408"/>
    <n v="0"/>
    <m/>
    <n v="1299"/>
    <n v="24"/>
    <m/>
    <n v="1021"/>
    <n v="0"/>
    <n v="32"/>
    <n v="781"/>
    <n v="0"/>
    <n v="4"/>
    <n v="399"/>
    <n v="0"/>
    <n v="0"/>
    <n v="35"/>
    <n v="13"/>
    <n v="0"/>
    <n v="126"/>
    <m/>
    <m/>
    <m/>
    <m/>
    <m/>
    <m/>
    <m/>
    <m/>
    <m/>
    <m/>
    <m/>
    <n v="1041349"/>
    <n v="5921"/>
    <n v="12"/>
    <n v="1278"/>
    <n v="1290"/>
    <m/>
    <m/>
    <m/>
    <n v="418215"/>
    <n v="37280"/>
    <n v="1695"/>
    <n v="380"/>
    <m/>
    <n v="332"/>
    <m/>
    <n v="45790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2011Q4"/>
    <s v="Distribution"/>
    <s v="Local"/>
    <s v="Southern West Service Territory (SWST)"/>
    <x v="8"/>
    <s v="UEDCL"/>
    <s v="D7"/>
    <s v="2011Q4D7"/>
    <n v="0"/>
    <n v="0"/>
    <m/>
    <n v="0"/>
    <m/>
    <n v="0"/>
    <m/>
    <n v="875286.82"/>
    <m/>
    <m/>
    <m/>
    <m/>
    <m/>
    <m/>
    <m/>
    <m/>
    <m/>
    <m/>
    <n v="0"/>
    <n v="0"/>
    <n v="0"/>
    <n v="1063297"/>
    <n v="106329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278"/>
    <n v="50"/>
    <n v="0"/>
    <n v="0"/>
    <m/>
    <n v="0"/>
    <n v="0"/>
    <n v="1328"/>
    <n v="16.986794"/>
    <n v="0.28799999999999998"/>
    <n v="8.8514999999999997"/>
    <n v="6.31175"/>
    <n v="0"/>
    <n v="0"/>
    <n v="0"/>
    <m/>
    <m/>
    <m/>
    <m/>
    <m/>
    <n v="32.438044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Southern Service Territory (SST)"/>
    <x v="7"/>
    <s v="UEDCL"/>
    <s v="D6"/>
    <s v="2011Q4D6"/>
    <n v="0"/>
    <n v="0"/>
    <m/>
    <n v="0"/>
    <m/>
    <n v="0"/>
    <m/>
    <n v="742044.09"/>
    <m/>
    <m/>
    <m/>
    <m/>
    <m/>
    <m/>
    <m/>
    <m/>
    <m/>
    <m/>
    <n v="0"/>
    <n v="0"/>
    <n v="0"/>
    <n v="1013243"/>
    <n v="101324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2176"/>
    <n v="144"/>
    <n v="0"/>
    <n v="0"/>
    <m/>
    <n v="0"/>
    <n v="0"/>
    <n v="2320"/>
    <n v="32.147987999999998"/>
    <n v="2.5999999999999999E-2"/>
    <n v="10.115"/>
    <n v="6.6927000000000003"/>
    <n v="0"/>
    <n v="0"/>
    <n v="0"/>
    <m/>
    <m/>
    <m/>
    <m/>
    <m/>
    <n v="48.981688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Pader Abim Community Multipurpose Electric Co-operative Society Limited"/>
    <x v="11"/>
    <s v="PACMECS"/>
    <s v="D9"/>
    <s v="2011Q4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992"/>
    <n v="0"/>
    <n v="0"/>
    <n v="0"/>
    <m/>
    <n v="0"/>
    <n v="0"/>
    <n v="992"/>
    <n v="14.667999999999999"/>
    <n v="0.39500000000000002"/>
    <n v="16.556000000000001"/>
    <n v="63.735345000000002"/>
    <n v="0"/>
    <n v="0"/>
    <n v="0"/>
    <m/>
    <m/>
    <m/>
    <m/>
    <m/>
    <n v="95.354344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North Western Service Territory (NWST)"/>
    <x v="9"/>
    <s v="UEDCL"/>
    <s v="D8"/>
    <s v="2011Q4D8"/>
    <n v="0"/>
    <n v="0"/>
    <m/>
    <n v="0"/>
    <m/>
    <n v="0"/>
    <m/>
    <n v="1213812.99"/>
    <m/>
    <m/>
    <m/>
    <m/>
    <m/>
    <m/>
    <m/>
    <m/>
    <m/>
    <m/>
    <n v="0"/>
    <n v="0"/>
    <n v="0"/>
    <n v="1646682"/>
    <n v="164668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999"/>
    <n v="76"/>
    <n v="0"/>
    <n v="0"/>
    <m/>
    <n v="0"/>
    <n v="0"/>
    <n v="2075"/>
    <n v="25.025297999999999"/>
    <n v="4.1660000000000004"/>
    <n v="8.6084999999999994"/>
    <n v="7.26295"/>
    <n v="0"/>
    <n v="0"/>
    <n v="0"/>
    <m/>
    <m/>
    <m/>
    <m/>
    <m/>
    <n v="45.062747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Kilembe Investment Limited"/>
    <x v="10"/>
    <s v="KIL"/>
    <s v="D12"/>
    <s v="2011Q4D12"/>
    <n v="324245"/>
    <n v="200867.5"/>
    <n v="0"/>
    <n v="0"/>
    <m/>
    <n v="0"/>
    <m/>
    <n v="525112.5"/>
    <m/>
    <m/>
    <m/>
    <m/>
    <m/>
    <m/>
    <m/>
    <m/>
    <m/>
    <m/>
    <n v="0"/>
    <n v="0"/>
    <n v="0"/>
    <n v="1474897"/>
    <n v="147489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10"/>
    <n v="10"/>
    <m/>
    <m/>
    <m/>
    <n v="1868"/>
    <n v="74"/>
    <n v="0"/>
    <n v="0"/>
    <m/>
    <n v="0"/>
    <n v="0"/>
    <n v="1942"/>
    <n v="19.524999999999999"/>
    <n v="6.8879999999999999"/>
    <n v="11.385999999999999"/>
    <n v="24.33"/>
    <n v="1.49"/>
    <n v="0"/>
    <n v="0"/>
    <m/>
    <m/>
    <m/>
    <m/>
    <m/>
    <n v="63.6189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Bundibugyo Energy Cooperative Society (BECS)"/>
    <x v="12"/>
    <s v="BECS"/>
    <s v="D10"/>
    <s v="2011Q4D10"/>
    <n v="249939"/>
    <n v="23412"/>
    <n v="0"/>
    <n v="0"/>
    <m/>
    <n v="0"/>
    <m/>
    <n v="273351"/>
    <m/>
    <m/>
    <m/>
    <m/>
    <m/>
    <m/>
    <m/>
    <m/>
    <m/>
    <m/>
    <n v="0"/>
    <n v="0"/>
    <n v="0"/>
    <n v="309189"/>
    <n v="309189"/>
    <m/>
    <m/>
    <m/>
    <m/>
    <m/>
    <m/>
    <m/>
    <n v="0"/>
    <m/>
    <n v="0"/>
    <n v="0"/>
    <n v="3"/>
    <n v="6"/>
    <n v="0"/>
    <m/>
    <n v="6"/>
    <n v="0"/>
    <m/>
    <n v="2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255"/>
    <n v="20"/>
    <n v="0"/>
    <n v="7"/>
    <n v="7"/>
    <m/>
    <m/>
    <m/>
    <n v="946"/>
    <n v="18"/>
    <n v="0"/>
    <n v="0"/>
    <m/>
    <n v="0"/>
    <n v="0"/>
    <n v="964"/>
    <n v="22.567299999999999"/>
    <n v="10.5715"/>
    <n v="3.9420000000000002"/>
    <n v="13.454000000000001"/>
    <n v="0"/>
    <n v="0"/>
    <n v="0"/>
    <m/>
    <m/>
    <m/>
    <m/>
    <m/>
    <n v="50.5348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0"/>
    <s v="2011Q4"/>
    <s v="Distribution"/>
    <s v="Local"/>
    <s v="UMEME(U) Limited"/>
    <x v="1"/>
    <s v="Umeme"/>
    <s v="D14"/>
    <s v="2011Q4D14"/>
    <n v="96444000"/>
    <n v="50624000"/>
    <n v="71902000"/>
    <n v="210454000"/>
    <m/>
    <n v="370000"/>
    <m/>
    <n v="429794000"/>
    <m/>
    <m/>
    <m/>
    <m/>
    <m/>
    <m/>
    <m/>
    <m/>
    <m/>
    <m/>
    <n v="153413978"/>
    <n v="301925846"/>
    <n v="120944633"/>
    <n v="0"/>
    <n v="576284457"/>
    <m/>
    <m/>
    <m/>
    <m/>
    <m/>
    <m/>
    <m/>
    <n v="15"/>
    <m/>
    <n v="0"/>
    <n v="49"/>
    <n v="715"/>
    <n v="1395"/>
    <n v="3"/>
    <m/>
    <n v="1295"/>
    <n v="24"/>
    <m/>
    <n v="1019"/>
    <n v="0"/>
    <n v="32"/>
    <n v="778"/>
    <n v="0"/>
    <n v="4"/>
    <n v="397"/>
    <n v="0"/>
    <n v="0"/>
    <n v="35"/>
    <n v="13"/>
    <n v="0"/>
    <n v="126"/>
    <m/>
    <m/>
    <m/>
    <m/>
    <m/>
    <m/>
    <m/>
    <m/>
    <m/>
    <m/>
    <m/>
    <n v="1038143"/>
    <n v="5900"/>
    <n v="13"/>
    <n v="1200"/>
    <n v="1213"/>
    <m/>
    <m/>
    <m/>
    <n v="419025"/>
    <n v="36438"/>
    <n v="1653"/>
    <n v="365"/>
    <m/>
    <n v="327"/>
    <m/>
    <n v="45780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2011Q3"/>
    <s v="Distribution"/>
    <s v="Local"/>
    <s v="Southern West Service Territory (SWST)"/>
    <x v="8"/>
    <s v="UEDCL"/>
    <s v="D7"/>
    <s v="2011Q3D7"/>
    <n v="0"/>
    <n v="0"/>
    <m/>
    <n v="0"/>
    <m/>
    <n v="0"/>
    <m/>
    <n v="676167.41"/>
    <m/>
    <m/>
    <m/>
    <m/>
    <m/>
    <m/>
    <m/>
    <m/>
    <m/>
    <m/>
    <n v="0"/>
    <n v="0"/>
    <n v="0"/>
    <n v="1200908"/>
    <n v="120090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189"/>
    <n v="45"/>
    <n v="0"/>
    <n v="0"/>
    <m/>
    <n v="0"/>
    <n v="0"/>
    <n v="1234"/>
    <n v="19.271629000000001"/>
    <n v="5.8520000000000003"/>
    <n v="15.145994999999999"/>
    <n v="6.0350999999999999"/>
    <n v="0"/>
    <n v="0"/>
    <n v="0"/>
    <m/>
    <m/>
    <m/>
    <m/>
    <m/>
    <n v="46.3047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Southern Service Territory (SST)"/>
    <x v="7"/>
    <s v="UEDCL"/>
    <s v="D6"/>
    <s v="2011Q3D6"/>
    <n v="0"/>
    <n v="0"/>
    <m/>
    <n v="0"/>
    <m/>
    <n v="0"/>
    <m/>
    <n v="735686.25"/>
    <m/>
    <m/>
    <m/>
    <m/>
    <m/>
    <m/>
    <m/>
    <m/>
    <m/>
    <m/>
    <n v="0"/>
    <n v="0"/>
    <n v="0"/>
    <n v="930356"/>
    <n v="93035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975"/>
    <n v="142"/>
    <n v="0"/>
    <n v="0"/>
    <m/>
    <n v="0"/>
    <n v="0"/>
    <n v="2117"/>
    <n v="6.9584999999999999"/>
    <n v="0.1"/>
    <n v="18.084873999999999"/>
    <n v="15.3451"/>
    <n v="0"/>
    <n v="0"/>
    <n v="0"/>
    <m/>
    <m/>
    <m/>
    <m/>
    <m/>
    <n v="40.488473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Pader Abim Community Multipurpose Electric Co-operative Society Limited"/>
    <x v="11"/>
    <s v="PACMECS"/>
    <s v="D9"/>
    <s v="2011Q3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22.99"/>
    <n v="0.2167"/>
    <n v="13.481"/>
    <n v="6.8360000000000003"/>
    <n v="0"/>
    <n v="0"/>
    <n v="0"/>
    <m/>
    <m/>
    <m/>
    <m/>
    <m/>
    <n v="43.523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North Western Service Territory (NWST)"/>
    <x v="9"/>
    <s v="UEDCL"/>
    <s v="D8"/>
    <s v="2011Q3D8"/>
    <n v="0"/>
    <n v="0"/>
    <m/>
    <n v="0"/>
    <m/>
    <n v="0"/>
    <m/>
    <n v="1009058.7"/>
    <m/>
    <m/>
    <m/>
    <m/>
    <m/>
    <m/>
    <m/>
    <m/>
    <m/>
    <m/>
    <n v="0"/>
    <n v="0"/>
    <n v="0"/>
    <n v="1267649"/>
    <n v="126764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871"/>
    <n v="67"/>
    <n v="0"/>
    <n v="0"/>
    <m/>
    <n v="0"/>
    <n v="0"/>
    <n v="1938"/>
    <n v="4.3634000000000004"/>
    <n v="15.027100000000001"/>
    <n v="9.1494999999999997"/>
    <n v="10.8428"/>
    <n v="0"/>
    <n v="0"/>
    <n v="0"/>
    <m/>
    <m/>
    <m/>
    <m/>
    <m/>
    <n v="39.382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Kilembe Investment Limited"/>
    <x v="10"/>
    <s v="KIL"/>
    <s v="D12"/>
    <s v="2011Q3D12"/>
    <n v="275857.5"/>
    <n v="187220"/>
    <n v="0"/>
    <n v="0"/>
    <m/>
    <n v="0"/>
    <m/>
    <n v="463077.5"/>
    <m/>
    <m/>
    <m/>
    <m/>
    <m/>
    <m/>
    <m/>
    <m/>
    <m/>
    <m/>
    <n v="0"/>
    <n v="0"/>
    <n v="0"/>
    <n v="836431"/>
    <n v="836431"/>
    <m/>
    <m/>
    <m/>
    <m/>
    <m/>
    <m/>
    <m/>
    <n v="0"/>
    <m/>
    <n v="0"/>
    <n v="0"/>
    <n v="15"/>
    <n v="8"/>
    <n v="0"/>
    <m/>
    <n v="4"/>
    <n v="0"/>
    <m/>
    <n v="0"/>
    <n v="0"/>
    <n v="0"/>
    <n v="2"/>
    <n v="0"/>
    <n v="0"/>
    <n v="0"/>
    <n v="1"/>
    <n v="0"/>
    <n v="0"/>
    <n v="0"/>
    <n v="0"/>
    <n v="0"/>
    <m/>
    <m/>
    <m/>
    <m/>
    <m/>
    <m/>
    <m/>
    <m/>
    <m/>
    <m/>
    <m/>
    <n v="2305"/>
    <n v="30"/>
    <n v="0"/>
    <n v="9"/>
    <n v="9"/>
    <m/>
    <m/>
    <m/>
    <n v="1848"/>
    <n v="71"/>
    <n v="0"/>
    <n v="0"/>
    <m/>
    <n v="0"/>
    <n v="0"/>
    <n v="1919"/>
    <n v="16.920999999999999"/>
    <n v="7.7320000000000002"/>
    <n v="5.4640000000000004"/>
    <n v="27.428000000000001"/>
    <n v="0.77200000000000002"/>
    <n v="0"/>
    <n v="0"/>
    <m/>
    <m/>
    <m/>
    <m/>
    <m/>
    <n v="58.3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Bundibugyo Energy Cooperative Society (BECS)"/>
    <x v="12"/>
    <s v="BECS"/>
    <s v="D10"/>
    <s v="2011Q3D10"/>
    <n v="202100"/>
    <n v="22717"/>
    <n v="0"/>
    <n v="0"/>
    <m/>
    <n v="0"/>
    <m/>
    <n v="224817"/>
    <m/>
    <m/>
    <m/>
    <m/>
    <m/>
    <m/>
    <m/>
    <m/>
    <m/>
    <m/>
    <n v="0"/>
    <n v="0"/>
    <n v="0"/>
    <n v="261182"/>
    <n v="261182"/>
    <m/>
    <m/>
    <m/>
    <m/>
    <m/>
    <m/>
    <m/>
    <n v="0"/>
    <m/>
    <n v="0"/>
    <n v="0"/>
    <n v="1"/>
    <n v="5"/>
    <n v="0"/>
    <m/>
    <n v="3"/>
    <n v="0"/>
    <m/>
    <n v="3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055"/>
    <n v="15"/>
    <n v="0"/>
    <n v="8"/>
    <n v="8"/>
    <m/>
    <m/>
    <m/>
    <n v="29"/>
    <n v="0"/>
    <n v="0"/>
    <n v="0"/>
    <m/>
    <n v="0"/>
    <n v="0"/>
    <n v="29"/>
    <n v="14.4315"/>
    <n v="7.2545000000000002"/>
    <n v="2.1006"/>
    <n v="4.3952999999999998"/>
    <n v="0"/>
    <n v="0"/>
    <n v="0"/>
    <m/>
    <m/>
    <m/>
    <m/>
    <m/>
    <n v="28.181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1"/>
    <s v="2011Q3"/>
    <s v="Distribution"/>
    <s v="Local"/>
    <s v="UMEME(U) Limited"/>
    <x v="1"/>
    <s v="Umeme"/>
    <s v="D14"/>
    <s v="2011Q3D14"/>
    <n v="99730000"/>
    <n v="53633000"/>
    <n v="70058000"/>
    <n v="219767000"/>
    <m/>
    <n v="369000"/>
    <m/>
    <n v="443557000"/>
    <m/>
    <m/>
    <m/>
    <m/>
    <m/>
    <m/>
    <m/>
    <m/>
    <m/>
    <m/>
    <n v="159806087"/>
    <n v="312510320"/>
    <n v="123634197"/>
    <n v="0"/>
    <n v="595950604"/>
    <m/>
    <m/>
    <m/>
    <m/>
    <m/>
    <m/>
    <m/>
    <n v="15"/>
    <m/>
    <n v="0"/>
    <n v="49"/>
    <n v="715"/>
    <n v="1372"/>
    <n v="3"/>
    <m/>
    <n v="1285"/>
    <n v="24"/>
    <m/>
    <n v="1017"/>
    <n v="0"/>
    <n v="32"/>
    <n v="777"/>
    <n v="0"/>
    <n v="4"/>
    <n v="396"/>
    <n v="0"/>
    <n v="0"/>
    <n v="35"/>
    <n v="13"/>
    <n v="0"/>
    <n v="126"/>
    <m/>
    <m/>
    <m/>
    <m/>
    <m/>
    <m/>
    <m/>
    <m/>
    <m/>
    <m/>
    <m/>
    <n v="1034778"/>
    <n v="5863"/>
    <n v="14"/>
    <n v="1201"/>
    <n v="1215"/>
    <m/>
    <m/>
    <m/>
    <n v="384551"/>
    <n v="32508"/>
    <n v="1496"/>
    <n v="354"/>
    <m/>
    <n v="258"/>
    <m/>
    <n v="41916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2011Q2"/>
    <s v="Distribution"/>
    <s v="Local"/>
    <s v="Southern West Service Territory (SWST)"/>
    <x v="8"/>
    <s v="UEDCL"/>
    <s v="D7"/>
    <s v="2011Q2D7"/>
    <n v="0"/>
    <n v="0"/>
    <m/>
    <n v="0"/>
    <m/>
    <n v="0"/>
    <m/>
    <n v="747500.98"/>
    <m/>
    <m/>
    <m/>
    <m/>
    <m/>
    <m/>
    <m/>
    <m/>
    <m/>
    <m/>
    <n v="0"/>
    <n v="0"/>
    <n v="0"/>
    <n v="1204520"/>
    <n v="1204520"/>
    <m/>
    <m/>
    <m/>
    <m/>
    <m/>
    <m/>
    <m/>
    <n v="0"/>
    <m/>
    <n v="0"/>
    <n v="0"/>
    <n v="6"/>
    <n v="15"/>
    <n v="0"/>
    <m/>
    <n v="12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2100"/>
    <n v="33"/>
    <n v="0"/>
    <n v="0"/>
    <n v="0"/>
    <m/>
    <m/>
    <m/>
    <n v="1157"/>
    <n v="44"/>
    <n v="0"/>
    <n v="0"/>
    <m/>
    <n v="0"/>
    <n v="0"/>
    <n v="1201"/>
    <n v="13.314329000000001"/>
    <n v="5.2729999999999997"/>
    <n v="6.2172000000000001"/>
    <n v="5.5004"/>
    <n v="0"/>
    <n v="0"/>
    <n v="0"/>
    <m/>
    <m/>
    <m/>
    <m/>
    <m/>
    <n v="30.304929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Southern Service Territory (SST)"/>
    <x v="7"/>
    <s v="UEDCL"/>
    <s v="D6"/>
    <s v="2011Q2D6"/>
    <n v="0"/>
    <n v="0"/>
    <m/>
    <n v="0"/>
    <m/>
    <n v="0"/>
    <m/>
    <n v="645608.53"/>
    <m/>
    <m/>
    <m/>
    <m/>
    <m/>
    <m/>
    <m/>
    <m/>
    <m/>
    <m/>
    <n v="0"/>
    <n v="0"/>
    <n v="0"/>
    <n v="846916"/>
    <n v="84691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788"/>
    <n v="56"/>
    <n v="0"/>
    <n v="0"/>
    <m/>
    <n v="0"/>
    <n v="0"/>
    <n v="1844"/>
    <n v="39.696874999999999"/>
    <n v="16.7865"/>
    <n v="32.169069999999998"/>
    <n v="20.773599999999998"/>
    <n v="0"/>
    <n v="0"/>
    <n v="0"/>
    <m/>
    <m/>
    <m/>
    <m/>
    <m/>
    <n v="109.4260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Pader Abim Community Multipurpose Electric Co-operative Society Limited"/>
    <x v="11"/>
    <s v="PACMECS"/>
    <s v="D9"/>
    <s v="2011Q2D9"/>
    <n v="227898.79700000002"/>
    <m/>
    <n v="0"/>
    <n v="0"/>
    <m/>
    <n v="0"/>
    <m/>
    <n v="227898.79700000002"/>
    <n v="49.156500000000001"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9"/>
    <n v="0"/>
    <m/>
    <n v="12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1650"/>
    <n v="21"/>
    <n v="0"/>
    <n v="7"/>
    <n v="7"/>
    <m/>
    <m/>
    <m/>
    <n v="0"/>
    <n v="0"/>
    <n v="0"/>
    <n v="0"/>
    <m/>
    <n v="0"/>
    <n v="0"/>
    <n v="0"/>
    <n v="24.09"/>
    <n v="0.90349999999999997"/>
    <n v="7.2130000000000001"/>
    <n v="9.5014000000000003"/>
    <n v="0"/>
    <n v="0"/>
    <n v="0"/>
    <m/>
    <m/>
    <m/>
    <m/>
    <m/>
    <n v="41.7078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North Western Service Territory (NWST)"/>
    <x v="9"/>
    <s v="UEDCL"/>
    <s v="D8"/>
    <s v="2011Q2D8"/>
    <n v="0"/>
    <n v="0"/>
    <m/>
    <n v="0"/>
    <m/>
    <n v="0"/>
    <m/>
    <n v="1130927.2"/>
    <m/>
    <m/>
    <m/>
    <m/>
    <m/>
    <m/>
    <m/>
    <m/>
    <m/>
    <m/>
    <n v="0"/>
    <n v="0"/>
    <n v="0"/>
    <n v="1476952"/>
    <n v="1476952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779"/>
    <n v="57"/>
    <n v="0"/>
    <n v="0"/>
    <m/>
    <n v="0"/>
    <n v="0"/>
    <n v="1836"/>
    <n v="36.095184000000003"/>
    <n v="3.7697500000000002"/>
    <n v="24.239350000000002"/>
    <n v="26.434899999999999"/>
    <n v="0"/>
    <n v="0"/>
    <n v="0"/>
    <m/>
    <m/>
    <m/>
    <m/>
    <m/>
    <n v="90.539184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Kilembe Investment Limited"/>
    <x v="10"/>
    <s v="KIL"/>
    <s v="D12"/>
    <s v="2011Q2D12"/>
    <n v="208270"/>
    <n v="214880"/>
    <n v="0"/>
    <n v="0"/>
    <m/>
    <n v="0"/>
    <m/>
    <n v="423150"/>
    <m/>
    <m/>
    <m/>
    <m/>
    <m/>
    <m/>
    <m/>
    <m/>
    <m/>
    <m/>
    <n v="0"/>
    <n v="0"/>
    <n v="0"/>
    <n v="1031735"/>
    <n v="103173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823"/>
    <n v="60"/>
    <n v="0"/>
    <n v="0"/>
    <m/>
    <n v="0"/>
    <n v="0"/>
    <n v="1883"/>
    <n v="18.257000000000001"/>
    <n v="28.518000000000001"/>
    <n v="2.827"/>
    <n v="26.257000000000001"/>
    <n v="1.0553999999999999"/>
    <n v="0"/>
    <n v="0"/>
    <m/>
    <m/>
    <m/>
    <m/>
    <m/>
    <n v="76.9144000000000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Bundibugyo Energy Cooperative Society (BECS)"/>
    <x v="12"/>
    <s v="BECS"/>
    <s v="D10"/>
    <s v="2011Q2D10"/>
    <n v="228622"/>
    <n v="21838"/>
    <n v="0"/>
    <n v="0"/>
    <m/>
    <n v="0"/>
    <m/>
    <n v="250460"/>
    <m/>
    <m/>
    <m/>
    <m/>
    <m/>
    <m/>
    <m/>
    <m/>
    <m/>
    <m/>
    <n v="0"/>
    <n v="0"/>
    <n v="0"/>
    <n v="295000"/>
    <n v="295000"/>
    <m/>
    <m/>
    <m/>
    <m/>
    <m/>
    <m/>
    <m/>
    <n v="0"/>
    <m/>
    <n v="0"/>
    <n v="0"/>
    <n v="1"/>
    <n v="5"/>
    <n v="0"/>
    <m/>
    <n v="6"/>
    <n v="0"/>
    <m/>
    <n v="3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2355"/>
    <n v="18"/>
    <n v="0"/>
    <n v="8"/>
    <n v="8"/>
    <m/>
    <m/>
    <m/>
    <n v="23"/>
    <n v="0"/>
    <n v="0"/>
    <n v="0"/>
    <m/>
    <n v="0"/>
    <n v="0"/>
    <n v="23"/>
    <n v="17.619499999999999"/>
    <n v="7.9683000000000002"/>
    <n v="2.2410000000000001"/>
    <n v="4.008"/>
    <n v="0"/>
    <n v="0"/>
    <n v="0"/>
    <m/>
    <m/>
    <m/>
    <m/>
    <m/>
    <n v="31.8367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2"/>
    <s v="2011Q2"/>
    <s v="Distribution"/>
    <s v="Local"/>
    <s v="UMEME(U) Limited"/>
    <x v="1"/>
    <s v="Umeme"/>
    <s v="D14"/>
    <s v="2011Q2D14"/>
    <n v="104457000"/>
    <n v="55842000"/>
    <n v="72441000"/>
    <n v="206893000"/>
    <m/>
    <n v="458000"/>
    <m/>
    <n v="440091000"/>
    <m/>
    <m/>
    <m/>
    <m/>
    <m/>
    <m/>
    <m/>
    <m/>
    <m/>
    <m/>
    <n v="176477870"/>
    <n v="302637682"/>
    <n v="132394498"/>
    <n v="0"/>
    <n v="611510050"/>
    <m/>
    <m/>
    <m/>
    <m/>
    <m/>
    <m/>
    <m/>
    <n v="15"/>
    <m/>
    <n v="0"/>
    <n v="49"/>
    <n v="715"/>
    <n v="1350"/>
    <n v="3"/>
    <m/>
    <n v="1281"/>
    <n v="24"/>
    <m/>
    <n v="1015"/>
    <n v="0"/>
    <n v="32"/>
    <n v="777"/>
    <n v="0"/>
    <n v="4"/>
    <n v="395"/>
    <n v="0"/>
    <n v="0"/>
    <n v="35"/>
    <n v="13"/>
    <n v="0"/>
    <n v="126"/>
    <m/>
    <m/>
    <m/>
    <m/>
    <m/>
    <m/>
    <m/>
    <m/>
    <m/>
    <m/>
    <m/>
    <n v="1032378"/>
    <n v="5834"/>
    <n v="14"/>
    <n v="1189"/>
    <n v="1203"/>
    <m/>
    <m/>
    <m/>
    <n v="379300"/>
    <n v="32435"/>
    <n v="1403"/>
    <n v="335"/>
    <m/>
    <n v="267"/>
    <m/>
    <n v="413740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2011Q1"/>
    <s v="Distribution"/>
    <s v="Local"/>
    <s v="Southern West Service Territory (SWST)"/>
    <x v="8"/>
    <s v="UEDCL"/>
    <s v="D7"/>
    <s v="2011Q1D7"/>
    <n v="0"/>
    <n v="0"/>
    <m/>
    <n v="0"/>
    <m/>
    <n v="0"/>
    <m/>
    <n v="595230.9"/>
    <m/>
    <m/>
    <m/>
    <m/>
    <m/>
    <m/>
    <m/>
    <m/>
    <m/>
    <m/>
    <n v="0"/>
    <n v="0"/>
    <n v="0"/>
    <n v="893420"/>
    <n v="89342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061"/>
    <n v="42"/>
    <n v="0"/>
    <n v="0"/>
    <m/>
    <n v="0"/>
    <n v="0"/>
    <n v="1103"/>
    <n v="17.376228999999999"/>
    <n v="1.1759999999999999"/>
    <n v="12.835900000000001"/>
    <n v="4.5970000000000004"/>
    <n v="0"/>
    <n v="0"/>
    <n v="0"/>
    <m/>
    <m/>
    <m/>
    <m/>
    <m/>
    <n v="35.985129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1Q1"/>
    <s v="Distribution"/>
    <s v="Local"/>
    <s v="Southern Service Territory (SST)"/>
    <x v="7"/>
    <s v="UEDCL"/>
    <s v="D6"/>
    <s v="2011Q1D6"/>
    <n v="0"/>
    <n v="0"/>
    <m/>
    <n v="0"/>
    <m/>
    <n v="0"/>
    <m/>
    <n v="354652.18"/>
    <m/>
    <m/>
    <m/>
    <m/>
    <m/>
    <m/>
    <m/>
    <m/>
    <m/>
    <m/>
    <n v="0"/>
    <n v="0"/>
    <n v="0"/>
    <n v="520643"/>
    <n v="520643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634"/>
    <n v="51"/>
    <n v="0"/>
    <n v="0"/>
    <m/>
    <n v="0"/>
    <n v="0"/>
    <n v="1685"/>
    <n v="34.585875000000001"/>
    <n v="0.23"/>
    <n v="19.927019000000001"/>
    <n v="18.394400000000001"/>
    <n v="0"/>
    <n v="0"/>
    <n v="0"/>
    <m/>
    <m/>
    <m/>
    <m/>
    <m/>
    <n v="73.137293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1Q1"/>
    <s v="Distribution"/>
    <s v="Local"/>
    <s v="Pader Abim Community Multipurpose Electric Co-operative Society Limited"/>
    <x v="11"/>
    <s v="PACMECS"/>
    <s v="D9"/>
    <s v="2011Q1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23.49"/>
    <n v="0.44590000000000002"/>
    <n v="6.6360000000000001"/>
    <n v="14.1442"/>
    <n v="0"/>
    <n v="0"/>
    <n v="0"/>
    <m/>
    <m/>
    <m/>
    <m/>
    <m/>
    <n v="44.7160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1Q1"/>
    <s v="Distribution"/>
    <s v="Local"/>
    <s v="North Western Service Territory (NWST)"/>
    <x v="9"/>
    <s v="UEDCL"/>
    <s v="D8"/>
    <s v="2011Q1D8"/>
    <n v="0"/>
    <n v="0"/>
    <m/>
    <n v="0"/>
    <m/>
    <n v="0"/>
    <m/>
    <n v="785682.26"/>
    <m/>
    <m/>
    <m/>
    <m/>
    <m/>
    <m/>
    <m/>
    <m/>
    <m/>
    <m/>
    <n v="0"/>
    <n v="0"/>
    <n v="0"/>
    <n v="1012709"/>
    <n v="101270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658"/>
    <n v="57"/>
    <n v="0"/>
    <n v="0"/>
    <m/>
    <n v="0"/>
    <n v="0"/>
    <n v="1715"/>
    <n v="25.817184000000001"/>
    <n v="3.38"/>
    <n v="16.078299999999999"/>
    <n v="16.798500000000001"/>
    <n v="0"/>
    <n v="0"/>
    <n v="0"/>
    <m/>
    <m/>
    <m/>
    <m/>
    <m/>
    <n v="62.073983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1Q1"/>
    <s v="Distribution"/>
    <s v="Local"/>
    <s v="Kilembe Investment Limited"/>
    <x v="10"/>
    <s v="KIL"/>
    <s v="D12"/>
    <s v="2011Q1D12"/>
    <n v="230262.5"/>
    <n v="143455"/>
    <n v="0"/>
    <n v="0"/>
    <m/>
    <n v="0"/>
    <m/>
    <n v="373717.5"/>
    <m/>
    <m/>
    <m/>
    <m/>
    <m/>
    <m/>
    <m/>
    <m/>
    <m/>
    <m/>
    <n v="0"/>
    <n v="0"/>
    <n v="0"/>
    <n v="796176"/>
    <n v="7961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776"/>
    <n v="56"/>
    <n v="0"/>
    <n v="0"/>
    <m/>
    <n v="0"/>
    <n v="0"/>
    <n v="1832"/>
    <n v="16.914999999999999"/>
    <n v="8.2560000000000002"/>
    <n v="16.184000000000001"/>
    <n v="29.006"/>
    <n v="2.5499999999999998"/>
    <n v="0"/>
    <n v="0"/>
    <m/>
    <m/>
    <m/>
    <m/>
    <m/>
    <n v="72.91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8"/>
    <x v="3"/>
    <s v="2011Q1"/>
    <s v="Distribution"/>
    <s v="Local"/>
    <s v="UMEME(U) Limited"/>
    <x v="1"/>
    <s v="Umeme"/>
    <s v="D14"/>
    <s v="2011Q1D14"/>
    <n v="96784000"/>
    <n v="53483000"/>
    <n v="45813000"/>
    <n v="222230000"/>
    <m/>
    <n v="224000"/>
    <m/>
    <n v="418534000"/>
    <m/>
    <m/>
    <m/>
    <m/>
    <m/>
    <m/>
    <m/>
    <m/>
    <m/>
    <m/>
    <n v="179340183"/>
    <n v="297832448"/>
    <n v="126505693"/>
    <n v="0"/>
    <n v="603678324"/>
    <m/>
    <m/>
    <m/>
    <m/>
    <m/>
    <m/>
    <m/>
    <n v="15"/>
    <m/>
    <n v="0"/>
    <n v="49"/>
    <n v="715"/>
    <n v="1313"/>
    <n v="3"/>
    <m/>
    <n v="1265"/>
    <n v="24"/>
    <m/>
    <n v="1002"/>
    <n v="0"/>
    <n v="32"/>
    <n v="772"/>
    <n v="0"/>
    <n v="4"/>
    <n v="392"/>
    <n v="0"/>
    <n v="0"/>
    <n v="34"/>
    <n v="13"/>
    <n v="0"/>
    <n v="126"/>
    <m/>
    <m/>
    <m/>
    <m/>
    <m/>
    <m/>
    <m/>
    <m/>
    <m/>
    <m/>
    <m/>
    <n v="1022623"/>
    <n v="5759"/>
    <n v="14"/>
    <n v="1148"/>
    <n v="1162"/>
    <m/>
    <m/>
    <m/>
    <n v="355568"/>
    <n v="30469"/>
    <n v="1193"/>
    <n v="312"/>
    <m/>
    <n v="224"/>
    <m/>
    <n v="38776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2010Q4"/>
    <s v="Distribution"/>
    <s v="Local"/>
    <s v="Southern West Service Territory (SWST)"/>
    <x v="8"/>
    <s v="UEDCL"/>
    <s v="D7"/>
    <s v="2010Q4D7"/>
    <n v="0"/>
    <n v="0"/>
    <m/>
    <n v="0"/>
    <m/>
    <n v="0"/>
    <m/>
    <n v="717310.44"/>
    <m/>
    <m/>
    <m/>
    <m/>
    <m/>
    <m/>
    <m/>
    <m/>
    <m/>
    <m/>
    <n v="0"/>
    <n v="0"/>
    <n v="0"/>
    <n v="930000"/>
    <n v="930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062"/>
    <n v="38"/>
    <n v="0"/>
    <n v="0"/>
    <m/>
    <n v="0"/>
    <n v="0"/>
    <n v="1100"/>
    <n v="18.776572999999999"/>
    <n v="0.40600000000000003"/>
    <n v="13.86408224"/>
    <n v="9.4412199999999995"/>
    <n v="0"/>
    <n v="0"/>
    <n v="0"/>
    <m/>
    <m/>
    <m/>
    <m/>
    <m/>
    <n v="42.4878752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Southern Service Territory (SST)"/>
    <x v="7"/>
    <s v="UEDCL"/>
    <s v="D6"/>
    <s v="2010Q4D6"/>
    <n v="0"/>
    <n v="0"/>
    <m/>
    <n v="0"/>
    <m/>
    <n v="0"/>
    <m/>
    <n v="317501.18"/>
    <m/>
    <m/>
    <m/>
    <m/>
    <m/>
    <m/>
    <m/>
    <m/>
    <m/>
    <m/>
    <n v="0"/>
    <n v="0"/>
    <n v="0"/>
    <n v="441017"/>
    <n v="441017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503"/>
    <n v="44"/>
    <n v="0"/>
    <n v="0"/>
    <m/>
    <n v="0"/>
    <n v="0"/>
    <n v="1547"/>
    <n v="31.649274999999999"/>
    <n v="2.1732999999999998"/>
    <n v="11.081899999999999"/>
    <n v="12.0626"/>
    <n v="0"/>
    <n v="0"/>
    <n v="0"/>
    <m/>
    <m/>
    <m/>
    <m/>
    <m/>
    <n v="56.967074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Pader Abim Community Multipurpose Electric Co-operative Society Limited"/>
    <x v="11"/>
    <s v="PACMECS"/>
    <s v="D9"/>
    <s v="2010Q4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1"/>
    <n v="5"/>
    <n v="0"/>
    <m/>
    <n v="3"/>
    <n v="0"/>
    <m/>
    <n v="2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1855"/>
    <n v="14"/>
    <n v="0"/>
    <n v="0"/>
    <n v="0"/>
    <m/>
    <m/>
    <m/>
    <n v="806"/>
    <n v="0"/>
    <n v="0"/>
    <n v="0"/>
    <m/>
    <n v="0"/>
    <n v="0"/>
    <n v="806"/>
    <n v="18.09"/>
    <n v="9.4824999999999999"/>
    <n v="4.1648899999999998"/>
    <n v="12.5665"/>
    <n v="0"/>
    <n v="0"/>
    <n v="0"/>
    <m/>
    <m/>
    <m/>
    <m/>
    <m/>
    <n v="44.30388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North Western Service Territory (NWST)"/>
    <x v="9"/>
    <s v="UEDCL"/>
    <s v="D8"/>
    <s v="2010Q4D8"/>
    <n v="0"/>
    <n v="0"/>
    <m/>
    <n v="0"/>
    <m/>
    <n v="0"/>
    <m/>
    <n v="957406.29"/>
    <m/>
    <m/>
    <m/>
    <m/>
    <m/>
    <m/>
    <m/>
    <m/>
    <m/>
    <m/>
    <n v="0"/>
    <n v="0"/>
    <n v="0"/>
    <n v="1278929"/>
    <n v="127892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847"/>
    <n v="69"/>
    <n v="0"/>
    <n v="0"/>
    <m/>
    <n v="0"/>
    <n v="0"/>
    <n v="1916"/>
    <n v="17.599074000000002"/>
    <n v="0"/>
    <n v="7.8936000000000002"/>
    <n v="7.9908000000000001"/>
    <n v="0"/>
    <n v="0"/>
    <n v="0"/>
    <m/>
    <m/>
    <m/>
    <m/>
    <m/>
    <n v="33.483474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Kilembe Investment Limited"/>
    <x v="10"/>
    <s v="KIL"/>
    <s v="D12"/>
    <s v="2010Q4D12"/>
    <n v="270137.5"/>
    <n v="134897.5"/>
    <n v="0"/>
    <n v="0"/>
    <m/>
    <n v="0"/>
    <m/>
    <n v="405035"/>
    <m/>
    <m/>
    <m/>
    <m/>
    <m/>
    <m/>
    <m/>
    <m/>
    <m/>
    <m/>
    <n v="0"/>
    <n v="0"/>
    <n v="0"/>
    <n v="698411"/>
    <n v="69841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531"/>
    <n v="51"/>
    <n v="0"/>
    <n v="0"/>
    <m/>
    <n v="0"/>
    <n v="0"/>
    <n v="1582"/>
    <n v="20.872599999999998"/>
    <n v="44.587958"/>
    <n v="4.4388500000000004"/>
    <n v="-4.3448500000000001"/>
    <n v="0.3"/>
    <n v="0"/>
    <n v="0"/>
    <m/>
    <m/>
    <m/>
    <m/>
    <m/>
    <n v="65.854557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Bundibugyo Energy Cooperative Society (BECS)"/>
    <x v="12"/>
    <s v="BECS"/>
    <s v="D10"/>
    <s v="2010Q4D10"/>
    <n v="187135"/>
    <n v="17681"/>
    <n v="0"/>
    <n v="0"/>
    <m/>
    <n v="0"/>
    <m/>
    <n v="204816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1"/>
    <n v="5"/>
    <n v="0"/>
    <m/>
    <n v="3"/>
    <n v="0"/>
    <m/>
    <n v="2"/>
    <n v="1"/>
    <n v="0"/>
    <n v="2"/>
    <n v="0"/>
    <n v="0"/>
    <n v="0"/>
    <n v="0"/>
    <n v="0"/>
    <n v="0"/>
    <n v="0"/>
    <n v="0"/>
    <n v="0"/>
    <m/>
    <m/>
    <m/>
    <m/>
    <m/>
    <m/>
    <m/>
    <m/>
    <m/>
    <m/>
    <m/>
    <n v="1855"/>
    <n v="14"/>
    <n v="0"/>
    <n v="12"/>
    <n v="12"/>
    <m/>
    <m/>
    <m/>
    <n v="868"/>
    <n v="17"/>
    <n v="0"/>
    <n v="0"/>
    <m/>
    <n v="0"/>
    <n v="0"/>
    <n v="885"/>
    <n v="12.23"/>
    <n v="5"/>
    <n v="3"/>
    <n v="6.2"/>
    <n v="0"/>
    <n v="0"/>
    <n v="0"/>
    <m/>
    <m/>
    <m/>
    <m/>
    <m/>
    <n v="26.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0"/>
    <s v="2010Q4"/>
    <s v="Distribution"/>
    <s v="Local"/>
    <s v="UMEME(U) Limited"/>
    <x v="1"/>
    <s v="Umeme"/>
    <s v="D14"/>
    <s v="2010Q4D14"/>
    <n v="104444540"/>
    <n v="60629552"/>
    <n v="66453739"/>
    <n v="196596224"/>
    <m/>
    <n v="438940"/>
    <m/>
    <n v="428562995"/>
    <m/>
    <m/>
    <m/>
    <m/>
    <m/>
    <m/>
    <m/>
    <m/>
    <m/>
    <m/>
    <n v="180649446"/>
    <n v="290973220"/>
    <n v="126842309"/>
    <n v="0"/>
    <n v="598464975"/>
    <m/>
    <m/>
    <m/>
    <m/>
    <m/>
    <m/>
    <m/>
    <n v="15"/>
    <m/>
    <n v="0"/>
    <n v="49"/>
    <n v="715"/>
    <n v="1313"/>
    <n v="3"/>
    <m/>
    <n v="1265"/>
    <n v="24"/>
    <m/>
    <n v="1002"/>
    <n v="0"/>
    <n v="32"/>
    <n v="772"/>
    <n v="0"/>
    <n v="4"/>
    <n v="392"/>
    <n v="0"/>
    <n v="0"/>
    <n v="34"/>
    <n v="13"/>
    <n v="0"/>
    <n v="126"/>
    <m/>
    <m/>
    <m/>
    <m/>
    <m/>
    <m/>
    <m/>
    <m/>
    <m/>
    <m/>
    <m/>
    <n v="1022623"/>
    <n v="5759"/>
    <n v="12"/>
    <n v="1104"/>
    <n v="1116"/>
    <m/>
    <m/>
    <m/>
    <n v="347433"/>
    <n v="28810"/>
    <n v="1194"/>
    <n v="324"/>
    <m/>
    <n v="195"/>
    <m/>
    <n v="37795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2010Q3"/>
    <s v="Distribution"/>
    <s v="Local"/>
    <s v="Southern West Service Territory (SWST)"/>
    <x v="8"/>
    <s v="UEDCL"/>
    <s v="D7"/>
    <s v="2010Q3D7"/>
    <n v="0"/>
    <n v="0"/>
    <m/>
    <n v="0"/>
    <m/>
    <n v="0"/>
    <m/>
    <n v="397125.48"/>
    <m/>
    <m/>
    <m/>
    <m/>
    <m/>
    <m/>
    <m/>
    <m/>
    <m/>
    <m/>
    <n v="0"/>
    <n v="0"/>
    <n v="0"/>
    <n v="577000"/>
    <n v="577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951"/>
    <n v="33"/>
    <n v="0"/>
    <n v="0"/>
    <m/>
    <n v="0"/>
    <n v="0"/>
    <n v="984"/>
    <n v="17.702829000000001"/>
    <n v="3.7960449999999999"/>
    <n v="11.823171"/>
    <n v="8.6123200000000004"/>
    <n v="0"/>
    <n v="0"/>
    <n v="0"/>
    <m/>
    <m/>
    <m/>
    <m/>
    <m/>
    <n v="41.9343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10Q3"/>
    <s v="Distribution"/>
    <s v="Local"/>
    <s v="Southern Service Territory (SST)"/>
    <x v="7"/>
    <s v="UEDCL"/>
    <s v="D6"/>
    <s v="2010Q3D6"/>
    <n v="0"/>
    <n v="0"/>
    <m/>
    <n v="0"/>
    <m/>
    <n v="0"/>
    <m/>
    <n v="315585.21000000002"/>
    <m/>
    <m/>
    <m/>
    <m/>
    <m/>
    <m/>
    <m/>
    <m/>
    <m/>
    <m/>
    <n v="0"/>
    <n v="0"/>
    <n v="0"/>
    <n v="417699"/>
    <n v="417699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312"/>
    <n v="39"/>
    <n v="0"/>
    <n v="0"/>
    <m/>
    <n v="0"/>
    <n v="0"/>
    <n v="1351"/>
    <n v="31.352725"/>
    <n v="5.3209999999999997"/>
    <n v="13.652060000000001"/>
    <n v="16.364899999999999"/>
    <n v="0"/>
    <n v="0"/>
    <n v="0"/>
    <m/>
    <m/>
    <m/>
    <m/>
    <m/>
    <n v="66.690685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10Q3"/>
    <s v="Distribution"/>
    <s v="Local"/>
    <s v="Pader Abim Community Multipurpose Electric Co-operative Society Limited"/>
    <x v="11"/>
    <s v="PACMECS"/>
    <s v="D9"/>
    <s v="2010Q3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21.39"/>
    <n v="0.40250000000000002"/>
    <n v="4.6230000000000002"/>
    <n v="21.4834"/>
    <n v="0"/>
    <n v="0"/>
    <n v="0"/>
    <m/>
    <m/>
    <m/>
    <m/>
    <m/>
    <n v="47.89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10Q3"/>
    <s v="Distribution"/>
    <s v="Local"/>
    <s v="North Western Service Territory (NWST)"/>
    <x v="9"/>
    <s v="UEDCL"/>
    <s v="D8"/>
    <s v="2010Q3D8"/>
    <n v="0"/>
    <n v="0"/>
    <m/>
    <n v="0"/>
    <m/>
    <n v="0"/>
    <m/>
    <n v="810397.35"/>
    <m/>
    <m/>
    <m/>
    <m/>
    <m/>
    <m/>
    <m/>
    <m/>
    <m/>
    <m/>
    <n v="0"/>
    <n v="0"/>
    <n v="0"/>
    <n v="1119625"/>
    <n v="1119625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729"/>
    <n v="63"/>
    <n v="0"/>
    <n v="0"/>
    <m/>
    <n v="0"/>
    <n v="0"/>
    <n v="1792"/>
    <n v="9.4218539999999997"/>
    <n v="1.63"/>
    <n v="7.6436500000000001"/>
    <n v="9.8447200000000006"/>
    <n v="0"/>
    <n v="0"/>
    <n v="0"/>
    <m/>
    <m/>
    <m/>
    <m/>
    <m/>
    <n v="28.540224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10Q3"/>
    <s v="Distribution"/>
    <s v="Local"/>
    <s v="Kilembe Investment Limited"/>
    <x v="10"/>
    <s v="KIL"/>
    <s v="D12"/>
    <s v="2010Q3D12"/>
    <n v="231847.5"/>
    <n v="173467.5"/>
    <n v="0"/>
    <n v="0"/>
    <m/>
    <n v="0"/>
    <m/>
    <n v="405315"/>
    <m/>
    <m/>
    <m/>
    <m/>
    <m/>
    <m/>
    <m/>
    <m/>
    <m/>
    <m/>
    <n v="0"/>
    <n v="0"/>
    <n v="0"/>
    <n v="472758"/>
    <n v="472758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221"/>
    <n v="41"/>
    <n v="0"/>
    <n v="0"/>
    <m/>
    <n v="0"/>
    <n v="0"/>
    <n v="1262"/>
    <n v="24.889088000000001"/>
    <n v="1.3401000000000001"/>
    <n v="4.0496999999999996"/>
    <n v="8.0222599999999993"/>
    <n v="0.105"/>
    <n v="0"/>
    <n v="0"/>
    <m/>
    <m/>
    <m/>
    <m/>
    <m/>
    <n v="38.406147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1"/>
    <s v="2010Q3"/>
    <s v="Distribution"/>
    <s v="Local"/>
    <s v="UMEME(U) Limited"/>
    <x v="1"/>
    <s v="Umeme"/>
    <s v="D14"/>
    <s v="2010Q3D14"/>
    <n v="104560056"/>
    <n v="59495783"/>
    <n v="66219588"/>
    <n v="187585128"/>
    <m/>
    <n v="651157"/>
    <m/>
    <n v="418511712"/>
    <m/>
    <m/>
    <m/>
    <m/>
    <m/>
    <m/>
    <m/>
    <m/>
    <m/>
    <m/>
    <n v="179947000"/>
    <n v="288186000"/>
    <n v="122572000"/>
    <n v="0"/>
    <n v="590705000"/>
    <m/>
    <m/>
    <m/>
    <m/>
    <m/>
    <m/>
    <m/>
    <n v="15"/>
    <m/>
    <n v="0"/>
    <n v="49"/>
    <n v="715"/>
    <n v="1271"/>
    <n v="3"/>
    <m/>
    <n v="1251"/>
    <n v="24"/>
    <m/>
    <n v="998"/>
    <n v="0"/>
    <n v="32"/>
    <n v="772"/>
    <n v="0"/>
    <n v="4"/>
    <n v="389"/>
    <n v="0"/>
    <n v="0"/>
    <n v="34"/>
    <n v="13"/>
    <n v="0"/>
    <n v="126"/>
    <m/>
    <m/>
    <m/>
    <m/>
    <m/>
    <m/>
    <m/>
    <m/>
    <m/>
    <m/>
    <m/>
    <n v="1016823"/>
    <n v="5696"/>
    <n v="12"/>
    <n v="1104"/>
    <n v="1116"/>
    <m/>
    <m/>
    <m/>
    <n v="338491"/>
    <n v="27968"/>
    <n v="1120"/>
    <n v="287"/>
    <m/>
    <n v="182"/>
    <m/>
    <n v="36804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2010Q2"/>
    <s v="Distribution"/>
    <s v="Local"/>
    <s v="Southern West Service Territory (SWST)"/>
    <x v="8"/>
    <s v="UEDCL"/>
    <s v="D7"/>
    <s v="2010Q2D7"/>
    <n v="0"/>
    <n v="0"/>
    <m/>
    <n v="0"/>
    <m/>
    <n v="0"/>
    <m/>
    <n v="678308.57"/>
    <m/>
    <m/>
    <m/>
    <m/>
    <m/>
    <m/>
    <m/>
    <m/>
    <m/>
    <m/>
    <n v="0"/>
    <n v="0"/>
    <n v="0"/>
    <n v="845000"/>
    <n v="84500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895"/>
    <n v="31"/>
    <n v="0"/>
    <n v="0"/>
    <m/>
    <n v="0"/>
    <n v="0"/>
    <n v="926"/>
    <n v="18.663829"/>
    <n v="1.68"/>
    <n v="12.696680000000001"/>
    <n v="12.237299999999999"/>
    <n v="0"/>
    <n v="0"/>
    <n v="0"/>
    <m/>
    <m/>
    <m/>
    <m/>
    <m/>
    <n v="45.277808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10Q2"/>
    <s v="Distribution"/>
    <s v="Local"/>
    <s v="Southern Service Territory (SST)"/>
    <x v="7"/>
    <s v="UEDCL"/>
    <s v="D6"/>
    <s v="2010Q2D6"/>
    <n v="0"/>
    <n v="0"/>
    <m/>
    <n v="0"/>
    <m/>
    <n v="0"/>
    <m/>
    <n v="254362.88"/>
    <m/>
    <m/>
    <m/>
    <m/>
    <m/>
    <m/>
    <m/>
    <m/>
    <m/>
    <m/>
    <n v="0"/>
    <n v="0"/>
    <n v="0"/>
    <n v="378076"/>
    <n v="37807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119"/>
    <n v="37"/>
    <n v="0"/>
    <n v="0"/>
    <m/>
    <n v="0"/>
    <n v="0"/>
    <n v="1156"/>
    <n v="36.908968000000002"/>
    <n v="12.944699999999999"/>
    <n v="19.372440000000001"/>
    <n v="18.416785000000001"/>
    <n v="0"/>
    <n v="0"/>
    <n v="0"/>
    <m/>
    <m/>
    <m/>
    <m/>
    <m/>
    <n v="87.642893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10Q2"/>
    <s v="Distribution"/>
    <s v="Local"/>
    <s v="Pader Abim Community Multipurpose Electric Co-operative Society Limited"/>
    <x v="11"/>
    <s v="PACMECS"/>
    <s v="D9"/>
    <s v="2010Q2D9"/>
    <n v="0"/>
    <n v="0"/>
    <m/>
    <n v="0"/>
    <m/>
    <n v="0"/>
    <m/>
    <n v="0"/>
    <m/>
    <m/>
    <m/>
    <m/>
    <m/>
    <m/>
    <m/>
    <m/>
    <m/>
    <m/>
    <n v="0"/>
    <n v="0"/>
    <n v="0"/>
    <n v="0"/>
    <n v="0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0"/>
    <n v="0"/>
    <n v="0"/>
    <n v="0"/>
    <m/>
    <n v="0"/>
    <n v="0"/>
    <n v="0"/>
    <n v="24.09"/>
    <n v="0.53580000000000005"/>
    <n v="4.9219499999999998"/>
    <n v="55.119750000000003"/>
    <n v="0"/>
    <n v="0"/>
    <n v="0"/>
    <m/>
    <m/>
    <m/>
    <m/>
    <m/>
    <n v="84.667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10Q2"/>
    <s v="Distribution"/>
    <s v="Local"/>
    <s v="North Western Service Territory (NWST)"/>
    <x v="9"/>
    <s v="UEDCL"/>
    <s v="D8"/>
    <s v="2010Q2D8"/>
    <n v="0"/>
    <n v="0"/>
    <m/>
    <n v="0"/>
    <m/>
    <n v="0"/>
    <m/>
    <n v="978787.34"/>
    <m/>
    <m/>
    <m/>
    <m/>
    <m/>
    <m/>
    <m/>
    <m/>
    <m/>
    <m/>
    <n v="0"/>
    <n v="0"/>
    <n v="0"/>
    <n v="1318826"/>
    <n v="1318826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649"/>
    <n v="60"/>
    <n v="0"/>
    <n v="0"/>
    <m/>
    <n v="0"/>
    <n v="0"/>
    <n v="1709"/>
    <n v="8.7244539999999997"/>
    <n v="0"/>
    <n v="17.363099999999999"/>
    <n v="16.680599999999998"/>
    <n v="0"/>
    <n v="0"/>
    <n v="0"/>
    <m/>
    <m/>
    <m/>
    <m/>
    <m/>
    <n v="42.768153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10Q2"/>
    <s v="Distribution"/>
    <s v="Local"/>
    <s v="Kilembe Investment Limited"/>
    <x v="10"/>
    <s v="KIL"/>
    <s v="D12"/>
    <s v="2010Q2D12"/>
    <n v="248307.5"/>
    <n v="177937.5"/>
    <n v="0"/>
    <n v="0"/>
    <m/>
    <n v="0"/>
    <m/>
    <n v="426245"/>
    <m/>
    <m/>
    <m/>
    <m/>
    <m/>
    <m/>
    <m/>
    <m/>
    <m/>
    <m/>
    <n v="0"/>
    <n v="0"/>
    <n v="0"/>
    <n v="206741"/>
    <n v="20674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1021"/>
    <n v="30"/>
    <n v="0"/>
    <n v="0"/>
    <m/>
    <n v="0"/>
    <n v="0"/>
    <n v="1051"/>
    <n v="20.396260000000002"/>
    <n v="5.3658580000000002"/>
    <n v="8.8956979999999994"/>
    <n v="15.933532"/>
    <n v="0.316"/>
    <n v="0"/>
    <n v="0"/>
    <m/>
    <m/>
    <m/>
    <m/>
    <m/>
    <n v="50.907347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2"/>
    <s v="2010Q2"/>
    <s v="Distribution"/>
    <s v="Local"/>
    <s v="UMEME(U) Limited"/>
    <x v="1"/>
    <s v="Umeme"/>
    <s v="D14"/>
    <s v="2010Q2D14"/>
    <n v="102554794"/>
    <n v="57941128"/>
    <n v="63144972"/>
    <n v="172706424"/>
    <m/>
    <n v="710731"/>
    <m/>
    <n v="397058049"/>
    <m/>
    <m/>
    <m/>
    <m/>
    <m/>
    <m/>
    <m/>
    <m/>
    <m/>
    <m/>
    <n v="171524395"/>
    <n v="286533819"/>
    <n v="121160043"/>
    <n v="0"/>
    <n v="579218257"/>
    <m/>
    <m/>
    <m/>
    <m/>
    <m/>
    <m/>
    <m/>
    <n v="15"/>
    <m/>
    <n v="0"/>
    <n v="49"/>
    <n v="715"/>
    <n v="1271"/>
    <n v="3"/>
    <m/>
    <n v="1251"/>
    <n v="24"/>
    <m/>
    <n v="998"/>
    <n v="0"/>
    <n v="32"/>
    <n v="771"/>
    <n v="0"/>
    <n v="4"/>
    <n v="386"/>
    <n v="0"/>
    <n v="0"/>
    <n v="34"/>
    <n v="13"/>
    <n v="0"/>
    <n v="126"/>
    <m/>
    <m/>
    <m/>
    <m/>
    <m/>
    <m/>
    <m/>
    <m/>
    <m/>
    <m/>
    <m/>
    <n v="1015008"/>
    <n v="5692"/>
    <n v="13"/>
    <n v="1136"/>
    <n v="1149"/>
    <m/>
    <m/>
    <m/>
    <n v="295549"/>
    <n v="26068"/>
    <n v="1062"/>
    <n v="240"/>
    <m/>
    <n v="217"/>
    <m/>
    <n v="323136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3"/>
    <s v="2010Q1"/>
    <s v="Distribution"/>
    <s v="Local"/>
    <s v="Southern West Service Territory (SWST)"/>
    <x v="8"/>
    <s v="UEDCL"/>
    <s v="D7"/>
    <s v="2010Q1D7"/>
    <n v="0"/>
    <n v="0"/>
    <m/>
    <n v="0"/>
    <m/>
    <n v="0"/>
    <m/>
    <n v="629977.73"/>
    <m/>
    <m/>
    <m/>
    <m/>
    <m/>
    <m/>
    <m/>
    <m/>
    <m/>
    <m/>
    <n v="0"/>
    <n v="0"/>
    <n v="0"/>
    <n v="725484"/>
    <n v="72548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822"/>
    <n v="31"/>
    <n v="0"/>
    <n v="0"/>
    <m/>
    <n v="0"/>
    <n v="0"/>
    <n v="853"/>
    <n v="19.875829"/>
    <n v="0"/>
    <n v="8.19"/>
    <n v="64.550399999999996"/>
    <n v="0"/>
    <n v="0"/>
    <n v="0"/>
    <m/>
    <m/>
    <m/>
    <m/>
    <m/>
    <n v="92.616229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10Q1"/>
    <s v="Distribution"/>
    <s v="Local"/>
    <s v="Southern Service Territory (SST)"/>
    <x v="7"/>
    <s v="UEDCL"/>
    <s v="D6"/>
    <s v="2010Q1D6"/>
    <n v="0"/>
    <n v="0"/>
    <m/>
    <n v="0"/>
    <m/>
    <n v="0"/>
    <m/>
    <n v="188063.17"/>
    <m/>
    <m/>
    <m/>
    <m/>
    <m/>
    <m/>
    <m/>
    <m/>
    <m/>
    <m/>
    <n v="0"/>
    <n v="0"/>
    <n v="0"/>
    <n v="267124"/>
    <n v="267124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945"/>
    <n v="31"/>
    <n v="0"/>
    <n v="0"/>
    <m/>
    <n v="0"/>
    <n v="0"/>
    <n v="976"/>
    <n v="46.514474999999997"/>
    <n v="18.8123"/>
    <n v="25.04645"/>
    <n v="35.914999999999999"/>
    <n v="0"/>
    <n v="0"/>
    <n v="0"/>
    <m/>
    <m/>
    <m/>
    <m/>
    <m/>
    <n v="126.28822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10Q1"/>
    <s v="Distribution"/>
    <s v="Local"/>
    <s v="North Western Service Territory (NWST)"/>
    <x v="9"/>
    <s v="UEDCL"/>
    <s v="D8"/>
    <s v="2010Q1D8"/>
    <n v="0"/>
    <n v="0"/>
    <m/>
    <n v="0"/>
    <m/>
    <n v="0"/>
    <m/>
    <n v="920295.52"/>
    <m/>
    <m/>
    <m/>
    <m/>
    <m/>
    <m/>
    <m/>
    <m/>
    <m/>
    <n v="377.46425026999998"/>
    <n v="0"/>
    <n v="0"/>
    <n v="0"/>
    <n v="1200413"/>
    <n v="1200413"/>
    <m/>
    <n v="183.325299"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0"/>
    <n v="0"/>
    <m/>
    <m/>
    <m/>
    <n v="1556"/>
    <n v="50"/>
    <n v="0"/>
    <n v="0"/>
    <m/>
    <n v="0"/>
    <n v="0"/>
    <n v="1606"/>
    <n v="14.067634"/>
    <n v="0"/>
    <n v="8.1433999999999997"/>
    <n v="6.9703499999999998"/>
    <n v="0"/>
    <n v="0"/>
    <n v="0"/>
    <m/>
    <m/>
    <m/>
    <m/>
    <m/>
    <n v="29.181383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10Q1"/>
    <s v="Distribution"/>
    <s v="Local"/>
    <s v="Kilembe Investment Limited"/>
    <x v="10"/>
    <s v="KIL"/>
    <s v="D12"/>
    <s v="2010Q1D12"/>
    <n v="268952.5"/>
    <n v="142957.5"/>
    <n v="0"/>
    <n v="0"/>
    <m/>
    <n v="0"/>
    <m/>
    <n v="411910"/>
    <m/>
    <m/>
    <m/>
    <m/>
    <m/>
    <m/>
    <m/>
    <m/>
    <m/>
    <m/>
    <n v="0"/>
    <n v="0"/>
    <n v="0"/>
    <n v="171991"/>
    <n v="171991"/>
    <m/>
    <m/>
    <m/>
    <m/>
    <m/>
    <m/>
    <m/>
    <n v="0"/>
    <m/>
    <n v="0"/>
    <n v="0"/>
    <n v="0"/>
    <n v="0"/>
    <n v="0"/>
    <m/>
    <n v="0"/>
    <n v="0"/>
    <m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n v="0"/>
    <n v="0"/>
    <n v="0"/>
    <n v="9"/>
    <n v="9"/>
    <m/>
    <m/>
    <m/>
    <n v="925"/>
    <n v="28"/>
    <n v="0"/>
    <n v="0"/>
    <m/>
    <n v="0"/>
    <n v="0"/>
    <n v="953"/>
    <n v="18.021450000000002"/>
    <n v="0"/>
    <n v="2.9371999999999998"/>
    <n v="4.7399800000000001"/>
    <n v="0.25900000000000001"/>
    <n v="0"/>
    <n v="0"/>
    <m/>
    <m/>
    <m/>
    <m/>
    <m/>
    <n v="25.95763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9"/>
    <x v="3"/>
    <s v="2010Q1"/>
    <s v="Distribution"/>
    <s v="Local"/>
    <s v="UMEME(U) Limited"/>
    <x v="1"/>
    <s v="Umeme"/>
    <s v="D14"/>
    <s v="2010Q1D14"/>
    <n v="106299800"/>
    <n v="61808396"/>
    <n v="60353914"/>
    <n v="154378567"/>
    <m/>
    <n v="562329"/>
    <m/>
    <n v="383403006"/>
    <m/>
    <m/>
    <m/>
    <m/>
    <m/>
    <m/>
    <m/>
    <m/>
    <m/>
    <m/>
    <n v="189252200"/>
    <n v="259220400"/>
    <n v="106964800"/>
    <n v="0"/>
    <n v="555437400"/>
    <m/>
    <m/>
    <m/>
    <m/>
    <m/>
    <m/>
    <m/>
    <n v="15"/>
    <m/>
    <n v="0"/>
    <n v="49"/>
    <n v="715"/>
    <n v="1255"/>
    <n v="3"/>
    <m/>
    <n v="1247"/>
    <n v="24"/>
    <m/>
    <n v="996"/>
    <n v="0"/>
    <n v="32"/>
    <n v="769"/>
    <n v="0"/>
    <n v="4"/>
    <n v="385"/>
    <n v="0"/>
    <n v="0"/>
    <n v="34"/>
    <n v="13"/>
    <n v="0"/>
    <n v="126"/>
    <m/>
    <m/>
    <m/>
    <m/>
    <m/>
    <m/>
    <m/>
    <m/>
    <m/>
    <m/>
    <m/>
    <n v="1012278"/>
    <n v="5667"/>
    <n v="12"/>
    <n v="1119"/>
    <n v="1131"/>
    <m/>
    <m/>
    <m/>
    <n v="322109"/>
    <n v="26870"/>
    <n v="1033"/>
    <n v="200"/>
    <m/>
    <n v="196"/>
    <m/>
    <n v="350408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2009Q4"/>
    <s v="Distribution"/>
    <s v="Local"/>
    <s v="Southern West Service Territory (SWST)"/>
    <x v="8"/>
    <s v="UEDCL"/>
    <s v="D7"/>
    <s v="2009Q4D7"/>
    <n v="0"/>
    <n v="0"/>
    <m/>
    <n v="0"/>
    <m/>
    <n v="0"/>
    <m/>
    <n v="548062.48"/>
    <m/>
    <m/>
    <m/>
    <m/>
    <m/>
    <m/>
    <m/>
    <m/>
    <m/>
    <m/>
    <n v="0"/>
    <n v="0"/>
    <n v="0"/>
    <n v="490949"/>
    <n v="490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741"/>
    <n v="27"/>
    <n v="0"/>
    <n v="0"/>
    <m/>
    <n v="0"/>
    <n v="0"/>
    <n v="768"/>
    <n v="14.36708"/>
    <n v="0"/>
    <n v="6.2515499999999999"/>
    <n v="7.5392000000000001"/>
    <n v="0"/>
    <n v="0"/>
    <n v="0"/>
    <m/>
    <m/>
    <m/>
    <m/>
    <m/>
    <n v="28.1578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9Q4"/>
    <s v="Distribution"/>
    <s v="Local"/>
    <s v="Southern Service Territory (SST)"/>
    <x v="7"/>
    <s v="UEDCL"/>
    <s v="D6"/>
    <s v="2009Q4D6"/>
    <n v="0"/>
    <n v="0"/>
    <m/>
    <n v="0"/>
    <m/>
    <n v="0"/>
    <m/>
    <n v="148994.28"/>
    <m/>
    <m/>
    <m/>
    <m/>
    <m/>
    <m/>
    <m/>
    <m/>
    <m/>
    <m/>
    <n v="0"/>
    <n v="0"/>
    <n v="0"/>
    <n v="226299"/>
    <n v="2262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702"/>
    <n v="17"/>
    <n v="0"/>
    <n v="0"/>
    <m/>
    <n v="0"/>
    <n v="0"/>
    <n v="719"/>
    <n v="19.2715"/>
    <n v="4.7374999999999998"/>
    <n v="5.7673500000000004"/>
    <n v="7.7054499999999999"/>
    <n v="0"/>
    <n v="0"/>
    <n v="0"/>
    <m/>
    <m/>
    <m/>
    <m/>
    <m/>
    <n v="37.48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9Q4"/>
    <s v="Distribution"/>
    <s v="Local"/>
    <s v="North Western Service Territory (NWST)"/>
    <x v="9"/>
    <s v="UEDCL"/>
    <s v="D8"/>
    <s v="2009Q4D8"/>
    <n v="209894.37799999997"/>
    <n v="547060.0120000001"/>
    <m/>
    <n v="0"/>
    <m/>
    <n v="0"/>
    <m/>
    <n v="756954.39000000013"/>
    <m/>
    <m/>
    <m/>
    <m/>
    <m/>
    <m/>
    <m/>
    <m/>
    <m/>
    <n v="296.18664186000001"/>
    <n v="0"/>
    <n v="0"/>
    <n v="0"/>
    <n v="904995"/>
    <n v="904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474"/>
    <n v="43"/>
    <n v="0"/>
    <n v="0"/>
    <m/>
    <n v="0"/>
    <n v="0"/>
    <n v="1517"/>
    <n v="26.762779999999999"/>
    <n v="0"/>
    <n v="21.730250000000002"/>
    <n v="17.176331000000001"/>
    <n v="0"/>
    <n v="0"/>
    <n v="0"/>
    <m/>
    <m/>
    <m/>
    <m/>
    <m/>
    <n v="65.669361000000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9Q4"/>
    <s v="Distribution"/>
    <s v="Local"/>
    <s v="Kilembe Investment Limited"/>
    <x v="10"/>
    <s v="KIL"/>
    <s v="D12"/>
    <s v="2009Q4D12"/>
    <n v="0"/>
    <n v="0"/>
    <m/>
    <n v="0"/>
    <m/>
    <n v="0"/>
    <m/>
    <n v="0"/>
    <m/>
    <m/>
    <m/>
    <m/>
    <m/>
    <m/>
    <m/>
    <m/>
    <m/>
    <m/>
    <n v="0"/>
    <n v="0"/>
    <n v="0"/>
    <n v="133466"/>
    <n v="1334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11"/>
    <n v="11"/>
    <m/>
    <m/>
    <m/>
    <n v="0"/>
    <n v="0"/>
    <n v="0"/>
    <n v="0"/>
    <m/>
    <n v="0"/>
    <n v="0"/>
    <n v="0"/>
    <n v="17.648700000000002"/>
    <n v="0.17299999999999999"/>
    <n v="2.7019000000000002"/>
    <n v="4.4760179999999998"/>
    <n v="0.05"/>
    <n v="0"/>
    <n v="0"/>
    <m/>
    <m/>
    <m/>
    <m/>
    <m/>
    <n v="25.049618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0"/>
    <s v="2009Q4"/>
    <s v="Distribution"/>
    <s v="Local"/>
    <s v="UMEME(U) Limited"/>
    <x v="1"/>
    <s v="Umeme"/>
    <s v="D14"/>
    <s v="2009Q4D14"/>
    <n v="102731000"/>
    <n v="56210000"/>
    <n v="59257000"/>
    <n v="151735000"/>
    <m/>
    <n v="512000"/>
    <m/>
    <n v="370445000"/>
    <m/>
    <m/>
    <m/>
    <m/>
    <m/>
    <m/>
    <m/>
    <m/>
    <m/>
    <m/>
    <n v="163541000"/>
    <n v="271954000"/>
    <n v="115353000"/>
    <n v="0"/>
    <n v="55084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2"/>
    <n v="1156"/>
    <n v="1168"/>
    <m/>
    <m/>
    <m/>
    <n v="292348"/>
    <n v="23654"/>
    <n v="983"/>
    <n v="200"/>
    <m/>
    <n v="209"/>
    <m/>
    <n v="31739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2009Q3"/>
    <s v="Distribution"/>
    <s v="Local"/>
    <s v="Southern West Service Territory (SWST)"/>
    <x v="8"/>
    <s v="UEDCL"/>
    <s v="D7"/>
    <s v="2009Q3D7"/>
    <n v="0"/>
    <n v="0"/>
    <m/>
    <n v="0"/>
    <m/>
    <n v="0"/>
    <m/>
    <n v="403842.85"/>
    <m/>
    <m/>
    <m/>
    <m/>
    <m/>
    <m/>
    <m/>
    <m/>
    <m/>
    <m/>
    <n v="0"/>
    <n v="0"/>
    <n v="0"/>
    <n v="523917"/>
    <n v="5239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99"/>
    <n v="25"/>
    <n v="0"/>
    <n v="0"/>
    <m/>
    <n v="0"/>
    <n v="0"/>
    <n v="724"/>
    <n v="13.708080000000001"/>
    <n v="1.7"/>
    <n v="5.5480299999999998"/>
    <n v="3.8921000000000001"/>
    <n v="0"/>
    <n v="0"/>
    <n v="0"/>
    <m/>
    <m/>
    <m/>
    <m/>
    <m/>
    <n v="24.84820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9Q3"/>
    <s v="Distribution"/>
    <s v="Local"/>
    <s v="Southern Service Territory (SST)"/>
    <x v="7"/>
    <s v="UEDCL"/>
    <s v="D6"/>
    <s v="2009Q3D6"/>
    <n v="0"/>
    <n v="0"/>
    <m/>
    <n v="0"/>
    <m/>
    <n v="0"/>
    <m/>
    <n v="172294.15"/>
    <m/>
    <m/>
    <m/>
    <m/>
    <m/>
    <m/>
    <m/>
    <m/>
    <m/>
    <m/>
    <n v="0"/>
    <n v="0"/>
    <n v="0"/>
    <n v="249000"/>
    <n v="24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288"/>
    <n v="8"/>
    <n v="0"/>
    <n v="0"/>
    <m/>
    <n v="0"/>
    <n v="0"/>
    <n v="296"/>
    <n v="8.8435000000000006"/>
    <n v="0"/>
    <n v="9.8510399999999994"/>
    <n v="17.697800000000001"/>
    <n v="0"/>
    <n v="0"/>
    <n v="0"/>
    <m/>
    <m/>
    <m/>
    <m/>
    <m/>
    <n v="36.39234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9Q3"/>
    <s v="Distribution"/>
    <s v="Local"/>
    <s v="North Western Service Territory (NWST)"/>
    <x v="9"/>
    <s v="UEDCL"/>
    <s v="D8"/>
    <s v="2009Q3D8"/>
    <n v="130809.7"/>
    <n v="76064.31"/>
    <m/>
    <n v="0"/>
    <m/>
    <n v="0"/>
    <m/>
    <n v="206874.01"/>
    <m/>
    <m/>
    <m/>
    <m/>
    <m/>
    <m/>
    <m/>
    <m/>
    <m/>
    <n v="72.058203616"/>
    <n v="0"/>
    <n v="0"/>
    <n v="0"/>
    <n v="318889"/>
    <n v="3188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837"/>
    <n v="25"/>
    <n v="0"/>
    <n v="0"/>
    <m/>
    <n v="0"/>
    <n v="0"/>
    <n v="862"/>
    <n v="15.938319999999999"/>
    <n v="0.42199999999999999"/>
    <n v="9.8925000000000001"/>
    <n v="7.3811"/>
    <n v="0"/>
    <n v="0"/>
    <n v="0"/>
    <m/>
    <m/>
    <m/>
    <m/>
    <m/>
    <n v="33.63392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9Q3"/>
    <s v="Distribution"/>
    <s v="Local"/>
    <s v="Kilembe Investment Limited"/>
    <x v="10"/>
    <s v="KIL"/>
    <s v="D12"/>
    <s v="2009Q3D12"/>
    <n v="0"/>
    <n v="0"/>
    <m/>
    <n v="0"/>
    <m/>
    <n v="0"/>
    <m/>
    <n v="0"/>
    <m/>
    <m/>
    <m/>
    <m/>
    <m/>
    <m/>
    <m/>
    <m/>
    <m/>
    <m/>
    <n v="0"/>
    <n v="0"/>
    <n v="0"/>
    <n v="161000"/>
    <n v="16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9"/>
    <n v="9"/>
    <m/>
    <m/>
    <m/>
    <n v="0"/>
    <n v="0"/>
    <n v="0"/>
    <n v="0"/>
    <m/>
    <n v="0"/>
    <n v="0"/>
    <n v="0"/>
    <n v="17.671199999999999"/>
    <n v="0.35"/>
    <n v="4.3329000000000004"/>
    <n v="3.6372949999999999"/>
    <n v="0.3"/>
    <n v="0"/>
    <n v="0"/>
    <m/>
    <m/>
    <m/>
    <m/>
    <m/>
    <n v="26.291395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1"/>
    <s v="2009Q3"/>
    <s v="Distribution"/>
    <s v="Local"/>
    <s v="UMEME(U) Limited"/>
    <x v="1"/>
    <s v="Umeme"/>
    <s v="D14"/>
    <s v="2009Q3D14"/>
    <n v="98762000"/>
    <n v="55755000"/>
    <n v="57522000"/>
    <n v="155835000"/>
    <m/>
    <n v="596000"/>
    <m/>
    <n v="368470000"/>
    <m/>
    <m/>
    <m/>
    <m/>
    <m/>
    <m/>
    <m/>
    <m/>
    <m/>
    <m/>
    <n v="163089000"/>
    <n v="281470000"/>
    <n v="115167000"/>
    <n v="0"/>
    <n v="55972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6"/>
    <n v="1174"/>
    <n v="1190"/>
    <m/>
    <m/>
    <m/>
    <n v="282194"/>
    <n v="22243"/>
    <n v="918"/>
    <n v="189"/>
    <m/>
    <n v="233"/>
    <m/>
    <n v="30577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2009Q2"/>
    <s v="Distribution"/>
    <s v="Local"/>
    <s v="Southern West Service Territory (SWST)"/>
    <x v="8"/>
    <s v="UEDCL"/>
    <s v="D7"/>
    <s v="2009Q2D7"/>
    <n v="0"/>
    <n v="0"/>
    <m/>
    <n v="0"/>
    <m/>
    <n v="0"/>
    <m/>
    <n v="502752.96"/>
    <m/>
    <m/>
    <m/>
    <m/>
    <m/>
    <m/>
    <m/>
    <m/>
    <m/>
    <m/>
    <n v="0"/>
    <n v="0"/>
    <n v="0"/>
    <n v="614934"/>
    <n v="6149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53"/>
    <n v="26"/>
    <n v="0"/>
    <n v="0"/>
    <m/>
    <n v="0"/>
    <n v="0"/>
    <n v="679"/>
    <n v="22.067"/>
    <n v="0.57399999999999995"/>
    <n v="5.6707000000000001"/>
    <n v="2.5873499999999998"/>
    <n v="0"/>
    <n v="0"/>
    <n v="0"/>
    <m/>
    <m/>
    <m/>
    <m/>
    <m/>
    <n v="30.89905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9Q2"/>
    <s v="Distribution"/>
    <s v="Local"/>
    <s v="Southern Service Territory (SST)"/>
    <x v="7"/>
    <s v="UEDCL"/>
    <s v="D6"/>
    <s v="2009Q2D6"/>
    <n v="0"/>
    <n v="0"/>
    <m/>
    <n v="0"/>
    <m/>
    <n v="0"/>
    <m/>
    <n v="25814.66"/>
    <m/>
    <m/>
    <m/>
    <m/>
    <m/>
    <m/>
    <m/>
    <m/>
    <m/>
    <m/>
    <n v="0"/>
    <n v="0"/>
    <n v="0"/>
    <n v="109000"/>
    <n v="10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38"/>
    <n v="5"/>
    <n v="0"/>
    <n v="0"/>
    <m/>
    <n v="0"/>
    <n v="0"/>
    <n v="143"/>
    <n v="0.83"/>
    <n v="0"/>
    <n v="0.55510000000000004"/>
    <n v="1.4341999999999999"/>
    <n v="4.5999999999999996"/>
    <n v="0"/>
    <n v="0"/>
    <m/>
    <m/>
    <m/>
    <m/>
    <m/>
    <n v="7.4192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9Q2"/>
    <s v="Distribution"/>
    <s v="Local"/>
    <s v="North Western Service Territory (NWST)"/>
    <x v="9"/>
    <s v="UEDCL"/>
    <s v="D8"/>
    <s v="2009Q2D8"/>
    <n v="128339.50783895473"/>
    <n v="74627.922161045251"/>
    <m/>
    <n v="0"/>
    <m/>
    <n v="0"/>
    <m/>
    <n v="202967.43"/>
    <m/>
    <m/>
    <m/>
    <m/>
    <m/>
    <m/>
    <m/>
    <m/>
    <m/>
    <n v="99.299471159999996"/>
    <n v="0"/>
    <n v="0"/>
    <n v="0"/>
    <n v="379307"/>
    <n v="3793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677"/>
    <n v="25"/>
    <n v="0"/>
    <n v="0"/>
    <m/>
    <n v="0"/>
    <n v="0"/>
    <n v="702"/>
    <n v="21.864000000000001"/>
    <n v="0.36799999999999999"/>
    <n v="3.8195000000000001"/>
    <n v="2.7014"/>
    <n v="2"/>
    <n v="0"/>
    <n v="0"/>
    <m/>
    <m/>
    <m/>
    <m/>
    <m/>
    <n v="30.75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2"/>
    <s v="2009Q2"/>
    <s v="Distribution"/>
    <s v="Local"/>
    <s v="UMEME(U) Limited"/>
    <x v="1"/>
    <s v="Umeme"/>
    <s v="D14"/>
    <s v="2009Q2D14"/>
    <n v="84635000"/>
    <n v="52059000"/>
    <n v="57700000"/>
    <n v="149996000"/>
    <m/>
    <n v="566000"/>
    <m/>
    <n v="344956000"/>
    <m/>
    <m/>
    <m/>
    <m/>
    <m/>
    <m/>
    <m/>
    <m/>
    <m/>
    <m/>
    <n v="155703270"/>
    <n v="262283150"/>
    <n v="112406570"/>
    <n v="0"/>
    <n v="530392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11"/>
    <n v="1174"/>
    <n v="1185"/>
    <m/>
    <m/>
    <m/>
    <n v="289504"/>
    <n v="22382"/>
    <n v="913"/>
    <n v="184"/>
    <m/>
    <n v="316"/>
    <m/>
    <n v="313299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3"/>
    <s v="2009Q1"/>
    <s v="Distribution"/>
    <s v="Local"/>
    <s v="Southern West Service Territory (SWST)"/>
    <x v="8"/>
    <s v="UEDCL"/>
    <s v="D7"/>
    <s v="2009Q1D7"/>
    <n v="0"/>
    <n v="0"/>
    <m/>
    <n v="0"/>
    <m/>
    <n v="0"/>
    <m/>
    <n v="407287.61"/>
    <m/>
    <m/>
    <m/>
    <m/>
    <m/>
    <m/>
    <m/>
    <m/>
    <m/>
    <m/>
    <n v="0"/>
    <n v="0"/>
    <n v="0"/>
    <n v="507629"/>
    <n v="5076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594"/>
    <n v="26"/>
    <n v="0"/>
    <n v="0"/>
    <m/>
    <n v="0"/>
    <n v="0"/>
    <n v="620"/>
    <n v="20.640999999999998"/>
    <n v="0.13"/>
    <n v="4.5343999999999998"/>
    <n v="2.4655"/>
    <n v="0"/>
    <n v="0"/>
    <n v="0"/>
    <m/>
    <m/>
    <m/>
    <m/>
    <m/>
    <n v="27.7708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9Q1"/>
    <s v="Distribution"/>
    <s v="Local"/>
    <s v="North Western Service Territory (NWST)"/>
    <x v="9"/>
    <s v="UEDCL"/>
    <s v="D8"/>
    <s v="2009Q1D8"/>
    <n v="127943.19760369608"/>
    <n v="74397.472396303914"/>
    <m/>
    <n v="0"/>
    <m/>
    <n v="0"/>
    <m/>
    <n v="202340.66999999998"/>
    <m/>
    <m/>
    <m/>
    <m/>
    <m/>
    <m/>
    <m/>
    <m/>
    <m/>
    <n v="90.461075660000006"/>
    <n v="0"/>
    <n v="0"/>
    <n v="0"/>
    <n v="279964"/>
    <n v="2799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577"/>
    <n v="24"/>
    <n v="0"/>
    <n v="0"/>
    <m/>
    <n v="0"/>
    <n v="0"/>
    <n v="601"/>
    <n v="21.140999999999998"/>
    <n v="0.36799999999999999"/>
    <n v="3.6535000000000002"/>
    <n v="1.7163999999999999"/>
    <n v="0"/>
    <n v="0"/>
    <n v="0"/>
    <m/>
    <m/>
    <m/>
    <m/>
    <m/>
    <n v="26.878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0"/>
    <x v="3"/>
    <s v="2009Q1"/>
    <s v="Distribution"/>
    <s v="Local"/>
    <s v="UMEME(U) Limited"/>
    <x v="1"/>
    <s v="Umeme"/>
    <s v="D14"/>
    <s v="2009Q1D14"/>
    <n v="77524320"/>
    <n v="44522000"/>
    <n v="57918000"/>
    <n v="136574140"/>
    <m/>
    <n v="509380"/>
    <m/>
    <n v="317047840"/>
    <m/>
    <m/>
    <m/>
    <m/>
    <m/>
    <m/>
    <m/>
    <m/>
    <m/>
    <m/>
    <n v="153293700"/>
    <n v="252222530"/>
    <n v="105208950"/>
    <n v="0"/>
    <n v="5107251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72"/>
    <n v="1172"/>
    <m/>
    <m/>
    <m/>
    <n v="282520"/>
    <n v="22382"/>
    <n v="884"/>
    <n v="174"/>
    <m/>
    <n v="323"/>
    <m/>
    <n v="30628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0"/>
    <s v="2008Q4"/>
    <s v="Distribution"/>
    <s v="Local"/>
    <s v="Southern Service Territory (SST)"/>
    <x v="7"/>
    <s v="UEDCL"/>
    <s v="D6"/>
    <s v="2008Q4D6"/>
    <n v="0"/>
    <n v="0"/>
    <m/>
    <n v="0"/>
    <m/>
    <n v="0"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2917"/>
    <n v="87"/>
    <n v="0"/>
    <n v="0"/>
    <m/>
    <n v="0"/>
    <n v="0"/>
    <n v="300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1"/>
    <x v="0"/>
    <s v="2008Q4"/>
    <s v="Distribution"/>
    <s v="Local"/>
    <s v="UMEME(U) Limited"/>
    <x v="1"/>
    <s v="Umeme"/>
    <s v="D14"/>
    <s v="2008Q4D14"/>
    <n v="98926872"/>
    <n v="48855268"/>
    <n v="56859195"/>
    <n v="132329355"/>
    <m/>
    <n v="352731"/>
    <m/>
    <n v="337323421"/>
    <m/>
    <m/>
    <m/>
    <m/>
    <m/>
    <m/>
    <m/>
    <m/>
    <m/>
    <m/>
    <n v="149069900"/>
    <n v="248631400"/>
    <n v="104317300"/>
    <m/>
    <n v="502018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65"/>
    <n v="1165"/>
    <m/>
    <m/>
    <m/>
    <n v="276255"/>
    <n v="20484"/>
    <n v="864"/>
    <n v="159"/>
    <m/>
    <n v="291"/>
    <m/>
    <n v="29805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1"/>
    <s v="2008Q3"/>
    <s v="Distribution"/>
    <s v="Local"/>
    <s v="Southern Service Territory (SST)"/>
    <x v="7"/>
    <s v="UEDCL"/>
    <s v="D6"/>
    <s v="2008Q3D6"/>
    <n v="0"/>
    <n v="0"/>
    <m/>
    <n v="0"/>
    <m/>
    <n v="0"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824"/>
    <n v="58"/>
    <n v="0"/>
    <n v="0"/>
    <m/>
    <n v="0"/>
    <n v="0"/>
    <n v="1882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1"/>
    <x v="1"/>
    <s v="2008Q3"/>
    <s v="Distribution"/>
    <s v="Local"/>
    <s v="UMEME(U) Limited"/>
    <x v="1"/>
    <s v="Umeme"/>
    <s v="D14"/>
    <s v="2008Q3D14"/>
    <n v="74804888"/>
    <n v="44377064"/>
    <n v="58854162"/>
    <n v="143771330"/>
    <m/>
    <n v="396442"/>
    <m/>
    <n v="322203886"/>
    <m/>
    <m/>
    <m/>
    <m/>
    <m/>
    <m/>
    <m/>
    <m/>
    <m/>
    <m/>
    <n v="146697514"/>
    <n v="246047464"/>
    <n v="101560726"/>
    <m/>
    <n v="4943057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90"/>
    <n v="1190"/>
    <m/>
    <m/>
    <m/>
    <n v="275599"/>
    <n v="23331"/>
    <n v="1056"/>
    <n v="169"/>
    <m/>
    <n v="342"/>
    <m/>
    <n v="30049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2008Q2"/>
    <s v="Distribution"/>
    <s v="Local"/>
    <s v="Southern Service Territory (SST)"/>
    <x v="7"/>
    <s v="UEDCL"/>
    <s v="D6"/>
    <s v="2008Q2D6"/>
    <n v="0"/>
    <n v="0"/>
    <m/>
    <n v="0"/>
    <m/>
    <n v="0"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468"/>
    <n v="56"/>
    <n v="0"/>
    <n v="0"/>
    <m/>
    <n v="0"/>
    <n v="0"/>
    <n v="152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1"/>
    <x v="2"/>
    <s v="2008Q2"/>
    <s v="Distribution"/>
    <s v="Local"/>
    <s v="UMEME(U) Limited"/>
    <x v="1"/>
    <s v="Umeme"/>
    <s v="D14"/>
    <s v="2008Q2D14"/>
    <n v="79793800"/>
    <n v="43447700"/>
    <n v="53879600"/>
    <n v="135956900"/>
    <m/>
    <n v="336300"/>
    <m/>
    <n v="313414300"/>
    <m/>
    <m/>
    <m/>
    <m/>
    <m/>
    <m/>
    <m/>
    <m/>
    <m/>
    <m/>
    <n v="145532000"/>
    <n v="236797000"/>
    <n v="96493000"/>
    <m/>
    <n v="47882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94"/>
    <n v="1194"/>
    <m/>
    <m/>
    <m/>
    <n v="276447"/>
    <n v="23627"/>
    <n v="1034"/>
    <n v="170"/>
    <m/>
    <n v="346"/>
    <m/>
    <n v="301624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3"/>
    <s v="2008Q1"/>
    <s v="Distribution"/>
    <s v="Local"/>
    <s v="Southern Service Territory (SST)"/>
    <x v="7"/>
    <s v="UEDCL"/>
    <s v="D6"/>
    <s v="2008Q1D6"/>
    <n v="0"/>
    <n v="0"/>
    <m/>
    <n v="0"/>
    <m/>
    <n v="0"/>
    <m/>
    <n v="0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n v="1171"/>
    <n v="50"/>
    <n v="0"/>
    <n v="0"/>
    <m/>
    <n v="0"/>
    <n v="0"/>
    <n v="1221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11"/>
    <x v="3"/>
    <s v="2008Q1"/>
    <s v="Distribution"/>
    <s v="Local"/>
    <s v="UMEME(U) Limited"/>
    <x v="1"/>
    <s v="Umeme"/>
    <s v="D14"/>
    <s v="2008Q1D14"/>
    <n v="73914500"/>
    <n v="40054500"/>
    <n v="53313800"/>
    <n v="137415200"/>
    <m/>
    <n v="837400"/>
    <m/>
    <n v="305535400"/>
    <m/>
    <m/>
    <m/>
    <m/>
    <m/>
    <m/>
    <m/>
    <m/>
    <m/>
    <m/>
    <n v="142240000"/>
    <n v="231130000"/>
    <n v="95520000"/>
    <m/>
    <n v="46889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-"/>
    <n v="1179"/>
    <n v="1179"/>
    <m/>
    <m/>
    <m/>
    <n v="274106"/>
    <n v="23553"/>
    <n v="1017"/>
    <n v="166"/>
    <m/>
    <n v="361"/>
    <m/>
    <n v="299203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2019Q1"/>
    <s v="Distribution"/>
    <s v="Local"/>
    <s v="Central North Service Territory (CNST)"/>
    <x v="2"/>
    <s v="UEDCL"/>
    <s v="D1"/>
    <s v="2019Q1D1"/>
    <n v="297134.17866197758"/>
    <n v="297475.1334232206"/>
    <n v="46950.8"/>
    <n v="0"/>
    <m/>
    <m/>
    <m/>
    <n v="641560.11208519829"/>
    <m/>
    <m/>
    <m/>
    <m/>
    <m/>
    <m/>
    <m/>
    <m/>
    <m/>
    <m/>
    <n v="701278"/>
    <m/>
    <m/>
    <m/>
    <n v="701278"/>
    <m/>
    <n v="236.45179299999998"/>
    <m/>
    <m/>
    <m/>
    <m/>
    <m/>
    <m/>
    <m/>
    <m/>
    <m/>
    <n v="27"/>
    <n v="70"/>
    <m/>
    <m/>
    <n v="26"/>
    <m/>
    <m/>
    <n v="1"/>
    <m/>
    <m/>
    <n v="2"/>
    <n v="1"/>
    <m/>
    <m/>
    <m/>
    <m/>
    <m/>
    <m/>
    <m/>
    <m/>
    <m/>
    <m/>
    <m/>
    <m/>
    <m/>
    <m/>
    <m/>
    <m/>
    <m/>
    <m/>
    <m/>
    <n v="7920"/>
    <n v="127"/>
    <m/>
    <n v="25"/>
    <n v="25"/>
    <n v="25"/>
    <n v="0"/>
    <n v="0"/>
    <n v="3161"/>
    <n v="61"/>
    <n v="5"/>
    <n v="0"/>
    <m/>
    <m/>
    <m/>
    <n v="3227"/>
    <n v="209.36312600000002"/>
    <n v="179.10727100000003"/>
    <n v="26.994275000000002"/>
    <n v="43.084575999999998"/>
    <m/>
    <m/>
    <m/>
    <m/>
    <m/>
    <m/>
    <m/>
    <n v="3.9997780000000001"/>
    <n v="462.54902600000003"/>
    <n v="84"/>
    <n v="32.268157245168943"/>
    <n v="19.721491004316128"/>
    <n v="159.4"/>
    <n v="61.23266981999916"/>
    <n v="37.423876977237981"/>
    <m/>
    <m/>
    <m/>
    <n v="182.6"/>
    <n v="70.14482753533153"/>
    <n v="42.870764968906236"/>
    <n v="111.9"/>
    <n v="42.985795187314338"/>
    <n v="26.271843373606838"/>
    <m/>
    <m/>
    <m/>
    <n v="86"/>
    <n v="53"/>
    <n v="60"/>
    <n v="42"/>
    <m/>
    <n v="70"/>
    <n v="50"/>
    <n v="48"/>
    <n v="38"/>
    <m/>
    <n v="3227"/>
    <n v="0.4"/>
    <n v="309.43299999999999"/>
    <n v="0"/>
    <n v="503.08499999999998"/>
    <n v="812.51800000000003"/>
    <m/>
    <n v="28.659680000000002"/>
    <n v="0"/>
    <m/>
    <n v="0.29279699999999997"/>
    <n v="0"/>
    <n v="5.4120340000000002"/>
    <m/>
    <m/>
    <m/>
    <m/>
    <n v="0.59322200000000003"/>
    <s v="Minigrid"/>
    <m/>
    <m/>
    <m/>
    <m/>
    <m/>
    <m/>
    <m/>
    <m/>
    <m/>
    <m/>
    <m/>
    <m/>
    <m/>
    <m/>
    <n v="0"/>
    <n v="47.774310331841463"/>
    <n v="11.943577582960366"/>
  </r>
  <r>
    <x v="0"/>
    <x v="3"/>
    <s v="2019Q1"/>
    <s v="Distribution"/>
    <s v="Local"/>
    <s v="Eastern Service Territory (EST)"/>
    <x v="3"/>
    <s v="UEDCL"/>
    <s v="D2"/>
    <s v="2019Q1D2"/>
    <n v="346914.29999999376"/>
    <n v="297845.5"/>
    <m/>
    <n v="0"/>
    <m/>
    <m/>
    <m/>
    <n v="644759.79999999376"/>
    <m/>
    <m/>
    <m/>
    <m/>
    <m/>
    <m/>
    <m/>
    <m/>
    <m/>
    <n v="470.44972800000005"/>
    <n v="650867"/>
    <m/>
    <m/>
    <m/>
    <n v="650867"/>
    <m/>
    <n v="189.42167966101695"/>
    <m/>
    <m/>
    <n v="6.1072000000061237"/>
    <m/>
    <m/>
    <m/>
    <m/>
    <m/>
    <m/>
    <n v="26"/>
    <n v="103"/>
    <m/>
    <m/>
    <n v="17"/>
    <m/>
    <m/>
    <n v="6"/>
    <m/>
    <m/>
    <n v="0"/>
    <n v="0"/>
    <m/>
    <m/>
    <m/>
    <m/>
    <m/>
    <m/>
    <m/>
    <m/>
    <m/>
    <m/>
    <m/>
    <m/>
    <m/>
    <m/>
    <m/>
    <m/>
    <m/>
    <m/>
    <m/>
    <n v="8700"/>
    <n v="152"/>
    <m/>
    <n v="21"/>
    <n v="21"/>
    <n v="21"/>
    <n v="0"/>
    <n v="0"/>
    <n v="4877"/>
    <n v="86"/>
    <m/>
    <n v="0"/>
    <m/>
    <m/>
    <m/>
    <n v="4963"/>
    <n v="194.832843"/>
    <n v="19.510959"/>
    <n v="13.883514"/>
    <n v="22.295663000000001"/>
    <m/>
    <m/>
    <m/>
    <m/>
    <m/>
    <m/>
    <m/>
    <n v="2.6662079999999997"/>
    <n v="253.18918699999998"/>
    <n v="21.67"/>
    <n v="8.0736086179697253"/>
    <n v="4.934387747087646"/>
    <n v="33.01"/>
    <n v="12.298561166551943"/>
    <n v="7.5165731209673838"/>
    <m/>
    <m/>
    <m/>
    <n v="422.75"/>
    <n v="157.50429364313345"/>
    <n v="96.262686667342081"/>
    <m/>
    <m/>
    <m/>
    <m/>
    <m/>
    <m/>
    <n v="25"/>
    <n v="65"/>
    <n v="76"/>
    <n v="37"/>
    <n v="20"/>
    <n v="62"/>
    <n v="70"/>
    <n v="37"/>
    <m/>
    <m/>
    <n v="4316"/>
    <n v="0"/>
    <n v="356.37"/>
    <n v="0"/>
    <n v="382.09500000000003"/>
    <n v="738.46500000000003"/>
    <m/>
    <n v="44.02384"/>
    <n v="0"/>
    <m/>
    <n v="0"/>
    <n v="0"/>
    <n v="11.599999999999998"/>
    <m/>
    <m/>
    <m/>
    <m/>
    <n v="1.0593250000000001"/>
    <s v="Minigrid"/>
    <m/>
    <m/>
    <m/>
    <m/>
    <m/>
    <m/>
    <m/>
    <m/>
    <m/>
    <m/>
    <m/>
    <m/>
    <m/>
    <m/>
    <m/>
    <n v="6.1072000000061237"/>
    <n v="0"/>
  </r>
  <r>
    <x v="0"/>
    <x v="3"/>
    <s v="2019Q1"/>
    <s v="Distribution"/>
    <s v="Local"/>
    <s v="Mid West Service Territory (MWST)"/>
    <x v="4"/>
    <s v="UEDCL"/>
    <s v="D3"/>
    <s v="2019Q1D3"/>
    <n v="352771.49999998999"/>
    <n v="498992.10000000015"/>
    <n v="41347.300000000003"/>
    <n v="0"/>
    <m/>
    <m/>
    <m/>
    <n v="893110.89999999013"/>
    <m/>
    <m/>
    <m/>
    <m/>
    <m/>
    <m/>
    <m/>
    <m/>
    <m/>
    <n v="644.16958099999999"/>
    <n v="1186131"/>
    <m/>
    <m/>
    <m/>
    <n v="1186131"/>
    <m/>
    <n v="340.55764491525423"/>
    <m/>
    <m/>
    <m/>
    <m/>
    <m/>
    <m/>
    <m/>
    <m/>
    <m/>
    <n v="71"/>
    <n v="104"/>
    <m/>
    <m/>
    <n v="19"/>
    <m/>
    <m/>
    <n v="4"/>
    <m/>
    <m/>
    <n v="1"/>
    <n v="0"/>
    <m/>
    <m/>
    <m/>
    <m/>
    <m/>
    <m/>
    <m/>
    <m/>
    <m/>
    <m/>
    <m/>
    <m/>
    <m/>
    <m/>
    <m/>
    <m/>
    <m/>
    <m/>
    <m/>
    <n v="9990"/>
    <n v="199"/>
    <m/>
    <n v="14"/>
    <n v="14"/>
    <n v="14"/>
    <n v="0"/>
    <n v="0"/>
    <n v="3989"/>
    <n v="160"/>
    <n v="5"/>
    <n v="0"/>
    <m/>
    <m/>
    <m/>
    <n v="4154"/>
    <n v="469.145127"/>
    <n v="66.779443000000001"/>
    <n v="24.161546999999999"/>
    <n v="41.948685000000005"/>
    <m/>
    <m/>
    <m/>
    <m/>
    <m/>
    <m/>
    <m/>
    <n v="3.9304420000000002"/>
    <n v="605.96524399999998"/>
    <m/>
    <m/>
    <m/>
    <m/>
    <m/>
    <m/>
    <m/>
    <m/>
    <m/>
    <m/>
    <m/>
    <m/>
    <m/>
    <m/>
    <m/>
    <m/>
    <m/>
    <m/>
    <m/>
    <m/>
    <m/>
    <m/>
    <m/>
    <m/>
    <m/>
    <m/>
    <m/>
    <m/>
    <n v="4145"/>
    <n v="0"/>
    <n v="379.226"/>
    <n v="0"/>
    <n v="736.9559999999999"/>
    <n v="1116.1819999999998"/>
    <m/>
    <n v="38.928959999999996"/>
    <n v="0"/>
    <m/>
    <n v="5.7633899999999993"/>
    <n v="0"/>
    <n v="6.1318640000000002"/>
    <m/>
    <m/>
    <m/>
    <m/>
    <n v="0.27661100000000005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North East Service Territory (NEST)"/>
    <x v="5"/>
    <s v="UEDCL"/>
    <s v="D4"/>
    <s v="2019Q1D4"/>
    <n v="453121.09009633772"/>
    <n v="523821.78494692012"/>
    <n v="122080.00000000001"/>
    <n v="140671"/>
    <m/>
    <m/>
    <m/>
    <n v="1239693.8750432578"/>
    <m/>
    <m/>
    <m/>
    <m/>
    <m/>
    <m/>
    <m/>
    <m/>
    <m/>
    <n v="931.25802099999987"/>
    <n v="1781443"/>
    <m/>
    <m/>
    <m/>
    <n v="1781443"/>
    <m/>
    <n v="502.16338389830514"/>
    <m/>
    <m/>
    <m/>
    <m/>
    <m/>
    <m/>
    <m/>
    <m/>
    <m/>
    <n v="19"/>
    <n v="128"/>
    <m/>
    <m/>
    <n v="18"/>
    <m/>
    <m/>
    <n v="6"/>
    <m/>
    <m/>
    <n v="1"/>
    <n v="7"/>
    <m/>
    <m/>
    <m/>
    <m/>
    <m/>
    <m/>
    <m/>
    <m/>
    <m/>
    <m/>
    <m/>
    <m/>
    <m/>
    <m/>
    <m/>
    <m/>
    <m/>
    <m/>
    <m/>
    <n v="12395"/>
    <n v="179"/>
    <m/>
    <n v="30"/>
    <n v="30"/>
    <n v="30"/>
    <n v="0"/>
    <n v="0"/>
    <n v="4738"/>
    <n v="104"/>
    <n v="5"/>
    <n v="2"/>
    <m/>
    <m/>
    <m/>
    <n v="4849"/>
    <n v="314.02196600000002"/>
    <n v="225.25685899999999"/>
    <n v="36.163624999999996"/>
    <n v="50.940903000000006"/>
    <m/>
    <m/>
    <m/>
    <m/>
    <m/>
    <m/>
    <m/>
    <n v="3.156488"/>
    <n v="629.53984100000002"/>
    <m/>
    <m/>
    <m/>
    <m/>
    <m/>
    <m/>
    <m/>
    <m/>
    <m/>
    <m/>
    <m/>
    <m/>
    <m/>
    <m/>
    <m/>
    <m/>
    <m/>
    <m/>
    <m/>
    <m/>
    <m/>
    <m/>
    <m/>
    <m/>
    <m/>
    <m/>
    <m/>
    <m/>
    <n v="4849"/>
    <n v="4"/>
    <n v="319.37"/>
    <n v="0"/>
    <n v="521.91"/>
    <n v="841.28"/>
    <m/>
    <n v="43.293600000000005"/>
    <n v="0"/>
    <m/>
    <n v="1.3840509999999999"/>
    <n v="0"/>
    <n v="7.7340679999999997"/>
    <m/>
    <m/>
    <m/>
    <m/>
    <n v="0.52847500000000003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North North West Service Territory (NNWST)"/>
    <x v="6"/>
    <s v="UEDCL"/>
    <s v="D5"/>
    <s v="2019Q1D5"/>
    <n v="913631.29999999702"/>
    <n v="650984.20000000007"/>
    <n v="233130.8"/>
    <n v="0"/>
    <m/>
    <m/>
    <m/>
    <n v="1797746.2999999973"/>
    <m/>
    <m/>
    <m/>
    <m/>
    <m/>
    <m/>
    <m/>
    <m/>
    <m/>
    <n v="1319.0073990000001"/>
    <n v="2025620"/>
    <m/>
    <m/>
    <m/>
    <n v="2025620"/>
    <m/>
    <n v="573.50102033898304"/>
    <m/>
    <m/>
    <m/>
    <m/>
    <m/>
    <m/>
    <m/>
    <m/>
    <m/>
    <n v="47"/>
    <n v="96"/>
    <m/>
    <m/>
    <n v="40"/>
    <m/>
    <m/>
    <n v="4"/>
    <m/>
    <m/>
    <n v="4"/>
    <n v="5"/>
    <m/>
    <m/>
    <m/>
    <m/>
    <m/>
    <m/>
    <m/>
    <m/>
    <m/>
    <m/>
    <m/>
    <m/>
    <m/>
    <m/>
    <m/>
    <m/>
    <m/>
    <m/>
    <m/>
    <n v="13610"/>
    <n v="196"/>
    <m/>
    <n v="42"/>
    <n v="42"/>
    <n v="42"/>
    <n v="0"/>
    <n v="0"/>
    <n v="7929"/>
    <n v="149"/>
    <n v="6"/>
    <n v="0"/>
    <m/>
    <m/>
    <m/>
    <n v="8084"/>
    <n v="357.48263199999997"/>
    <n v="127.328765"/>
    <n v="42.809092999999997"/>
    <n v="43.789191000000002"/>
    <m/>
    <m/>
    <m/>
    <m/>
    <m/>
    <m/>
    <m/>
    <n v="3.942758"/>
    <n v="575.35243899999989"/>
    <m/>
    <m/>
    <m/>
    <m/>
    <m/>
    <m/>
    <m/>
    <m/>
    <m/>
    <m/>
    <m/>
    <m/>
    <m/>
    <m/>
    <m/>
    <m/>
    <m/>
    <m/>
    <m/>
    <m/>
    <m/>
    <m/>
    <m/>
    <m/>
    <m/>
    <m/>
    <m/>
    <m/>
    <n v="7253"/>
    <n v="5"/>
    <n v="408.70000000000005"/>
    <n v="0"/>
    <n v="779.3599999999999"/>
    <n v="1188.06"/>
    <m/>
    <n v="75.769120000000001"/>
    <n v="0"/>
    <m/>
    <n v="0"/>
    <n v="0"/>
    <n v="12.672541999999998"/>
    <m/>
    <m/>
    <m/>
    <m/>
    <n v="0.93220600000000009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Southern Service Territory (SST)"/>
    <x v="7"/>
    <s v="UEDCL"/>
    <s v="D6"/>
    <s v="2019Q1D6"/>
    <n v="1101978.3999999957"/>
    <n v="835891.70000000019"/>
    <n v="129982"/>
    <n v="0"/>
    <m/>
    <m/>
    <m/>
    <n v="2067852.0999999959"/>
    <m/>
    <m/>
    <m/>
    <m/>
    <m/>
    <m/>
    <m/>
    <m/>
    <m/>
    <n v="1403.557231"/>
    <n v="2330406"/>
    <m/>
    <m/>
    <m/>
    <n v="2330406"/>
    <m/>
    <n v="782.55563499999994"/>
    <m/>
    <m/>
    <m/>
    <m/>
    <m/>
    <m/>
    <m/>
    <m/>
    <m/>
    <n v="86"/>
    <n v="168"/>
    <m/>
    <m/>
    <n v="40"/>
    <m/>
    <m/>
    <n v="20"/>
    <m/>
    <m/>
    <n v="7"/>
    <n v="2"/>
    <m/>
    <n v="5"/>
    <m/>
    <m/>
    <n v="2"/>
    <m/>
    <m/>
    <n v="1"/>
    <m/>
    <m/>
    <m/>
    <m/>
    <m/>
    <m/>
    <m/>
    <m/>
    <m/>
    <m/>
    <m/>
    <n v="26145"/>
    <n v="331"/>
    <m/>
    <n v="40"/>
    <n v="40"/>
    <n v="40"/>
    <n v="0"/>
    <n v="0"/>
    <n v="12327"/>
    <n v="285"/>
    <n v="30"/>
    <n v="1"/>
    <m/>
    <m/>
    <m/>
    <n v="12643"/>
    <n v="352.41768400000001"/>
    <n v="232.231122"/>
    <n v="58.623301000000005"/>
    <n v="32.216636000000001"/>
    <m/>
    <m/>
    <m/>
    <m/>
    <m/>
    <m/>
    <m/>
    <n v="4.707586"/>
    <n v="680.19632899999999"/>
    <m/>
    <m/>
    <m/>
    <m/>
    <m/>
    <m/>
    <m/>
    <m/>
    <m/>
    <m/>
    <m/>
    <m/>
    <m/>
    <m/>
    <m/>
    <m/>
    <m/>
    <m/>
    <m/>
    <m/>
    <m/>
    <m/>
    <m/>
    <m/>
    <m/>
    <m/>
    <m/>
    <m/>
    <n v="12643"/>
    <n v="0"/>
    <n v="424.19"/>
    <n v="0"/>
    <n v="799.25"/>
    <n v="1223.44"/>
    <m/>
    <n v="114.38896000000001"/>
    <n v="0"/>
    <m/>
    <n v="2.3358469999999998"/>
    <n v="0"/>
    <n v="24.157032999999998"/>
    <m/>
    <m/>
    <m/>
    <m/>
    <n v="1.355936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Southern West Service Territory (SWST)"/>
    <x v="8"/>
    <s v="UEDCL"/>
    <s v="D7"/>
    <s v="2019Q1D7"/>
    <n v="541293.09999999939"/>
    <n v="438943.20000000024"/>
    <n v="225013.05"/>
    <n v="310938"/>
    <m/>
    <m/>
    <m/>
    <n v="1516187.3499999996"/>
    <m/>
    <m/>
    <m/>
    <m/>
    <m/>
    <m/>
    <m/>
    <m/>
    <m/>
    <n v="908.22622200000001"/>
    <n v="1973011"/>
    <m/>
    <m/>
    <m/>
    <n v="1973011"/>
    <m/>
    <n v="670.07616200000007"/>
    <m/>
    <m/>
    <m/>
    <m/>
    <m/>
    <m/>
    <m/>
    <m/>
    <m/>
    <n v="36"/>
    <n v="171"/>
    <m/>
    <m/>
    <n v="23"/>
    <m/>
    <m/>
    <n v="8"/>
    <m/>
    <m/>
    <n v="4"/>
    <m/>
    <m/>
    <n v="4"/>
    <m/>
    <m/>
    <n v="2"/>
    <m/>
    <m/>
    <m/>
    <m/>
    <m/>
    <m/>
    <m/>
    <m/>
    <m/>
    <m/>
    <m/>
    <m/>
    <m/>
    <m/>
    <n v="17870"/>
    <n v="248"/>
    <m/>
    <n v="34"/>
    <n v="34"/>
    <n v="34"/>
    <n v="0"/>
    <n v="0"/>
    <n v="9101"/>
    <n v="193"/>
    <n v="15"/>
    <n v="1"/>
    <m/>
    <m/>
    <m/>
    <n v="9310"/>
    <n v="289.71771699999999"/>
    <n v="72.21906899999999"/>
    <n v="44.018507"/>
    <n v="25.890496999999996"/>
    <m/>
    <m/>
    <m/>
    <m/>
    <m/>
    <m/>
    <m/>
    <n v="4.5341810000000002"/>
    <n v="436.37997099999995"/>
    <m/>
    <m/>
    <m/>
    <m/>
    <m/>
    <m/>
    <m/>
    <m/>
    <m/>
    <m/>
    <m/>
    <m/>
    <m/>
    <m/>
    <m/>
    <m/>
    <m/>
    <m/>
    <m/>
    <m/>
    <m/>
    <m/>
    <m/>
    <m/>
    <m/>
    <m/>
    <m/>
    <m/>
    <n v="9310"/>
    <n v="4"/>
    <n v="308.86500000000001"/>
    <n v="0"/>
    <n v="882.45"/>
    <n v="1191.3150000000001"/>
    <m/>
    <n v="81.143439999999998"/>
    <n v="0"/>
    <m/>
    <n v="0.77118599999999993"/>
    <n v="0"/>
    <n v="15.511017000000001"/>
    <m/>
    <m/>
    <m/>
    <m/>
    <n v="1.0169509999999999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North Western Service Territory (NWST)"/>
    <x v="9"/>
    <s v="UEDCL"/>
    <s v="D8"/>
    <s v="2019Q1D8"/>
    <n v="1496622.400000006"/>
    <n v="1298355.5000000005"/>
    <n v="889857.29"/>
    <n v="420381"/>
    <m/>
    <m/>
    <m/>
    <n v="4105216.1900000065"/>
    <m/>
    <m/>
    <m/>
    <m/>
    <m/>
    <m/>
    <m/>
    <m/>
    <m/>
    <n v="4108.1389820000004"/>
    <n v="6105003"/>
    <m/>
    <m/>
    <m/>
    <n v="6105003"/>
    <m/>
    <n v="2028.5596499999999"/>
    <n v="4223.7489999999998"/>
    <m/>
    <n v="1599.829447999995"/>
    <n v="399.95736199999874"/>
    <m/>
    <m/>
    <m/>
    <m/>
    <m/>
    <n v="97"/>
    <n v="255"/>
    <m/>
    <m/>
    <n v="97"/>
    <m/>
    <m/>
    <n v="35"/>
    <m/>
    <m/>
    <n v="24"/>
    <n v="10"/>
    <m/>
    <m/>
    <m/>
    <m/>
    <m/>
    <m/>
    <m/>
    <m/>
    <m/>
    <m/>
    <m/>
    <m/>
    <m/>
    <m/>
    <m/>
    <m/>
    <m/>
    <m/>
    <m/>
    <n v="42585"/>
    <n v="518"/>
    <m/>
    <n v="64"/>
    <n v="64"/>
    <n v="64"/>
    <n v="0"/>
    <n v="0"/>
    <n v="16602"/>
    <n v="476"/>
    <n v="70"/>
    <n v="2"/>
    <m/>
    <m/>
    <m/>
    <n v="17150"/>
    <n v="546.35244499999999"/>
    <n v="304.63194199999998"/>
    <n v="64.602228999999994"/>
    <n v="54.029792"/>
    <m/>
    <m/>
    <m/>
    <m/>
    <m/>
    <m/>
    <m/>
    <n v="5.0933839999999995"/>
    <n v="974.70979199999999"/>
    <n v="119.39"/>
    <n v="487.42629352093007"/>
    <n v="297.90276494265436"/>
    <n v="319.39"/>
    <n v="1303.9541325709845"/>
    <n v="796.94416697407144"/>
    <n v="55.4"/>
    <n v="226.17821141686508"/>
    <n v="138.23446836270253"/>
    <n v="625.54999999999995"/>
    <n v="2553.8949485888079"/>
    <n v="1560.8767452037646"/>
    <n v="82.74"/>
    <n v="337.79756701500753"/>
    <n v="206.45342802039721"/>
    <m/>
    <n v="0"/>
    <n v="0"/>
    <n v="351"/>
    <n v="409"/>
    <n v="368"/>
    <n v="163"/>
    <m/>
    <n v="258"/>
    <n v="305"/>
    <n v="352"/>
    <n v="160"/>
    <m/>
    <n v="14856"/>
    <n v="3"/>
    <n v="777"/>
    <n v="0"/>
    <n v="2510"/>
    <n v="3287"/>
    <m/>
    <n v="158.20168000000001"/>
    <n v="0"/>
    <m/>
    <n v="16.613184"/>
    <n v="0"/>
    <n v="28.176186999999999"/>
    <m/>
    <m/>
    <m/>
    <m/>
    <n v="1.9491589999999999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Kilembe Investment Limited"/>
    <x v="10"/>
    <s v="KIL"/>
    <s v="D12"/>
    <s v="2019Q1D12"/>
    <n v="904393.11999999988"/>
    <n v="301464.37"/>
    <n v="156392.91999999998"/>
    <n v="0"/>
    <m/>
    <m/>
    <m/>
    <n v="1362250.4099999997"/>
    <m/>
    <m/>
    <m/>
    <m/>
    <m/>
    <m/>
    <m/>
    <m/>
    <m/>
    <n v="815.5"/>
    <n v="1658731"/>
    <m/>
    <m/>
    <m/>
    <n v="1658731"/>
    <m/>
    <n v="464.2"/>
    <n v="1658.731"/>
    <n v="16.840120800000001"/>
    <n v="14.4386247"/>
    <n v="20.220004199999998"/>
    <m/>
    <m/>
    <m/>
    <m/>
    <m/>
    <n v="32"/>
    <n v="100"/>
    <m/>
    <m/>
    <n v="33"/>
    <m/>
    <m/>
    <n v="6"/>
    <m/>
    <m/>
    <n v="5"/>
    <n v="2"/>
    <m/>
    <m/>
    <m/>
    <m/>
    <m/>
    <m/>
    <m/>
    <m/>
    <m/>
    <m/>
    <m/>
    <m/>
    <m/>
    <m/>
    <m/>
    <m/>
    <m/>
    <m/>
    <m/>
    <n v="12505"/>
    <n v="178"/>
    <m/>
    <n v="33"/>
    <n v="33"/>
    <n v="22"/>
    <n v="9"/>
    <n v="2"/>
    <n v="14897"/>
    <n v="166"/>
    <n v="50"/>
    <n v="0"/>
    <m/>
    <m/>
    <m/>
    <n v="15113"/>
    <n v="162.77550099999999"/>
    <n v="142.28192000000001"/>
    <n v="98.936499999999995"/>
    <n v="110.89479499999999"/>
    <m/>
    <m/>
    <m/>
    <m/>
    <m/>
    <m/>
    <m/>
    <n v="156.20076800000001"/>
    <n v="671.08948399999997"/>
    <m/>
    <m/>
    <m/>
    <n v="63.03"/>
    <n v="48.073680633000002"/>
    <n v="12.691451687112002"/>
    <m/>
    <m/>
    <m/>
    <n v="73.3"/>
    <n v="55.906723629999995"/>
    <n v="14.759375038319998"/>
    <n v="25.32"/>
    <n v="19.311845051999999"/>
    <n v="5.0983270937279999"/>
    <m/>
    <m/>
    <m/>
    <n v="12"/>
    <n v="10"/>
    <n v="56"/>
    <n v="4"/>
    <n v="827"/>
    <n v="12"/>
    <n v="10"/>
    <n v="56"/>
    <n v="4"/>
    <n v="264"/>
    <n v="13362"/>
    <n v="0"/>
    <n v="548.36"/>
    <n v="32.409999999999997"/>
    <n v="237.89099999999999"/>
    <n v="818.66099999999994"/>
    <m/>
    <n v="144.00285399999999"/>
    <n v="0.26773599999999997"/>
    <m/>
    <n v="0.8415999999999999"/>
    <n v="9.1804000000000006"/>
    <n v="0"/>
    <m/>
    <m/>
    <m/>
    <m/>
    <n v="1.5"/>
    <s v="Minigrid"/>
    <m/>
    <m/>
    <m/>
    <m/>
    <m/>
    <m/>
    <m/>
    <m/>
    <m/>
    <m/>
    <m/>
    <m/>
    <m/>
    <m/>
    <n v="16.840120800000001"/>
    <n v="14.4386247"/>
    <n v="20.220004199999998"/>
  </r>
  <r>
    <x v="1"/>
    <x v="3"/>
    <s v="2018Q1"/>
    <s v="Distribution"/>
    <s v="Local"/>
    <s v="Pader Abim Community Multipurpose Electric Co-operative Society Limited"/>
    <x v="11"/>
    <s v="PACMECS"/>
    <s v="D9"/>
    <s v="2018Q1D9"/>
    <n v="301592"/>
    <n v="141863"/>
    <n v="0"/>
    <n v="0"/>
    <n v="0"/>
    <n v="0"/>
    <m/>
    <n v="443455"/>
    <m/>
    <m/>
    <m/>
    <m/>
    <m/>
    <m/>
    <m/>
    <m/>
    <m/>
    <m/>
    <m/>
    <m/>
    <m/>
    <n v="497323"/>
    <n v="497323"/>
    <m/>
    <n v="186.119"/>
    <m/>
    <m/>
    <m/>
    <m/>
    <m/>
    <m/>
    <m/>
    <m/>
    <m/>
    <n v="23"/>
    <n v="50"/>
    <m/>
    <m/>
    <n v="22"/>
    <m/>
    <m/>
    <n v="2"/>
    <m/>
    <m/>
    <n v="2"/>
    <m/>
    <m/>
    <m/>
    <m/>
    <m/>
    <m/>
    <m/>
    <m/>
    <m/>
    <m/>
    <m/>
    <m/>
    <m/>
    <m/>
    <m/>
    <m/>
    <m/>
    <m/>
    <m/>
    <m/>
    <n v="6305"/>
    <n v="99"/>
    <m/>
    <n v="32"/>
    <n v="32"/>
    <n v="32"/>
    <m/>
    <m/>
    <n v="2849"/>
    <n v="66"/>
    <m/>
    <m/>
    <m/>
    <m/>
    <m/>
    <n v="2915"/>
    <n v="50"/>
    <n v="15"/>
    <n v="15"/>
    <n v="27"/>
    <m/>
    <m/>
    <m/>
    <m/>
    <m/>
    <m/>
    <m/>
    <n v="13"/>
    <n v="120"/>
    <m/>
    <m/>
    <m/>
    <m/>
    <m/>
    <m/>
    <m/>
    <m/>
    <m/>
    <m/>
    <m/>
    <m/>
    <m/>
    <m/>
    <m/>
    <m/>
    <m/>
    <m/>
    <m/>
    <m/>
    <m/>
    <m/>
    <m/>
    <m/>
    <m/>
    <m/>
    <m/>
    <m/>
    <n v="2915"/>
    <n v="0"/>
    <n v="321.7"/>
    <n v="0"/>
    <n v="509.5"/>
    <n v="831.2"/>
    <m/>
    <n v="17"/>
    <n v="0"/>
    <n v="0"/>
    <n v="4.3"/>
    <n v="1.5"/>
    <n v="1.68"/>
    <n v="0"/>
    <n v="3.5"/>
    <n v="0"/>
    <n v="0"/>
    <n v="0"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Bundibugyo Energy Cooperative Society (BECS)"/>
    <x v="12"/>
    <s v="BECS"/>
    <s v="D10"/>
    <s v="2019Q1D10"/>
    <n v="582307.63271999999"/>
    <n v="102760.17047999997"/>
    <m/>
    <m/>
    <m/>
    <m/>
    <m/>
    <n v="685067.80319999997"/>
    <m/>
    <m/>
    <m/>
    <m/>
    <m/>
    <m/>
    <m/>
    <m/>
    <m/>
    <m/>
    <n v="863676"/>
    <m/>
    <m/>
    <m/>
    <n v="863676"/>
    <m/>
    <m/>
    <m/>
    <m/>
    <m/>
    <m/>
    <m/>
    <m/>
    <m/>
    <m/>
    <m/>
    <n v="7"/>
    <n v="27"/>
    <m/>
    <m/>
    <n v="8"/>
    <m/>
    <m/>
    <n v="4"/>
    <m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8597"/>
    <n v="60"/>
    <m/>
    <m/>
    <m/>
    <m/>
    <m/>
    <n v="8657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147"/>
    <n v="0"/>
    <n v="107"/>
    <n v="254"/>
    <m/>
    <m/>
    <m/>
    <m/>
    <m/>
    <m/>
    <m/>
    <m/>
    <m/>
    <m/>
    <m/>
    <m/>
    <s v="Minigrid"/>
    <m/>
    <m/>
    <m/>
    <m/>
    <m/>
    <m/>
    <m/>
    <m/>
    <m/>
    <m/>
    <m/>
    <m/>
    <m/>
    <m/>
    <m/>
    <m/>
    <m/>
  </r>
  <r>
    <x v="0"/>
    <x v="3"/>
    <s v="2019Q1"/>
    <s v="Distribution"/>
    <s v="Local"/>
    <s v="UMEME(U) Limited"/>
    <x v="1"/>
    <s v="Umeme"/>
    <s v="D14"/>
    <s v="2019Q1D14"/>
    <n v="159431648.68128487"/>
    <n v="93500536.803217247"/>
    <n v="129736978.29099998"/>
    <n v="217218095.35500002"/>
    <n v="187842194.13800001"/>
    <n v="221620.508"/>
    <m/>
    <n v="787951073.77650213"/>
    <m/>
    <m/>
    <m/>
    <m/>
    <m/>
    <m/>
    <m/>
    <m/>
    <m/>
    <m/>
    <n v="248927128"/>
    <n v="495159500"/>
    <n v="205054794"/>
    <m/>
    <n v="949141422"/>
    <m/>
    <m/>
    <m/>
    <m/>
    <m/>
    <m/>
    <m/>
    <m/>
    <n v="206"/>
    <n v="1"/>
    <n v="142"/>
    <n v="1017"/>
    <n v="3927"/>
    <n v="3"/>
    <n v="1"/>
    <n v="2457"/>
    <n v="18"/>
    <n v="3"/>
    <n v="1983"/>
    <n v="14"/>
    <n v="21"/>
    <n v="1224"/>
    <m/>
    <n v="9"/>
    <n v="854"/>
    <m/>
    <n v="4"/>
    <n v="67"/>
    <n v="30"/>
    <n v="17"/>
    <n v="34"/>
    <m/>
    <m/>
    <m/>
    <m/>
    <m/>
    <m/>
    <m/>
    <m/>
    <m/>
    <m/>
    <m/>
    <n v="1811717"/>
    <n v="12032"/>
    <n v="3"/>
    <n v="1498"/>
    <n v="1501"/>
    <n v="1496"/>
    <n v="5"/>
    <m/>
    <n v="1202372"/>
    <n v="108585"/>
    <n v="2635"/>
    <n v="517"/>
    <n v="37"/>
    <n v="252"/>
    <m/>
    <n v="1314398"/>
    <n v="22003.033351983155"/>
    <n v="10742.379471109629"/>
    <n v="0"/>
    <n v="10386.659639241856"/>
    <m/>
    <m/>
    <m/>
    <m/>
    <m/>
    <m/>
    <m/>
    <n v="8603.4339850798042"/>
    <n v="51735.506447414446"/>
    <m/>
    <m/>
    <m/>
    <m/>
    <m/>
    <m/>
    <m/>
    <m/>
    <m/>
    <m/>
    <m/>
    <m/>
    <m/>
    <m/>
    <m/>
    <m/>
    <m/>
    <m/>
    <m/>
    <m/>
    <m/>
    <m/>
    <m/>
    <m/>
    <m/>
    <m/>
    <m/>
    <m/>
    <m/>
    <n v="595.19999999999993"/>
    <n v="20093.729999999956"/>
    <n v="6141.1135652125931"/>
    <n v="8174.42"/>
    <n v="34409.263565212546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2019Q1"/>
    <s v="Distribution"/>
    <s v="Local"/>
    <s v="Kyegegewa Rural Electricity Cooperation Society"/>
    <x v="0"/>
    <s v="KRECS"/>
    <s v="D11"/>
    <s v="2019Q1D11"/>
    <n v="440364.1"/>
    <n v="295391"/>
    <n v="0"/>
    <n v="0"/>
    <m/>
    <m/>
    <m/>
    <n v="735755.1"/>
    <m/>
    <m/>
    <m/>
    <m/>
    <m/>
    <m/>
    <m/>
    <m/>
    <m/>
    <n v="411.293813"/>
    <n v="1062636"/>
    <m/>
    <m/>
    <m/>
    <n v="1062636"/>
    <m/>
    <n v="313.66677800000002"/>
    <m/>
    <m/>
    <m/>
    <m/>
    <m/>
    <m/>
    <m/>
    <m/>
    <m/>
    <n v="24"/>
    <n v="116"/>
    <m/>
    <m/>
    <n v="24"/>
    <m/>
    <m/>
    <n v="2"/>
    <m/>
    <m/>
    <n v="0"/>
    <n v="0"/>
    <m/>
    <m/>
    <m/>
    <m/>
    <m/>
    <m/>
    <m/>
    <m/>
    <m/>
    <m/>
    <m/>
    <m/>
    <m/>
    <m/>
    <m/>
    <m/>
    <m/>
    <m/>
    <m/>
    <n v="9200"/>
    <n v="166"/>
    <m/>
    <n v="38"/>
    <n v="38"/>
    <n v="0"/>
    <n v="35"/>
    <n v="3"/>
    <n v="5908"/>
    <n v="127"/>
    <n v="0"/>
    <n v="0"/>
    <m/>
    <m/>
    <m/>
    <n v="6035"/>
    <n v="87.690657999999999"/>
    <n v="30.774099999999997"/>
    <n v="29.4376"/>
    <n v="28.501598000000001"/>
    <m/>
    <m/>
    <m/>
    <m/>
    <m/>
    <m/>
    <m/>
    <n v="3.0149249999999999"/>
    <n v="179.418881"/>
    <m/>
    <m/>
    <m/>
    <m/>
    <m/>
    <m/>
    <m/>
    <m/>
    <m/>
    <m/>
    <m/>
    <m/>
    <m/>
    <m/>
    <m/>
    <m/>
    <m/>
    <m/>
    <m/>
    <m/>
    <m/>
    <m/>
    <m/>
    <m/>
    <m/>
    <m/>
    <m/>
    <m/>
    <n v="1906"/>
    <n v="0"/>
    <n v="290"/>
    <n v="0"/>
    <n v="203"/>
    <n v="493"/>
    <m/>
    <n v="52.528531000000001"/>
    <n v="0.17599999999999999"/>
    <m/>
    <n v="0.1"/>
    <n v="10.022"/>
    <n v="0"/>
    <m/>
    <m/>
    <m/>
    <m/>
    <n v="0.2"/>
    <s v="Minigrid"/>
    <m/>
    <m/>
    <m/>
    <m/>
    <m/>
    <m/>
    <m/>
    <m/>
    <m/>
    <m/>
    <m/>
    <m/>
    <m/>
    <m/>
    <m/>
    <m/>
    <m/>
  </r>
  <r>
    <x v="12"/>
    <x v="3"/>
    <s v="2020Q1"/>
    <s v="Distribution"/>
    <s v="Local"/>
    <s v="Central North Service Territory (CNST)"/>
    <x v="2"/>
    <s v="UEDCL"/>
    <s v="D1"/>
    <s v="2020Q1D1"/>
    <n v="317883.98934821127"/>
    <n v="247206.32378675486"/>
    <n v="100837"/>
    <n v="0"/>
    <n v="0"/>
    <n v="0"/>
    <m/>
    <n v="665927.31313496619"/>
    <m/>
    <m/>
    <m/>
    <m/>
    <m/>
    <m/>
    <m/>
    <m/>
    <m/>
    <n v="440.52651800000001"/>
    <m/>
    <m/>
    <m/>
    <m/>
    <n v="666197.91313496605"/>
    <m/>
    <n v="244.64463626399998"/>
    <n v="0"/>
    <n v="0"/>
    <n v="0.10823999999994412"/>
    <n v="0.16235999999991615"/>
    <m/>
    <m/>
    <m/>
    <m/>
    <m/>
    <n v="21"/>
    <n v="127"/>
    <m/>
    <m/>
    <n v="23"/>
    <m/>
    <m/>
    <n v="1"/>
    <n v="0"/>
    <n v="0"/>
    <n v="3"/>
    <n v="1"/>
    <n v="0"/>
    <n v="0"/>
    <m/>
    <n v="0"/>
    <n v="0"/>
    <n v="0"/>
    <n v="0"/>
    <m/>
    <m/>
    <m/>
    <m/>
    <m/>
    <m/>
    <m/>
    <m/>
    <m/>
    <m/>
    <m/>
    <m/>
    <n v="10635"/>
    <n v="176"/>
    <m/>
    <n v="25"/>
    <n v="25"/>
    <n v="25"/>
    <m/>
    <n v="0"/>
    <n v="3855"/>
    <n v="77"/>
    <n v="6"/>
    <n v="0"/>
    <n v="0"/>
    <n v="1"/>
    <m/>
    <n v="3939"/>
    <n v="212.867977"/>
    <n v="42.044961999999998"/>
    <n v="37.566729000000002"/>
    <n v="45.567173999999994"/>
    <m/>
    <m/>
    <m/>
    <m/>
    <m/>
    <m/>
    <m/>
    <n v="0"/>
    <n v="338.04684199999997"/>
    <n v="32"/>
    <n v="13.527632736177873"/>
    <n v="8.2677509375335116"/>
    <n v="165.12"/>
    <n v="69.802584918677823"/>
    <n v="42.661594837672915"/>
    <m/>
    <m/>
    <m/>
    <n v="407.42"/>
    <n v="172.23212904292467"/>
    <n v="105.26397146780948"/>
    <n v="28.19"/>
    <n v="11.916998963526696"/>
    <n v="7.2833718415334276"/>
    <m/>
    <m/>
    <m/>
    <n v="12"/>
    <n v="31"/>
    <n v="125"/>
    <n v="96"/>
    <n v="126"/>
    <n v="12"/>
    <n v="31"/>
    <n v="125"/>
    <n v="96"/>
    <n v="56"/>
    <n v="3939"/>
    <n v="0.4"/>
    <n v="436.51299999999998"/>
    <n v="0"/>
    <n v="632.06499999999994"/>
    <n v="1068.578"/>
    <m/>
    <n v="34.99888"/>
    <n v="0"/>
    <n v="0"/>
    <n v="0"/>
    <n v="0"/>
    <n v="6.3264399999999998"/>
    <n v="0"/>
    <n v="0"/>
    <m/>
    <m/>
    <n v="0.211865"/>
    <m/>
    <m/>
    <m/>
    <m/>
    <m/>
    <m/>
    <m/>
    <m/>
    <m/>
    <m/>
    <m/>
    <m/>
    <m/>
    <m/>
    <m/>
    <n v="0"/>
    <n v="0.10823999999994412"/>
    <n v="0.16235999999991615"/>
  </r>
  <r>
    <x v="12"/>
    <x v="3"/>
    <s v="2020Q1"/>
    <s v="Distribution"/>
    <s v="Local"/>
    <s v="Eastern Service Territory (EST)"/>
    <x v="3"/>
    <s v="UEDCL"/>
    <s v="D2"/>
    <s v="2020Q1D2"/>
    <n v="398058.89999999601"/>
    <n v="328056.89999999909"/>
    <n v="0"/>
    <n v="0"/>
    <n v="0"/>
    <n v="0"/>
    <m/>
    <n v="726115.79999999516"/>
    <m/>
    <m/>
    <m/>
    <m/>
    <m/>
    <m/>
    <m/>
    <m/>
    <m/>
    <n v="510.55193999999995"/>
    <m/>
    <m/>
    <m/>
    <m/>
    <n v="822769.5"/>
    <m/>
    <n v="264.28207369199998"/>
    <n v="0"/>
    <n v="0"/>
    <n v="38.661480000001944"/>
    <n v="57.992220000002902"/>
    <m/>
    <m/>
    <m/>
    <m/>
    <m/>
    <n v="43"/>
    <n v="206"/>
    <m/>
    <m/>
    <n v="44"/>
    <m/>
    <m/>
    <n v="10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8090"/>
    <n v="304"/>
    <m/>
    <n v="21"/>
    <n v="21"/>
    <n v="21"/>
    <m/>
    <n v="0"/>
    <n v="6786"/>
    <n v="127"/>
    <n v="0"/>
    <n v="0"/>
    <n v="0"/>
    <n v="0"/>
    <m/>
    <n v="6913"/>
    <n v="187.536406"/>
    <n v="59.199870000000004"/>
    <n v="31.344623000000002"/>
    <n v="44.222355999999998"/>
    <m/>
    <m/>
    <m/>
    <m/>
    <m/>
    <m/>
    <m/>
    <n v="0"/>
    <n v="322.30325499999998"/>
    <n v="4"/>
    <n v="1.6478880695079883"/>
    <n v="1.0071479908815446"/>
    <n v="28.183299999999999"/>
    <n v="11.61073095734112"/>
    <n v="7.0961884928529591"/>
    <m/>
    <m/>
    <m/>
    <n v="413.28000000000003"/>
    <n v="170.25979534156539"/>
    <n v="104.05853041788122"/>
    <m/>
    <m/>
    <m/>
    <m/>
    <m/>
    <m/>
    <n v="13"/>
    <n v="23"/>
    <n v="104"/>
    <n v="98"/>
    <n v="78"/>
    <n v="13"/>
    <n v="23"/>
    <n v="104"/>
    <n v="98"/>
    <n v="72"/>
    <n v="6225"/>
    <n v="0"/>
    <n v="604.274"/>
    <n v="0"/>
    <n v="800.12300000000005"/>
    <n v="1404.3969999999999"/>
    <m/>
    <n v="61.403999999999996"/>
    <n v="0"/>
    <n v="0"/>
    <n v="1.171864"/>
    <n v="0"/>
    <n v="15.193559"/>
    <n v="0"/>
    <n v="0"/>
    <m/>
    <m/>
    <n v="0.80508600000000008"/>
    <m/>
    <m/>
    <m/>
    <m/>
    <m/>
    <m/>
    <m/>
    <m/>
    <m/>
    <m/>
    <m/>
    <m/>
    <m/>
    <m/>
    <m/>
    <n v="0"/>
    <n v="38.661480000001944"/>
    <n v="57.992220000002902"/>
  </r>
  <r>
    <x v="12"/>
    <x v="3"/>
    <s v="2020Q1"/>
    <s v="Distribution"/>
    <s v="Local"/>
    <s v="Mid West Service Territory (MWST)"/>
    <x v="4"/>
    <s v="UEDCL"/>
    <s v="D3"/>
    <s v="2020Q1D3"/>
    <n v="355626.49999999756"/>
    <n v="513948.00000000105"/>
    <n v="39574.700000000004"/>
    <n v="0"/>
    <n v="0"/>
    <n v="0"/>
    <m/>
    <n v="909149.19999999856"/>
    <m/>
    <m/>
    <m/>
    <m/>
    <m/>
    <m/>
    <m/>
    <m/>
    <m/>
    <n v="628.85184399999991"/>
    <m/>
    <m/>
    <m/>
    <m/>
    <n v="1183848"/>
    <m/>
    <n v="369.983188825713"/>
    <n v="0"/>
    <n v="0"/>
    <n v="164.81928000000084"/>
    <n v="109.87952000000058"/>
    <m/>
    <m/>
    <m/>
    <m/>
    <m/>
    <n v="58"/>
    <n v="118"/>
    <m/>
    <m/>
    <n v="26"/>
    <m/>
    <m/>
    <n v="10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2265"/>
    <n v="213"/>
    <m/>
    <m/>
    <n v="14"/>
    <n v="0"/>
    <m/>
    <n v="0"/>
    <n v="4940"/>
    <n v="182"/>
    <n v="5"/>
    <n v="0"/>
    <n v="0"/>
    <n v="0"/>
    <m/>
    <n v="5127"/>
    <n v="121.780846"/>
    <n v="77.285361999999992"/>
    <n v="38.006505999999995"/>
    <n v="29.021269"/>
    <m/>
    <m/>
    <m/>
    <m/>
    <m/>
    <m/>
    <m/>
    <n v="0"/>
    <n v="266.09398299999998"/>
    <n v="33.94"/>
    <n v="19.138238083926193"/>
    <n v="11.696812660943591"/>
    <n v="456.82299999999998"/>
    <n v="257.59538409585787"/>
    <n v="157.43585887478594"/>
    <n v="0"/>
    <n v="0"/>
    <n v="0"/>
    <n v="104.94"/>
    <n v="59.174033722074682"/>
    <n v="36.165690060088991"/>
    <n v="0"/>
    <n v="0"/>
    <n v="0"/>
    <n v="0"/>
    <n v="0"/>
    <n v="0"/>
    <n v="24"/>
    <n v="21"/>
    <n v="178"/>
    <n v="145"/>
    <n v="73"/>
    <n v="20"/>
    <n v="21"/>
    <n v="102"/>
    <n v="98"/>
    <n v="68"/>
    <n v="4893"/>
    <n v="0"/>
    <n v="379.786"/>
    <n v="0"/>
    <n v="738.9559999999999"/>
    <n v="1118.742"/>
    <m/>
    <n v="48.433279999999996"/>
    <n v="0"/>
    <n v="0"/>
    <n v="2.5477959999999999"/>
    <n v="0"/>
    <n v="6.3152539999999995"/>
    <n v="0"/>
    <n v="0"/>
    <m/>
    <m/>
    <n v="0.169492"/>
    <m/>
    <m/>
    <m/>
    <m/>
    <m/>
    <m/>
    <m/>
    <m/>
    <m/>
    <m/>
    <m/>
    <m/>
    <m/>
    <m/>
    <m/>
    <n v="0"/>
    <n v="164.81928000000084"/>
    <n v="109.87952000000058"/>
  </r>
  <r>
    <x v="12"/>
    <x v="3"/>
    <s v="2020Q1"/>
    <s v="Distribution"/>
    <s v="Local"/>
    <s v="North East Service Territory (NEST)"/>
    <x v="5"/>
    <s v="UEDCL"/>
    <s v="D4"/>
    <s v="2020Q1D4"/>
    <n v="510106.60260443005"/>
    <n v="473466.24312925187"/>
    <n v="79340.399999999994"/>
    <n v="128097"/>
    <n v="0"/>
    <n v="0"/>
    <m/>
    <n v="1191010.2457336818"/>
    <m/>
    <m/>
    <m/>
    <m/>
    <m/>
    <m/>
    <m/>
    <m/>
    <m/>
    <n v="789.628468"/>
    <m/>
    <m/>
    <m/>
    <m/>
    <n v="1629193.21"/>
    <m/>
    <n v="183.910482"/>
    <n v="0"/>
    <n v="0"/>
    <n v="306.72807498642271"/>
    <n v="131.45488927989544"/>
    <m/>
    <m/>
    <m/>
    <m/>
    <m/>
    <n v="26"/>
    <n v="133"/>
    <m/>
    <m/>
    <n v="27"/>
    <m/>
    <m/>
    <n v="7"/>
    <n v="0"/>
    <n v="0"/>
    <n v="2"/>
    <n v="6"/>
    <n v="0"/>
    <n v="0"/>
    <m/>
    <n v="0"/>
    <n v="0"/>
    <n v="0"/>
    <n v="0"/>
    <m/>
    <m/>
    <m/>
    <m/>
    <m/>
    <m/>
    <m/>
    <m/>
    <m/>
    <m/>
    <m/>
    <m/>
    <n v="13920"/>
    <n v="201"/>
    <m/>
    <m/>
    <n v="30"/>
    <n v="0"/>
    <m/>
    <n v="0"/>
    <n v="5789"/>
    <n v="120"/>
    <n v="6"/>
    <n v="2"/>
    <n v="0"/>
    <n v="3"/>
    <m/>
    <n v="5920"/>
    <n v="266.18117599999999"/>
    <n v="102.12835700000001"/>
    <n v="39.402132999999999"/>
    <n v="53.415325000000003"/>
    <m/>
    <m/>
    <m/>
    <m/>
    <m/>
    <m/>
    <m/>
    <n v="0"/>
    <n v="461.12699099999998"/>
    <n v="63"/>
    <n v="46.720825330773323"/>
    <n v="28.554600421535383"/>
    <n v="99"/>
    <n v="73.418439805500938"/>
    <n v="44.871514948127029"/>
    <n v="0"/>
    <n v="0"/>
    <n v="0"/>
    <n v="361"/>
    <n v="267.71774514935191"/>
    <n v="163.62239289165512"/>
    <n v="79"/>
    <n v="58.586431763985601"/>
    <n v="35.806562433353903"/>
    <n v="0"/>
    <n v="0"/>
    <n v="0"/>
    <n v="12"/>
    <n v="20"/>
    <n v="78"/>
    <n v="80"/>
    <n v="70"/>
    <n v="12"/>
    <n v="20"/>
    <n v="78"/>
    <n v="80"/>
    <n v="70"/>
    <n v="5591"/>
    <n v="7"/>
    <n v="323.17"/>
    <n v="0"/>
    <n v="591.70000000000005"/>
    <n v="914.87000000000012"/>
    <m/>
    <n v="52.830399999999997"/>
    <n v="0"/>
    <n v="0"/>
    <n v="5.4229999999999999E-3"/>
    <n v="0"/>
    <n v="8.891864"/>
    <n v="0"/>
    <n v="0"/>
    <m/>
    <m/>
    <n v="0.55084500000000003"/>
    <m/>
    <m/>
    <m/>
    <m/>
    <m/>
    <m/>
    <m/>
    <m/>
    <m/>
    <m/>
    <m/>
    <m/>
    <m/>
    <m/>
    <m/>
    <n v="0"/>
    <n v="306.72807498642271"/>
    <n v="131.45488927989544"/>
  </r>
  <r>
    <x v="12"/>
    <x v="3"/>
    <s v="2020Q1"/>
    <s v="Distribution"/>
    <s v="Local"/>
    <s v="North North West Service Territory (NNWST)"/>
    <x v="6"/>
    <s v="UEDCL"/>
    <s v="D5"/>
    <s v="2020Q1D5"/>
    <n v="871020.69999999902"/>
    <n v="570977.80000000005"/>
    <n v="179560.5"/>
    <n v="0"/>
    <n v="0"/>
    <n v="0"/>
    <m/>
    <n v="1621558.9999999991"/>
    <m/>
    <m/>
    <m/>
    <m/>
    <m/>
    <m/>
    <m/>
    <m/>
    <m/>
    <n v="1146.523684"/>
    <m/>
    <m/>
    <m/>
    <m/>
    <n v="3193991.4"/>
    <m/>
    <n v="289.94811700000002"/>
    <n v="0"/>
    <n v="0"/>
    <n v="943.45944000000043"/>
    <n v="628.9729600000004"/>
    <m/>
    <m/>
    <m/>
    <m/>
    <m/>
    <n v="49"/>
    <n v="119"/>
    <m/>
    <m/>
    <n v="25"/>
    <m/>
    <m/>
    <n v="7"/>
    <n v="0"/>
    <n v="0"/>
    <n v="4"/>
    <n v="6"/>
    <n v="0"/>
    <n v="0"/>
    <m/>
    <n v="0"/>
    <n v="0"/>
    <n v="0"/>
    <n v="0"/>
    <m/>
    <m/>
    <m/>
    <m/>
    <m/>
    <m/>
    <m/>
    <m/>
    <m/>
    <m/>
    <m/>
    <m/>
    <n v="14225"/>
    <n v="210"/>
    <m/>
    <m/>
    <n v="43"/>
    <n v="0"/>
    <m/>
    <n v="0"/>
    <n v="9242"/>
    <n v="169"/>
    <n v="11"/>
    <n v="0"/>
    <n v="0"/>
    <n v="5"/>
    <m/>
    <n v="9427"/>
    <n v="368.45990399999999"/>
    <n v="86.179107000000002"/>
    <n v="59.708047999999998"/>
    <n v="42.178819999999995"/>
    <m/>
    <m/>
    <m/>
    <m/>
    <m/>
    <m/>
    <m/>
    <n v="0"/>
    <n v="556.52587899999992"/>
    <n v="140.42699999999999"/>
    <n v="255.58990090378265"/>
    <n v="157.00887612519369"/>
    <n v="215.91300000000001"/>
    <n v="392.98128047909898"/>
    <n v="241.40840059831046"/>
    <n v="11"/>
    <n v="20.020999593679342"/>
    <n v="12.298900050397219"/>
    <n v="847.78899999999999"/>
    <n v="1543.053020411438"/>
    <n v="947.89747043874627"/>
    <n v="101.949"/>
    <n v="190.69341704443988"/>
    <n v="117.14296609039941"/>
    <n v="0"/>
    <n v="0"/>
    <n v="0"/>
    <n v="12"/>
    <n v="24"/>
    <n v="50"/>
    <n v="78"/>
    <n v="76"/>
    <n v="12"/>
    <n v="24"/>
    <n v="50"/>
    <n v="78"/>
    <n v="76"/>
    <n v="9053"/>
    <n v="5"/>
    <n v="423.36000000000007"/>
    <n v="0"/>
    <n v="817.63299999999992"/>
    <n v="1240.9929999999999"/>
    <m/>
    <n v="88.841759999999994"/>
    <n v="0"/>
    <n v="0"/>
    <n v="0.35999799999999998"/>
    <n v="0"/>
    <n v="9.7440680000000004"/>
    <n v="0"/>
    <n v="0"/>
    <m/>
    <m/>
    <n v="0.55084600000000006"/>
    <m/>
    <m/>
    <m/>
    <m/>
    <m/>
    <m/>
    <m/>
    <m/>
    <m/>
    <m/>
    <m/>
    <m/>
    <m/>
    <m/>
    <m/>
    <n v="0"/>
    <n v="943.45944000000043"/>
    <n v="628.9729600000004"/>
  </r>
  <r>
    <x v="12"/>
    <x v="3"/>
    <s v="2020Q1"/>
    <s v="Distribution"/>
    <s v="Local"/>
    <s v="Southern Service Territory (SST)"/>
    <x v="7"/>
    <s v="UEDCL"/>
    <s v="D6"/>
    <s v="2020Q1D6"/>
    <n v="1128421.2000000034"/>
    <n v="827988.5"/>
    <n v="215894"/>
    <n v="0"/>
    <n v="0"/>
    <n v="0"/>
    <m/>
    <n v="2172303.7000000034"/>
    <m/>
    <m/>
    <m/>
    <m/>
    <m/>
    <m/>
    <m/>
    <m/>
    <m/>
    <n v="1474.2441490000001"/>
    <m/>
    <m/>
    <m/>
    <m/>
    <n v="2776468"/>
    <m/>
    <n v="591.01066298000001"/>
    <n v="0"/>
    <n v="0"/>
    <n v="302.08214999999802"/>
    <n v="302.08214999999802"/>
    <m/>
    <m/>
    <m/>
    <m/>
    <m/>
    <n v="91"/>
    <n v="207"/>
    <m/>
    <m/>
    <n v="87"/>
    <m/>
    <m/>
    <n v="13"/>
    <n v="0"/>
    <n v="0"/>
    <n v="9"/>
    <n v="5"/>
    <n v="0"/>
    <n v="0"/>
    <m/>
    <n v="0"/>
    <n v="0"/>
    <n v="0"/>
    <n v="0"/>
    <m/>
    <m/>
    <m/>
    <m/>
    <m/>
    <m/>
    <m/>
    <m/>
    <m/>
    <m/>
    <m/>
    <m/>
    <n v="28335"/>
    <n v="412"/>
    <m/>
    <m/>
    <n v="38"/>
    <n v="0"/>
    <m/>
    <n v="0"/>
    <n v="14533"/>
    <n v="313"/>
    <n v="11"/>
    <n v="0"/>
    <n v="0"/>
    <n v="0"/>
    <m/>
    <n v="14857"/>
    <n v="491.483248"/>
    <n v="217.11558200000002"/>
    <n v="104.260694"/>
    <n v="73.440818000000007"/>
    <m/>
    <m/>
    <m/>
    <m/>
    <m/>
    <m/>
    <m/>
    <n v="0"/>
    <n v="886.300342"/>
    <n v="32.54"/>
    <n v="46.328886848521478"/>
    <n v="28.315057419645111"/>
    <n v="274.10000000000002"/>
    <n v="390.25039597970931"/>
    <n v="238.51128576289881"/>
    <n v="0"/>
    <n v="0"/>
    <n v="0"/>
    <n v="333.5"/>
    <n v="474.82125888082101"/>
    <n v="290.19888289648577"/>
    <n v="18.100000000000001"/>
    <n v="25.769909402527318"/>
    <n v="15.749924379089633"/>
    <n v="0"/>
    <n v="0"/>
    <n v="0"/>
    <n v="15"/>
    <n v="26"/>
    <n v="125"/>
    <n v="209"/>
    <n v="115"/>
    <n v="15"/>
    <n v="26"/>
    <n v="125"/>
    <n v="209"/>
    <n v="100"/>
    <n v="14857"/>
    <n v="0"/>
    <n v="548.41000000000008"/>
    <n v="0"/>
    <n v="1010.9"/>
    <n v="1559.31"/>
    <m/>
    <n v="137.67264"/>
    <n v="0"/>
    <n v="0"/>
    <n v="0"/>
    <n v="0"/>
    <n v="25.226271000000001"/>
    <n v="0"/>
    <n v="0"/>
    <m/>
    <m/>
    <n v="1.5677880000000002"/>
    <m/>
    <m/>
    <m/>
    <m/>
    <m/>
    <m/>
    <m/>
    <m/>
    <m/>
    <m/>
    <m/>
    <m/>
    <m/>
    <m/>
    <m/>
    <n v="0"/>
    <n v="302.08214999999802"/>
    <n v="302.08214999999802"/>
  </r>
  <r>
    <x v="12"/>
    <x v="3"/>
    <s v="2020Q1"/>
    <s v="Distribution"/>
    <s v="Local"/>
    <s v="Southern West Service Territory (SWST)"/>
    <x v="8"/>
    <s v="UEDCL"/>
    <s v="D7"/>
    <s v="2020Q1D7"/>
    <n v="558997.80000000168"/>
    <n v="446766.10000000033"/>
    <n v="280522"/>
    <n v="385140"/>
    <n v="0"/>
    <n v="0"/>
    <m/>
    <n v="1671425.900000002"/>
    <m/>
    <m/>
    <m/>
    <m/>
    <m/>
    <m/>
    <m/>
    <m/>
    <m/>
    <n v="1086.363783"/>
    <m/>
    <m/>
    <m/>
    <m/>
    <n v="2266860"/>
    <m/>
    <n v="452.57483843"/>
    <n v="0"/>
    <n v="0"/>
    <n v="357.26045999999877"/>
    <n v="238.17363999999921"/>
    <m/>
    <m/>
    <m/>
    <m/>
    <m/>
    <n v="36"/>
    <n v="184"/>
    <m/>
    <m/>
    <n v="36"/>
    <m/>
    <m/>
    <n v="15"/>
    <n v="0"/>
    <n v="0"/>
    <n v="3"/>
    <n v="8"/>
    <n v="0"/>
    <n v="8"/>
    <m/>
    <n v="0"/>
    <n v="0"/>
    <n v="0"/>
    <n v="0"/>
    <m/>
    <m/>
    <m/>
    <m/>
    <m/>
    <m/>
    <m/>
    <m/>
    <m/>
    <m/>
    <m/>
    <m/>
    <n v="24165"/>
    <n v="290"/>
    <m/>
    <m/>
    <n v="31"/>
    <n v="0"/>
    <m/>
    <n v="0"/>
    <n v="10605"/>
    <n v="209"/>
    <n v="11"/>
    <n v="0"/>
    <n v="0"/>
    <n v="0"/>
    <m/>
    <n v="10825"/>
    <n v="287.96496999999999"/>
    <n v="85.141021999999992"/>
    <n v="63.223707999999995"/>
    <n v="50.637099999999997"/>
    <m/>
    <m/>
    <m/>
    <m/>
    <m/>
    <m/>
    <m/>
    <n v="0"/>
    <n v="486.96679999999998"/>
    <n v="42.04"/>
    <n v="52.428087920910336"/>
    <n v="32.042736635062376"/>
    <n v="374.11"/>
    <n v="466.5526158918118"/>
    <n v="285.145295017678"/>
    <n v="0"/>
    <n v="0"/>
    <n v="0"/>
    <n v="433.5"/>
    <n v="540.61789043089038"/>
    <n v="330.41213918409937"/>
    <n v="18.100000000000001"/>
    <n v="22.572511688117917"/>
    <n v="13.795754830985466"/>
    <n v="0"/>
    <n v="0"/>
    <n v="0"/>
    <n v="0"/>
    <n v="0"/>
    <n v="0"/>
    <n v="0"/>
    <n v="0"/>
    <n v="0"/>
    <n v="0"/>
    <n v="0"/>
    <n v="0"/>
    <n v="0"/>
    <n v="10826"/>
    <n v="4"/>
    <n v="308.86500000000001"/>
    <n v="0"/>
    <n v="882.45"/>
    <n v="1191.3150000000001"/>
    <m/>
    <n v="95.234160000000003"/>
    <n v="0"/>
    <n v="0"/>
    <n v="1.8771180000000001"/>
    <n v="0"/>
    <n v="7.7166110000000003"/>
    <n v="0"/>
    <n v="0"/>
    <m/>
    <m/>
    <n v="0.46609900000000004"/>
    <m/>
    <m/>
    <m/>
    <m/>
    <m/>
    <m/>
    <m/>
    <m/>
    <m/>
    <m/>
    <m/>
    <m/>
    <m/>
    <m/>
    <m/>
    <n v="0"/>
    <n v="357.26045999999877"/>
    <n v="238.17363999999921"/>
  </r>
  <r>
    <x v="12"/>
    <x v="3"/>
    <s v="2020Q1"/>
    <s v="Distribution"/>
    <s v="Local"/>
    <s v="North Western Service Territory (NWST)"/>
    <x v="9"/>
    <s v="UEDCL"/>
    <s v="D8"/>
    <s v="2020Q1D8"/>
    <n v="1764224.3000000108"/>
    <n v="1498465.8000000017"/>
    <n v="1057629.2"/>
    <n v="479860"/>
    <n v="0"/>
    <n v="0"/>
    <m/>
    <n v="4800179.3000000129"/>
    <m/>
    <m/>
    <m/>
    <m/>
    <m/>
    <m/>
    <m/>
    <m/>
    <m/>
    <n v="3267.3492547527899"/>
    <m/>
    <m/>
    <m/>
    <m/>
    <n v="11444336.140000001"/>
    <m/>
    <n v="1329.7237339999999"/>
    <n v="0"/>
    <n v="1328.8313679999978"/>
    <n v="0"/>
    <n v="0"/>
    <m/>
    <m/>
    <m/>
    <m/>
    <m/>
    <n v="301"/>
    <n v="118"/>
    <m/>
    <m/>
    <n v="44"/>
    <m/>
    <m/>
    <n v="3"/>
    <n v="30"/>
    <n v="0"/>
    <n v="15"/>
    <n v="0"/>
    <n v="0"/>
    <n v="0"/>
    <m/>
    <n v="0"/>
    <n v="0"/>
    <n v="0"/>
    <n v="0"/>
    <m/>
    <m/>
    <m/>
    <m/>
    <m/>
    <m/>
    <m/>
    <m/>
    <m/>
    <m/>
    <m/>
    <m/>
    <n v="30650"/>
    <n v="511"/>
    <m/>
    <m/>
    <n v="64"/>
    <n v="0"/>
    <m/>
    <n v="0"/>
    <n v="19819"/>
    <n v="563"/>
    <n v="49"/>
    <n v="5"/>
    <n v="0"/>
    <n v="3"/>
    <m/>
    <n v="20439"/>
    <n v="491.483248"/>
    <n v="217.11558200000002"/>
    <n v="104.260694"/>
    <n v="73.440818000000007"/>
    <m/>
    <m/>
    <m/>
    <m/>
    <m/>
    <m/>
    <m/>
    <n v="0"/>
    <n v="886.300342"/>
    <n v="12"/>
    <n v="39.372625837320669"/>
    <n v="24.063564596124454"/>
    <n v="524"/>
    <n v="1719.2713282296693"/>
    <n v="1050.775654030768"/>
    <n v="48"/>
    <n v="157.49050334928268"/>
    <n v="96.254258384497817"/>
    <n v="153"/>
    <n v="502.00097942583852"/>
    <n v="306.81044860058682"/>
    <n v="8"/>
    <n v="26.248417224880445"/>
    <n v="16.042376397416305"/>
    <n v="0"/>
    <n v="0"/>
    <n v="0"/>
    <n v="101"/>
    <n v="66"/>
    <n v="1121"/>
    <n v="0"/>
    <n v="0"/>
    <n v="96"/>
    <n v="66"/>
    <n v="872"/>
    <n v="0"/>
    <n v="0"/>
    <n v="1101"/>
    <n v="20439"/>
    <n v="0"/>
    <n v="1700.42"/>
    <n v="0"/>
    <n v="1700.42"/>
    <m/>
    <n v="192.25528"/>
    <n v="0"/>
    <n v="0"/>
    <n v="0"/>
    <n v="0"/>
    <n v="25.226271000000001"/>
    <n v="0"/>
    <n v="0"/>
    <m/>
    <m/>
    <n v="1.5677880000000002"/>
    <m/>
    <m/>
    <m/>
    <m/>
    <m/>
    <m/>
    <m/>
    <m/>
    <m/>
    <m/>
    <m/>
    <m/>
    <m/>
    <m/>
    <m/>
    <n v="1328.8313679999978"/>
    <n v="0"/>
    <n v="0"/>
  </r>
  <r>
    <x v="12"/>
    <x v="3"/>
    <s v="2020Q1"/>
    <s v="Distribution"/>
    <s v="Local"/>
    <s v="Kyegegewa Rural Electricity Cooperation Society"/>
    <x v="0"/>
    <s v="KRECS"/>
    <s v="D11"/>
    <s v="2020Q1D11"/>
    <n v="534976"/>
    <n v="485188"/>
    <n v="0"/>
    <n v="0"/>
    <n v="0"/>
    <n v="0"/>
    <m/>
    <n v="1020164"/>
    <m/>
    <m/>
    <m/>
    <m/>
    <m/>
    <m/>
    <m/>
    <m/>
    <m/>
    <n v="0"/>
    <m/>
    <m/>
    <m/>
    <m/>
    <n v="1428767"/>
    <m/>
    <n v="399.11339299999997"/>
    <n v="22640933"/>
    <n v="27.4"/>
    <n v="22.73"/>
    <n v="0"/>
    <m/>
    <m/>
    <m/>
    <m/>
    <m/>
    <n v="0"/>
    <n v="2"/>
    <m/>
    <m/>
    <n v="0"/>
    <m/>
    <m/>
    <n v="0"/>
    <n v="0"/>
    <n v="0"/>
    <n v="0"/>
    <n v="0"/>
    <n v="0"/>
    <n v="0"/>
    <m/>
    <n v="0"/>
    <n v="0"/>
    <n v="0"/>
    <n v="0"/>
    <m/>
    <m/>
    <m/>
    <m/>
    <m/>
    <m/>
    <m/>
    <m/>
    <m/>
    <m/>
    <m/>
    <m/>
    <n v="100"/>
    <n v="2"/>
    <m/>
    <m/>
    <n v="39"/>
    <n v="0"/>
    <m/>
    <n v="4"/>
    <n v="7185"/>
    <n v="138"/>
    <n v="3"/>
    <n v="0"/>
    <n v="0"/>
    <n v="0"/>
    <m/>
    <n v="7326"/>
    <n v="129.889906"/>
    <n v="61.491503000000002"/>
    <n v="29.371334000000001"/>
    <n v="41.114347000000002"/>
    <m/>
    <m/>
    <m/>
    <m/>
    <m/>
    <m/>
    <m/>
    <n v="15.680517999999999"/>
    <n v="277.54760799999997"/>
    <n v="0"/>
    <n v="0"/>
    <n v="0"/>
    <n v="96"/>
    <n v="21.2"/>
    <n v="5.9359999999999999"/>
    <n v="68"/>
    <n v="14.9"/>
    <n v="4.1719999999999997"/>
    <n v="78"/>
    <n v="17.16"/>
    <n v="4.8048000000000002"/>
    <n v="78"/>
    <n v="17.16"/>
    <n v="4.8048000000000002"/>
    <n v="16"/>
    <n v="3.52"/>
    <n v="0.98560000000000003"/>
    <n v="0"/>
    <n v="190"/>
    <n v="79"/>
    <n v="0"/>
    <n v="0"/>
    <n v="0"/>
    <n v="190"/>
    <n v="79"/>
    <n v="0"/>
    <n v="406"/>
    <n v="7704"/>
    <n v="0"/>
    <n v="469"/>
    <n v="0"/>
    <n v="611"/>
    <n v="1080"/>
    <m/>
    <n v="74.880034999999992"/>
    <n v="8.9830000000000007E-2"/>
    <n v="0.12"/>
    <n v="4.0977109999999994"/>
    <n v="0"/>
    <n v="0"/>
    <n v="0"/>
    <n v="0.20500000000000002"/>
    <m/>
    <m/>
    <n v="0.57660999999999996"/>
    <m/>
    <m/>
    <m/>
    <m/>
    <m/>
    <m/>
    <m/>
    <m/>
    <m/>
    <m/>
    <m/>
    <m/>
    <m/>
    <m/>
    <m/>
    <n v="27.4"/>
    <n v="22.73"/>
    <n v="0"/>
  </r>
  <r>
    <x v="12"/>
    <x v="3"/>
    <s v="2020Q1"/>
    <s v="Distribution"/>
    <s v="Local"/>
    <s v="Kilembe Investment Limited"/>
    <x v="10"/>
    <s v="KIL"/>
    <s v="D12"/>
    <s v="2020Q1D12"/>
    <n v="904424.46"/>
    <n v="388870.59"/>
    <n v="108616"/>
    <n v="0"/>
    <n v="0"/>
    <n v="0"/>
    <m/>
    <n v="1401911.05"/>
    <m/>
    <m/>
    <m/>
    <m/>
    <m/>
    <m/>
    <m/>
    <m/>
    <m/>
    <n v="850.33000000000015"/>
    <m/>
    <m/>
    <m/>
    <m/>
    <n v="1900670"/>
    <m/>
    <n v="526.20000000000005"/>
    <n v="1900.67"/>
    <n v="36.50239449"/>
    <n v="71.912287730000003"/>
    <n v="57.838011100000003"/>
    <m/>
    <m/>
    <m/>
    <m/>
    <m/>
    <n v="27"/>
    <n v="118"/>
    <m/>
    <m/>
    <n v="41"/>
    <m/>
    <m/>
    <n v="8"/>
    <n v="0"/>
    <n v="0"/>
    <n v="5"/>
    <n v="3"/>
    <n v="0"/>
    <n v="0"/>
    <m/>
    <n v="0"/>
    <n v="0"/>
    <n v="0"/>
    <n v="0"/>
    <m/>
    <m/>
    <m/>
    <m/>
    <m/>
    <m/>
    <m/>
    <m/>
    <m/>
    <m/>
    <m/>
    <m/>
    <n v="14795"/>
    <n v="202"/>
    <m/>
    <n v="35"/>
    <n v="35"/>
    <n v="21"/>
    <n v="12"/>
    <n v="2"/>
    <n v="14897"/>
    <n v="166"/>
    <n v="50"/>
    <n v="0"/>
    <n v="0"/>
    <n v="0"/>
    <m/>
    <n v="15113"/>
    <n v="198.23"/>
    <n v="133.49"/>
    <n v="100.18"/>
    <n v="109.7"/>
    <m/>
    <m/>
    <m/>
    <m/>
    <m/>
    <m/>
    <m/>
    <n v="55.68"/>
    <n v="597.28"/>
    <n v="0"/>
    <n v="0"/>
    <n v="0"/>
    <n v="60.197000000000003"/>
    <n v="52.967340300000004"/>
    <n v="13.983377839200001"/>
    <n v="39.1"/>
    <n v="34.404090000000004"/>
    <n v="9.0826797600000013"/>
    <n v="401.03629999999998"/>
    <n v="352.87184036999997"/>
    <n v="93.15816585767999"/>
    <n v="0"/>
    <n v="0"/>
    <n v="0"/>
    <n v="0"/>
    <n v="0"/>
    <n v="0"/>
    <n v="6"/>
    <n v="24"/>
    <n v="25"/>
    <n v="15"/>
    <n v="179"/>
    <n v="6"/>
    <n v="24"/>
    <n v="23"/>
    <n v="14"/>
    <n v="0"/>
    <n v="15113"/>
    <n v="0"/>
    <n v="565.39300000000003"/>
    <n v="32.409999999999997"/>
    <n v="245.01"/>
    <n v="842.81299999999999"/>
    <m/>
    <n v="164.99460300000001"/>
    <n v="0.20879999999999999"/>
    <n v="0"/>
    <n v="0"/>
    <n v="8.1655999999999995"/>
    <n v="0.54279999999999995"/>
    <n v="0"/>
    <n v="9.5547199999999997"/>
    <m/>
    <m/>
    <n v="0"/>
    <m/>
    <m/>
    <m/>
    <m/>
    <m/>
    <m/>
    <m/>
    <m/>
    <m/>
    <m/>
    <m/>
    <m/>
    <m/>
    <m/>
    <m/>
    <n v="36.50239449"/>
    <n v="71.912287730000003"/>
    <n v="57.838011100000003"/>
  </r>
  <r>
    <x v="12"/>
    <x v="3"/>
    <s v="2020Q1"/>
    <s v="Distribution"/>
    <s v="Local"/>
    <s v="Pader Abim Community Multipurpose Electric Co-operative Society Limited"/>
    <x v="11"/>
    <s v="PACMECS"/>
    <s v="D9"/>
    <s v="2020Q1D9"/>
    <n v="320393"/>
    <n v="162207.79999999999"/>
    <n v="0"/>
    <n v="0"/>
    <n v="0"/>
    <n v="0"/>
    <m/>
    <n v="482600.8"/>
    <m/>
    <m/>
    <m/>
    <m/>
    <m/>
    <m/>
    <m/>
    <m/>
    <m/>
    <n v="312.46517499999999"/>
    <m/>
    <m/>
    <m/>
    <m/>
    <n v="592598"/>
    <m/>
    <n v="207.47197500000001"/>
    <n v="9450026"/>
    <n v="10643.46"/>
    <n v="89790"/>
    <n v="10774.8"/>
    <m/>
    <m/>
    <m/>
    <m/>
    <m/>
    <n v="20"/>
    <n v="59"/>
    <m/>
    <m/>
    <n v="15"/>
    <m/>
    <m/>
    <n v="3"/>
    <n v="0"/>
    <n v="0"/>
    <n v="2"/>
    <n v="0"/>
    <n v="0"/>
    <n v="0"/>
    <m/>
    <n v="0"/>
    <n v="0"/>
    <n v="0"/>
    <n v="0"/>
    <m/>
    <m/>
    <m/>
    <m/>
    <m/>
    <m/>
    <m/>
    <m/>
    <m/>
    <m/>
    <m/>
    <m/>
    <n v="6180"/>
    <n v="99"/>
    <m/>
    <n v="32"/>
    <n v="32"/>
    <n v="0"/>
    <m/>
    <n v="0"/>
    <n v="3211"/>
    <n v="68"/>
    <n v="0"/>
    <n v="0"/>
    <n v="0"/>
    <n v="0"/>
    <m/>
    <n v="3279"/>
    <n v="40.377537000000004"/>
    <n v="195.13055"/>
    <n v="34.191899999999997"/>
    <n v="79.176500000000004"/>
    <m/>
    <m/>
    <m/>
    <m/>
    <m/>
    <m/>
    <m/>
    <n v="25.843434999999999"/>
    <n v="374.719922"/>
    <n v="49.6"/>
    <n v="13822.5"/>
    <n v="9.2527814999999993"/>
    <n v="17.600000000000001"/>
    <n v="5968"/>
    <n v="3.9949791999999995"/>
    <n v="0"/>
    <n v="0"/>
    <n v="0"/>
    <n v="100.23"/>
    <n v="35126.199999999997"/>
    <n v="23.513478279999998"/>
    <n v="27.8"/>
    <n v="10652"/>
    <n v="7.1304487999999999"/>
    <n v="5.7"/>
    <n v="3095"/>
    <n v="2.071793"/>
    <n v="0"/>
    <n v="24"/>
    <n v="8"/>
    <n v="15"/>
    <n v="9"/>
    <n v="0"/>
    <n v="24"/>
    <n v="8"/>
    <n v="12"/>
    <n v="9"/>
    <n v="512800"/>
    <n v="0"/>
    <n v="321.7"/>
    <n v="0"/>
    <n v="512.79999999999995"/>
    <n v="834.5"/>
    <m/>
    <n v="24.544627999999999"/>
    <n v="4.9000000000000002E-2"/>
    <n v="0"/>
    <n v="1.582697"/>
    <n v="0.17699999999999999"/>
    <n v="2.4579789999999999"/>
    <n v="0"/>
    <n v="0.77629400000000004"/>
    <m/>
    <m/>
    <n v="0"/>
    <m/>
    <m/>
    <m/>
    <m/>
    <m/>
    <m/>
    <m/>
    <m/>
    <m/>
    <m/>
    <m/>
    <m/>
    <m/>
    <m/>
    <m/>
    <n v="10643.46"/>
    <n v="89790"/>
    <n v="10774.8"/>
  </r>
  <r>
    <x v="12"/>
    <x v="3"/>
    <s v="2020Q1"/>
    <s v="Distribution"/>
    <s v="Local"/>
    <s v="UMEME(U) Limited"/>
    <x v="1"/>
    <s v="Umeme"/>
    <s v="D14"/>
    <s v="2020Q1D14"/>
    <n v="181640093.94266859"/>
    <n v="90828996.193707153"/>
    <n v="127588158.33000004"/>
    <n v="216894243.64700001"/>
    <n v="234607039.16799998"/>
    <n v="367782.82299999997"/>
    <m/>
    <n v="851926314.10437572"/>
    <n v="124618"/>
    <n v="59915"/>
    <n v="247073"/>
    <m/>
    <m/>
    <m/>
    <m/>
    <m/>
    <m/>
    <n v="431606"/>
    <n v="266316313.00000003"/>
    <n v="528067307"/>
    <n v="211772361"/>
    <m/>
    <n v="1006155981.0000001"/>
    <m/>
    <n v="296984.59136076167"/>
    <n v="0"/>
    <n v="0"/>
    <n v="0"/>
    <n v="0"/>
    <n v="0"/>
    <n v="0"/>
    <n v="206"/>
    <n v="1"/>
    <n v="140"/>
    <n v="1161"/>
    <n v="4708"/>
    <n v="3"/>
    <n v="1"/>
    <n v="2748"/>
    <n v="17"/>
    <n v="3"/>
    <n v="2141"/>
    <n v="14"/>
    <n v="21"/>
    <n v="1277"/>
    <m/>
    <n v="9"/>
    <n v="922"/>
    <n v="0"/>
    <n v="5"/>
    <n v="80"/>
    <n v="33"/>
    <n v="20"/>
    <n v="80"/>
    <m/>
    <m/>
    <m/>
    <m/>
    <m/>
    <m/>
    <m/>
    <m/>
    <m/>
    <m/>
    <m/>
    <n v="2025020"/>
    <n v="13590"/>
    <n v="5"/>
    <n v="1620"/>
    <n v="1625"/>
    <n v="1367"/>
    <n v="253"/>
    <n v="0"/>
    <n v="1416289"/>
    <n v="87114"/>
    <n v="2758"/>
    <n v="547"/>
    <n v="49"/>
    <n v="230"/>
    <m/>
    <n v="1506987"/>
    <n v="25267.965861760036"/>
    <n v="12256.662219891668"/>
    <n v="0"/>
    <n v="7697.2069944716677"/>
    <m/>
    <m/>
    <m/>
    <m/>
    <m/>
    <m/>
    <m/>
    <n v="10964.796882118337"/>
    <n v="56186.6319582417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696"/>
    <n v="75454"/>
    <n v="144"/>
    <n v="0"/>
    <n v="0"/>
    <n v="0"/>
    <n v="0"/>
    <n v="0"/>
    <n v="0"/>
    <n v="0"/>
    <n v="0"/>
    <n v="595.19999999999993"/>
    <n v="21110.740926777282"/>
    <n v="6449.0173598613374"/>
    <n v="8650.5250984742488"/>
    <n v="36210.283385112867"/>
    <m/>
    <n v="0"/>
    <n v="343.62208333333302"/>
    <n v="0"/>
    <n v="0.64920427333333297"/>
    <n v="0"/>
    <n v="856.52254641166701"/>
    <n v="0"/>
    <n v="0"/>
    <m/>
    <m/>
    <n v="0"/>
    <m/>
    <m/>
    <m/>
    <m/>
    <m/>
    <m/>
    <m/>
    <m/>
    <m/>
    <m/>
    <m/>
    <m/>
    <m/>
    <m/>
    <m/>
    <n v="0"/>
    <n v="0"/>
    <n v="0"/>
  </r>
  <r>
    <x v="12"/>
    <x v="2"/>
    <s v="2020Q2"/>
    <s v="Distribution"/>
    <s v="Local"/>
    <s v="Central North Service Territory (CNST)"/>
    <x v="2"/>
    <s v="UEDCL"/>
    <s v="D1"/>
    <s v="2020Q2D1"/>
    <n v="204074.55879487004"/>
    <n v="162471.86275056709"/>
    <n v="12067"/>
    <n v="0"/>
    <n v="0"/>
    <n v="0"/>
    <m/>
    <n v="378613.42154543713"/>
    <m/>
    <m/>
    <m/>
    <m/>
    <m/>
    <m/>
    <m/>
    <m/>
    <m/>
    <n v="270.36551099999997"/>
    <m/>
    <m/>
    <m/>
    <m/>
    <n v="631175"/>
    <m/>
    <n v="195.983752874"/>
    <n v="0"/>
    <n v="0"/>
    <n v="90.889200000000002"/>
    <n v="161.25107845456287"/>
    <m/>
    <m/>
    <m/>
    <m/>
    <m/>
    <n v="21"/>
    <n v="127"/>
    <m/>
    <m/>
    <n v="23"/>
    <m/>
    <m/>
    <n v="1"/>
    <n v="0"/>
    <n v="0"/>
    <n v="3"/>
    <n v="1"/>
    <n v="0"/>
    <n v="0"/>
    <m/>
    <n v="0"/>
    <n v="0"/>
    <n v="0"/>
    <n v="0"/>
    <m/>
    <m/>
    <m/>
    <m/>
    <m/>
    <m/>
    <m/>
    <m/>
    <m/>
    <m/>
    <m/>
    <m/>
    <n v="10635"/>
    <n v="176"/>
    <m/>
    <n v="25"/>
    <n v="25"/>
    <n v="25"/>
    <m/>
    <n v="0"/>
    <n v="3965"/>
    <n v="79"/>
    <n v="6"/>
    <n v="0"/>
    <n v="0"/>
    <n v="1"/>
    <m/>
    <n v="4051"/>
    <n v="204.80409400000002"/>
    <n v="33.74982"/>
    <n v="14.089307999999999"/>
    <n v="32.905188000000003"/>
    <m/>
    <m/>
    <m/>
    <m/>
    <m/>
    <m/>
    <m/>
    <n v="10.763964999999999"/>
    <n v="296.31237499999997"/>
    <n v="0"/>
    <n v="0"/>
    <n v="0"/>
    <n v="151.65"/>
    <n v="34.704648684018125"/>
    <n v="21.210613659454776"/>
    <n v="0"/>
    <n v="0"/>
    <n v="0"/>
    <n v="374.18"/>
    <n v="85.629973258067267"/>
    <n v="52.33489890599926"/>
    <n v="25.89"/>
    <n v="5.924849023601908"/>
    <n v="3.6211196019998955"/>
    <n v="0"/>
    <n v="0"/>
    <n v="0"/>
    <n v="0"/>
    <n v="133"/>
    <n v="0"/>
    <n v="9"/>
    <n v="221"/>
    <n v="0"/>
    <n v="133"/>
    <n v="0"/>
    <n v="9"/>
    <n v="85"/>
    <n v="4051"/>
    <n v="1"/>
    <n v="436.51299999999998"/>
    <n v="0"/>
    <n v="632.06499999999994"/>
    <n v="1068.578"/>
    <m/>
    <n v="27.326880000000003"/>
    <n v="0"/>
    <n v="0"/>
    <n v="0.2"/>
    <n v="0"/>
    <n v="2.88"/>
    <n v="0"/>
    <n v="0"/>
    <m/>
    <m/>
    <n v="4.2373000000000001E-2"/>
    <m/>
    <m/>
    <m/>
    <m/>
    <m/>
    <m/>
    <m/>
    <m/>
    <m/>
    <m/>
    <m/>
    <m/>
    <m/>
    <m/>
    <m/>
    <n v="0"/>
    <n v="90.889200000000002"/>
    <n v="161.25107845456287"/>
  </r>
  <r>
    <x v="12"/>
    <x v="2"/>
    <s v="2020Q2"/>
    <s v="Distribution"/>
    <s v="Local"/>
    <s v="Eastern Service Territory (EST)"/>
    <x v="3"/>
    <s v="UEDCL"/>
    <s v="D2"/>
    <s v="2020Q2D2"/>
    <n v="349000.79999999789"/>
    <n v="245546.50000000017"/>
    <n v="295"/>
    <n v="0"/>
    <n v="0"/>
    <n v="0"/>
    <m/>
    <n v="594842.29999999807"/>
    <m/>
    <m/>
    <m/>
    <m/>
    <m/>
    <m/>
    <m/>
    <m/>
    <m/>
    <n v="419.53539290799796"/>
    <m/>
    <m/>
    <m/>
    <m/>
    <n v="753959.69999999972"/>
    <m/>
    <n v="239.58622983499998"/>
    <n v="0"/>
    <n v="0"/>
    <n v="108.57019679999995"/>
    <n v="50.547203200001704"/>
    <m/>
    <m/>
    <m/>
    <m/>
    <m/>
    <n v="43"/>
    <n v="210"/>
    <m/>
    <m/>
    <n v="44"/>
    <m/>
    <m/>
    <n v="10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8290"/>
    <n v="308"/>
    <m/>
    <n v="21"/>
    <n v="21"/>
    <n v="21"/>
    <m/>
    <n v="0"/>
    <n v="7109"/>
    <n v="134"/>
    <n v="1"/>
    <n v="0"/>
    <n v="0"/>
    <n v="0"/>
    <m/>
    <n v="7244"/>
    <n v="184.69284199999998"/>
    <n v="6.1020409999999998"/>
    <n v="15.989122"/>
    <n v="38.280440999999996"/>
    <m/>
    <m/>
    <m/>
    <m/>
    <m/>
    <m/>
    <m/>
    <n v="5.6018780000000001"/>
    <n v="250.66632399999997"/>
    <n v="0"/>
    <n v="0"/>
    <n v="0"/>
    <n v="173.7354"/>
    <n v="66.974900590871115"/>
    <n v="40.933384868625652"/>
    <n v="0"/>
    <n v="0"/>
    <n v="0"/>
    <n v="491.22140000000002"/>
    <n v="189.36557795998132"/>
    <n v="115.73550710969158"/>
    <n v="0"/>
    <n v="0"/>
    <n v="0"/>
    <n v="0"/>
    <n v="0"/>
    <n v="0"/>
    <n v="6"/>
    <n v="56"/>
    <n v="89"/>
    <n v="102"/>
    <n v="123"/>
    <n v="6"/>
    <n v="56"/>
    <n v="89"/>
    <n v="102"/>
    <n v="123"/>
    <n v="6225"/>
    <n v="0"/>
    <n v="620.20399999999995"/>
    <n v="0"/>
    <n v="806.673"/>
    <n v="1426.877"/>
    <m/>
    <n v="57.904000000000003"/>
    <n v="0"/>
    <n v="0"/>
    <n v="0.4"/>
    <n v="0"/>
    <n v="7.5910159999999998"/>
    <n v="0"/>
    <n v="0"/>
    <m/>
    <m/>
    <n v="8.4746000000000002E-2"/>
    <m/>
    <m/>
    <m/>
    <m/>
    <m/>
    <m/>
    <m/>
    <m/>
    <m/>
    <m/>
    <m/>
    <m/>
    <m/>
    <m/>
    <m/>
    <n v="0"/>
    <n v="108.57019679999995"/>
    <n v="50.547203200001704"/>
  </r>
  <r>
    <x v="12"/>
    <x v="2"/>
    <s v="2020Q2"/>
    <s v="Distribution"/>
    <s v="Local"/>
    <s v="Mid West Service Territory (MWST)"/>
    <x v="4"/>
    <s v="UEDCL"/>
    <s v="D3"/>
    <s v="2020Q2D3"/>
    <n v="332327.19999999896"/>
    <n v="463369.80000000005"/>
    <n v="13724.900000000001"/>
    <n v="0"/>
    <n v="0"/>
    <n v="0"/>
    <m/>
    <n v="809421.89999999909"/>
    <m/>
    <m/>
    <m/>
    <m/>
    <m/>
    <m/>
    <m/>
    <m/>
    <m/>
    <n v="561.00778724039606"/>
    <m/>
    <m/>
    <m/>
    <m/>
    <n v="1109837"/>
    <m/>
    <n v="353.29830979999997"/>
    <n v="0"/>
    <n v="0"/>
    <n v="0"/>
    <n v="0"/>
    <m/>
    <m/>
    <m/>
    <m/>
    <m/>
    <n v="55"/>
    <n v="158"/>
    <m/>
    <m/>
    <n v="40"/>
    <m/>
    <m/>
    <n v="20"/>
    <n v="0"/>
    <n v="0"/>
    <n v="0"/>
    <n v="0"/>
    <n v="0"/>
    <n v="0"/>
    <m/>
    <n v="0"/>
    <n v="0"/>
    <n v="0"/>
    <n v="0"/>
    <m/>
    <m/>
    <m/>
    <m/>
    <m/>
    <m/>
    <m/>
    <m/>
    <m/>
    <m/>
    <m/>
    <m/>
    <n v="17275"/>
    <n v="273"/>
    <m/>
    <n v="14"/>
    <n v="14"/>
    <n v="0"/>
    <n v="14"/>
    <n v="0"/>
    <n v="4962"/>
    <n v="186"/>
    <n v="6"/>
    <n v="0"/>
    <n v="0"/>
    <n v="0"/>
    <m/>
    <n v="5154"/>
    <n v="119.33111300000002"/>
    <n v="101.05765300000002"/>
    <n v="16.238348000000002"/>
    <n v="20.057729999999999"/>
    <m/>
    <m/>
    <m/>
    <m/>
    <m/>
    <m/>
    <m/>
    <n v="5.6802570000000001"/>
    <n v="262.36510100000004"/>
    <n v="7.5"/>
    <n v="3.4119097184948504"/>
    <n v="2.0852739222010901"/>
    <n v="346.27"/>
    <n v="157.52559709642821"/>
    <n v="96.275706805409513"/>
    <n v="0"/>
    <n v="0"/>
    <n v="0"/>
    <n v="44.46"/>
    <n v="20.225800811237473"/>
    <n v="12.361503810808063"/>
    <n v="30.513000000000002"/>
    <n v="13.881013498724451"/>
    <n v="8.4837284250829157"/>
    <n v="0"/>
    <n v="0"/>
    <n v="0"/>
    <n v="34"/>
    <n v="54"/>
    <n v="87"/>
    <n v="134"/>
    <n v="167"/>
    <n v="34"/>
    <n v="54"/>
    <n v="87"/>
    <n v="134"/>
    <n v="167"/>
    <n v="5154"/>
    <n v="0"/>
    <n v="468.363"/>
    <n v="0"/>
    <n v="846.53099999999995"/>
    <n v="1314.894"/>
    <m/>
    <n v="42.842239999999997"/>
    <n v="0"/>
    <n v="0"/>
    <n v="7.6270000000000001E-3"/>
    <n v="0"/>
    <n v="1.8399999999999999"/>
    <n v="0"/>
    <n v="0"/>
    <m/>
    <m/>
    <n v="4.2373000000000001E-2"/>
    <m/>
    <m/>
    <m/>
    <m/>
    <m/>
    <m/>
    <m/>
    <m/>
    <m/>
    <m/>
    <m/>
    <m/>
    <m/>
    <m/>
    <m/>
    <n v="0"/>
    <n v="0"/>
    <n v="0"/>
  </r>
  <r>
    <x v="12"/>
    <x v="2"/>
    <s v="2020Q2"/>
    <s v="Distribution"/>
    <s v="Local"/>
    <s v="North East Service Territory (NEST)"/>
    <x v="5"/>
    <s v="UEDCL"/>
    <s v="D4"/>
    <s v="2020Q2D4"/>
    <n v="406540.36570749793"/>
    <n v="347602.60445060069"/>
    <n v="195289.9"/>
    <n v="91714"/>
    <n v="0"/>
    <n v="0"/>
    <m/>
    <n v="1041146.8701580986"/>
    <m/>
    <m/>
    <m/>
    <m/>
    <m/>
    <m/>
    <m/>
    <m/>
    <m/>
    <n v="368.13154399999996"/>
    <m/>
    <m/>
    <m/>
    <m/>
    <n v="1639926"/>
    <m/>
    <n v="499.85245500000002"/>
    <n v="0"/>
    <n v="93.147796800000009"/>
    <n v="236.14934399999999"/>
    <n v="116.64088584190137"/>
    <m/>
    <m/>
    <m/>
    <m/>
    <m/>
    <n v="29"/>
    <n v="138"/>
    <m/>
    <m/>
    <n v="27"/>
    <m/>
    <m/>
    <n v="8"/>
    <n v="0"/>
    <n v="0"/>
    <n v="2"/>
    <n v="6"/>
    <n v="0"/>
    <n v="0"/>
    <m/>
    <n v="0"/>
    <n v="0"/>
    <n v="0"/>
    <n v="0"/>
    <m/>
    <m/>
    <m/>
    <m/>
    <m/>
    <m/>
    <m/>
    <m/>
    <m/>
    <m/>
    <m/>
    <m/>
    <n v="14445"/>
    <n v="210"/>
    <m/>
    <n v="30"/>
    <n v="30"/>
    <n v="0"/>
    <n v="30"/>
    <n v="0"/>
    <n v="6012"/>
    <n v="122"/>
    <n v="7"/>
    <n v="3"/>
    <n v="0"/>
    <n v="2"/>
    <m/>
    <n v="6146"/>
    <n v="261.01434699999999"/>
    <n v="104.88397399999999"/>
    <n v="40.372805"/>
    <n v="40.050291000000001"/>
    <m/>
    <m/>
    <m/>
    <m/>
    <m/>
    <m/>
    <m/>
    <n v="9.9574999999999996"/>
    <n v="456.27891699999998"/>
    <n v="41"/>
    <n v="24.336956486021688"/>
    <n v="14.874139380344305"/>
    <n v="74"/>
    <n v="43.925238535746466"/>
    <n v="26.846007662084844"/>
    <n v="0"/>
    <n v="0"/>
    <n v="0"/>
    <n v="299"/>
    <n v="177.4817070565972"/>
    <n v="108.47238231031579"/>
    <n v="40"/>
    <n v="23.743372181484574"/>
    <n v="14.511355493018835"/>
    <n v="0"/>
    <n v="0"/>
    <n v="0"/>
    <n v="23"/>
    <n v="105"/>
    <n v="178"/>
    <n v="234"/>
    <n v="189"/>
    <n v="23"/>
    <n v="105"/>
    <n v="178"/>
    <n v="234"/>
    <n v="189"/>
    <n v="6146"/>
    <n v="7"/>
    <n v="325.17"/>
    <n v="0"/>
    <n v="592.80000000000007"/>
    <n v="917.97"/>
    <m/>
    <n v="46.068960000000004"/>
    <n v="0"/>
    <n v="0"/>
    <n v="0"/>
    <n v="0"/>
    <n v="3.301186"/>
    <n v="0"/>
    <n v="0"/>
    <m/>
    <m/>
    <n v="0.338978"/>
    <m/>
    <m/>
    <m/>
    <m/>
    <m/>
    <m/>
    <m/>
    <m/>
    <m/>
    <m/>
    <m/>
    <m/>
    <m/>
    <m/>
    <m/>
    <n v="93.147796800000009"/>
    <n v="236.14934399999999"/>
    <n v="116.64088584190137"/>
  </r>
  <r>
    <x v="12"/>
    <x v="2"/>
    <s v="2020Q2"/>
    <s v="Distribution"/>
    <s v="Local"/>
    <s v="North North West Service Territory (NNWST)"/>
    <x v="6"/>
    <s v="UEDCL"/>
    <s v="D5"/>
    <s v="2020Q2D5"/>
    <n v="713690.59999999893"/>
    <n v="483760.19999999995"/>
    <n v="174164.59999999998"/>
    <n v="0"/>
    <n v="0"/>
    <n v="0"/>
    <m/>
    <n v="1371615.399999999"/>
    <m/>
    <m/>
    <m/>
    <m/>
    <m/>
    <m/>
    <m/>
    <m/>
    <m/>
    <n v="962.7065869999999"/>
    <m/>
    <m/>
    <m/>
    <m/>
    <n v="1961396.0000000005"/>
    <m/>
    <n v="415.29836999999998"/>
    <n v="0"/>
    <n v="111.40729280000004"/>
    <n v="158.27348000000157"/>
    <n v="0"/>
    <m/>
    <m/>
    <m/>
    <m/>
    <m/>
    <n v="52"/>
    <n v="119"/>
    <m/>
    <m/>
    <n v="28"/>
    <m/>
    <m/>
    <n v="8"/>
    <n v="0"/>
    <n v="0"/>
    <n v="4"/>
    <n v="6"/>
    <n v="0"/>
    <n v="0"/>
    <m/>
    <n v="0"/>
    <n v="0"/>
    <n v="0"/>
    <n v="0"/>
    <m/>
    <m/>
    <m/>
    <m/>
    <m/>
    <m/>
    <m/>
    <m/>
    <m/>
    <m/>
    <m/>
    <m/>
    <n v="14800"/>
    <n v="217"/>
    <m/>
    <n v="43"/>
    <n v="43"/>
    <n v="0"/>
    <n v="43"/>
    <n v="0"/>
    <n v="9387"/>
    <n v="174"/>
    <n v="10"/>
    <n v="0"/>
    <n v="0"/>
    <n v="5"/>
    <m/>
    <n v="9576"/>
    <n v="340.95138399999996"/>
    <n v="117.651937"/>
    <n v="35.264808000000002"/>
    <n v="30.247422999999998"/>
    <m/>
    <m/>
    <m/>
    <m/>
    <m/>
    <m/>
    <m/>
    <n v="13.285356"/>
    <n v="537.40090799999996"/>
    <n v="108"/>
    <n v="89.63016536276335"/>
    <n v="55.05981058234552"/>
    <n v="216.19"/>
    <n v="179.41801342385006"/>
    <n v="110.21648564627108"/>
    <n v="5.33"/>
    <n v="4.42341464244008"/>
    <n v="2.7173036148509406"/>
    <n v="174.08"/>
    <n v="144.47054802175782"/>
    <n v="88.748257649765833"/>
    <n v="51.67"/>
    <n v="43.513269675145622"/>
    <n v="26.730201561441955"/>
    <n v="0"/>
    <n v="0"/>
    <n v="0"/>
    <n v="56"/>
    <n v="49"/>
    <n v="263"/>
    <n v="120"/>
    <n v="213"/>
    <n v="56"/>
    <n v="49"/>
    <n v="263"/>
    <n v="120"/>
    <n v="89"/>
    <n v="9053"/>
    <n v="5"/>
    <n v="547.96"/>
    <n v="0"/>
    <n v="817.63299999999992"/>
    <n v="1365.5929999999998"/>
    <m/>
    <n v="77.910560000000004"/>
    <n v="0"/>
    <n v="0"/>
    <n v="1.0846E-2"/>
    <n v="0"/>
    <n v="4.6854230000000001"/>
    <n v="0"/>
    <n v="0"/>
    <m/>
    <m/>
    <n v="0.42373"/>
    <m/>
    <m/>
    <m/>
    <m/>
    <m/>
    <m/>
    <m/>
    <m/>
    <m/>
    <m/>
    <m/>
    <m/>
    <m/>
    <m/>
    <m/>
    <n v="111.40729280000004"/>
    <n v="158.27348000000157"/>
    <n v="0"/>
  </r>
  <r>
    <x v="12"/>
    <x v="2"/>
    <s v="2020Q2"/>
    <s v="Distribution"/>
    <s v="Local"/>
    <s v="Southern Service Territory (SST)"/>
    <x v="7"/>
    <s v="UEDCL"/>
    <s v="D6"/>
    <s v="2020Q2D6"/>
    <n v="1018085.6000000027"/>
    <n v="734919.99999999965"/>
    <n v="205985"/>
    <n v="0"/>
    <n v="0"/>
    <n v="0"/>
    <m/>
    <n v="1958990.6000000024"/>
    <m/>
    <m/>
    <m/>
    <m/>
    <m/>
    <m/>
    <m/>
    <m/>
    <m/>
    <n v="1373.9122029999999"/>
    <m/>
    <m/>
    <m/>
    <m/>
    <n v="2692894"/>
    <m/>
    <n v="867.559528"/>
    <n v="0"/>
    <n v="0"/>
    <n v="387.77673599999997"/>
    <n v="346.12666399999762"/>
    <m/>
    <m/>
    <m/>
    <m/>
    <m/>
    <n v="91"/>
    <n v="211"/>
    <m/>
    <m/>
    <n v="88"/>
    <m/>
    <m/>
    <n v="13"/>
    <n v="0"/>
    <n v="0"/>
    <n v="9"/>
    <n v="5"/>
    <n v="0"/>
    <n v="0"/>
    <m/>
    <n v="0"/>
    <n v="0"/>
    <n v="0"/>
    <n v="0"/>
    <m/>
    <m/>
    <m/>
    <m/>
    <m/>
    <m/>
    <m/>
    <m/>
    <m/>
    <m/>
    <m/>
    <m/>
    <n v="28635"/>
    <n v="417"/>
    <m/>
    <n v="38"/>
    <n v="38"/>
    <n v="0"/>
    <n v="38"/>
    <n v="0"/>
    <n v="14670"/>
    <n v="320"/>
    <n v="11"/>
    <n v="0"/>
    <n v="0"/>
    <n v="0"/>
    <m/>
    <n v="15001"/>
    <n v="275.15572199999997"/>
    <n v="130.96204"/>
    <n v="48.566573000000005"/>
    <n v="32.852817999999999"/>
    <m/>
    <m/>
    <m/>
    <m/>
    <m/>
    <m/>
    <m/>
    <n v="10.987719"/>
    <n v="498.52487200000002"/>
    <n v="21.3"/>
    <n v="20.05667087092575"/>
    <n v="12.258135819538046"/>
    <n v="53.2"/>
    <n v="50.094595790293425"/>
    <n v="30.616564582132582"/>
    <n v="0"/>
    <n v="0"/>
    <n v="0"/>
    <n v="23.07"/>
    <n v="21.723351971467466"/>
    <n v="13.276769641161628"/>
    <n v="6"/>
    <n v="5.6497664425142959"/>
    <n v="3.4529960055036746"/>
    <n v="0"/>
    <n v="0"/>
    <n v="0"/>
    <n v="189"/>
    <n v="352"/>
    <n v="346"/>
    <n v="0"/>
    <n v="920"/>
    <n v="189"/>
    <n v="352"/>
    <n v="346"/>
    <n v="0"/>
    <n v="920"/>
    <n v="14857"/>
    <n v="0"/>
    <n v="548.41000000000008"/>
    <n v="0"/>
    <n v="1013.5"/>
    <n v="1561.91"/>
    <m/>
    <n v="122.22224"/>
    <n v="0"/>
    <n v="0"/>
    <n v="0.2"/>
    <n v="0"/>
    <n v="7.2271169999999998"/>
    <n v="0"/>
    <n v="0"/>
    <m/>
    <m/>
    <n v="0"/>
    <m/>
    <m/>
    <m/>
    <m/>
    <m/>
    <m/>
    <m/>
    <m/>
    <m/>
    <m/>
    <m/>
    <m/>
    <m/>
    <m/>
    <m/>
    <n v="0"/>
    <n v="387.77673599999997"/>
    <n v="346.12666399999762"/>
  </r>
  <r>
    <x v="12"/>
    <x v="2"/>
    <s v="2020Q2"/>
    <s v="Distribution"/>
    <s v="Local"/>
    <s v="Southern West Service Territory (SWST)"/>
    <x v="8"/>
    <s v="UEDCL"/>
    <s v="D7"/>
    <s v="2020Q2D7"/>
    <n v="484218.40000000014"/>
    <n v="318379.70000000007"/>
    <n v="242555"/>
    <n v="587295"/>
    <n v="0"/>
    <n v="0"/>
    <m/>
    <n v="1632448.1"/>
    <m/>
    <m/>
    <m/>
    <m/>
    <m/>
    <m/>
    <m/>
    <m/>
    <m/>
    <n v="1000.9967709999999"/>
    <m/>
    <m/>
    <m/>
    <m/>
    <n v="2273654"/>
    <m/>
    <n v="708.91264000000001"/>
    <n v="0"/>
    <n v="129.1435472"/>
    <n v="327.40617599999996"/>
    <n v="184.65617679999988"/>
    <m/>
    <m/>
    <m/>
    <m/>
    <m/>
    <n v="36"/>
    <n v="184"/>
    <m/>
    <m/>
    <n v="37"/>
    <m/>
    <m/>
    <n v="15"/>
    <n v="0"/>
    <n v="0"/>
    <n v="3"/>
    <n v="8"/>
    <n v="0"/>
    <n v="8"/>
    <m/>
    <n v="0"/>
    <n v="0"/>
    <n v="0"/>
    <n v="0"/>
    <m/>
    <m/>
    <m/>
    <m/>
    <m/>
    <m/>
    <m/>
    <m/>
    <m/>
    <m/>
    <m/>
    <m/>
    <n v="24265"/>
    <n v="291"/>
    <m/>
    <n v="31"/>
    <n v="31"/>
    <n v="0"/>
    <n v="31"/>
    <n v="0"/>
    <n v="10746"/>
    <n v="216"/>
    <n v="11"/>
    <n v="0"/>
    <n v="0"/>
    <n v="0"/>
    <m/>
    <n v="10973"/>
    <n v="249.38399999999999"/>
    <n v="117.362495"/>
    <n v="40.966926999999998"/>
    <n v="34.631858000000001"/>
    <m/>
    <m/>
    <m/>
    <m/>
    <m/>
    <m/>
    <m/>
    <n v="41.855755000000002"/>
    <n v="484.20103499999999"/>
    <n v="0"/>
    <n v="0"/>
    <n v="0"/>
    <n v="657.7"/>
    <n v="998.29020490004689"/>
    <n v="610.13001597978621"/>
    <n v="15.2"/>
    <n v="23.071326006508606"/>
    <n v="14.100617672027898"/>
    <n v="406.9"/>
    <n v="617.61332579265479"/>
    <n v="377.46982439132574"/>
    <n v="52.7"/>
    <n v="79.990715825197611"/>
    <n v="48.888325744465142"/>
    <n v="0"/>
    <n v="0"/>
    <n v="0"/>
    <n v="187"/>
    <n v="286"/>
    <n v="117"/>
    <n v="18"/>
    <n v="142"/>
    <n v="186"/>
    <n v="284"/>
    <n v="117"/>
    <n v="18"/>
    <n v="56"/>
    <n v="10974"/>
    <n v="0"/>
    <n v="308.86500000000001"/>
    <n v="0"/>
    <n v="882.45"/>
    <n v="1191.3150000000001"/>
    <m/>
    <n v="84.613200000000006"/>
    <n v="0"/>
    <n v="0"/>
    <n v="0.59372800000000003"/>
    <n v="0"/>
    <n v="4.7654230000000002"/>
    <n v="0"/>
    <n v="0"/>
    <m/>
    <m/>
    <n v="0.55084900000000003"/>
    <m/>
    <m/>
    <m/>
    <m/>
    <m/>
    <m/>
    <m/>
    <m/>
    <m/>
    <m/>
    <m/>
    <m/>
    <m/>
    <m/>
    <m/>
    <n v="129.1435472"/>
    <n v="327.40617599999996"/>
    <n v="184.65617679999988"/>
  </r>
  <r>
    <x v="12"/>
    <x v="2"/>
    <s v="2020Q2"/>
    <s v="Distribution"/>
    <s v="Local"/>
    <s v="North Western Service Territory (NWST)"/>
    <x v="9"/>
    <s v="UEDCL"/>
    <s v="D8"/>
    <s v="2020Q2D8"/>
    <n v="1501557.2891841463"/>
    <n v="1093542.4858988097"/>
    <n v="598391.69999999995"/>
    <n v="909189"/>
    <n v="0"/>
    <n v="0"/>
    <m/>
    <n v="4102680.4750829563"/>
    <m/>
    <m/>
    <m/>
    <m/>
    <m/>
    <m/>
    <m/>
    <m/>
    <m/>
    <n v="2685.1922359999999"/>
    <m/>
    <m/>
    <m/>
    <m/>
    <n v="11500771.800000001"/>
    <m/>
    <n v="3591.7215959999994"/>
    <n v="0"/>
    <n v="37.560672917043952"/>
    <n v="0"/>
    <n v="0"/>
    <m/>
    <m/>
    <m/>
    <m/>
    <m/>
    <n v="302"/>
    <n v="119"/>
    <m/>
    <m/>
    <n v="44"/>
    <m/>
    <m/>
    <n v="3"/>
    <n v="30"/>
    <n v="0"/>
    <n v="15"/>
    <n v="0"/>
    <n v="0"/>
    <n v="0"/>
    <m/>
    <n v="0"/>
    <n v="0"/>
    <n v="0"/>
    <n v="0"/>
    <m/>
    <m/>
    <m/>
    <m/>
    <m/>
    <m/>
    <m/>
    <m/>
    <m/>
    <m/>
    <m/>
    <m/>
    <n v="30725"/>
    <n v="513"/>
    <m/>
    <n v="64"/>
    <n v="64"/>
    <n v="0"/>
    <n v="64"/>
    <n v="0"/>
    <n v="20063"/>
    <n v="572"/>
    <n v="46"/>
    <n v="5"/>
    <n v="3"/>
    <n v="0"/>
    <m/>
    <n v="20689"/>
    <n v="473.71452999999997"/>
    <n v="191.61231100000001"/>
    <n v="55.518680000000003"/>
    <n v="60.733389000000003"/>
    <m/>
    <m/>
    <m/>
    <m/>
    <m/>
    <m/>
    <m/>
    <n v="0"/>
    <n v="781.57890999999995"/>
    <n v="39"/>
    <n v="145.45997257112302"/>
    <n v="88.9014987361561"/>
    <n v="554"/>
    <n v="2066.2775590872343"/>
    <n v="1262.8571871751403"/>
    <n v="247"/>
    <n v="921.2464929504456"/>
    <n v="563.04282532898856"/>
    <n v="198"/>
    <n v="738.48909151493206"/>
    <n v="451.34607050663857"/>
    <n v="70"/>
    <n v="261.08200205073359"/>
    <n v="159.5667926033571"/>
    <n v="0"/>
    <n v="0"/>
    <n v="0"/>
    <n v="260"/>
    <n v="154"/>
    <n v="2064"/>
    <n v="0"/>
    <n v="0"/>
    <n v="260"/>
    <n v="142"/>
    <n v="160"/>
    <n v="0"/>
    <n v="0"/>
    <n v="1101"/>
    <n v="20439"/>
    <n v="0"/>
    <n v="1700.42"/>
    <n v="0"/>
    <n v="1700.42"/>
    <m/>
    <n v="174.70488"/>
    <n v="0"/>
    <n v="0"/>
    <n v="0.41220199999999996"/>
    <n v="0"/>
    <n v="10.733389000000001"/>
    <n v="0"/>
    <n v="0"/>
    <m/>
    <m/>
    <n v="0.84745999999999999"/>
    <m/>
    <m/>
    <m/>
    <m/>
    <m/>
    <m/>
    <m/>
    <m/>
    <m/>
    <m/>
    <m/>
    <m/>
    <m/>
    <m/>
    <m/>
    <n v="37.560672917043952"/>
    <n v="0"/>
    <n v="0"/>
  </r>
  <r>
    <x v="12"/>
    <x v="2"/>
    <s v="2020Q2"/>
    <s v="Distribution"/>
    <s v="Local"/>
    <s v="Kyegegewa Rural Electricity Cooperation Society"/>
    <x v="0"/>
    <s v="KRECS"/>
    <s v="D11"/>
    <s v="2020Q2D11"/>
    <n v="528067"/>
    <n v="380365"/>
    <n v="0"/>
    <n v="0"/>
    <n v="0"/>
    <n v="0"/>
    <m/>
    <n v="908432"/>
    <m/>
    <m/>
    <m/>
    <m/>
    <m/>
    <m/>
    <m/>
    <m/>
    <m/>
    <n v="0"/>
    <m/>
    <m/>
    <m/>
    <m/>
    <n v="1253259"/>
    <m/>
    <n v="360.38512700000001"/>
    <n v="71345"/>
    <n v="23.78"/>
    <n v="91.1"/>
    <n v="0"/>
    <m/>
    <m/>
    <m/>
    <m/>
    <m/>
    <n v="25"/>
    <n v="141"/>
    <m/>
    <m/>
    <n v="25"/>
    <m/>
    <m/>
    <n v="2"/>
    <n v="0"/>
    <n v="0"/>
    <n v="0"/>
    <n v="2"/>
    <n v="0"/>
    <n v="0"/>
    <m/>
    <n v="0"/>
    <n v="0"/>
    <n v="0"/>
    <n v="0"/>
    <m/>
    <m/>
    <m/>
    <m/>
    <m/>
    <m/>
    <m/>
    <m/>
    <m/>
    <m/>
    <m/>
    <m/>
    <n v="11205"/>
    <n v="195"/>
    <m/>
    <n v="47"/>
    <n v="47"/>
    <n v="0"/>
    <n v="45"/>
    <n v="2"/>
    <n v="8182"/>
    <n v="141"/>
    <n v="2"/>
    <n v="0"/>
    <n v="0"/>
    <n v="0"/>
    <m/>
    <n v="8325"/>
    <n v="124.915423"/>
    <n v="41.345300000000002"/>
    <n v="30.062923000000001"/>
    <n v="30.678747999999999"/>
    <m/>
    <m/>
    <m/>
    <m/>
    <m/>
    <m/>
    <m/>
    <n v="7.8167929999999997"/>
    <n v="234.81918700000003"/>
    <n v="128.6"/>
    <n v="24.87"/>
    <n v="6998766.9400000004"/>
    <n v="96"/>
    <n v="18.5"/>
    <n v="5.2245849599999996"/>
    <n v="0"/>
    <n v="0"/>
    <n v="0"/>
    <n v="0"/>
    <n v="17.21"/>
    <n v="4.84362564"/>
    <n v="0.75"/>
    <n v="3.48"/>
    <n v="0.97960968000000004"/>
    <n v="30"/>
    <n v="0.57999999999999996"/>
    <n v="0.163906"/>
    <n v="0"/>
    <n v="123"/>
    <n v="43"/>
    <n v="3"/>
    <n v="239"/>
    <n v="0"/>
    <n v="123"/>
    <n v="43"/>
    <n v="3"/>
    <n v="239"/>
    <n v="8326"/>
    <n v="0"/>
    <n v="469"/>
    <n v="0"/>
    <n v="611"/>
    <n v="1080"/>
    <m/>
    <n v="76.157724999999999"/>
    <n v="0.156779"/>
    <n v="0.4"/>
    <n v="8.34"/>
    <n v="0"/>
    <n v="0"/>
    <n v="0"/>
    <n v="0.4"/>
    <m/>
    <m/>
    <n v="0.86277899999999996"/>
    <m/>
    <m/>
    <m/>
    <m/>
    <m/>
    <m/>
    <m/>
    <m/>
    <m/>
    <m/>
    <m/>
    <m/>
    <m/>
    <m/>
    <m/>
    <n v="23.78"/>
    <n v="91.1"/>
    <n v="0"/>
  </r>
  <r>
    <x v="12"/>
    <x v="2"/>
    <s v="2020Q2"/>
    <s v="Distribution"/>
    <s v="Local"/>
    <s v="Kilembe Investment Limited"/>
    <x v="10"/>
    <s v="KIL"/>
    <s v="D12"/>
    <s v="2020Q2D12"/>
    <n v="766122.54"/>
    <n v="308304.27"/>
    <n v="70139"/>
    <n v="0"/>
    <n v="0"/>
    <n v="0"/>
    <m/>
    <n v="1144565.81"/>
    <m/>
    <m/>
    <m/>
    <m/>
    <m/>
    <m/>
    <m/>
    <m/>
    <m/>
    <n v="700.38"/>
    <m/>
    <m/>
    <m/>
    <m/>
    <n v="1877394"/>
    <m/>
    <n v="515.18000000000006"/>
    <n v="1877.394"/>
    <n v="35.697866779999998"/>
    <n v="94.461080589999995"/>
    <n v="113.1270426"/>
    <m/>
    <m/>
    <m/>
    <m/>
    <m/>
    <n v="28"/>
    <n v="118"/>
    <m/>
    <m/>
    <n v="41"/>
    <m/>
    <m/>
    <n v="8"/>
    <n v="0"/>
    <n v="0"/>
    <n v="5"/>
    <n v="3"/>
    <n v="0"/>
    <n v="0"/>
    <m/>
    <n v="0"/>
    <n v="0"/>
    <n v="0"/>
    <n v="0"/>
    <m/>
    <m/>
    <m/>
    <m/>
    <m/>
    <m/>
    <m/>
    <m/>
    <m/>
    <m/>
    <m/>
    <m/>
    <n v="14820"/>
    <n v="203"/>
    <m/>
    <n v="35"/>
    <n v="35"/>
    <n v="21"/>
    <n v="12"/>
    <n v="2"/>
    <n v="15306"/>
    <n v="172"/>
    <n v="50"/>
    <n v="0"/>
    <n v="0"/>
    <n v="0"/>
    <m/>
    <n v="15528"/>
    <n v="172.8"/>
    <n v="110.18"/>
    <n v="152.67000000000002"/>
    <n v="89.740000000000009"/>
    <m/>
    <m/>
    <m/>
    <m/>
    <m/>
    <m/>
    <m/>
    <n v="75.97"/>
    <n v="601.36000000000013"/>
    <n v="0"/>
    <n v="0"/>
    <n v="0"/>
    <n v="273.79899999999998"/>
    <n v="237.95871089999997"/>
    <n v="62.821099677599996"/>
    <n v="45.666699999999999"/>
    <n v="39.688928969999999"/>
    <n v="10.47787724808"/>
    <n v="214.4"/>
    <n v="186.33503999999999"/>
    <n v="49.192450559999997"/>
    <n v="20.87"/>
    <n v="18.138117000000001"/>
    <n v="4.7884628879999998"/>
    <n v="0"/>
    <n v="0"/>
    <n v="0"/>
    <n v="0"/>
    <n v="18"/>
    <n v="8"/>
    <n v="2"/>
    <n v="200"/>
    <n v="0"/>
    <n v="18"/>
    <n v="8"/>
    <n v="2"/>
    <n v="0"/>
    <n v="15528"/>
    <n v="0"/>
    <n v="565.39300000000003"/>
    <n v="32.409999999999997"/>
    <n v="249.13399999999999"/>
    <n v="846.93700000000001"/>
    <m/>
    <n v="194.50752399999999"/>
    <n v="2.9735999999999999E-2"/>
    <n v="0"/>
    <n v="0.6"/>
    <n v="8.1118000000000006"/>
    <n v="0.1416"/>
    <n v="0"/>
    <n v="8.3800799999999995"/>
    <m/>
    <m/>
    <n v="0"/>
    <m/>
    <m/>
    <m/>
    <m/>
    <m/>
    <m/>
    <m/>
    <m/>
    <m/>
    <m/>
    <m/>
    <m/>
    <m/>
    <m/>
    <m/>
    <n v="35.697866779999998"/>
    <n v="94.461080589999995"/>
    <n v="113.1270426"/>
  </r>
  <r>
    <x v="12"/>
    <x v="2"/>
    <s v="2020Q2"/>
    <s v="Distribution"/>
    <s v="Local"/>
    <s v="Pader Abim Community Multipurpose Electric Co-operative Society Limited"/>
    <x v="11"/>
    <s v="PACMECS"/>
    <s v="D9"/>
    <s v="2020Q2D9"/>
    <n v="261407"/>
    <n v="123528.78"/>
    <n v="0"/>
    <n v="0"/>
    <n v="0"/>
    <n v="0"/>
    <m/>
    <n v="384935.78"/>
    <m/>
    <m/>
    <m/>
    <m/>
    <m/>
    <m/>
    <m/>
    <m/>
    <m/>
    <n v="257.12812680000002"/>
    <m/>
    <m/>
    <m/>
    <m/>
    <n v="502043"/>
    <m/>
    <n v="140.97265099999998"/>
    <n v="8007247"/>
    <n v="8007247"/>
    <n v="22132706"/>
    <n v="3524316"/>
    <m/>
    <m/>
    <m/>
    <m/>
    <m/>
    <n v="20"/>
    <n v="59"/>
    <m/>
    <m/>
    <n v="15"/>
    <m/>
    <m/>
    <n v="3"/>
    <n v="0"/>
    <n v="0"/>
    <n v="2"/>
    <n v="0"/>
    <n v="0"/>
    <n v="0"/>
    <m/>
    <n v="0"/>
    <n v="0"/>
    <n v="0"/>
    <n v="0"/>
    <m/>
    <m/>
    <m/>
    <m/>
    <m/>
    <m/>
    <m/>
    <m/>
    <m/>
    <m/>
    <m/>
    <m/>
    <n v="6180"/>
    <n v="99"/>
    <m/>
    <n v="40"/>
    <n v="40"/>
    <n v="0"/>
    <n v="40"/>
    <n v="0"/>
    <n v="4344"/>
    <n v="68"/>
    <n v="0"/>
    <n v="0"/>
    <n v="0"/>
    <n v="0"/>
    <m/>
    <n v="4412"/>
    <n v="81.653189999999995"/>
    <n v="56.777433000000002"/>
    <n v="25.28922"/>
    <n v="67.647429000000002"/>
    <m/>
    <m/>
    <m/>
    <m/>
    <m/>
    <m/>
    <m/>
    <n v="13.720669000000001"/>
    <n v="245.087941"/>
    <n v="32"/>
    <n v="9292.9279999999999"/>
    <n v="6.2206860032"/>
    <n v="22.5"/>
    <n v="6534.09"/>
    <n v="4.3739198459999997"/>
    <n v="0"/>
    <n v="0"/>
    <n v="0"/>
    <n v="140.56"/>
    <n v="40819.186240000003"/>
    <n v="27.324363269056001"/>
    <n v="18.600000000000001"/>
    <n v="5401.5144"/>
    <n v="3.6157737393599998"/>
    <n v="4.8"/>
    <n v="1393.9392"/>
    <n v="0.93310290048"/>
    <n v="0"/>
    <n v="6"/>
    <n v="5"/>
    <n v="0"/>
    <n v="304"/>
    <n v="0"/>
    <n v="6"/>
    <n v="5"/>
    <n v="0"/>
    <n v="0"/>
    <n v="512800"/>
    <n v="0"/>
    <n v="321.7"/>
    <n v="0"/>
    <n v="512.79999999999995"/>
    <n v="834.5"/>
    <m/>
    <n v="27.148800000000001"/>
    <n v="1.18E-2"/>
    <n v="0"/>
    <n v="1.80786"/>
    <n v="0.05"/>
    <n v="2.7"/>
    <n v="0"/>
    <n v="0"/>
    <m/>
    <m/>
    <n v="0"/>
    <m/>
    <m/>
    <m/>
    <m/>
    <m/>
    <m/>
    <m/>
    <m/>
    <m/>
    <m/>
    <m/>
    <m/>
    <m/>
    <m/>
    <m/>
    <n v="8007.2470000000003"/>
    <n v="22132.705999999998"/>
    <n v="3524.3159999999998"/>
  </r>
  <r>
    <x v="12"/>
    <x v="2"/>
    <s v="2020Q2"/>
    <s v="Distribution"/>
    <s v="Local"/>
    <s v="UMEME(U) Limited"/>
    <x v="1"/>
    <s v="Umeme"/>
    <s v="D14"/>
    <s v="2020Q2D14"/>
    <n v="160650552.3697142"/>
    <n v="71899088.229133427"/>
    <n v="96997917.455999911"/>
    <n v="173895447.09100002"/>
    <n v="182539170.28200001"/>
    <n v="419342.19299999997"/>
    <m/>
    <n v="686401517.62084758"/>
    <m/>
    <m/>
    <m/>
    <n v="111540.31647252162"/>
    <n v="46924.332914758364"/>
    <n v="62568.733266934978"/>
    <n v="70513.810528619986"/>
    <n v="58996.258322519992"/>
    <n v="155.19344406000002"/>
    <n v="350698.64494941494"/>
    <n v="226255689"/>
    <n v="449419621"/>
    <n v="179894462"/>
    <m/>
    <n v="855569772.00000012"/>
    <m/>
    <n v="246937.8805087349"/>
    <n v="0"/>
    <n v="0"/>
    <n v="0"/>
    <n v="0"/>
    <m/>
    <m/>
    <n v="206"/>
    <n v="1"/>
    <n v="148"/>
    <n v="1165"/>
    <n v="4812"/>
    <n v="3"/>
    <n v="1"/>
    <n v="2749"/>
    <n v="17"/>
    <n v="3"/>
    <n v="2114"/>
    <n v="14"/>
    <n v="21"/>
    <n v="1270"/>
    <m/>
    <n v="9"/>
    <n v="905"/>
    <n v="0"/>
    <n v="5"/>
    <n v="77"/>
    <n v="32"/>
    <n v="18"/>
    <n v="62"/>
    <m/>
    <m/>
    <m/>
    <m/>
    <m/>
    <m/>
    <m/>
    <m/>
    <m/>
    <m/>
    <m/>
    <n v="1992203"/>
    <n v="13632"/>
    <n v="5"/>
    <n v="1616"/>
    <n v="1621"/>
    <n v="1358"/>
    <n v="263"/>
    <n v="0"/>
    <n v="1412521"/>
    <n v="87220"/>
    <n v="2775"/>
    <n v="555"/>
    <n v="49"/>
    <n v="224"/>
    <m/>
    <n v="1503344"/>
    <n v="24359.557276040508"/>
    <n v="12317.984917499671"/>
    <n v="0"/>
    <n v="6834.236677472335"/>
    <m/>
    <m/>
    <m/>
    <m/>
    <m/>
    <m/>
    <m/>
    <n v="14335.656715312165"/>
    <n v="57847.4355863246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513.810528619986"/>
    <n v="58996.258322519992"/>
    <n v="155.19344406000002"/>
    <n v="0"/>
    <n v="0"/>
    <n v="0"/>
    <n v="0"/>
    <n v="0"/>
    <n v="0"/>
    <n v="0"/>
    <n v="0"/>
    <n v="595.19999999999993"/>
    <n v="21317.3"/>
    <n v="6412"/>
    <n v="8923.3776595035706"/>
    <n v="36652.67765950357"/>
    <m/>
    <n v="0"/>
    <n v="81.899618965666704"/>
    <n v="0"/>
    <n v="0"/>
    <n v="0"/>
    <n v="728.70502316583304"/>
    <n v="0"/>
    <n v="0"/>
    <m/>
    <m/>
    <n v="0"/>
    <m/>
    <m/>
    <m/>
    <m/>
    <m/>
    <m/>
    <m/>
    <m/>
    <m/>
    <m/>
    <m/>
    <m/>
    <m/>
    <m/>
    <m/>
    <n v="0"/>
    <n v="0"/>
    <n v="0"/>
  </r>
  <r>
    <x v="12"/>
    <x v="3"/>
    <s v="2020Q1"/>
    <s v="Distribution"/>
    <s v="Local"/>
    <s v="Bundibugyo Energy Cooperative Society (BECS)"/>
    <x v="12"/>
    <s v="BECS"/>
    <s v="D10"/>
    <s v="2020Q1D10"/>
    <n v="594263.92568749993"/>
    <n v="104870.10453308823"/>
    <m/>
    <m/>
    <m/>
    <m/>
    <m/>
    <n v="699134.0302205882"/>
    <m/>
    <m/>
    <m/>
    <m/>
    <m/>
    <m/>
    <m/>
    <m/>
    <m/>
    <m/>
    <n v="1818518"/>
    <m/>
    <m/>
    <m/>
    <n v="1818518"/>
    <m/>
    <n v="496.90958999999998"/>
    <m/>
    <m/>
    <m/>
    <m/>
    <m/>
    <m/>
    <m/>
    <m/>
    <m/>
    <n v="7"/>
    <n v="27"/>
    <m/>
    <m/>
    <n v="8"/>
    <m/>
    <m/>
    <n v="4"/>
    <n v="0"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9802"/>
    <n v="60"/>
    <m/>
    <m/>
    <m/>
    <m/>
    <m/>
    <n v="98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147"/>
    <n v="0"/>
    <n v="107"/>
    <n v="25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2"/>
    <s v="2020Q2"/>
    <s v="Distribution"/>
    <s v="Local"/>
    <s v="Bundibugyo Energy Cooperative Society (BECS)"/>
    <x v="12"/>
    <s v="BECS"/>
    <s v="D10"/>
    <s v="2020Q2D10"/>
    <n v="606743.09623749997"/>
    <n v="107072.31110073529"/>
    <m/>
    <m/>
    <m/>
    <m/>
    <m/>
    <n v="713815.40733823529"/>
    <m/>
    <m/>
    <m/>
    <m/>
    <m/>
    <m/>
    <m/>
    <m/>
    <m/>
    <m/>
    <n v="2022480"/>
    <m/>
    <m/>
    <m/>
    <n v="2022480"/>
    <m/>
    <n v="554.81435199999999"/>
    <m/>
    <m/>
    <m/>
    <m/>
    <m/>
    <m/>
    <m/>
    <m/>
    <m/>
    <n v="7"/>
    <n v="27"/>
    <m/>
    <m/>
    <n v="8"/>
    <m/>
    <m/>
    <n v="4"/>
    <n v="0"/>
    <m/>
    <n v="4"/>
    <m/>
    <m/>
    <m/>
    <m/>
    <m/>
    <m/>
    <m/>
    <m/>
    <m/>
    <m/>
    <m/>
    <m/>
    <m/>
    <m/>
    <m/>
    <m/>
    <m/>
    <m/>
    <m/>
    <m/>
    <n v="4385"/>
    <n v="50"/>
    <m/>
    <n v="34"/>
    <n v="34"/>
    <n v="6"/>
    <n v="13"/>
    <n v="15"/>
    <n v="10002"/>
    <n v="60"/>
    <m/>
    <m/>
    <m/>
    <m/>
    <m/>
    <n v="100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147"/>
    <n v="0"/>
    <n v="107"/>
    <n v="25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3"/>
    <s v="2005Q1"/>
    <s v="Distribution"/>
    <s v="Local"/>
    <s v="UMEME(U) Limited"/>
    <x v="1"/>
    <s v="Umeme"/>
    <s v="D14"/>
    <s v="2005Q1D14"/>
    <m/>
    <m/>
    <m/>
    <m/>
    <m/>
    <m/>
    <m/>
    <m/>
    <m/>
    <m/>
    <m/>
    <m/>
    <m/>
    <m/>
    <m/>
    <m/>
    <m/>
    <m/>
    <n v="141600000"/>
    <n v="132420000"/>
    <n v="142820000"/>
    <m/>
    <n v="4168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2"/>
    <s v="2005Q2"/>
    <s v="Distribution"/>
    <s v="Local"/>
    <s v="UMEME(U) Limited"/>
    <x v="1"/>
    <s v="Umeme"/>
    <s v="D14"/>
    <s v="2005Q2D14"/>
    <m/>
    <m/>
    <m/>
    <m/>
    <m/>
    <m/>
    <m/>
    <m/>
    <m/>
    <m/>
    <m/>
    <m/>
    <m/>
    <m/>
    <m/>
    <m/>
    <m/>
    <m/>
    <n v="136130000"/>
    <n v="145190000"/>
    <n v="144950000"/>
    <m/>
    <n v="426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1"/>
    <s v="2020Q3"/>
    <s v="Distribution"/>
    <s v="Local"/>
    <s v="Central North Service Territory (CNST)"/>
    <x v="2"/>
    <s v="UEDCL"/>
    <s v="D1"/>
    <s v="2020Q3"/>
    <n v="317044.5508084083"/>
    <n v="289600.35384243808"/>
    <n v="33859.300000000003"/>
    <n v="0"/>
    <n v="0"/>
    <n v="0"/>
    <m/>
    <n v="640504.20465084643"/>
    <m/>
    <m/>
    <m/>
    <m/>
    <m/>
    <m/>
    <m/>
    <m/>
    <m/>
    <n v="460.66623261000001"/>
    <m/>
    <m/>
    <m/>
    <m/>
    <n v="767056.73"/>
    <m/>
    <n v="154.68306512000001"/>
    <n v="0"/>
    <n v="0"/>
    <n v="110.45616912"/>
    <n v="15.472956229153537"/>
    <m/>
    <m/>
    <m/>
    <m/>
    <m/>
    <n v="21"/>
    <n v="127"/>
    <m/>
    <m/>
    <n v="23"/>
    <m/>
    <m/>
    <n v="1"/>
    <n v="0"/>
    <n v="0"/>
    <n v="3"/>
    <n v="1"/>
    <n v="0"/>
    <n v="0"/>
    <m/>
    <n v="0"/>
    <n v="0"/>
    <n v="0"/>
    <n v="0"/>
    <m/>
    <m/>
    <m/>
    <m/>
    <m/>
    <m/>
    <m/>
    <m/>
    <m/>
    <m/>
    <m/>
    <m/>
    <n v="10635"/>
    <n v="176"/>
    <m/>
    <n v="25"/>
    <n v="25"/>
    <n v="0"/>
    <n v="25"/>
    <n v="0"/>
    <n v="4371"/>
    <n v="82"/>
    <n v="6"/>
    <n v="0"/>
    <n v="0"/>
    <n v="1"/>
    <m/>
    <n v="4460"/>
    <n v="217.87927999999999"/>
    <n v="29.263122000000003"/>
    <n v="36.185050000000004"/>
    <n v="44.270010999999997"/>
    <m/>
    <m/>
    <m/>
    <m/>
    <m/>
    <m/>
    <m/>
    <n v="9.4943539999999995"/>
    <n v="337.09181699999999"/>
    <n v="16.48"/>
    <n v="5.609475102808485"/>
    <n v="3.4283709459589753"/>
    <n v="32.46"/>
    <n v="11.048759820216226"/>
    <n v="6.7527257831206517"/>
    <n v="0"/>
    <n v="0"/>
    <n v="0"/>
    <n v="208"/>
    <n v="70.799200326709027"/>
    <n v="43.270701259676386"/>
    <n v="67.5"/>
    <n v="22.975702029100287"/>
    <n v="14.042174687635368"/>
    <n v="0"/>
    <n v="0"/>
    <n v="0"/>
    <n v="12"/>
    <n v="34"/>
    <n v="56"/>
    <n v="123"/>
    <n v="89"/>
    <n v="12"/>
    <n v="34"/>
    <n v="56"/>
    <n v="123"/>
    <n v="78"/>
    <n v="4460"/>
    <n v="1"/>
    <n v="436.51299999999998"/>
    <n v="0"/>
    <n v="632.06499999999994"/>
    <n v="1069.578"/>
    <m/>
    <n v="40.295360000000002"/>
    <n v="0"/>
    <n v="0"/>
    <n v="2.7118E-2"/>
    <n v="0"/>
    <n v="7.9799999999999995"/>
    <n v="0"/>
    <n v="0"/>
    <m/>
    <m/>
    <n v="4.2373000000000001E-2"/>
    <m/>
    <m/>
    <m/>
    <m/>
    <m/>
    <m/>
    <m/>
    <m/>
    <m/>
    <m/>
    <m/>
    <m/>
    <m/>
    <m/>
    <m/>
    <n v="0"/>
    <n v="110.45616912"/>
    <n v="15.472956229153537"/>
  </r>
  <r>
    <x v="12"/>
    <x v="1"/>
    <s v="2020Q3"/>
    <s v="Distribution"/>
    <s v="Local"/>
    <s v="Eastern Service Territory (EST)"/>
    <x v="3"/>
    <s v="UEDCL"/>
    <s v="D2"/>
    <s v="2020Q3"/>
    <n v="433885.29999999632"/>
    <n v="426354.60000000027"/>
    <n v="11691.6"/>
    <n v="0"/>
    <n v="0"/>
    <n v="0"/>
    <m/>
    <n v="871931.49999999662"/>
    <m/>
    <m/>
    <m/>
    <m/>
    <m/>
    <m/>
    <m/>
    <m/>
    <m/>
    <n v="606.86353570999995"/>
    <m/>
    <m/>
    <m/>
    <m/>
    <n v="969348.44000000029"/>
    <m/>
    <n v="198.092530541"/>
    <n v="0"/>
    <n v="0"/>
    <n v="38.966776000001467"/>
    <n v="58.450164000002196"/>
    <m/>
    <m/>
    <m/>
    <m/>
    <m/>
    <n v="43"/>
    <n v="221"/>
    <m/>
    <m/>
    <n v="46"/>
    <m/>
    <m/>
    <n v="10"/>
    <n v="0"/>
    <n v="0"/>
    <n v="1"/>
    <n v="0"/>
    <n v="0"/>
    <n v="0"/>
    <m/>
    <n v="0"/>
    <n v="0"/>
    <n v="0"/>
    <n v="0"/>
    <m/>
    <m/>
    <m/>
    <m/>
    <m/>
    <m/>
    <m/>
    <m/>
    <m/>
    <m/>
    <m/>
    <m/>
    <n v="19040"/>
    <n v="321"/>
    <m/>
    <n v="21"/>
    <n v="21"/>
    <n v="0"/>
    <n v="21"/>
    <n v="0"/>
    <n v="7394"/>
    <n v="144"/>
    <n v="2"/>
    <n v="0"/>
    <n v="0"/>
    <n v="0"/>
    <m/>
    <n v="7540"/>
    <n v="207.165819"/>
    <n v="41.256723999999998"/>
    <n v="21.513742000000001"/>
    <n v="33.266105000000003"/>
    <m/>
    <m/>
    <m/>
    <m/>
    <m/>
    <m/>
    <m/>
    <n v="6.0412309999999998"/>
    <n v="309.24362099999996"/>
    <n v="10"/>
    <n v="5.2916909676726114"/>
    <n v="3.2341492271673085"/>
    <n v="1.2629999999999999"/>
    <n v="0.66834056921705076"/>
    <n v="0.40847304739123091"/>
    <n v="0"/>
    <n v="0"/>
    <n v="0"/>
    <n v="549"/>
    <n v="290.51383412522637"/>
    <n v="177.55479257148522"/>
    <n v="0"/>
    <n v="0"/>
    <n v="0"/>
    <n v="0"/>
    <n v="0"/>
    <n v="0"/>
    <n v="0"/>
    <n v="63"/>
    <n v="29"/>
    <n v="218"/>
    <n v="1"/>
    <n v="0"/>
    <n v="63"/>
    <n v="29"/>
    <n v="218"/>
    <n v="1"/>
    <n v="6225"/>
    <n v="0"/>
    <n v="633.99399999999991"/>
    <n v="0"/>
    <n v="814.74300000000005"/>
    <n v="1448.7370000000001"/>
    <m/>
    <n v="72.662240000000011"/>
    <n v="0"/>
    <n v="0"/>
    <n v="0.21728700000000001"/>
    <n v="0"/>
    <n v="13.76"/>
    <n v="0"/>
    <n v="0"/>
    <m/>
    <m/>
    <n v="0.33897699999999997"/>
    <m/>
    <m/>
    <m/>
    <m/>
    <m/>
    <m/>
    <m/>
    <m/>
    <m/>
    <m/>
    <m/>
    <m/>
    <m/>
    <m/>
    <m/>
    <n v="0"/>
    <n v="38.966776000001467"/>
    <n v="58.450164000002196"/>
  </r>
  <r>
    <x v="12"/>
    <x v="1"/>
    <s v="2020Q3"/>
    <s v="Distribution"/>
    <s v="Local"/>
    <s v="Mid West Service Territory (MWST)"/>
    <x v="4"/>
    <s v="UEDCL"/>
    <s v="D3"/>
    <s v="2020Q3"/>
    <n v="374970.39999999764"/>
    <n v="508811.99999999988"/>
    <n v="61586.9"/>
    <n v="0"/>
    <n v="0"/>
    <n v="0"/>
    <m/>
    <n v="945369.2999999976"/>
    <m/>
    <m/>
    <m/>
    <m/>
    <m/>
    <m/>
    <m/>
    <m/>
    <m/>
    <n v="648.96340943199993"/>
    <m/>
    <m/>
    <m/>
    <m/>
    <n v="1210484.69"/>
    <m/>
    <n v="239.88598009999998"/>
    <n v="0"/>
    <n v="0"/>
    <n v="0"/>
    <n v="0"/>
    <m/>
    <m/>
    <m/>
    <m/>
    <m/>
    <n v="59"/>
    <n v="156"/>
    <m/>
    <m/>
    <n v="41"/>
    <m/>
    <m/>
    <n v="20"/>
    <n v="0"/>
    <n v="0"/>
    <n v="0"/>
    <n v="0"/>
    <n v="0"/>
    <n v="0"/>
    <m/>
    <n v="0"/>
    <n v="0"/>
    <n v="0"/>
    <n v="0"/>
    <m/>
    <m/>
    <m/>
    <m/>
    <m/>
    <m/>
    <m/>
    <m/>
    <m/>
    <m/>
    <m/>
    <m/>
    <n v="17375"/>
    <n v="276"/>
    <m/>
    <n v="14"/>
    <n v="14"/>
    <n v="0"/>
    <n v="14"/>
    <n v="0"/>
    <n v="5369"/>
    <n v="196"/>
    <n v="6"/>
    <n v="0"/>
    <n v="0"/>
    <n v="0"/>
    <m/>
    <n v="5571"/>
    <n v="134.90059500000001"/>
    <n v="131.70689000000002"/>
    <n v="32.046819999999997"/>
    <n v="34.071103000000001"/>
    <m/>
    <m/>
    <m/>
    <m/>
    <m/>
    <m/>
    <m/>
    <n v="6.6475140000000001"/>
    <n v="339.37292200000002"/>
    <n v="14.5"/>
    <n v="7.952806457227374"/>
    <n v="4.8605564864959403"/>
    <n v="305.42"/>
    <n v="167.51352745975066"/>
    <n v="102.3800801452131"/>
    <n v="3.63"/>
    <n v="1.9909439613610596"/>
    <n v="1.2168151755848455"/>
    <n v="131.71"/>
    <n v="72.238906102166723"/>
    <n v="44.150613436991755"/>
    <n v="29.09"/>
    <n v="15.954975161430642"/>
    <n v="9.7512819442873724"/>
    <n v="0"/>
    <n v="0"/>
    <n v="0"/>
    <n v="0"/>
    <n v="37"/>
    <n v="189"/>
    <n v="38"/>
    <n v="0"/>
    <n v="0"/>
    <n v="37"/>
    <n v="189"/>
    <n v="38"/>
    <n v="0"/>
    <n v="5571"/>
    <n v="0"/>
    <n v="509.89300000000003"/>
    <n v="0"/>
    <n v="863.39099999999996"/>
    <n v="1373.2840000000001"/>
    <m/>
    <n v="52.185279999999999"/>
    <n v="0"/>
    <n v="0"/>
    <n v="0.93542199999999998"/>
    <n v="0"/>
    <n v="13.54"/>
    <n v="0"/>
    <n v="0"/>
    <m/>
    <m/>
    <n v="0"/>
    <m/>
    <m/>
    <m/>
    <m/>
    <m/>
    <m/>
    <m/>
    <m/>
    <m/>
    <m/>
    <m/>
    <m/>
    <m/>
    <m/>
    <m/>
    <n v="0"/>
    <n v="0"/>
    <n v="0"/>
  </r>
  <r>
    <x v="12"/>
    <x v="1"/>
    <s v="2020Q3"/>
    <s v="Distribution"/>
    <s v="Local"/>
    <s v="North East Service Territory (NEST)"/>
    <x v="5"/>
    <s v="UEDCL"/>
    <s v="D4"/>
    <s v="2020Q3"/>
    <n v="502146.76729190495"/>
    <n v="530452.15025938221"/>
    <n v="143886.90000000002"/>
    <n v="96586"/>
    <n v="0"/>
    <n v="0"/>
    <m/>
    <n v="1273071.8175512874"/>
    <m/>
    <m/>
    <m/>
    <m/>
    <m/>
    <m/>
    <m/>
    <m/>
    <m/>
    <n v="846.92514627999992"/>
    <m/>
    <m/>
    <m/>
    <m/>
    <n v="1749705.94"/>
    <m/>
    <n v="348.15649399799997"/>
    <n v="0"/>
    <n v="99.383297392000003"/>
    <n v="251.95765535999996"/>
    <n v="11.268254288712898"/>
    <m/>
    <m/>
    <m/>
    <m/>
    <m/>
    <n v="31"/>
    <n v="148"/>
    <m/>
    <m/>
    <n v="23"/>
    <m/>
    <m/>
    <n v="8"/>
    <n v="0"/>
    <n v="0"/>
    <n v="1"/>
    <n v="7"/>
    <n v="0"/>
    <n v="0"/>
    <m/>
    <n v="0"/>
    <n v="0"/>
    <n v="0"/>
    <n v="0"/>
    <m/>
    <m/>
    <m/>
    <m/>
    <m/>
    <m/>
    <m/>
    <m/>
    <m/>
    <m/>
    <m/>
    <m/>
    <n v="14595"/>
    <n v="218"/>
    <m/>
    <n v="30"/>
    <n v="30"/>
    <n v="0"/>
    <n v="30"/>
    <n v="0"/>
    <n v="6434"/>
    <n v="129"/>
    <n v="8"/>
    <n v="2"/>
    <n v="0"/>
    <n v="8"/>
    <m/>
    <n v="6581"/>
    <n v="284.07269200000002"/>
    <n v="113.387136"/>
    <n v="47.666938999999999"/>
    <n v="50.261721000000001"/>
    <m/>
    <m/>
    <m/>
    <m/>
    <m/>
    <m/>
    <m/>
    <n v="8.4650750000000006"/>
    <n v="503.85356300000007"/>
    <n v="38"/>
    <n v="27.328215248985302"/>
    <n v="16.702321954798592"/>
    <n v="66"/>
    <n v="47.464794906132369"/>
    <n v="29.009296026755447"/>
    <n v="0"/>
    <n v="0"/>
    <n v="0"/>
    <n v="311"/>
    <n v="223.65986690616916"/>
    <n v="136.69531915637793"/>
    <n v="18"/>
    <n v="12.944944065308828"/>
    <n v="7.9116261891151218"/>
    <n v="0"/>
    <n v="0"/>
    <n v="0"/>
    <n v="0"/>
    <n v="12"/>
    <n v="19"/>
    <n v="150"/>
    <n v="0"/>
    <n v="0"/>
    <n v="12"/>
    <n v="19"/>
    <n v="150"/>
    <n v="0"/>
    <n v="6581"/>
    <n v="7"/>
    <n v="353.97"/>
    <n v="0"/>
    <n v="621.00000000000011"/>
    <n v="981.97000000000014"/>
    <m/>
    <n v="59.422719999999998"/>
    <n v="0"/>
    <n v="0"/>
    <n v="1.105253"/>
    <n v="0"/>
    <n v="9"/>
    <n v="0"/>
    <n v="0"/>
    <m/>
    <m/>
    <n v="0.50847600000000004"/>
    <m/>
    <m/>
    <m/>
    <m/>
    <m/>
    <m/>
    <m/>
    <m/>
    <m/>
    <m/>
    <m/>
    <m/>
    <m/>
    <m/>
    <m/>
    <n v="99.383297392000003"/>
    <n v="251.95765535999996"/>
    <n v="11.268254288712898"/>
  </r>
  <r>
    <x v="12"/>
    <x v="1"/>
    <s v="2020Q3"/>
    <s v="Distribution"/>
    <s v="Local"/>
    <s v="North North West Service Territory (NNWST)"/>
    <x v="6"/>
    <s v="UEDCL"/>
    <s v="D5"/>
    <s v="2020Q3"/>
    <n v="799894.89999999688"/>
    <n v="592274.4"/>
    <n v="149181.90000000002"/>
    <n v="6.4"/>
    <n v="0"/>
    <n v="0"/>
    <m/>
    <n v="1541357.5999999968"/>
    <m/>
    <m/>
    <m/>
    <m/>
    <m/>
    <m/>
    <m/>
    <m/>
    <m/>
    <n v="1077.524003859"/>
    <m/>
    <m/>
    <m/>
    <m/>
    <n v="1852609.3"/>
    <m/>
    <n v="378.57832573999997"/>
    <n v="0"/>
    <n v="105.22820824"/>
    <n v="149.49501324126635"/>
    <n v="56.528478518736648"/>
    <m/>
    <m/>
    <m/>
    <m/>
    <m/>
    <n v="49"/>
    <n v="119"/>
    <m/>
    <m/>
    <n v="35"/>
    <m/>
    <m/>
    <n v="8"/>
    <n v="0"/>
    <n v="0"/>
    <n v="5"/>
    <n v="7"/>
    <n v="0"/>
    <n v="0"/>
    <m/>
    <n v="0"/>
    <n v="0"/>
    <n v="0"/>
    <n v="0"/>
    <m/>
    <m/>
    <m/>
    <m/>
    <m/>
    <m/>
    <m/>
    <m/>
    <m/>
    <m/>
    <m/>
    <m/>
    <n v="16055"/>
    <n v="223"/>
    <m/>
    <n v="58"/>
    <n v="58"/>
    <n v="0"/>
    <n v="58"/>
    <n v="0"/>
    <n v="9868"/>
    <n v="176"/>
    <n v="11"/>
    <n v="0"/>
    <n v="0"/>
    <n v="5"/>
    <m/>
    <n v="10060"/>
    <n v="401.47456"/>
    <n v="103.40373600000001"/>
    <n v="47.094175"/>
    <n v="64.413668999999999"/>
    <m/>
    <m/>
    <m/>
    <m/>
    <m/>
    <m/>
    <m/>
    <n v="9.7710600000000003"/>
    <n v="626.15719999999999"/>
    <n v="121.2"/>
    <n v="153.19271474856484"/>
    <n v="94.106284670043379"/>
    <n v="381.80579999999998"/>
    <n v="482.58966178834646"/>
    <n v="296.45482923658119"/>
    <n v="9.4667999999999992"/>
    <n v="11.965716105459682"/>
    <n v="7.3505394035838822"/>
    <n v="225.46639999999999"/>
    <n v="284.98192987282033"/>
    <n v="175.06439952087351"/>
    <n v="250.6"/>
    <n v="323.10900527913429"/>
    <n v="198.48586194297218"/>
    <n v="0"/>
    <n v="0"/>
    <n v="0"/>
    <n v="56"/>
    <n v="49"/>
    <n v="263"/>
    <n v="120"/>
    <n v="213"/>
    <n v="56"/>
    <n v="49"/>
    <n v="263"/>
    <n v="120"/>
    <n v="89"/>
    <n v="10060"/>
    <n v="5"/>
    <n v="547.96"/>
    <n v="0"/>
    <n v="817.63299999999992"/>
    <n v="1370.5929999999998"/>
    <m/>
    <n v="97.652799999999999"/>
    <n v="0"/>
    <n v="0"/>
    <n v="0.247115"/>
    <n v="0"/>
    <n v="11.180000000000001"/>
    <n v="0"/>
    <n v="0"/>
    <m/>
    <m/>
    <n v="1.0169520000000001"/>
    <m/>
    <m/>
    <m/>
    <m/>
    <m/>
    <m/>
    <m/>
    <m/>
    <m/>
    <m/>
    <m/>
    <m/>
    <m/>
    <m/>
    <m/>
    <n v="105.22820824"/>
    <n v="149.49501324126635"/>
    <n v="56.528478518736648"/>
  </r>
  <r>
    <x v="12"/>
    <x v="1"/>
    <s v="2020Q3"/>
    <s v="Distribution"/>
    <s v="Local"/>
    <s v="Southern Service Territory (SST)"/>
    <x v="7"/>
    <s v="UEDCL"/>
    <s v="D6"/>
    <s v="2020Q3"/>
    <n v="1188448.6999999965"/>
    <n v="924474.89999999956"/>
    <n v="300837"/>
    <n v="0"/>
    <n v="0"/>
    <n v="0"/>
    <m/>
    <n v="2413760.5999999959"/>
    <m/>
    <m/>
    <m/>
    <m/>
    <m/>
    <m/>
    <m/>
    <m/>
    <m/>
    <n v="1663.8134310700002"/>
    <m/>
    <m/>
    <m/>
    <m/>
    <n v="3157776.9599999981"/>
    <m/>
    <n v="615.52203444680003"/>
    <n v="0"/>
    <n v="0"/>
    <n v="454.71988223999972"/>
    <n v="289.29647776000246"/>
    <m/>
    <m/>
    <m/>
    <m/>
    <m/>
    <n v="97"/>
    <n v="224"/>
    <m/>
    <m/>
    <n v="91"/>
    <m/>
    <m/>
    <n v="13"/>
    <n v="0"/>
    <n v="0"/>
    <n v="9"/>
    <n v="5"/>
    <n v="0"/>
    <n v="0"/>
    <m/>
    <n v="0"/>
    <n v="0"/>
    <n v="0"/>
    <n v="0"/>
    <m/>
    <m/>
    <m/>
    <m/>
    <m/>
    <m/>
    <m/>
    <m/>
    <m/>
    <m/>
    <m/>
    <m/>
    <n v="29735"/>
    <n v="439"/>
    <m/>
    <n v="36"/>
    <n v="36"/>
    <n v="0"/>
    <n v="36"/>
    <n v="0"/>
    <n v="15523"/>
    <n v="331"/>
    <n v="12"/>
    <n v="0"/>
    <n v="0"/>
    <n v="0"/>
    <m/>
    <n v="15866"/>
    <n v="311.99779000000001"/>
    <n v="76.041108999999992"/>
    <n v="66.342821999999998"/>
    <n v="51.525318000000006"/>
    <m/>
    <m/>
    <m/>
    <m/>
    <m/>
    <m/>
    <m/>
    <n v="8.958164"/>
    <n v="514.86520300000007"/>
    <n v="56"/>
    <n v="70.807016029334619"/>
    <n v="43.275478021728574"/>
    <n v="89.4"/>
    <n v="113.03834344683062"/>
    <n v="69.0862095561167"/>
    <n v="0"/>
    <n v="0"/>
    <n v="0"/>
    <n v="123.6"/>
    <n v="156.28119966474569"/>
    <n v="95.515162205100935"/>
    <n v="6"/>
    <n v="7.586466003142994"/>
    <n v="4.6366583594709185"/>
    <n v="0"/>
    <n v="0"/>
    <n v="0"/>
    <n v="18"/>
    <n v="52"/>
    <n v="146"/>
    <n v="98"/>
    <n v="0"/>
    <n v="18"/>
    <n v="52"/>
    <n v="46"/>
    <n v="98"/>
    <n v="0"/>
    <n v="16866"/>
    <n v="0"/>
    <n v="683.91000000000008"/>
    <n v="0"/>
    <n v="1079"/>
    <n v="1762.91"/>
    <m/>
    <n v="154.83552"/>
    <n v="0"/>
    <n v="0"/>
    <n v="0.68203100000000005"/>
    <n v="0"/>
    <n v="21.877457999999997"/>
    <n v="0"/>
    <n v="0"/>
    <m/>
    <m/>
    <n v="0"/>
    <m/>
    <m/>
    <m/>
    <m/>
    <m/>
    <m/>
    <m/>
    <m/>
    <m/>
    <m/>
    <m/>
    <m/>
    <m/>
    <m/>
    <m/>
    <n v="0"/>
    <n v="454.71988223999972"/>
    <n v="289.29647776000246"/>
  </r>
  <r>
    <x v="12"/>
    <x v="1"/>
    <s v="2020Q3"/>
    <s v="Distribution"/>
    <s v="Local"/>
    <s v="Southern West Service Territory (SWST)"/>
    <x v="8"/>
    <s v="UEDCL"/>
    <s v="D7"/>
    <s v="2020Q3"/>
    <n v="521983.69999999978"/>
    <n v="409542.1"/>
    <n v="233617"/>
    <n v="429978"/>
    <n v="0"/>
    <n v="0"/>
    <m/>
    <n v="1595120.7999999998"/>
    <m/>
    <m/>
    <m/>
    <m/>
    <m/>
    <m/>
    <m/>
    <m/>
    <m/>
    <n v="1019.1373765999999"/>
    <m/>
    <m/>
    <m/>
    <m/>
    <n v="2029185.858988005"/>
    <m/>
    <n v="919.36237670000003"/>
    <n v="0"/>
    <n v="115.25775679051868"/>
    <n v="292.20276369427268"/>
    <n v="26.604538503213782"/>
    <m/>
    <m/>
    <m/>
    <m/>
    <m/>
    <n v="36"/>
    <n v="202"/>
    <m/>
    <m/>
    <n v="44"/>
    <m/>
    <m/>
    <n v="15"/>
    <n v="0"/>
    <n v="0"/>
    <n v="4"/>
    <n v="8"/>
    <n v="0"/>
    <n v="8"/>
    <m/>
    <n v="0"/>
    <n v="0"/>
    <n v="0"/>
    <n v="0"/>
    <m/>
    <m/>
    <m/>
    <m/>
    <m/>
    <m/>
    <m/>
    <m/>
    <m/>
    <m/>
    <m/>
    <m/>
    <n v="26180"/>
    <n v="317"/>
    <m/>
    <n v="31"/>
    <n v="31"/>
    <n v="0"/>
    <n v="31"/>
    <n v="0"/>
    <n v="11211"/>
    <n v="225"/>
    <n v="11"/>
    <n v="0"/>
    <n v="0"/>
    <n v="0"/>
    <m/>
    <n v="11447"/>
    <n v="292.48376000000002"/>
    <n v="159.12383500000001"/>
    <n v="51.228572"/>
    <n v="49.556311000000008"/>
    <m/>
    <m/>
    <m/>
    <m/>
    <m/>
    <m/>
    <m/>
    <n v="8.3536630000000009"/>
    <n v="560.74614100000008"/>
    <n v="59.8"/>
    <n v="71.328964211470876"/>
    <n v="43.594479701945708"/>
    <n v="391.1"/>
    <n v="466.50096827936886"/>
    <n v="285.1137292881433"/>
    <n v="8"/>
    <n v="9.5423363493606512"/>
    <n v="5.8320374183204962"/>
    <n v="372.7"/>
    <n v="444.55359467583935"/>
    <n v="271.70004322600607"/>
    <n v="39.1"/>
    <n v="46.638168907500194"/>
    <n v="28.504082882041427"/>
    <n v="0"/>
    <n v="0"/>
    <n v="0"/>
    <n v="187"/>
    <n v="286"/>
    <n v="117"/>
    <n v="18"/>
    <n v="142"/>
    <n v="186"/>
    <n v="284"/>
    <n v="117"/>
    <n v="18"/>
    <n v="56"/>
    <n v="10974"/>
    <n v="0"/>
    <n v="308.86500000000001"/>
    <n v="0"/>
    <n v="882.45"/>
    <n v="1191.3150000000001"/>
    <m/>
    <n v="102.79976000000001"/>
    <n v="0"/>
    <n v="0"/>
    <n v="0.2"/>
    <n v="0"/>
    <n v="10.14"/>
    <n v="0"/>
    <n v="0"/>
    <m/>
    <m/>
    <n v="0.93220600000000009"/>
    <m/>
    <m/>
    <m/>
    <m/>
    <m/>
    <m/>
    <m/>
    <m/>
    <m/>
    <m/>
    <m/>
    <m/>
    <m/>
    <m/>
    <m/>
    <n v="115.25775679051868"/>
    <n v="292.20276369427268"/>
    <n v="26.604538503213782"/>
  </r>
  <r>
    <x v="12"/>
    <x v="1"/>
    <s v="2020Q3"/>
    <s v="Distribution"/>
    <s v="Local"/>
    <s v="North Western Service Territory (NWST)"/>
    <x v="9"/>
    <s v="UEDCL"/>
    <s v="D8"/>
    <s v="2020Q3"/>
    <n v="1501557.2891841463"/>
    <n v="1093542.4858988097"/>
    <n v="598391.69999999995"/>
    <n v="909189"/>
    <n v="0"/>
    <n v="0"/>
    <m/>
    <n v="4102680.4750829563"/>
    <m/>
    <m/>
    <m/>
    <m/>
    <m/>
    <m/>
    <m/>
    <m/>
    <m/>
    <n v="2685.1922359999999"/>
    <m/>
    <m/>
    <m/>
    <m/>
    <n v="11500771.800000001"/>
    <m/>
    <n v="3591.7215959999994"/>
    <n v="0"/>
    <n v="37.560672917043952"/>
    <n v="0"/>
    <n v="0"/>
    <m/>
    <m/>
    <m/>
    <m/>
    <m/>
    <n v="302"/>
    <n v="119"/>
    <m/>
    <m/>
    <n v="44"/>
    <m/>
    <m/>
    <n v="3"/>
    <n v="30"/>
    <n v="0"/>
    <n v="15"/>
    <n v="0"/>
    <n v="0"/>
    <n v="0"/>
    <m/>
    <n v="0"/>
    <n v="0"/>
    <n v="0"/>
    <n v="0"/>
    <m/>
    <m/>
    <m/>
    <m/>
    <m/>
    <m/>
    <m/>
    <m/>
    <m/>
    <m/>
    <m/>
    <m/>
    <n v="30725"/>
    <n v="513"/>
    <m/>
    <n v="64"/>
    <n v="64"/>
    <n v="0"/>
    <n v="64"/>
    <n v="0"/>
    <n v="20063"/>
    <n v="572"/>
    <n v="46"/>
    <n v="5"/>
    <n v="3"/>
    <n v="0"/>
    <m/>
    <n v="20689"/>
    <n v="473.71452999999997"/>
    <n v="191.61231100000001"/>
    <n v="55.518680000000003"/>
    <n v="60.733389000000003"/>
    <m/>
    <m/>
    <m/>
    <m/>
    <m/>
    <m/>
    <m/>
    <n v="0"/>
    <n v="781.57890999999995"/>
    <n v="39"/>
    <n v="145.45997257112302"/>
    <n v="88.9014987361561"/>
    <n v="554"/>
    <n v="2066.2775590872343"/>
    <n v="1262.8571871751403"/>
    <n v="247"/>
    <n v="921.2464929504456"/>
    <n v="563.04282532898856"/>
    <n v="198"/>
    <n v="738.48909151493206"/>
    <n v="451.34607050663857"/>
    <n v="70"/>
    <n v="261.08200205073359"/>
    <n v="159.5667926033571"/>
    <n v="0"/>
    <n v="0"/>
    <n v="0"/>
    <n v="260"/>
    <n v="154"/>
    <n v="2064"/>
    <n v="0"/>
    <n v="0"/>
    <n v="260"/>
    <n v="142"/>
    <n v="160"/>
    <n v="0"/>
    <n v="0"/>
    <n v="1101"/>
    <n v="20439"/>
    <n v="0"/>
    <n v="1700.42"/>
    <n v="0"/>
    <n v="22139.42"/>
    <m/>
    <n v="174.70488"/>
    <n v="0"/>
    <n v="0"/>
    <n v="0.41220199999999996"/>
    <n v="0"/>
    <n v="10.733389000000001"/>
    <n v="0"/>
    <n v="0"/>
    <m/>
    <m/>
    <n v="0.84745999999999999"/>
    <m/>
    <m/>
    <m/>
    <m/>
    <m/>
    <m/>
    <m/>
    <m/>
    <m/>
    <m/>
    <m/>
    <m/>
    <m/>
    <m/>
    <m/>
    <n v="37.560672917043952"/>
    <n v="0"/>
    <n v="0"/>
  </r>
  <r>
    <x v="12"/>
    <x v="1"/>
    <s v="2020Q3"/>
    <s v="Distribution"/>
    <s v="Local"/>
    <s v="Kyegegewa Rural Electricity Cooperation Society"/>
    <x v="0"/>
    <s v="KRECS"/>
    <s v="D11"/>
    <s v="2020Q3"/>
    <n v="547981"/>
    <n v="520282"/>
    <n v="0"/>
    <n v="0"/>
    <n v="0"/>
    <n v="0"/>
    <m/>
    <n v="1068263"/>
    <m/>
    <m/>
    <m/>
    <m/>
    <m/>
    <m/>
    <m/>
    <m/>
    <m/>
    <n v="696.34238600000003"/>
    <m/>
    <m/>
    <m/>
    <m/>
    <n v="1483635"/>
    <m/>
    <n v="406.16253699999999"/>
    <n v="89.191000000000003"/>
    <n v="27.29"/>
    <n v="84.7"/>
    <n v="0"/>
    <m/>
    <m/>
    <m/>
    <m/>
    <m/>
    <n v="25"/>
    <n v="137"/>
    <m/>
    <m/>
    <n v="25"/>
    <m/>
    <m/>
    <n v="2"/>
    <n v="0"/>
    <n v="0"/>
    <n v="0"/>
    <n v="2"/>
    <n v="0"/>
    <n v="0"/>
    <m/>
    <n v="0"/>
    <n v="0"/>
    <n v="0"/>
    <n v="0"/>
    <m/>
    <m/>
    <m/>
    <m/>
    <m/>
    <m/>
    <m/>
    <m/>
    <m/>
    <m/>
    <m/>
    <m/>
    <n v="11005"/>
    <n v="191"/>
    <m/>
    <n v="47"/>
    <n v="47"/>
    <n v="0"/>
    <n v="45"/>
    <n v="2"/>
    <n v="8182"/>
    <n v="141"/>
    <n v="2"/>
    <n v="0"/>
    <n v="0"/>
    <n v="0"/>
    <m/>
    <n v="8325"/>
    <n v="127.566896"/>
    <n v="91.523700000000005"/>
    <n v="23.57255"/>
    <n v="26.261189000000002"/>
    <m/>
    <m/>
    <m/>
    <m/>
    <m/>
    <m/>
    <m/>
    <n v="4.603154"/>
    <n v="273.52748900000006"/>
    <n v="104"/>
    <n v="18.399999999999999"/>
    <n v="4743520"/>
    <n v="46"/>
    <n v="8.14"/>
    <n v="2.0984919999999998"/>
    <n v="0"/>
    <n v="0"/>
    <n v="0"/>
    <n v="0"/>
    <n v="15.22"/>
    <n v="3.9237160000000002"/>
    <n v="0"/>
    <n v="2.83"/>
    <n v="0.72957399999999994"/>
    <n v="0"/>
    <n v="0"/>
    <n v="0"/>
    <n v="0"/>
    <n v="249"/>
    <n v="30"/>
    <n v="19"/>
    <n v="0"/>
    <n v="0"/>
    <n v="238"/>
    <n v="30"/>
    <n v="19"/>
    <n v="0"/>
    <n v="8755"/>
    <n v="0"/>
    <n v="469"/>
    <n v="0"/>
    <n v="611"/>
    <n v="1080"/>
    <m/>
    <n v="84.313874999999996"/>
    <n v="0"/>
    <n v="0.08"/>
    <n v="7.54"/>
    <n v="0"/>
    <n v="0.20499999999999999"/>
    <n v="0.62644100000000003"/>
    <n v="0.29660999999999998"/>
    <m/>
    <m/>
    <n v="0"/>
    <m/>
    <m/>
    <m/>
    <m/>
    <m/>
    <m/>
    <m/>
    <m/>
    <m/>
    <m/>
    <m/>
    <m/>
    <m/>
    <m/>
    <m/>
    <n v="27.29"/>
    <n v="84.7"/>
    <n v="0"/>
  </r>
  <r>
    <x v="12"/>
    <x v="1"/>
    <s v="2020Q3"/>
    <s v="Distribution"/>
    <s v="Local"/>
    <s v="Kilembe Investment Limited"/>
    <x v="10"/>
    <s v="KIL"/>
    <s v="D12"/>
    <s v="2020Q3"/>
    <n v="871828.21"/>
    <n v="430275.33999999997"/>
    <n v="76577"/>
    <n v="0"/>
    <n v="0"/>
    <n v="0"/>
    <m/>
    <n v="1378680.5499999998"/>
    <m/>
    <m/>
    <m/>
    <m/>
    <m/>
    <m/>
    <m/>
    <m/>
    <m/>
    <n v="846.88"/>
    <m/>
    <m/>
    <m/>
    <m/>
    <n v="2014074"/>
    <m/>
    <n v="571.13"/>
    <n v="2014.0740000000001"/>
    <n v="38.35937105"/>
    <n v="92.04898369"/>
    <n v="81.378595259999997"/>
    <m/>
    <m/>
    <m/>
    <m/>
    <m/>
    <n v="29"/>
    <n v="120"/>
    <m/>
    <m/>
    <n v="41"/>
    <m/>
    <m/>
    <n v="8"/>
    <n v="0"/>
    <n v="0"/>
    <n v="5"/>
    <n v="3"/>
    <n v="0"/>
    <n v="0"/>
    <m/>
    <n v="0"/>
    <n v="0"/>
    <n v="0"/>
    <n v="0"/>
    <m/>
    <m/>
    <m/>
    <m/>
    <m/>
    <m/>
    <m/>
    <m/>
    <m/>
    <m/>
    <m/>
    <m/>
    <n v="14945"/>
    <n v="206"/>
    <m/>
    <n v="34"/>
    <n v="34"/>
    <n v="20"/>
    <n v="12"/>
    <n v="2"/>
    <n v="15744"/>
    <n v="176"/>
    <n v="50"/>
    <n v="0"/>
    <n v="0"/>
    <n v="0"/>
    <m/>
    <n v="15970"/>
    <n v="217.99"/>
    <n v="141.26"/>
    <n v="201.36"/>
    <n v="81.56"/>
    <m/>
    <m/>
    <m/>
    <m/>
    <m/>
    <m/>
    <m/>
    <n v="97.17"/>
    <n v="739.34"/>
    <n v="16.5"/>
    <n v="15.384600000000001"/>
    <n v="4.3384571999999997"/>
    <n v="18.866700000000002"/>
    <n v="17.591311080000001"/>
    <n v="4.9607497245599994"/>
    <n v="0"/>
    <n v="0"/>
    <n v="0"/>
    <n v="175.65"/>
    <n v="163.77606"/>
    <n v="46.184848919999993"/>
    <n v="46.0167"/>
    <n v="42.90597108"/>
    <n v="12.09948384456"/>
    <n v="0"/>
    <n v="0"/>
    <n v="0"/>
    <n v="5"/>
    <n v="40"/>
    <n v="51"/>
    <n v="10"/>
    <n v="185"/>
    <n v="5"/>
    <n v="38"/>
    <n v="50"/>
    <n v="10"/>
    <n v="0"/>
    <n v="15970"/>
    <n v="0"/>
    <n v="568.43000000000006"/>
    <n v="32.409999999999997"/>
    <n v="250.64399999999998"/>
    <n v="851.48400000000004"/>
    <m/>
    <n v="226.47197699999998"/>
    <n v="2.98E-2"/>
    <n v="0"/>
    <n v="1.523525"/>
    <n v="10.191799999999999"/>
    <n v="0.66080000000000005"/>
    <n v="0.63600000000000001"/>
    <n v="45.203289999999996"/>
    <m/>
    <m/>
    <n v="439.49237399999998"/>
    <m/>
    <m/>
    <m/>
    <m/>
    <m/>
    <m/>
    <m/>
    <m/>
    <m/>
    <m/>
    <m/>
    <m/>
    <m/>
    <m/>
    <m/>
    <n v="38.35937105"/>
    <n v="92.04898369"/>
    <n v="81.378595259999997"/>
  </r>
  <r>
    <x v="12"/>
    <x v="1"/>
    <s v="2020Q3"/>
    <s v="Distribution"/>
    <s v="Local"/>
    <s v="Pader Abim Community Multipurpose Electric Co-operative Society Limited"/>
    <x v="11"/>
    <s v="PACMECS"/>
    <s v="D9"/>
    <s v="2020Q3"/>
    <n v="248021"/>
    <n v="119630"/>
    <n v="0"/>
    <n v="0"/>
    <n v="0"/>
    <n v="0"/>
    <m/>
    <n v="367651"/>
    <m/>
    <m/>
    <m/>
    <m/>
    <m/>
    <m/>
    <m/>
    <m/>
    <m/>
    <n v="2.6409599999999996E-4"/>
    <m/>
    <m/>
    <m/>
    <m/>
    <n v="517687"/>
    <m/>
    <n v="146.85"/>
    <n v="28.178900000000002"/>
    <n v="8340.9740000000002"/>
    <n v="23495.698"/>
    <n v="4405.4139999999998"/>
    <m/>
    <m/>
    <m/>
    <m/>
    <m/>
    <n v="20"/>
    <n v="59"/>
    <m/>
    <m/>
    <n v="15"/>
    <m/>
    <m/>
    <n v="3"/>
    <n v="0"/>
    <n v="0"/>
    <n v="2"/>
    <n v="0"/>
    <n v="0"/>
    <n v="0"/>
    <m/>
    <n v="0"/>
    <n v="0"/>
    <n v="0"/>
    <n v="0"/>
    <m/>
    <m/>
    <m/>
    <m/>
    <m/>
    <m/>
    <m/>
    <m/>
    <m/>
    <m/>
    <m/>
    <m/>
    <n v="6180"/>
    <n v="99"/>
    <m/>
    <n v="40"/>
    <n v="40"/>
    <n v="0"/>
    <n v="40"/>
    <n v="0"/>
    <n v="4445"/>
    <n v="68"/>
    <n v="0"/>
    <n v="0"/>
    <n v="0"/>
    <n v="0"/>
    <m/>
    <n v="4513"/>
    <n v="8.1652999999999999E-5"/>
    <n v="5.6778000000000004E-5"/>
    <n v="2.529E-5"/>
    <n v="6.7646999999999998E-5"/>
    <m/>
    <m/>
    <m/>
    <m/>
    <m/>
    <m/>
    <m/>
    <n v="1.3720000000000001E-5"/>
    <n v="2.4508800000000002E-4"/>
    <n v="125"/>
    <n v="36.3005"/>
    <n v="2.6652000000000002E-5"/>
    <n v="198"/>
    <n v="57.45"/>
    <n v="4.2216000000000004E-5"/>
    <n v="0"/>
    <n v="0"/>
    <n v="0"/>
    <n v="223"/>
    <n v="64.760000000000005"/>
    <n v="4.7546999999999997E-5"/>
    <n v="33"/>
    <n v="9.5832999999999995"/>
    <n v="7.0359999999999992E-6"/>
    <n v="0"/>
    <n v="0"/>
    <n v="0"/>
    <n v="0"/>
    <n v="4"/>
    <n v="3"/>
    <n v="0"/>
    <n v="351"/>
    <n v="0"/>
    <n v="3"/>
    <n v="3"/>
    <n v="0"/>
    <n v="0"/>
    <n v="512800"/>
    <n v="0"/>
    <n v="321.7"/>
    <n v="0"/>
    <n v="512.79999999999995"/>
    <n v="834.5"/>
    <m/>
    <n v="3.0397999999999999E-5"/>
    <n v="1.0800000000000001E-8"/>
    <n v="0"/>
    <n v="1.0249999999999999E-6"/>
    <n v="6.8000000000000005E-7"/>
    <n v="7.3010000000000001E-6"/>
    <n v="0"/>
    <n v="0"/>
    <m/>
    <m/>
    <n v="1.0000000000000001E-7"/>
    <m/>
    <m/>
    <m/>
    <m/>
    <m/>
    <m/>
    <m/>
    <m/>
    <m/>
    <m/>
    <m/>
    <m/>
    <m/>
    <m/>
    <m/>
    <n v="8340.9740000000002"/>
    <n v="23495.698"/>
    <n v="4405.4139999999998"/>
  </r>
  <r>
    <x v="12"/>
    <x v="1"/>
    <s v="2020Q3"/>
    <s v="Distribution"/>
    <s v="Local"/>
    <s v="Bundibugyo Energy Cooperative Society (BECS)"/>
    <x v="12"/>
    <s v="BECS"/>
    <s v="D10"/>
    <s v="2020Q3"/>
    <n v="679001.50499999989"/>
    <n v="119823.79499999998"/>
    <n v="0"/>
    <n v="0"/>
    <n v="0"/>
    <n v="0"/>
    <m/>
    <n v="798825.29999999981"/>
    <m/>
    <m/>
    <m/>
    <m/>
    <m/>
    <m/>
    <m/>
    <m/>
    <m/>
    <n v="0"/>
    <m/>
    <m/>
    <m/>
    <m/>
    <n v="2282358"/>
    <m/>
    <n v="621.49500499999999"/>
    <n v="0"/>
    <e v="#REF!"/>
    <e v="#REF!"/>
    <e v="#REF!"/>
    <m/>
    <m/>
    <m/>
    <m/>
    <m/>
    <n v="0"/>
    <n v="0"/>
    <m/>
    <m/>
    <n v="0"/>
    <m/>
    <m/>
    <n v="0"/>
    <n v="0"/>
    <n v="0"/>
    <n v="0"/>
    <n v="0"/>
    <n v="0"/>
    <n v="0"/>
    <m/>
    <n v="0"/>
    <n v="0"/>
    <n v="0"/>
    <n v="0"/>
    <m/>
    <m/>
    <m/>
    <m/>
    <m/>
    <m/>
    <m/>
    <m/>
    <m/>
    <m/>
    <m/>
    <m/>
    <n v="0"/>
    <n v="0"/>
    <m/>
    <n v="0"/>
    <n v="0"/>
    <n v="0"/>
    <n v="0"/>
    <n v="0"/>
    <n v="10002"/>
    <n v="60"/>
    <n v="0"/>
    <n v="0"/>
    <n v="0"/>
    <n v="0"/>
    <m/>
    <n v="10062"/>
    <n v="0"/>
    <n v="0"/>
    <n v="0"/>
    <n v="0"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"/>
    <s v="NA"/>
    <s v="NA"/>
    <s v="NA"/>
    <s v="NA"/>
    <s v="NA"/>
    <s v="NA"/>
    <s v="NA"/>
    <s v="NA"/>
    <s v="NA"/>
    <n v="0"/>
    <n v="0"/>
    <n v="0"/>
    <n v="0"/>
    <n v="0"/>
    <n v="0"/>
    <m/>
    <n v="0"/>
    <n v="0"/>
    <n v="0"/>
    <n v="0"/>
    <n v="0"/>
    <n v="0"/>
    <n v="0"/>
    <n v="0"/>
    <m/>
    <m/>
    <n v="0"/>
    <m/>
    <m/>
    <m/>
    <m/>
    <m/>
    <m/>
    <m/>
    <m/>
    <m/>
    <m/>
    <m/>
    <m/>
    <m/>
    <m/>
    <m/>
    <e v="#REF!"/>
    <e v="#REF!"/>
    <e v="#REF!"/>
  </r>
  <r>
    <x v="12"/>
    <x v="1"/>
    <s v="2020Q3"/>
    <s v="Distribution"/>
    <s v="Local"/>
    <s v="UMEME(U) Limited"/>
    <x v="1"/>
    <s v="Umeme"/>
    <s v="D14"/>
    <s v="2020Q3"/>
    <n v="173349696.59033334"/>
    <n v="83838679.17846702"/>
    <n v="114120488.86599997"/>
    <n v="206073099.68599996"/>
    <n v="244986902.47900003"/>
    <n v="424534.05000000005"/>
    <m/>
    <n v="822793400.84980035"/>
    <n v="123935.48036297045"/>
    <n v="55081.985616872582"/>
    <n v="233820.99093849986"/>
    <m/>
    <m/>
    <m/>
    <m/>
    <m/>
    <m/>
    <n v="412838.45691834291"/>
    <n v="255204784"/>
    <n v="519815998"/>
    <n v="201142294"/>
    <m/>
    <n v="976163076"/>
    <m/>
    <n v="277604.07837476075"/>
    <n v="0"/>
    <n v="0"/>
    <n v="0"/>
    <n v="0"/>
    <n v="0"/>
    <n v="0"/>
    <n v="206"/>
    <n v="1"/>
    <n v="148"/>
    <n v="1177"/>
    <n v="4904"/>
    <n v="3"/>
    <n v="0"/>
    <n v="2793"/>
    <n v="17"/>
    <n v="3"/>
    <n v="2133"/>
    <n v="14"/>
    <n v="21"/>
    <n v="1274"/>
    <n v="0"/>
    <n v="9"/>
    <n v="915"/>
    <n v="0"/>
    <n v="5"/>
    <n v="78"/>
    <n v="33"/>
    <n v="20"/>
    <n v="86"/>
    <n v="60"/>
    <n v="1"/>
    <n v="6"/>
    <n v="5"/>
    <n v="2"/>
    <n v="5"/>
    <n v="3"/>
    <n v="0"/>
    <n v="1"/>
    <n v="2"/>
    <n v="1"/>
    <n v="2038463"/>
    <n v="13840"/>
    <n v="5"/>
    <n v="1616"/>
    <n v="1621"/>
    <n v="1358"/>
    <n v="263"/>
    <n v="0"/>
    <n v="1420464"/>
    <n v="87703"/>
    <n v="2819"/>
    <n v="568"/>
    <n v="49"/>
    <n v="210"/>
    <m/>
    <n v="1511813"/>
    <n v="26206.417149023498"/>
    <n v="15203.787469698193"/>
    <n v="0"/>
    <n v="7523.0034262431982"/>
    <m/>
    <m/>
    <m/>
    <m/>
    <m/>
    <m/>
    <m/>
    <n v="13982.194859679899"/>
    <n v="62915.40290464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419.799738750007"/>
    <n v="78069.832466470019"/>
    <n v="157.07759776"/>
    <n v="0"/>
    <n v="0"/>
    <n v="0"/>
    <n v="0"/>
    <n v="0"/>
    <n v="0"/>
    <n v="0"/>
    <n v="0"/>
    <n v="595"/>
    <n v="21869.411562000001"/>
    <n v="6489.29"/>
    <n v="8848.2999999999993"/>
    <n v="37207.001562000005"/>
    <m/>
    <n v="0"/>
    <n v="43.669730272199999"/>
    <n v="0"/>
    <n v="0"/>
    <n v="0"/>
    <n v="1703.5435696561001"/>
    <n v="0"/>
    <n v="0"/>
    <m/>
    <m/>
    <n v="0"/>
    <m/>
    <m/>
    <m/>
    <m/>
    <m/>
    <m/>
    <m/>
    <m/>
    <m/>
    <m/>
    <m/>
    <m/>
    <m/>
    <m/>
    <m/>
    <n v="0"/>
    <n v="0"/>
    <n v="0"/>
  </r>
  <r>
    <x v="14"/>
    <x v="4"/>
    <m/>
    <m/>
    <m/>
    <m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4"/>
    <m/>
    <m/>
    <m/>
    <m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H15" firstHeaderRow="1" firstDataRow="2" firstDataCol="1"/>
  <pivotFields count="154">
    <pivotField axis="axisRow" showAll="0">
      <items count="13">
        <item x="10"/>
        <item x="9"/>
        <item x="8"/>
        <item x="7"/>
        <item x="6"/>
        <item x="5"/>
        <item x="4"/>
        <item x="3"/>
        <item x="2"/>
        <item x="1"/>
        <item x="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7">
        <item x="0"/>
        <item x="3"/>
        <item x="2"/>
        <item x="4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7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_sales_KWh" fld="1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collapsedLevelsAreSubtotals="1" fieldPosition="0">
        <references count="1">
          <reference field="0" count="8"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9:H33" firstHeaderRow="1" firstDataRow="2" firstDataCol="1"/>
  <pivotFields count="154">
    <pivotField axis="axisRow" showAll="0">
      <items count="13">
        <item x="10"/>
        <item x="9"/>
        <item x="8"/>
        <item x="7"/>
        <item x="6"/>
        <item x="5"/>
        <item x="4"/>
        <item x="3"/>
        <item x="2"/>
        <item x="1"/>
        <item x="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7">
        <item x="0"/>
        <item x="3"/>
        <item x="2"/>
        <item x="4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7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_purchased" fld="29" baseField="0" baseItem="0" numFmtId="170"/>
  </dataFields>
  <formats count="3">
    <format dxfId="6">
      <pivotArea collapsedLevelsAreSubtotals="1" fieldPosition="0">
        <references count="1">
          <reference field="0" count="0"/>
        </references>
      </pivotArea>
    </format>
    <format dxfId="5">
      <pivotArea outline="0" collapsedLevelsAreSubtotals="1" fieldPosition="0"/>
    </format>
    <format dxfId="4">
      <pivotArea collapsedLevelsAreSubtotals="1" fieldPosition="0">
        <references count="1">
          <reference field="0" count="8"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0B252-C9A0-4F3E-BD8B-B8B3DEB162AB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CG9" firstHeaderRow="1" firstDataRow="3" firstDataCol="1" rowPageCount="1" colPageCount="1"/>
  <pivotFields count="168">
    <pivotField axis="axisPage" showAll="0" sortType="descending">
      <items count="16">
        <item x="14"/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t="default"/>
      </items>
    </pivotField>
    <pivotField axis="axisRow" showAll="0" sortType="descending">
      <items count="6">
        <item x="4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Col" showAll="0">
      <items count="16">
        <item x="12"/>
        <item x="2"/>
        <item x="3"/>
        <item x="10"/>
        <item x="0"/>
        <item x="4"/>
        <item x="5"/>
        <item x="6"/>
        <item x="9"/>
        <item x="11"/>
        <item x="7"/>
        <item x="8"/>
        <item x="13"/>
        <item x="1"/>
        <item x="14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2"/>
    </i>
    <i>
      <x v="3"/>
    </i>
    <i>
      <x v="4"/>
    </i>
    <i t="grand">
      <x/>
    </i>
  </rowItems>
  <colFields count="2">
    <field x="6"/>
    <field x="-2"/>
  </colFields>
  <colItems count="84">
    <i>
      <x/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>
      <x v="5"/>
      <x/>
    </i>
    <i r="1" i="1">
      <x v="1"/>
    </i>
    <i r="1" i="2">
      <x v="2"/>
    </i>
    <i r="1" i="3">
      <x v="3"/>
    </i>
    <i r="1" i="4">
      <x v="4"/>
    </i>
    <i r="1" i="5">
      <x v="5"/>
    </i>
    <i>
      <x v="6"/>
      <x/>
    </i>
    <i r="1" i="1">
      <x v="1"/>
    </i>
    <i r="1" i="2">
      <x v="2"/>
    </i>
    <i r="1" i="3">
      <x v="3"/>
    </i>
    <i r="1" i="4">
      <x v="4"/>
    </i>
    <i r="1" i="5">
      <x v="5"/>
    </i>
    <i>
      <x v="7"/>
      <x/>
    </i>
    <i r="1" i="1">
      <x v="1"/>
    </i>
    <i r="1" i="2">
      <x v="2"/>
    </i>
    <i r="1" i="3">
      <x v="3"/>
    </i>
    <i r="1" i="4">
      <x v="4"/>
    </i>
    <i r="1" i="5">
      <x v="5"/>
    </i>
    <i>
      <x v="8"/>
      <x/>
    </i>
    <i r="1" i="1">
      <x v="1"/>
    </i>
    <i r="1" i="2">
      <x v="2"/>
    </i>
    <i r="1" i="3">
      <x v="3"/>
    </i>
    <i r="1" i="4">
      <x v="4"/>
    </i>
    <i r="1" i="5">
      <x v="5"/>
    </i>
    <i>
      <x v="9"/>
      <x/>
    </i>
    <i r="1" i="1">
      <x v="1"/>
    </i>
    <i r="1" i="2">
      <x v="2"/>
    </i>
    <i r="1" i="3">
      <x v="3"/>
    </i>
    <i r="1" i="4">
      <x v="4"/>
    </i>
    <i r="1" i="5">
      <x v="5"/>
    </i>
    <i>
      <x v="10"/>
      <x/>
    </i>
    <i r="1" i="1">
      <x v="1"/>
    </i>
    <i r="1" i="2">
      <x v="2"/>
    </i>
    <i r="1" i="3">
      <x v="3"/>
    </i>
    <i r="1" i="4">
      <x v="4"/>
    </i>
    <i r="1" i="5">
      <x v="5"/>
    </i>
    <i>
      <x v="11"/>
      <x/>
    </i>
    <i r="1" i="1">
      <x v="1"/>
    </i>
    <i r="1" i="2">
      <x v="2"/>
    </i>
    <i r="1" i="3">
      <x v="3"/>
    </i>
    <i r="1" i="4">
      <x v="4"/>
    </i>
    <i r="1" i="5">
      <x v="5"/>
    </i>
    <i>
      <x v="13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item="1" hier="-1"/>
  </pageFields>
  <dataFields count="6">
    <dataField name="Sum of Domestic Sales(Kwh)" fld="10" baseField="0" baseItem="0"/>
    <dataField name="Sum of Commercial Sales(Kwh)" fld="11" baseField="0" baseItem="0"/>
    <dataField name="Sum of Medium Industry Sales(Kwh)" fld="12" baseField="0" baseItem="0"/>
    <dataField name="Sum of Large Industry Sales(Kwh)" fld="13" baseField="0" baseItem="0"/>
    <dataField name="Sum of Extra Large (Kwh)" fld="14" baseField="0" baseItem="0"/>
    <dataField name="Sum of StreetLightSales(kwh)" fld="15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15" firstHeaderRow="0" firstDataRow="1" firstDataCol="1" rowPageCount="1" colPageCount="1"/>
  <pivotFields count="119">
    <pivotField axis="axisRow" showAll="0">
      <items count="12"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axis="axisPage" showAll="0">
      <items count="7">
        <item x="5"/>
        <item x="3"/>
        <item x="0"/>
        <item x="2"/>
        <item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5" hier="-1"/>
  </pageFields>
  <dataFields count="2">
    <dataField name="Sum of Total_Generated" fld="26" baseField="0" baseItem="0"/>
    <dataField name="Sum of Total_sales_KWh" fld="13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297B0C-D1A9-4840-A58A-F767DFD9550A}" autoFormatId="16" applyNumberFormats="0" applyBorderFormats="0" applyFontFormats="0" applyPatternFormats="0" applyAlignmentFormats="0" applyWidthHeightFormats="0">
  <queryTableRefresh nextId="6">
    <queryTableFields count="5">
      <queryTableField id="1" name="Plant Name" tableColumnId="1"/>
      <queryTableField id="2" name="Category" tableColumnId="2"/>
      <queryTableField id="3" name="Year" tableColumnId="3"/>
      <queryTableField id="4" name="Quarter" tableColumnId="4"/>
      <queryTableField id="5" name="Energy purchase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2E61241-77D6-4A06-A8A9-AE75CE99D645}" autoFormatId="16" applyNumberFormats="0" applyBorderFormats="0" applyFontFormats="0" applyPatternFormats="0" applyAlignmentFormats="0" applyWidthHeightFormats="0">
  <queryTableRefresh nextId="5">
    <queryTableFields count="4">
      <queryTableField id="1" name="Distribution Utility" tableColumnId="1"/>
      <queryTableField id="2" name="Year" tableColumnId="2"/>
      <queryTableField id="3" name="Quarter" tableColumnId="3"/>
      <queryTableField id="4" name="Energy Sold MWh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4BAAE86-720B-48A6-A8BD-8EB1838E63E2}" autoFormatId="16" applyNumberFormats="0" applyBorderFormats="0" applyFontFormats="0" applyPatternFormats="0" applyAlignmentFormats="0" applyWidthHeightFormats="0">
  <queryTableRefresh nextId="6">
    <queryTableFields count="5">
      <queryTableField id="1" name="Utility" tableColumnId="1"/>
      <queryTableField id="2" name="TOU" tableColumnId="2"/>
      <queryTableField id="3" name="Year" tableColumnId="3"/>
      <queryTableField id="4" name="Quarter" tableColumnId="4"/>
      <queryTableField id="5" name="MWh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C78C9C6-534D-40CA-84B8-217637443039}" autoFormatId="16" applyNumberFormats="0" applyBorderFormats="0" applyFontFormats="0" applyPatternFormats="0" applyAlignmentFormats="0" applyWidthHeightFormats="0">
  <queryTableRefresh nextId="5">
    <queryTableFields count="4">
      <queryTableField id="1" name="Category" tableColumnId="1"/>
      <queryTableField id="2" name="Year" tableColumnId="2"/>
      <queryTableField id="3" name="Quarter" tableColumnId="3"/>
      <queryTableField id="4" name="Length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C71313-8F6A-4BAF-9EC5-B50BB51E24F4}" name="Energy_Purchases_MWh" displayName="Energy_Purchases_MWh" ref="A1:E1569" tableType="queryTable" totalsRowShown="0">
  <autoFilter ref="A1:E1569" xr:uid="{A8C4A33C-D9E0-47BC-82F7-CE94F5BA5A47}"/>
  <tableColumns count="5">
    <tableColumn id="1" xr3:uid="{FE8C97A1-181E-40C5-99C4-4B3C2F67BB73}" uniqueName="1" name="Plant Name" queryTableFieldId="1"/>
    <tableColumn id="2" xr3:uid="{CEEE664C-D460-40C3-B5C4-840B571830C7}" uniqueName="2" name="Category" queryTableFieldId="2"/>
    <tableColumn id="3" xr3:uid="{862D6A60-F0BC-44FB-8179-533434B5AAF3}" uniqueName="3" name="Year" queryTableFieldId="3"/>
    <tableColumn id="4" xr3:uid="{CFB4DFB7-754F-4B46-9618-F81F64C897B6}" uniqueName="4" name="Quarter" queryTableFieldId="4"/>
    <tableColumn id="5" xr3:uid="{D1DE4E6A-8DC2-4B48-969E-6BA6BBD0A740}" uniqueName="5" name="Energy purchased" queryTableField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9A2592-4071-4521-BB25-78806638E799}" name="Energy_Sold_MWh" displayName="Energy_Sold_MWh" ref="A1:D672" tableType="queryTable" totalsRowShown="0">
  <autoFilter ref="A1:D672" xr:uid="{561415CE-DB48-46DA-B93B-18A3C884C81D}"/>
  <tableColumns count="4">
    <tableColumn id="1" xr3:uid="{74773AC3-2C26-43D7-B520-012E54CC6A84}" uniqueName="1" name="Distribution Utility" queryTableFieldId="1"/>
    <tableColumn id="2" xr3:uid="{42958DAB-FF66-41D4-8765-BFAFD7B6D369}" uniqueName="2" name="Year" queryTableFieldId="2"/>
    <tableColumn id="3" xr3:uid="{02E8CB5E-C961-4688-89D0-8A27CEF67947}" uniqueName="3" name="Quarter" queryTableFieldId="3"/>
    <tableColumn id="4" xr3:uid="{17EC9CF2-81CF-40AB-89FF-F008247A87DC}" uniqueName="4" name="Energy Sold MWh" queryTableFieldId="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B090B6-D7CD-4BB9-944F-7048EDC4B5DC}" name="Energy_Sold_TOU_MWh" displayName="Energy_Sold_TOU_MWh" ref="A1:E1042" tableType="queryTable" totalsRowShown="0">
  <autoFilter ref="A1:E1042" xr:uid="{3A319538-24D9-48BC-A427-94348310BCDE}"/>
  <tableColumns count="5">
    <tableColumn id="1" xr3:uid="{FCEA39BA-4468-4449-9436-967484F087F9}" uniqueName="1" name="Utility" queryTableFieldId="1"/>
    <tableColumn id="2" xr3:uid="{2BF8180E-0DDA-4292-9E47-2A83DE7C242F}" uniqueName="2" name="TOU" queryTableFieldId="2"/>
    <tableColumn id="3" xr3:uid="{79390A0F-4182-4484-A288-98EBC49C9A48}" uniqueName="3" name="Year" queryTableFieldId="3"/>
    <tableColumn id="4" xr3:uid="{1C3CFCFA-ACB2-4B75-9C72-8F6677871B30}" uniqueName="4" name="Quarter" queryTableFieldId="4"/>
    <tableColumn id="5" xr3:uid="{A399B061-8E41-4684-BF3B-ECDEEF52B3EA}" uniqueName="5" name="MWh" queryTableFieldId="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7763F7-763D-4E2D-A0F4-4C086D9123EE}" name="Network_Length__kms" displayName="Network_Length__kms" ref="A1:D349" tableType="queryTable" totalsRowShown="0">
  <autoFilter ref="A1:D349" xr:uid="{86C31D36-512B-4548-A94D-51B2FEF1461C}"/>
  <tableColumns count="4">
    <tableColumn id="1" xr3:uid="{36F44A95-E2F0-4828-AB77-E0D9C9B8DB62}" uniqueName="1" name="Category" queryTableFieldId="1"/>
    <tableColumn id="2" xr3:uid="{2B1B8A70-67AC-4879-83AB-2A579FAB502D}" uniqueName="2" name="Year" queryTableFieldId="2"/>
    <tableColumn id="3" xr3:uid="{8618787B-669D-41CE-B727-2DDAC914DCDE}" uniqueName="3" name="Quarter" queryTableFieldId="3"/>
    <tableColumn id="4" xr3:uid="{AD226E31-971F-40F6-8A32-BD51DB7CC100}" uniqueName="4" name="Length" queryTableField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69A2-06F7-40CE-AB45-920056691DD6}">
  <sheetPr published="0" codeName="Sheet15"/>
  <dimension ref="F1:M154"/>
  <sheetViews>
    <sheetView tabSelected="1" topLeftCell="D19" zoomScale="98" zoomScaleNormal="98" workbookViewId="0">
      <selection activeCell="L17" sqref="L17"/>
    </sheetView>
  </sheetViews>
  <sheetFormatPr defaultColWidth="9.1796875" defaultRowHeight="15.5"/>
  <cols>
    <col min="1" max="5" width="9.1796875" style="403"/>
    <col min="6" max="6" width="61.54296875" style="403" customWidth="1"/>
    <col min="7" max="7" width="15" style="403" bestFit="1" customWidth="1"/>
    <col min="8" max="10" width="12" style="403" bestFit="1" customWidth="1"/>
    <col min="11" max="11" width="10.453125" style="403" bestFit="1" customWidth="1"/>
    <col min="12" max="12" width="9.1796875" style="403"/>
    <col min="13" max="13" width="24.81640625" style="403" bestFit="1" customWidth="1"/>
    <col min="14" max="16384" width="9.1796875" style="403"/>
  </cols>
  <sheetData>
    <row r="1" spans="6:11" s="405" customFormat="1" ht="16" thickBot="1">
      <c r="F1" s="404"/>
      <c r="G1" s="404"/>
      <c r="H1" s="404"/>
      <c r="I1" s="404"/>
      <c r="J1" s="404"/>
      <c r="K1" s="404"/>
    </row>
    <row r="2" spans="6:11" s="405" customFormat="1" ht="19" thickBot="1">
      <c r="F2" s="406" t="s">
        <v>767</v>
      </c>
      <c r="G2" s="404"/>
      <c r="H2" s="404"/>
      <c r="I2" s="404"/>
      <c r="J2" s="404"/>
      <c r="K2" s="404"/>
    </row>
    <row r="3" spans="6:11" s="405" customFormat="1" ht="16" thickBot="1">
      <c r="F3" s="404"/>
      <c r="G3" s="404"/>
      <c r="H3" s="404"/>
      <c r="I3" s="404"/>
      <c r="J3" s="404"/>
      <c r="K3" s="404"/>
    </row>
    <row r="4" spans="6:11" s="405" customFormat="1">
      <c r="F4" s="407" t="s">
        <v>167</v>
      </c>
      <c r="G4" s="408" t="s">
        <v>2</v>
      </c>
      <c r="H4" s="409"/>
      <c r="I4" s="409"/>
      <c r="J4" s="409"/>
      <c r="K4" s="410"/>
    </row>
    <row r="5" spans="6:11" ht="16" thickBot="1">
      <c r="F5" s="892">
        <v>2024</v>
      </c>
      <c r="G5" s="893" t="s">
        <v>8</v>
      </c>
      <c r="H5" s="411"/>
      <c r="I5" s="411"/>
      <c r="J5" s="411"/>
      <c r="K5" s="412"/>
    </row>
    <row r="6" spans="6:11">
      <c r="F6" s="413"/>
      <c r="G6" s="414"/>
      <c r="H6" s="411"/>
      <c r="I6" s="411"/>
      <c r="J6" s="411"/>
      <c r="K6" s="412"/>
    </row>
    <row r="7" spans="6:11">
      <c r="F7" s="413"/>
      <c r="G7" s="414"/>
      <c r="H7" s="411"/>
      <c r="I7" s="411"/>
      <c r="J7" s="411"/>
      <c r="K7" s="412"/>
    </row>
    <row r="8" spans="6:11">
      <c r="F8" s="413"/>
      <c r="G8" s="411"/>
      <c r="H8" s="411"/>
      <c r="I8" s="411"/>
      <c r="J8" s="411"/>
      <c r="K8" s="412"/>
    </row>
    <row r="9" spans="6:11">
      <c r="F9" s="413"/>
      <c r="G9" s="411"/>
      <c r="H9" s="411"/>
      <c r="I9" s="411"/>
      <c r="J9" s="411"/>
      <c r="K9" s="412"/>
    </row>
    <row r="10" spans="6:11">
      <c r="F10" s="413"/>
      <c r="G10" s="411"/>
      <c r="H10" s="411"/>
      <c r="I10" s="411"/>
      <c r="J10" s="411"/>
      <c r="K10" s="412"/>
    </row>
    <row r="11" spans="6:11">
      <c r="F11" s="413"/>
      <c r="G11" s="411"/>
      <c r="H11" s="411"/>
      <c r="I11" s="411"/>
      <c r="J11" s="411"/>
      <c r="K11" s="412"/>
    </row>
    <row r="12" spans="6:11">
      <c r="F12" s="413"/>
      <c r="G12" s="411"/>
      <c r="H12" s="411"/>
      <c r="I12" s="411"/>
      <c r="J12" s="411"/>
      <c r="K12" s="412"/>
    </row>
    <row r="13" spans="6:11">
      <c r="F13" s="413"/>
      <c r="G13" s="411"/>
      <c r="H13" s="411"/>
      <c r="I13" s="411"/>
      <c r="J13" s="411"/>
      <c r="K13" s="412"/>
    </row>
    <row r="14" spans="6:11">
      <c r="F14" s="413"/>
      <c r="G14" s="411"/>
      <c r="H14" s="411"/>
      <c r="I14" s="411"/>
      <c r="J14" s="411"/>
      <c r="K14" s="412"/>
    </row>
    <row r="15" spans="6:11">
      <c r="F15" s="413"/>
      <c r="G15" s="411"/>
      <c r="H15" s="411"/>
      <c r="I15" s="411"/>
      <c r="J15" s="411"/>
      <c r="K15" s="412"/>
    </row>
    <row r="16" spans="6:11">
      <c r="F16" s="413"/>
      <c r="G16" s="411"/>
      <c r="H16" s="411"/>
      <c r="I16" s="411"/>
      <c r="J16" s="411"/>
      <c r="K16" s="412"/>
    </row>
    <row r="17" spans="6:11">
      <c r="F17" s="413"/>
      <c r="G17" s="411"/>
      <c r="H17" s="411"/>
      <c r="I17" s="411"/>
      <c r="J17" s="411"/>
      <c r="K17" s="412"/>
    </row>
    <row r="18" spans="6:11">
      <c r="F18" s="413"/>
      <c r="G18" s="411"/>
      <c r="H18" s="411"/>
      <c r="I18" s="411"/>
      <c r="J18" s="411"/>
      <c r="K18" s="412"/>
    </row>
    <row r="19" spans="6:11">
      <c r="F19" s="413"/>
      <c r="G19" s="411"/>
      <c r="H19" s="411"/>
      <c r="I19" s="411"/>
      <c r="J19" s="411"/>
      <c r="K19" s="412"/>
    </row>
    <row r="20" spans="6:11">
      <c r="F20" s="413"/>
      <c r="G20" s="411"/>
      <c r="H20" s="411"/>
      <c r="I20" s="411"/>
      <c r="J20" s="411"/>
      <c r="K20" s="412"/>
    </row>
    <row r="21" spans="6:11">
      <c r="F21" s="413"/>
      <c r="G21" s="411"/>
      <c r="H21" s="411"/>
      <c r="I21" s="411"/>
      <c r="J21" s="411"/>
      <c r="K21" s="412"/>
    </row>
    <row r="22" spans="6:11">
      <c r="F22" s="413"/>
      <c r="G22" s="411"/>
      <c r="H22" s="411"/>
      <c r="I22" s="411"/>
      <c r="J22" s="411"/>
      <c r="K22" s="412"/>
    </row>
    <row r="23" spans="6:11">
      <c r="F23" s="413"/>
      <c r="G23" s="411"/>
      <c r="H23" s="411"/>
      <c r="I23" s="411"/>
      <c r="J23" s="411"/>
      <c r="K23" s="412"/>
    </row>
    <row r="24" spans="6:11">
      <c r="F24" s="413"/>
      <c r="G24" s="411"/>
      <c r="H24" s="411"/>
      <c r="I24" s="411"/>
      <c r="J24" s="411"/>
      <c r="K24" s="412"/>
    </row>
    <row r="25" spans="6:11">
      <c r="F25" s="413"/>
      <c r="G25" s="411"/>
      <c r="H25" s="411"/>
      <c r="I25" s="411"/>
      <c r="J25" s="411"/>
      <c r="K25" s="412"/>
    </row>
    <row r="26" spans="6:11">
      <c r="F26" s="413"/>
      <c r="G26" s="411"/>
      <c r="H26" s="411"/>
      <c r="I26" s="411"/>
      <c r="J26" s="411"/>
      <c r="K26" s="412"/>
    </row>
    <row r="27" spans="6:11">
      <c r="F27" s="413"/>
      <c r="G27" s="411"/>
      <c r="H27" s="411"/>
      <c r="I27" s="411"/>
      <c r="J27" s="411"/>
      <c r="K27" s="412"/>
    </row>
    <row r="28" spans="6:11">
      <c r="F28" s="413"/>
      <c r="G28" s="411"/>
      <c r="H28" s="411"/>
      <c r="I28" s="411"/>
      <c r="J28" s="411"/>
      <c r="K28" s="412"/>
    </row>
    <row r="29" spans="6:11">
      <c r="F29" s="413"/>
      <c r="G29" s="411"/>
      <c r="H29" s="411"/>
      <c r="I29" s="411"/>
      <c r="J29" s="411"/>
      <c r="K29" s="412"/>
    </row>
    <row r="30" spans="6:11">
      <c r="F30" s="413"/>
      <c r="G30" s="411"/>
      <c r="H30" s="411"/>
      <c r="I30" s="411"/>
      <c r="J30" s="411"/>
      <c r="K30" s="412"/>
    </row>
    <row r="31" spans="6:11">
      <c r="F31" s="413"/>
      <c r="G31" s="411"/>
      <c r="H31" s="411"/>
      <c r="I31" s="411"/>
      <c r="J31" s="411"/>
      <c r="K31" s="412"/>
    </row>
    <row r="32" spans="6:11">
      <c r="F32" s="413"/>
      <c r="G32" s="411"/>
      <c r="H32" s="411"/>
      <c r="I32" s="411"/>
      <c r="J32" s="411"/>
      <c r="K32" s="412"/>
    </row>
    <row r="33" spans="6:11">
      <c r="F33" s="413"/>
      <c r="G33" s="411"/>
      <c r="H33" s="411"/>
      <c r="I33" s="411"/>
      <c r="J33" s="411"/>
      <c r="K33" s="412"/>
    </row>
    <row r="34" spans="6:11">
      <c r="F34" s="413"/>
      <c r="G34" s="411"/>
      <c r="H34" s="411"/>
      <c r="I34" s="411"/>
      <c r="J34" s="411"/>
      <c r="K34" s="412"/>
    </row>
    <row r="35" spans="6:11">
      <c r="F35" s="413"/>
      <c r="G35" s="411"/>
      <c r="H35" s="411"/>
      <c r="I35" s="411"/>
      <c r="J35" s="411"/>
      <c r="K35" s="412"/>
    </row>
    <row r="36" spans="6:11">
      <c r="F36" s="413"/>
      <c r="G36" s="411"/>
      <c r="H36" s="411"/>
      <c r="I36" s="411"/>
      <c r="J36" s="411"/>
      <c r="K36" s="412"/>
    </row>
    <row r="37" spans="6:11">
      <c r="F37" s="413"/>
      <c r="G37" s="411"/>
      <c r="H37" s="411"/>
      <c r="I37" s="411"/>
      <c r="J37" s="411"/>
      <c r="K37" s="412"/>
    </row>
    <row r="38" spans="6:11">
      <c r="F38" s="413"/>
      <c r="G38" s="411"/>
      <c r="H38" s="411"/>
      <c r="I38" s="411"/>
      <c r="J38" s="411"/>
      <c r="K38" s="412"/>
    </row>
    <row r="39" spans="6:11">
      <c r="F39" s="413"/>
      <c r="G39" s="411"/>
      <c r="H39" s="411"/>
      <c r="I39" s="411"/>
      <c r="J39" s="411"/>
      <c r="K39" s="412"/>
    </row>
    <row r="40" spans="6:11">
      <c r="F40" s="413"/>
      <c r="G40" s="411"/>
      <c r="H40" s="411"/>
      <c r="I40" s="411"/>
      <c r="J40" s="411"/>
      <c r="K40" s="412"/>
    </row>
    <row r="41" spans="6:11">
      <c r="F41" s="413"/>
      <c r="G41" s="411"/>
      <c r="H41" s="411"/>
      <c r="I41" s="411"/>
      <c r="J41" s="411"/>
      <c r="K41" s="412"/>
    </row>
    <row r="42" spans="6:11">
      <c r="F42" s="413"/>
      <c r="G42" s="411"/>
      <c r="H42" s="411"/>
      <c r="I42" s="411"/>
      <c r="J42" s="411"/>
      <c r="K42" s="412"/>
    </row>
    <row r="43" spans="6:11">
      <c r="F43" s="413"/>
      <c r="G43" s="411"/>
      <c r="H43" s="411"/>
      <c r="I43" s="411"/>
      <c r="J43" s="411"/>
      <c r="K43" s="412"/>
    </row>
    <row r="44" spans="6:11">
      <c r="F44" s="413"/>
      <c r="G44" s="411"/>
      <c r="H44" s="411"/>
      <c r="I44" s="411"/>
      <c r="J44" s="411"/>
      <c r="K44" s="412"/>
    </row>
    <row r="45" spans="6:11">
      <c r="F45" s="413"/>
      <c r="G45" s="411"/>
      <c r="H45" s="411"/>
      <c r="I45" s="411"/>
      <c r="J45" s="411"/>
      <c r="K45" s="412"/>
    </row>
    <row r="46" spans="6:11">
      <c r="F46" s="413"/>
      <c r="G46" s="411"/>
      <c r="H46" s="411"/>
      <c r="I46" s="411"/>
      <c r="J46" s="411"/>
      <c r="K46" s="412"/>
    </row>
    <row r="47" spans="6:11">
      <c r="F47" s="413"/>
      <c r="G47" s="411"/>
      <c r="H47" s="411"/>
      <c r="I47" s="411"/>
      <c r="J47" s="411"/>
      <c r="K47" s="412"/>
    </row>
    <row r="48" spans="6:11">
      <c r="F48" s="413"/>
      <c r="G48" s="411"/>
      <c r="H48" s="411"/>
      <c r="I48" s="411"/>
      <c r="J48" s="411"/>
      <c r="K48" s="412"/>
    </row>
    <row r="49" spans="6:13">
      <c r="F49" s="413"/>
      <c r="G49" s="411"/>
      <c r="H49" s="411"/>
      <c r="I49" s="411"/>
      <c r="J49" s="411"/>
      <c r="K49" s="412"/>
    </row>
    <row r="50" spans="6:13">
      <c r="F50" s="413"/>
      <c r="G50" s="411"/>
      <c r="H50" s="411"/>
      <c r="I50" s="411"/>
      <c r="J50" s="411"/>
      <c r="K50" s="412"/>
    </row>
    <row r="51" spans="6:13">
      <c r="F51" s="413"/>
      <c r="G51" s="411"/>
      <c r="H51" s="411"/>
      <c r="I51" s="411"/>
      <c r="J51" s="411"/>
      <c r="K51" s="412"/>
    </row>
    <row r="52" spans="6:13">
      <c r="F52" s="413"/>
      <c r="G52" s="411"/>
      <c r="H52" s="411"/>
      <c r="I52" s="411"/>
      <c r="J52" s="411"/>
      <c r="K52" s="412"/>
    </row>
    <row r="53" spans="6:13">
      <c r="F53" s="413"/>
      <c r="G53" s="411"/>
      <c r="H53" s="411"/>
      <c r="I53" s="411"/>
      <c r="J53" s="411"/>
      <c r="K53" s="412"/>
    </row>
    <row r="54" spans="6:13">
      <c r="F54" s="413"/>
      <c r="G54" s="411"/>
      <c r="H54" s="411"/>
      <c r="I54" s="411"/>
      <c r="J54" s="411"/>
      <c r="K54" s="412"/>
    </row>
    <row r="55" spans="6:13" ht="16" thickBot="1">
      <c r="F55" s="415"/>
      <c r="G55" s="416"/>
      <c r="H55" s="416"/>
      <c r="I55" s="416"/>
      <c r="J55" s="416"/>
      <c r="K55" s="417"/>
    </row>
    <row r="56" spans="6:13" ht="16" thickBot="1">
      <c r="F56" s="418" t="s">
        <v>2</v>
      </c>
      <c r="G56" s="419" t="str">
        <f>IF(OR($G$5="Q1",$G$5="Q2",$G$5="Q3",$G$5="Q4"),a!A200&amp;"-"&amp;$G$5,IF($G$5="Calendar Year",a!A200,""))</f>
        <v>2020-Q3</v>
      </c>
      <c r="H56" s="420" t="str">
        <f>IF(OR($G$5="Q1",$G$5="Q2",$G$5="Q3",$G$5="Q4"),a!B200&amp;"-"&amp;$G$5,IF($G$5="Calendar Year",a!B200,""))</f>
        <v>2021-Q3</v>
      </c>
      <c r="I56" s="420" t="str">
        <f>IF(OR($G$5="Q1",$G$5="Q2",$G$5="Q3",$G$5="Q4"),a!C200&amp;"-"&amp;$G$5,IF($G$5="Calendar Year",a!C200,""))</f>
        <v>2022-Q3</v>
      </c>
      <c r="J56" s="420" t="str">
        <f>IF(OR($G$5="Q1",$G$5="Q2",$G$5="Q3",$G$5="Q4"),a!D200&amp;"-"&amp;$G$5,IF($G$5="Calendar Year",a!D200,""))</f>
        <v>2023-Q3</v>
      </c>
      <c r="K56" s="421" t="str">
        <f>IF(OR($G$5="Q1",$G$5="Q2",$G$5="Q3",$G$5="Q4"),a!E200&amp;"-"&amp;$G$5,IF($G$5="Calendar Year",a!E200,""))</f>
        <v>2024-Q3</v>
      </c>
    </row>
    <row r="57" spans="6:13">
      <c r="F57" s="422" t="s">
        <v>232</v>
      </c>
      <c r="G57" s="423">
        <f>SUM(G101:G153)</f>
        <v>1130.0662048799998</v>
      </c>
      <c r="H57" s="423">
        <f>SUM(H101:H153)</f>
        <v>1271.1401901538002</v>
      </c>
      <c r="I57" s="423">
        <f>SUM(I101:I153)</f>
        <v>1379.3279999999997</v>
      </c>
      <c r="J57" s="423">
        <f>SUM(J101:J153)</f>
        <v>1555.1147189430003</v>
      </c>
      <c r="K57" s="424">
        <f>SUM(K101:K153)</f>
        <v>1681.1407979227929</v>
      </c>
    </row>
    <row r="58" spans="6:13">
      <c r="F58" s="422" t="s">
        <v>233</v>
      </c>
      <c r="G58" s="423">
        <f>SUM(G69:G81)</f>
        <v>1084.7281192800001</v>
      </c>
      <c r="H58" s="423">
        <f>SUM(H69:H81)</f>
        <v>1221.5299089999999</v>
      </c>
      <c r="I58" s="423">
        <f>SUM(I69:I81)</f>
        <v>1313.64860002</v>
      </c>
      <c r="J58" s="423">
        <f>SUM(J69:J81)</f>
        <v>1485.0846582947111</v>
      </c>
      <c r="K58" s="424">
        <f>SUM(K69:K81)</f>
        <v>1602.4955922900001</v>
      </c>
    </row>
    <row r="59" spans="6:13">
      <c r="F59" s="422" t="s">
        <v>756</v>
      </c>
      <c r="G59" s="423">
        <f>G57-G58</f>
        <v>45.338085599999658</v>
      </c>
      <c r="H59" s="423">
        <f>H57-H58</f>
        <v>49.610281153800315</v>
      </c>
      <c r="I59" s="423">
        <f>I57-I58</f>
        <v>65.679399979999744</v>
      </c>
      <c r="J59" s="423">
        <f>J57-J58</f>
        <v>70.030060648289236</v>
      </c>
      <c r="K59" s="424">
        <f>K57-K58</f>
        <v>78.645205632792795</v>
      </c>
      <c r="M59" s="886"/>
    </row>
    <row r="60" spans="6:13" ht="16" thickBot="1">
      <c r="F60" s="422" t="s">
        <v>757</v>
      </c>
      <c r="G60" s="425">
        <f>IFERROR(G59/G57,"")</f>
        <v>4.0119849088677106E-2</v>
      </c>
      <c r="H60" s="425">
        <f>IFERROR(H59/H57,"")</f>
        <v>3.9028174498831461E-2</v>
      </c>
      <c r="I60" s="425">
        <f>IFERROR(I59/I57,"")</f>
        <v>4.7616955488469573E-2</v>
      </c>
      <c r="J60" s="425">
        <f>IFERROR(J59/J57,"")</f>
        <v>4.5032086569078415E-2</v>
      </c>
      <c r="K60" s="426">
        <f>IFERROR(K59/K57,"")</f>
        <v>4.6780856029409505E-2</v>
      </c>
      <c r="M60" s="887"/>
    </row>
    <row r="61" spans="6:13" ht="16" thickBot="1">
      <c r="F61" s="418" t="s">
        <v>766</v>
      </c>
      <c r="G61" s="420" t="str">
        <f>G56</f>
        <v>2020-Q3</v>
      </c>
      <c r="H61" s="420" t="str">
        <f>H56</f>
        <v>2021-Q3</v>
      </c>
      <c r="I61" s="420" t="str">
        <f>I56</f>
        <v>2022-Q3</v>
      </c>
      <c r="J61" s="420" t="str">
        <f>J56</f>
        <v>2023-Q3</v>
      </c>
      <c r="K61" s="421" t="str">
        <f>K56</f>
        <v>2024-Q3</v>
      </c>
    </row>
    <row r="62" spans="6:13">
      <c r="F62" s="422" t="s">
        <v>119</v>
      </c>
      <c r="G62" s="427">
        <f>IFERROR(SUM(IF($G$5="Q1",SUMIFS(Energy_Purchases_MWh[Energy purchased],Energy_Purchases_MWh[Year],a!A$200,Energy_Purchases_MWh[Quarter],"Q1",Energy_Purchases_MWh[Category],$F62),IF($G$5="Q2",SUMIFS(Energy_Purchases_MWh[Energy purchased],Energy_Purchases_MWh[Year],a!A$200,Energy_Purchases_MWh[Quarter],"Q2",Energy_Purchases_MWh[Category],$F62),IF($G$5="Q3",SUMIFS( Energy_Purchases_MWh[Energy purchased],Energy_Purchases_MWh[Year],a!A$200,Energy_Purchases_MWh[Quarter],"Q3",Energy_Purchases_MWh[Category],$F62),IF($G$5="Q4",SUMIFS( Energy_Purchases_MWh[Energy purchased],Energy_Purchases_MWh[Year],a!A$200,Energy_Purchases_MWh[Quarter],"Q4",Energy_Purchases_MWh[Category],$F62), IF($G$5="Calendar Year",SUMIFS( Energy_Purchases_MWh[Energy purchased],Energy_Purchases_MWh[Year],a!A$200,Energy_Purchases_MWh[Category],$F62),""))))))/10^3,"")</f>
        <v>43.1155118</v>
      </c>
      <c r="H62" s="427">
        <f>IFERROR(SUM(IF($G$5="Q1",SUMIFS(Energy_Purchases_MWh[Energy purchased],Energy_Purchases_MWh[Year],a!B$200,Energy_Purchases_MWh[Quarter],"Q1",Energy_Purchases_MWh[Category],$F62),IF($G$5="Q2",SUMIFS(Energy_Purchases_MWh[Energy purchased],Energy_Purchases_MWh[Year],a!B$200,Energy_Purchases_MWh[Quarter],"Q2",Energy_Purchases_MWh[Category],$F62),IF($G$5="Q3",SUMIFS( Energy_Purchases_MWh[Energy purchased],Energy_Purchases_MWh[Year],a!B$200,Energy_Purchases_MWh[Quarter],"Q3",Energy_Purchases_MWh[Category],$F62),IF($G$5="Q4",SUMIFS( Energy_Purchases_MWh[Energy purchased],Energy_Purchases_MWh[Year],a!B$200,Energy_Purchases_MWh[Quarter],"Q4",Energy_Purchases_MWh[Category],$F62), IF($G$5="Calendar Year",SUMIFS( Energy_Purchases_MWh[Energy purchased],Energy_Purchases_MWh[Year],a!B$200,Energy_Purchases_MWh[Category],$F62),""))))))/10^3,"")</f>
        <v>84.905890900000003</v>
      </c>
      <c r="I62" s="427">
        <f>IFERROR(SUM(IF($G$5="Q1",SUMIFS(Energy_Purchases_MWh[Energy purchased],Energy_Purchases_MWh[Year],a!C$200,Energy_Purchases_MWh[Quarter],"Q1",Energy_Purchases_MWh[Category],$F62),IF($G$5="Q2",SUMIFS(Energy_Purchases_MWh[Energy purchased],Energy_Purchases_MWh[Year],a!C$200,Energy_Purchases_MWh[Quarter],"Q2",Energy_Purchases_MWh[Category],$F62),IF($G$5="Q3",SUMIFS( Energy_Purchases_MWh[Energy purchased],Energy_Purchases_MWh[Year],a!C$200,Energy_Purchases_MWh[Quarter],"Q3",Energy_Purchases_MWh[Category],$F62),IF($G$5="Q4",SUMIFS( Energy_Purchases_MWh[Energy purchased],Energy_Purchases_MWh[Year],a!C$200,Energy_Purchases_MWh[Quarter],"Q4",Energy_Purchases_MWh[Category],$F62), IF($G$5="Calendar Year",SUMIFS( Energy_Purchases_MWh[Energy purchased],Energy_Purchases_MWh[Year],a!C$200,Energy_Purchases_MWh[Category],$F62),""))))))/10^3,"")</f>
        <v>94.984999999999999</v>
      </c>
      <c r="J62" s="427">
        <f>IFERROR(SUM(IF($G$5="Q1",SUMIFS(Energy_Purchases_MWh[Energy purchased],Energy_Purchases_MWh[Year],a!D$200,Energy_Purchases_MWh[Quarter],"Q1",Energy_Purchases_MWh[Category],$F62),IF($G$5="Q2",SUMIFS(Energy_Purchases_MWh[Energy purchased],Energy_Purchases_MWh[Year],a!D$200,Energy_Purchases_MWh[Quarter],"Q2",Energy_Purchases_MWh[Category],$F62),IF($G$5="Q3",SUMIFS( Energy_Purchases_MWh[Energy purchased],Energy_Purchases_MWh[Year],a!D$200,Energy_Purchases_MWh[Quarter],"Q3",Energy_Purchases_MWh[Category],$F62),IF($G$5="Q4",SUMIFS( Energy_Purchases_MWh[Energy purchased],Energy_Purchases_MWh[Year],a!D$200,Energy_Purchases_MWh[Quarter],"Q4",Energy_Purchases_MWh[Category],$F62), IF($G$5="Calendar Year",SUMIFS( Energy_Purchases_MWh[Energy purchased],Energy_Purchases_MWh[Year],a!D$200,Energy_Purchases_MWh[Category],$F62),""))))))/10^3,"")</f>
        <v>61.886764460000009</v>
      </c>
      <c r="K62" s="428">
        <f>IFERROR(SUM(IF($G$5="Q1",SUMIFS(Energy_Purchases_MWh[Energy purchased],Energy_Purchases_MWh[Year],a!E$200,Energy_Purchases_MWh[Quarter],"Q1",Energy_Purchases_MWh[Category],$F62),IF($G$5="Q2",SUMIFS(Energy_Purchases_MWh[Energy purchased],Energy_Purchases_MWh[Year],a!E$200,Energy_Purchases_MWh[Quarter],"Q2",Energy_Purchases_MWh[Category],$F62),IF($G$5="Q3",SUMIFS( Energy_Purchases_MWh[Energy purchased],Energy_Purchases_MWh[Year],a!E$200,Energy_Purchases_MWh[Quarter],"Q3",Energy_Purchases_MWh[Category],$F62),IF($G$5="Q4",SUMIFS( Energy_Purchases_MWh[Energy purchased],Energy_Purchases_MWh[Year],a!E$200,Energy_Purchases_MWh[Quarter],"Q4",Energy_Purchases_MWh[Category],$F62), IF($G$5="Calendar Year",SUMIFS( Energy_Purchases_MWh[Energy purchased],Energy_Purchases_MWh[Year],a!E$200,Energy_Purchases_MWh[Category],$F62),""))))))/10^3,"")</f>
        <v>128.09855629999998</v>
      </c>
    </row>
    <row r="63" spans="6:13">
      <c r="F63" s="422" t="s">
        <v>78</v>
      </c>
      <c r="G63" s="427">
        <f>IFERROR(SUM(IF($G$5="Q1",SUMIFS(Energy_Purchases_MWh[Energy purchased],Energy_Purchases_MWh[Year],a!A$200,Energy_Purchases_MWh[Quarter],"Q1",Energy_Purchases_MWh[Category],$F63),IF($G$5="Q2",SUMIFS(Energy_Purchases_MWh[Energy purchased],Energy_Purchases_MWh[Year],a!A$200,Energy_Purchases_MWh[Quarter],"Q2",Energy_Purchases_MWh[Category],$F63),IF($G$5="Q3",SUMIFS( Energy_Purchases_MWh[Energy purchased],Energy_Purchases_MWh[Year],a!A$200,Energy_Purchases_MWh[Quarter],"Q3",Energy_Purchases_MWh[Category],$F63),IF($G$5="Q4",SUMIFS( Energy_Purchases_MWh[Energy purchased],Energy_Purchases_MWh[Year],a!A$200,Energy_Purchases_MWh[Quarter],"Q4",Energy_Purchases_MWh[Category],$F63), IF($G$5="Calendar Year",SUMIFS( Energy_Purchases_MWh[Energy purchased],Energy_Purchases_MWh[Year],a!A$200,Energy_Purchases_MWh[Category],$F63),""))))))/10^3,"")</f>
        <v>4.8422659999999995</v>
      </c>
      <c r="H63" s="427">
        <f>IFERROR(SUM(IF($G$5="Q1",SUMIFS(Energy_Purchases_MWh[Energy purchased],Energy_Purchases_MWh[Year],a!B$200,Energy_Purchases_MWh[Quarter],"Q1",Energy_Purchases_MWh[Category],$F63),IF($G$5="Q2",SUMIFS(Energy_Purchases_MWh[Energy purchased],Energy_Purchases_MWh[Year],a!B$200,Energy_Purchases_MWh[Quarter],"Q2",Energy_Purchases_MWh[Category],$F63),IF($G$5="Q3",SUMIFS( Energy_Purchases_MWh[Energy purchased],Energy_Purchases_MWh[Year],a!B$200,Energy_Purchases_MWh[Quarter],"Q3",Energy_Purchases_MWh[Category],$F63),IF($G$5="Q4",SUMIFS( Energy_Purchases_MWh[Energy purchased],Energy_Purchases_MWh[Year],a!B$200,Energy_Purchases_MWh[Quarter],"Q4",Energy_Purchases_MWh[Category],$F63), IF($G$5="Calendar Year",SUMIFS( Energy_Purchases_MWh[Energy purchased],Energy_Purchases_MWh[Year],a!B$200,Energy_Purchases_MWh[Category],$F63),""))))))/10^3,"")</f>
        <v>5.8626829999999996</v>
      </c>
      <c r="I63" s="427">
        <f>IFERROR(SUM(IF($G$5="Q1",SUMIFS(Energy_Purchases_MWh[Energy purchased],Energy_Purchases_MWh[Year],a!C$200,Energy_Purchases_MWh[Quarter],"Q1",Energy_Purchases_MWh[Category],$F63),IF($G$5="Q2",SUMIFS(Energy_Purchases_MWh[Energy purchased],Energy_Purchases_MWh[Year],a!C$200,Energy_Purchases_MWh[Quarter],"Q2",Energy_Purchases_MWh[Category],$F63),IF($G$5="Q3",SUMIFS( Energy_Purchases_MWh[Energy purchased],Energy_Purchases_MWh[Year],a!C$200,Energy_Purchases_MWh[Quarter],"Q3",Energy_Purchases_MWh[Category],$F63),IF($G$5="Q4",SUMIFS( Energy_Purchases_MWh[Energy purchased],Energy_Purchases_MWh[Year],a!C$200,Energy_Purchases_MWh[Quarter],"Q4",Energy_Purchases_MWh[Category],$F63), IF($G$5="Calendar Year",SUMIFS( Energy_Purchases_MWh[Energy purchased],Energy_Purchases_MWh[Year],a!C$200,Energy_Purchases_MWh[Category],$F63),""))))))/10^3,"")</f>
        <v>10.599</v>
      </c>
      <c r="J63" s="427">
        <f>IFERROR(SUM(IF($G$5="Q1",SUMIFS(Energy_Purchases_MWh[Energy purchased],Energy_Purchases_MWh[Year],a!D$200,Energy_Purchases_MWh[Quarter],"Q1",Energy_Purchases_MWh[Category],$F63),IF($G$5="Q2",SUMIFS(Energy_Purchases_MWh[Energy purchased],Energy_Purchases_MWh[Year],a!D$200,Energy_Purchases_MWh[Quarter],"Q2",Energy_Purchases_MWh[Category],$F63),IF($G$5="Q3",SUMIFS( Energy_Purchases_MWh[Energy purchased],Energy_Purchases_MWh[Year],a!D$200,Energy_Purchases_MWh[Quarter],"Q3",Energy_Purchases_MWh[Category],$F63),IF($G$5="Q4",SUMIFS( Energy_Purchases_MWh[Energy purchased],Energy_Purchases_MWh[Year],a!D$200,Energy_Purchases_MWh[Quarter],"Q4",Energy_Purchases_MWh[Category],$F63), IF($G$5="Calendar Year",SUMIFS( Energy_Purchases_MWh[Energy purchased],Energy_Purchases_MWh[Year],a!D$200,Energy_Purchases_MWh[Category],$F63),""))))))/10^3,"")</f>
        <v>14.15553214300002</v>
      </c>
      <c r="K63" s="428">
        <f>IFERROR(SUM(IF($G$5="Q1",SUMIFS(Energy_Purchases_MWh[Energy purchased],Energy_Purchases_MWh[Year],a!E$200,Energy_Purchases_MWh[Quarter],"Q1",Energy_Purchases_MWh[Category],$F63),IF($G$5="Q2",SUMIFS(Energy_Purchases_MWh[Energy purchased],Energy_Purchases_MWh[Year],a!E$200,Energy_Purchases_MWh[Quarter],"Q2",Energy_Purchases_MWh[Category],$F63),IF($G$5="Q3",SUMIFS( Energy_Purchases_MWh[Energy purchased],Energy_Purchases_MWh[Year],a!E$200,Energy_Purchases_MWh[Quarter],"Q3",Energy_Purchases_MWh[Category],$F63),IF($G$5="Q4",SUMIFS( Energy_Purchases_MWh[Energy purchased],Energy_Purchases_MWh[Year],a!E$200,Energy_Purchases_MWh[Quarter],"Q4",Energy_Purchases_MWh[Category],$F63), IF($G$5="Calendar Year",SUMIFS( Energy_Purchases_MWh[Energy purchased],Energy_Purchases_MWh[Year],a!E$200,Energy_Purchases_MWh[Category],$F63),""))))))/10^3,"")</f>
        <v>12.195727100000001</v>
      </c>
    </row>
    <row r="64" spans="6:13">
      <c r="F64" s="422" t="s">
        <v>749</v>
      </c>
      <c r="G64" s="427">
        <f>IFERROR(SUM(IF($G$5="Q1",SUMIFS(Energy_Purchases_MWh[Energy purchased],Energy_Purchases_MWh[Year],a!A$200,Energy_Purchases_MWh[Quarter],"Q1",Energy_Purchases_MWh[Category],$F64),IF($G$5="Q2",SUMIFS(Energy_Purchases_MWh[Energy purchased],Energy_Purchases_MWh[Year],a!A$200,Energy_Purchases_MWh[Quarter],"Q2",Energy_Purchases_MWh[Category],$F64),IF($G$5="Q3",SUMIFS( Energy_Purchases_MWh[Energy purchased],Energy_Purchases_MWh[Year],a!A$200,Energy_Purchases_MWh[Quarter],"Q3",Energy_Purchases_MWh[Category],$F64),IF($G$5="Q4",SUMIFS( Energy_Purchases_MWh[Energy purchased],Energy_Purchases_MWh[Year],a!A$200,Energy_Purchases_MWh[Quarter],"Q4",Energy_Purchases_MWh[Category],$F64), IF($G$5="Calendar Year",SUMIFS( Energy_Purchases_MWh[Energy purchased],Energy_Purchases_MWh[Year],a!A$200,Energy_Purchases_MWh[Category],$F64),""))))))/10^3,"")</f>
        <v>920.6934960000001</v>
      </c>
      <c r="H64" s="427">
        <f>IFERROR(SUM(IF($G$5="Q1",SUMIFS(Energy_Purchases_MWh[Energy purchased],Energy_Purchases_MWh[Year],a!B$200,Energy_Purchases_MWh[Quarter],"Q1",Energy_Purchases_MWh[Category],$F64),IF($G$5="Q2",SUMIFS(Energy_Purchases_MWh[Energy purchased],Energy_Purchases_MWh[Year],a!B$200,Energy_Purchases_MWh[Quarter],"Q2",Energy_Purchases_MWh[Category],$F64),IF($G$5="Q3",SUMIFS( Energy_Purchases_MWh[Energy purchased],Energy_Purchases_MWh[Year],a!B$200,Energy_Purchases_MWh[Quarter],"Q3",Energy_Purchases_MWh[Category],$F64),IF($G$5="Q4",SUMIFS( Energy_Purchases_MWh[Energy purchased],Energy_Purchases_MWh[Year],a!B$200,Energy_Purchases_MWh[Quarter],"Q4",Energy_Purchases_MWh[Category],$F64), IF($G$5="Calendar Year",SUMIFS( Energy_Purchases_MWh[Energy purchased],Energy_Purchases_MWh[Year],a!B$200,Energy_Purchases_MWh[Category],$F64),""))))))/10^3,"")</f>
        <v>1006.3567340000001</v>
      </c>
      <c r="I64" s="427">
        <f>IFERROR(SUM(IF($G$5="Q1",SUMIFS(Energy_Purchases_MWh[Energy purchased],Energy_Purchases_MWh[Year],a!C$200,Energy_Purchases_MWh[Quarter],"Q1",Energy_Purchases_MWh[Category],$F64),IF($G$5="Q2",SUMIFS(Energy_Purchases_MWh[Energy purchased],Energy_Purchases_MWh[Year],a!C$200,Energy_Purchases_MWh[Quarter],"Q2",Energy_Purchases_MWh[Category],$F64),IF($G$5="Q3",SUMIFS( Energy_Purchases_MWh[Energy purchased],Energy_Purchases_MWh[Year],a!C$200,Energy_Purchases_MWh[Quarter],"Q3",Energy_Purchases_MWh[Category],$F64),IF($G$5="Q4",SUMIFS( Energy_Purchases_MWh[Energy purchased],Energy_Purchases_MWh[Year],a!C$200,Energy_Purchases_MWh[Quarter],"Q4",Energy_Purchases_MWh[Category],$F64), IF($G$5="Calendar Year",SUMIFS( Energy_Purchases_MWh[Energy purchased],Energy_Purchases_MWh[Year],a!C$200,Energy_Purchases_MWh[Category],$F64),""))))))/10^3,"")</f>
        <v>1046.047</v>
      </c>
      <c r="J64" s="427">
        <f>IFERROR(SUM(IF($G$5="Q1",SUMIFS(Energy_Purchases_MWh[Energy purchased],Energy_Purchases_MWh[Year],a!D$200,Energy_Purchases_MWh[Quarter],"Q1",Energy_Purchases_MWh[Category],$F64),IF($G$5="Q2",SUMIFS(Energy_Purchases_MWh[Energy purchased],Energy_Purchases_MWh[Year],a!D$200,Energy_Purchases_MWh[Quarter],"Q2",Energy_Purchases_MWh[Category],$F64),IF($G$5="Q3",SUMIFS( Energy_Purchases_MWh[Energy purchased],Energy_Purchases_MWh[Year],a!D$200,Energy_Purchases_MWh[Quarter],"Q3",Energy_Purchases_MWh[Category],$F64),IF($G$5="Q4",SUMIFS( Energy_Purchases_MWh[Energy purchased],Energy_Purchases_MWh[Year],a!D$200,Energy_Purchases_MWh[Quarter],"Q4",Energy_Purchases_MWh[Category],$F64), IF($G$5="Calendar Year",SUMIFS( Energy_Purchases_MWh[Energy purchased],Energy_Purchases_MWh[Year],a!D$200,Energy_Purchases_MWh[Category],$F64),""))))))/10^3,"")</f>
        <v>1247.6097338999998</v>
      </c>
      <c r="K64" s="428">
        <f>IFERROR(SUM(IF($G$5="Q1",SUMIFS(Energy_Purchases_MWh[Energy purchased],Energy_Purchases_MWh[Year],a!E$200,Energy_Purchases_MWh[Quarter],"Q1",Energy_Purchases_MWh[Category],$F64),IF($G$5="Q2",SUMIFS(Energy_Purchases_MWh[Energy purchased],Energy_Purchases_MWh[Year],a!E$200,Energy_Purchases_MWh[Quarter],"Q2",Energy_Purchases_MWh[Category],$F64),IF($G$5="Q3",SUMIFS( Energy_Purchases_MWh[Energy purchased],Energy_Purchases_MWh[Year],a!E$200,Energy_Purchases_MWh[Quarter],"Q3",Energy_Purchases_MWh[Category],$F64),IF($G$5="Q4",SUMIFS( Energy_Purchases_MWh[Energy purchased],Energy_Purchases_MWh[Year],a!E$200,Energy_Purchases_MWh[Quarter],"Q4",Energy_Purchases_MWh[Category],$F64), IF($G$5="Calendar Year",SUMIFS( Energy_Purchases_MWh[Energy purchased],Energy_Purchases_MWh[Year],a!E$200,Energy_Purchases_MWh[Category],$F64),""))))))/10^3,"")</f>
        <v>1272.7985599999997</v>
      </c>
    </row>
    <row r="65" spans="6:11">
      <c r="F65" s="422" t="s">
        <v>77</v>
      </c>
      <c r="G65" s="427">
        <f>IFERROR(SUM(IF($G$5="Q1",SUMIFS(Energy_Purchases_MWh[Energy purchased],Energy_Purchases_MWh[Year],a!A$200,Energy_Purchases_MWh[Quarter],"Q1",Energy_Purchases_MWh[Category],$F65),IF($G$5="Q2",SUMIFS(Energy_Purchases_MWh[Energy purchased],Energy_Purchases_MWh[Year],a!A$200,Energy_Purchases_MWh[Quarter],"Q2",Energy_Purchases_MWh[Category],$F65),IF($G$5="Q3",SUMIFS( Energy_Purchases_MWh[Energy purchased],Energy_Purchases_MWh[Year],a!A$200,Energy_Purchases_MWh[Quarter],"Q3",Energy_Purchases_MWh[Category],$F65),IF($G$5="Q4",SUMIFS( Energy_Purchases_MWh[Energy purchased],Energy_Purchases_MWh[Year],a!A$200,Energy_Purchases_MWh[Quarter],"Q4",Energy_Purchases_MWh[Category],$F65), IF($G$5="Calendar Year",SUMIFS( Energy_Purchases_MWh[Energy purchased],Energy_Purchases_MWh[Year],a!A$200,Energy_Purchases_MWh[Category],$F65),""))))))/10^3,"")</f>
        <v>127.01359100000001</v>
      </c>
      <c r="H65" s="427">
        <f>IFERROR(SUM(IF($G$5="Q1",SUMIFS(Energy_Purchases_MWh[Energy purchased],Energy_Purchases_MWh[Year],a!B$200,Energy_Purchases_MWh[Quarter],"Q1",Energy_Purchases_MWh[Category],$F65),IF($G$5="Q2",SUMIFS(Energy_Purchases_MWh[Energy purchased],Energy_Purchases_MWh[Year],a!B$200,Energy_Purchases_MWh[Quarter],"Q2",Energy_Purchases_MWh[Category],$F65),IF($G$5="Q3",SUMIFS( Energy_Purchases_MWh[Energy purchased],Energy_Purchases_MWh[Year],a!B$200,Energy_Purchases_MWh[Quarter],"Q3",Energy_Purchases_MWh[Category],$F65),IF($G$5="Q4",SUMIFS( Energy_Purchases_MWh[Energy purchased],Energy_Purchases_MWh[Year],a!B$200,Energy_Purchases_MWh[Quarter],"Q4",Energy_Purchases_MWh[Category],$F65), IF($G$5="Calendar Year",SUMIFS( Energy_Purchases_MWh[Energy purchased],Energy_Purchases_MWh[Year],a!B$200,Energy_Purchases_MWh[Category],$F65),""))))))/10^3,"")</f>
        <v>135.2483228911</v>
      </c>
      <c r="I65" s="427">
        <f>IFERROR(SUM(IF($G$5="Q1",SUMIFS(Energy_Purchases_MWh[Energy purchased],Energy_Purchases_MWh[Year],a!C$200,Energy_Purchases_MWh[Quarter],"Q1",Energy_Purchases_MWh[Category],$F65),IF($G$5="Q2",SUMIFS(Energy_Purchases_MWh[Energy purchased],Energy_Purchases_MWh[Year],a!C$200,Energy_Purchases_MWh[Quarter],"Q2",Energy_Purchases_MWh[Category],$F65),IF($G$5="Q3",SUMIFS( Energy_Purchases_MWh[Energy purchased],Energy_Purchases_MWh[Year],a!C$200,Energy_Purchases_MWh[Quarter],"Q3",Energy_Purchases_MWh[Category],$F65),IF($G$5="Q4",SUMIFS( Energy_Purchases_MWh[Energy purchased],Energy_Purchases_MWh[Year],a!C$200,Energy_Purchases_MWh[Quarter],"Q4",Energy_Purchases_MWh[Category],$F65), IF($G$5="Calendar Year",SUMIFS( Energy_Purchases_MWh[Energy purchased],Energy_Purchases_MWh[Year],a!C$200,Energy_Purchases_MWh[Category],$F65),""))))))/10^3,"")</f>
        <v>179.03</v>
      </c>
      <c r="J65" s="427">
        <f>IFERROR(SUM(IF($G$5="Q1",SUMIFS(Energy_Purchases_MWh[Energy purchased],Energy_Purchases_MWh[Year],a!D$200,Energy_Purchases_MWh[Quarter],"Q1",Energy_Purchases_MWh[Category],$F65),IF($G$5="Q2",SUMIFS(Energy_Purchases_MWh[Energy purchased],Energy_Purchases_MWh[Year],a!D$200,Energy_Purchases_MWh[Quarter],"Q2",Energy_Purchases_MWh[Category],$F65),IF($G$5="Q3",SUMIFS( Energy_Purchases_MWh[Energy purchased],Energy_Purchases_MWh[Year],a!D$200,Energy_Purchases_MWh[Quarter],"Q3",Energy_Purchases_MWh[Category],$F65),IF($G$5="Q4",SUMIFS( Energy_Purchases_MWh[Energy purchased],Energy_Purchases_MWh[Year],a!D$200,Energy_Purchases_MWh[Quarter],"Q4",Energy_Purchases_MWh[Category],$F65), IF($G$5="Calendar Year",SUMIFS( Energy_Purchases_MWh[Energy purchased],Energy_Purchases_MWh[Year],a!D$200,Energy_Purchases_MWh[Category],$F65),""))))))/10^3,"")</f>
        <v>191.69689553999999</v>
      </c>
      <c r="K65" s="428">
        <f>IFERROR(SUM(IF($G$5="Q1",SUMIFS(Energy_Purchases_MWh[Energy purchased],Energy_Purchases_MWh[Year],a!E$200,Energy_Purchases_MWh[Quarter],"Q1",Energy_Purchases_MWh[Category],$F65),IF($G$5="Q2",SUMIFS(Energy_Purchases_MWh[Energy purchased],Energy_Purchases_MWh[Year],a!E$200,Energy_Purchases_MWh[Quarter],"Q2",Energy_Purchases_MWh[Category],$F65),IF($G$5="Q3",SUMIFS( Energy_Purchases_MWh[Energy purchased],Energy_Purchases_MWh[Year],a!E$200,Energy_Purchases_MWh[Quarter],"Q3",Energy_Purchases_MWh[Category],$F65),IF($G$5="Q4",SUMIFS( Energy_Purchases_MWh[Energy purchased],Energy_Purchases_MWh[Year],a!E$200,Energy_Purchases_MWh[Quarter],"Q4",Energy_Purchases_MWh[Category],$F65), IF($G$5="Calendar Year",SUMIFS( Energy_Purchases_MWh[Energy purchased],Energy_Purchases_MWh[Year],a!E$200,Energy_Purchases_MWh[Category],$F65),""))))))/10^3,"")</f>
        <v>223.77222352279273</v>
      </c>
    </row>
    <row r="66" spans="6:11">
      <c r="F66" s="422" t="s">
        <v>129</v>
      </c>
      <c r="G66" s="427">
        <f>IFERROR(SUM(IF($G$5="Q1",SUMIFS(Energy_Purchases_MWh[Energy purchased],Energy_Purchases_MWh[Year],a!A$200,Energy_Purchases_MWh[Quarter],"Q1",Energy_Purchases_MWh[Category],$F66),IF($G$5="Q2",SUMIFS(Energy_Purchases_MWh[Energy purchased],Energy_Purchases_MWh[Year],a!A$200,Energy_Purchases_MWh[Quarter],"Q2",Energy_Purchases_MWh[Category],$F66),IF($G$5="Q3",SUMIFS( Energy_Purchases_MWh[Energy purchased],Energy_Purchases_MWh[Year],a!A$200,Energy_Purchases_MWh[Quarter],"Q3",Energy_Purchases_MWh[Category],$F66),IF($G$5="Q4",SUMIFS( Energy_Purchases_MWh[Energy purchased],Energy_Purchases_MWh[Year],a!A$200,Energy_Purchases_MWh[Quarter],"Q4",Energy_Purchases_MWh[Category],$F66), IF($G$5="Calendar Year",SUMIFS( Energy_Purchases_MWh[Energy purchased],Energy_Purchases_MWh[Year],a!A$200,Energy_Purchases_MWh[Category],$F66),""))))))/10^3,"")</f>
        <v>20.608774</v>
      </c>
      <c r="H66" s="427">
        <f>IFERROR(SUM(IF($G$5="Q1",SUMIFS(Energy_Purchases_MWh[Energy purchased],Energy_Purchases_MWh[Year],a!B$200,Energy_Purchases_MWh[Quarter],"Q1",Energy_Purchases_MWh[Category],$F66),IF($G$5="Q2",SUMIFS(Energy_Purchases_MWh[Energy purchased],Energy_Purchases_MWh[Year],a!B$200,Energy_Purchases_MWh[Quarter],"Q2",Energy_Purchases_MWh[Category],$F66),IF($G$5="Q3",SUMIFS( Energy_Purchases_MWh[Energy purchased],Energy_Purchases_MWh[Year],a!B$200,Energy_Purchases_MWh[Quarter],"Q3",Energy_Purchases_MWh[Category],$F66),IF($G$5="Q4",SUMIFS( Energy_Purchases_MWh[Energy purchased],Energy_Purchases_MWh[Year],a!B$200,Energy_Purchases_MWh[Quarter],"Q4",Energy_Purchases_MWh[Category],$F66), IF($G$5="Calendar Year",SUMIFS( Energy_Purchases_MWh[Energy purchased],Energy_Purchases_MWh[Year],a!B$200,Energy_Purchases_MWh[Category],$F66),""))))))/10^3,"")</f>
        <v>24.539339362700002</v>
      </c>
      <c r="I66" s="427">
        <f>IFERROR(SUM(IF($G$5="Q1",SUMIFS(Energy_Purchases_MWh[Energy purchased],Energy_Purchases_MWh[Year],a!C$200,Energy_Purchases_MWh[Quarter],"Q1",Energy_Purchases_MWh[Category],$F66),IF($G$5="Q2",SUMIFS(Energy_Purchases_MWh[Energy purchased],Energy_Purchases_MWh[Year],a!C$200,Energy_Purchases_MWh[Quarter],"Q2",Energy_Purchases_MWh[Category],$F66),IF($G$5="Q3",SUMIFS( Energy_Purchases_MWh[Energy purchased],Energy_Purchases_MWh[Year],a!C$200,Energy_Purchases_MWh[Quarter],"Q3",Energy_Purchases_MWh[Category],$F66),IF($G$5="Q4",SUMIFS( Energy_Purchases_MWh[Energy purchased],Energy_Purchases_MWh[Year],a!C$200,Energy_Purchases_MWh[Quarter],"Q4",Energy_Purchases_MWh[Category],$F66), IF($G$5="Calendar Year",SUMIFS( Energy_Purchases_MWh[Energy purchased],Energy_Purchases_MWh[Year],a!C$200,Energy_Purchases_MWh[Category],$F66),""))))))/10^3,"")</f>
        <v>23.23</v>
      </c>
      <c r="J66" s="427">
        <f>IFERROR(SUM(IF($G$5="Q1",SUMIFS(Energy_Purchases_MWh[Energy purchased],Energy_Purchases_MWh[Year],a!D$200,Energy_Purchases_MWh[Quarter],"Q1",Energy_Purchases_MWh[Category],$F66),IF($G$5="Q2",SUMIFS(Energy_Purchases_MWh[Energy purchased],Energy_Purchases_MWh[Year],a!D$200,Energy_Purchases_MWh[Quarter],"Q2",Energy_Purchases_MWh[Category],$F66),IF($G$5="Q3",SUMIFS( Energy_Purchases_MWh[Energy purchased],Energy_Purchases_MWh[Year],a!D$200,Energy_Purchases_MWh[Quarter],"Q3",Energy_Purchases_MWh[Category],$F66),IF($G$5="Q4",SUMIFS( Energy_Purchases_MWh[Energy purchased],Energy_Purchases_MWh[Year],a!D$200,Energy_Purchases_MWh[Quarter],"Q4",Energy_Purchases_MWh[Category],$F66), IF($G$5="Calendar Year",SUMIFS( Energy_Purchases_MWh[Energy purchased],Energy_Purchases_MWh[Year],a!D$200,Energy_Purchases_MWh[Category],$F66),""))))))/10^3,"")</f>
        <v>24.260431000000001</v>
      </c>
      <c r="K66" s="428">
        <f>IFERROR(SUM(IF($G$5="Q1",SUMIFS(Energy_Purchases_MWh[Energy purchased],Energy_Purchases_MWh[Year],a!E$200,Energy_Purchases_MWh[Quarter],"Q1",Energy_Purchases_MWh[Category],$F66),IF($G$5="Q2",SUMIFS(Energy_Purchases_MWh[Energy purchased],Energy_Purchases_MWh[Year],a!E$200,Energy_Purchases_MWh[Quarter],"Q2",Energy_Purchases_MWh[Category],$F66),IF($G$5="Q3",SUMIFS( Energy_Purchases_MWh[Energy purchased],Energy_Purchases_MWh[Year],a!E$200,Energy_Purchases_MWh[Quarter],"Q3",Energy_Purchases_MWh[Category],$F66),IF($G$5="Q4",SUMIFS( Energy_Purchases_MWh[Energy purchased],Energy_Purchases_MWh[Year],a!E$200,Energy_Purchases_MWh[Quarter],"Q4",Energy_Purchases_MWh[Category],$F66), IF($G$5="Calendar Year",SUMIFS( Energy_Purchases_MWh[Energy purchased],Energy_Purchases_MWh[Year],a!E$200,Energy_Purchases_MWh[Category],$F66),""))))))/10^3,"")</f>
        <v>30.064246399999995</v>
      </c>
    </row>
    <row r="67" spans="6:11" ht="16" thickBot="1">
      <c r="F67" s="429" t="s">
        <v>110</v>
      </c>
      <c r="G67" s="430">
        <f>IFERROR(SUM(IF($G$5="Q1",SUMIFS(Energy_Purchases_MWh[Energy purchased],Energy_Purchases_MWh[Year],a!A$200,Energy_Purchases_MWh[Quarter],"Q1",Energy_Purchases_MWh[Category],$F67),IF($G$5="Q2",SUMIFS(Energy_Purchases_MWh[Energy purchased],Energy_Purchases_MWh[Year],a!A$200,Energy_Purchases_MWh[Quarter],"Q2",Energy_Purchases_MWh[Category],$F67),IF($G$5="Q3",SUMIFS( Energy_Purchases_MWh[Energy purchased],Energy_Purchases_MWh[Year],a!A$200,Energy_Purchases_MWh[Quarter],"Q3",Energy_Purchases_MWh[Category],$F67),IF($G$5="Q4",SUMIFS( Energy_Purchases_MWh[Energy purchased],Energy_Purchases_MWh[Year],a!A$200,Energy_Purchases_MWh[Quarter],"Q4",Energy_Purchases_MWh[Category],$F67), IF($G$5="Calendar Year",SUMIFS( Energy_Purchases_MWh[Energy purchased],Energy_Purchases_MWh[Year],a!A$200,Energy_Purchases_MWh[Category],$F67),""))))))/10^3,"")</f>
        <v>13.792566079999999</v>
      </c>
      <c r="H67" s="430">
        <f>IFERROR(SUM(IF($G$5="Q1",SUMIFS(Energy_Purchases_MWh[Energy purchased],Energy_Purchases_MWh[Year],a!B$200,Energy_Purchases_MWh[Quarter],"Q1",Energy_Purchases_MWh[Category],$F67),IF($G$5="Q2",SUMIFS(Energy_Purchases_MWh[Energy purchased],Energy_Purchases_MWh[Year],a!B$200,Energy_Purchases_MWh[Quarter],"Q2",Energy_Purchases_MWh[Category],$F67),IF($G$5="Q3",SUMIFS( Energy_Purchases_MWh[Energy purchased],Energy_Purchases_MWh[Year],a!B$200,Energy_Purchases_MWh[Quarter],"Q3",Energy_Purchases_MWh[Category],$F67),IF($G$5="Q4",SUMIFS( Energy_Purchases_MWh[Energy purchased],Energy_Purchases_MWh[Year],a!B$200,Energy_Purchases_MWh[Quarter],"Q4",Energy_Purchases_MWh[Category],$F67), IF($G$5="Calendar Year",SUMIFS( Energy_Purchases_MWh[Energy purchased],Energy_Purchases_MWh[Year],a!B$200,Energy_Purchases_MWh[Category],$F67),""))))))/10^3,"")</f>
        <v>14.227219999999953</v>
      </c>
      <c r="I67" s="430">
        <f>IFERROR(SUM(IF($G$5="Q1",SUMIFS(Energy_Purchases_MWh[Energy purchased],Energy_Purchases_MWh[Year],a!C$200,Energy_Purchases_MWh[Quarter],"Q1",Energy_Purchases_MWh[Category],$F67),IF($G$5="Q2",SUMIFS(Energy_Purchases_MWh[Energy purchased],Energy_Purchases_MWh[Year],a!C$200,Energy_Purchases_MWh[Quarter],"Q2",Energy_Purchases_MWh[Category],$F67),IF($G$5="Q3",SUMIFS( Energy_Purchases_MWh[Energy purchased],Energy_Purchases_MWh[Year],a!C$200,Energy_Purchases_MWh[Quarter],"Q3",Energy_Purchases_MWh[Category],$F67),IF($G$5="Q4",SUMIFS( Energy_Purchases_MWh[Energy purchased],Energy_Purchases_MWh[Year],a!C$200,Energy_Purchases_MWh[Quarter],"Q4",Energy_Purchases_MWh[Category],$F67), IF($G$5="Calendar Year",SUMIFS( Energy_Purchases_MWh[Energy purchased],Energy_Purchases_MWh[Year],a!C$200,Energy_Purchases_MWh[Category],$F67),""))))))/10^3,"")</f>
        <v>25.437000000000001</v>
      </c>
      <c r="J67" s="430">
        <f>IFERROR(SUM(IF($G$5="Q1",SUMIFS(Energy_Purchases_MWh[Energy purchased],Energy_Purchases_MWh[Year],a!D$200,Energy_Purchases_MWh[Quarter],"Q1",Energy_Purchases_MWh[Category],$F67),IF($G$5="Q2",SUMIFS(Energy_Purchases_MWh[Energy purchased],Energy_Purchases_MWh[Year],a!D$200,Energy_Purchases_MWh[Quarter],"Q2",Energy_Purchases_MWh[Category],$F67),IF($G$5="Q3",SUMIFS( Energy_Purchases_MWh[Energy purchased],Energy_Purchases_MWh[Year],a!D$200,Energy_Purchases_MWh[Quarter],"Q3",Energy_Purchases_MWh[Category],$F67),IF($G$5="Q4",SUMIFS( Energy_Purchases_MWh[Energy purchased],Energy_Purchases_MWh[Year],a!D$200,Energy_Purchases_MWh[Quarter],"Q4",Energy_Purchases_MWh[Category],$F67), IF($G$5="Calendar Year",SUMIFS( Energy_Purchases_MWh[Energy purchased],Energy_Purchases_MWh[Year],a!D$200,Energy_Purchases_MWh[Category],$F67),""))))))/10^3,"")</f>
        <v>15.5053619</v>
      </c>
      <c r="K67" s="431">
        <f>IFERROR(SUM(IF($G$5="Q1",SUMIFS(Energy_Purchases_MWh[Energy purchased],Energy_Purchases_MWh[Year],a!E$200,Energy_Purchases_MWh[Quarter],"Q1",Energy_Purchases_MWh[Category],$F67),IF($G$5="Q2",SUMIFS(Energy_Purchases_MWh[Energy purchased],Energy_Purchases_MWh[Year],a!E$200,Energy_Purchases_MWh[Quarter],"Q2",Energy_Purchases_MWh[Category],$F67),IF($G$5="Q3",SUMIFS( Energy_Purchases_MWh[Energy purchased],Energy_Purchases_MWh[Year],a!E$200,Energy_Purchases_MWh[Quarter],"Q3",Energy_Purchases_MWh[Category],$F67),IF($G$5="Q4",SUMIFS( Energy_Purchases_MWh[Energy purchased],Energy_Purchases_MWh[Year],a!E$200,Energy_Purchases_MWh[Quarter],"Q4",Energy_Purchases_MWh[Category],$F67), IF($G$5="Calendar Year",SUMIFS( Energy_Purchases_MWh[Energy purchased],Energy_Purchases_MWh[Year],a!E$200,Energy_Purchases_MWh[Category],$F67),""))))))/10^3,"")</f>
        <v>14.211484600000002</v>
      </c>
    </row>
    <row r="68" spans="6:11" ht="16" thickBot="1">
      <c r="F68" s="418" t="s">
        <v>764</v>
      </c>
      <c r="G68" s="420" t="str">
        <f>G56</f>
        <v>2020-Q3</v>
      </c>
      <c r="H68" s="420" t="str">
        <f>H56</f>
        <v>2021-Q3</v>
      </c>
      <c r="I68" s="420" t="str">
        <f>I56</f>
        <v>2022-Q3</v>
      </c>
      <c r="J68" s="420" t="str">
        <f>J56</f>
        <v>2023-Q3</v>
      </c>
      <c r="K68" s="421" t="str">
        <f>K56</f>
        <v>2024-Q3</v>
      </c>
    </row>
    <row r="69" spans="6:11">
      <c r="F69" s="422" t="s">
        <v>737</v>
      </c>
      <c r="G69" s="432">
        <f>IFERROR(SUM(IF($G$5="Q1",SUMIFS(Energy_Sold_MWh[Energy Sold MWh],Energy_Sold_MWh[Year],a!A$200,Energy_Sold_MWh[Quarter],"Q1",Energy_Sold_MWh[Distribution Utility],$F69),IF($G$5="Q2",SUMIFS(Energy_Sold_MWh[Energy Sold MWh],Energy_Sold_MWh[Year],a!A$200,Energy_Sold_MWh[Quarter],"Q2",Energy_Sold_MWh[Distribution Utility],$F69),IF($G$5="Q3",SUMIFS(Energy_Sold_MWh[Energy Sold MWh],Energy_Sold_MWh[Year],a!A$200,Energy_Sold_MWh[Quarter],"Q3",Energy_Sold_MWh[Distribution Utility],$F69),IF($G$5="Q4",SUMIFS(Energy_Sold_MWh[Energy Sold MWh],Energy_Sold_MWh[Year],a!A$200,Energy_Sold_MWh[Quarter],"Q4",Energy_Sold_MWh[Distribution Utility],$F69), IF($G$5="Calendar Year",SUMIFS(Energy_Sold_MWh[Energy Sold MWh],Energy_Sold_MWh[Year],a!A$200,Energy_Sold_MWh[Distribution Utility],$F69),""))))))/10^3,"")</f>
        <v>2.2823600000000002</v>
      </c>
      <c r="H69" s="432">
        <f>IFERROR(SUM(IF($G$5="Q1",SUMIFS(Energy_Sold_MWh[Energy Sold MWh],Energy_Sold_MWh[Year],a!B$200,Energy_Sold_MWh[Quarter],"Q1",Energy_Sold_MWh[Distribution Utility],$F69),IF($G$5="Q2",SUMIFS(Energy_Sold_MWh[Energy Sold MWh],Energy_Sold_MWh[Year],a!B$200,Energy_Sold_MWh[Quarter],"Q2",Energy_Sold_MWh[Distribution Utility],$F69),IF($G$5="Q3",SUMIFS(Energy_Sold_MWh[Energy Sold MWh],Energy_Sold_MWh[Year],a!B$200,Energy_Sold_MWh[Quarter],"Q3",Energy_Sold_MWh[Distribution Utility],$F69),IF($G$5="Q4",SUMIFS(Energy_Sold_MWh[Energy Sold MWh],Energy_Sold_MWh[Year],a!B$200,Energy_Sold_MWh[Quarter],"Q4",Energy_Sold_MWh[Distribution Utility],$F69), IF($G$5="Calendar Year",SUMIFS(Energy_Sold_MWh[Energy Sold MWh],Energy_Sold_MWh[Year],a!B$200,Energy_Sold_MWh[Distribution Utility],$F69),""))))))/10^3,"")</f>
        <v>0</v>
      </c>
      <c r="I69" s="432">
        <f>IFERROR(SUM(IF($G$5="Q1",SUMIFS(Energy_Sold_MWh[Energy Sold MWh],Energy_Sold_MWh[Year],a!C$200,Energy_Sold_MWh[Quarter],"Q1",Energy_Sold_MWh[Distribution Utility],$F69),IF($G$5="Q2",SUMIFS(Energy_Sold_MWh[Energy Sold MWh],Energy_Sold_MWh[Year],a!C$200,Energy_Sold_MWh[Quarter],"Q2",Energy_Sold_MWh[Distribution Utility],$F69),IF($G$5="Q3",SUMIFS(Energy_Sold_MWh[Energy Sold MWh],Energy_Sold_MWh[Year],a!C$200,Energy_Sold_MWh[Quarter],"Q3",Energy_Sold_MWh[Distribution Utility],$F69),IF($G$5="Q4",SUMIFS(Energy_Sold_MWh[Energy Sold MWh],Energy_Sold_MWh[Year],a!C$200,Energy_Sold_MWh[Quarter],"Q4",Energy_Sold_MWh[Distribution Utility],$F69), IF($G$5="Calendar Year",SUMIFS(Energy_Sold_MWh[Energy Sold MWh],Energy_Sold_MWh[Year],a!C$200,Energy_Sold_MWh[Distribution Utility],$F69),""))))))/10^3,"")</f>
        <v>0</v>
      </c>
      <c r="J69" s="432">
        <f>IFERROR(SUM(IF($G$5="Q1",SUMIFS(Energy_Sold_MWh[Energy Sold MWh],Energy_Sold_MWh[Year],a!D$200,Energy_Sold_MWh[Quarter],"Q1",Energy_Sold_MWh[Distribution Utility],$F69),IF($G$5="Q2",SUMIFS(Energy_Sold_MWh[Energy Sold MWh],Energy_Sold_MWh[Year],a!D$200,Energy_Sold_MWh[Quarter],"Q2",Energy_Sold_MWh[Distribution Utility],$F69),IF($G$5="Q3",SUMIFS(Energy_Sold_MWh[Energy Sold MWh],Energy_Sold_MWh[Year],a!D$200,Energy_Sold_MWh[Quarter],"Q3",Energy_Sold_MWh[Distribution Utility],$F69),IF($G$5="Q4",SUMIFS(Energy_Sold_MWh[Energy Sold MWh],Energy_Sold_MWh[Year],a!D$200,Energy_Sold_MWh[Quarter],"Q4",Energy_Sold_MWh[Distribution Utility],$F69), IF($G$5="Calendar Year",SUMIFS(Energy_Sold_MWh[Energy Sold MWh],Energy_Sold_MWh[Year],a!D$200,Energy_Sold_MWh[Distribution Utility],$F69),""))))))/10^3,"")</f>
        <v>0</v>
      </c>
      <c r="K69" s="433">
        <f>IFERROR(SUM(IF($G$5="Q1",SUMIFS(Energy_Sold_MWh[Energy Sold MWh],Energy_Sold_MWh[Year],a!E$200,Energy_Sold_MWh[Quarter],"Q1",Energy_Sold_MWh[Distribution Utility],$F69),IF($G$5="Q2",SUMIFS(Energy_Sold_MWh[Energy Sold MWh],Energy_Sold_MWh[Year],a!E$200,Energy_Sold_MWh[Quarter],"Q2",Energy_Sold_MWh[Distribution Utility],$F69),IF($G$5="Q3",SUMIFS(Energy_Sold_MWh[Energy Sold MWh],Energy_Sold_MWh[Year],a!E$200,Energy_Sold_MWh[Quarter],"Q3",Energy_Sold_MWh[Distribution Utility],$F69),IF($G$5="Q4",SUMIFS(Energy_Sold_MWh[Energy Sold MWh],Energy_Sold_MWh[Year],a!E$200,Energy_Sold_MWh[Quarter],"Q4",Energy_Sold_MWh[Distribution Utility],$F69), IF($G$5="Calendar Year",SUMIFS(Energy_Sold_MWh[Energy Sold MWh],Energy_Sold_MWh[Year],a!E$200,Energy_Sold_MWh[Distribution Utility],$F69),""))))))/10^3,"")</f>
        <v>0</v>
      </c>
    </row>
    <row r="70" spans="6:11">
      <c r="F70" s="422" t="s">
        <v>673</v>
      </c>
      <c r="G70" s="432">
        <f>IFERROR(SUM(IF($G$5="Q1",SUMIFS(Energy_Sold_MWh[Energy Sold MWh],Energy_Sold_MWh[Year],a!A$200,Energy_Sold_MWh[Quarter],"Q1",Energy_Sold_MWh[Distribution Utility],$F70),IF($G$5="Q2",SUMIFS(Energy_Sold_MWh[Energy Sold MWh],Energy_Sold_MWh[Year],a!A$200,Energy_Sold_MWh[Quarter],"Q2",Energy_Sold_MWh[Distribution Utility],$F70),IF($G$5="Q3",SUMIFS(Energy_Sold_MWh[Energy Sold MWh],Energy_Sold_MWh[Year],a!A$200,Energy_Sold_MWh[Quarter],"Q3",Energy_Sold_MWh[Distribution Utility],$F70),IF($G$5="Q4",SUMIFS(Energy_Sold_MWh[Energy Sold MWh],Energy_Sold_MWh[Year],a!A$200,Energy_Sold_MWh[Quarter],"Q4",Energy_Sold_MWh[Distribution Utility],$F70), IF($G$5="Calendar Year",SUMIFS(Energy_Sold_MWh[Energy Sold MWh],Energy_Sold_MWh[Year],a!A$200,Energy_Sold_MWh[Distribution Utility],$F70),""))))))/10^3,"")</f>
        <v>0.51936499999999997</v>
      </c>
      <c r="H70" s="432">
        <f>IFERROR(SUM(IF($G$5="Q1",SUMIFS(Energy_Sold_MWh[Energy Sold MWh],Energy_Sold_MWh[Year],a!B$200,Energy_Sold_MWh[Quarter],"Q1",Energy_Sold_MWh[Distribution Utility],$F70),IF($G$5="Q2",SUMIFS(Energy_Sold_MWh[Energy Sold MWh],Energy_Sold_MWh[Year],a!B$200,Energy_Sold_MWh[Quarter],"Q2",Energy_Sold_MWh[Distribution Utility],$F70),IF($G$5="Q3",SUMIFS(Energy_Sold_MWh[Energy Sold MWh],Energy_Sold_MWh[Year],a!B$200,Energy_Sold_MWh[Quarter],"Q3",Energy_Sold_MWh[Distribution Utility],$F70),IF($G$5="Q4",SUMIFS(Energy_Sold_MWh[Energy Sold MWh],Energy_Sold_MWh[Year],a!B$200,Energy_Sold_MWh[Quarter],"Q4",Energy_Sold_MWh[Distribution Utility],$F70), IF($G$5="Calendar Year",SUMIFS(Energy_Sold_MWh[Energy Sold MWh],Energy_Sold_MWh[Year],a!B$200,Energy_Sold_MWh[Distribution Utility],$F70),""))))))/10^3,"")</f>
        <v>0.45887800000000001</v>
      </c>
      <c r="I70" s="432">
        <f>IFERROR(SUM(IF($G$5="Q1",SUMIFS(Energy_Sold_MWh[Energy Sold MWh],Energy_Sold_MWh[Year],a!C$200,Energy_Sold_MWh[Quarter],"Q1",Energy_Sold_MWh[Distribution Utility],$F70),IF($G$5="Q2",SUMIFS(Energy_Sold_MWh[Energy Sold MWh],Energy_Sold_MWh[Year],a!C$200,Energy_Sold_MWh[Quarter],"Q2",Energy_Sold_MWh[Distribution Utility],$F70),IF($G$5="Q3",SUMIFS(Energy_Sold_MWh[Energy Sold MWh],Energy_Sold_MWh[Year],a!C$200,Energy_Sold_MWh[Quarter],"Q3",Energy_Sold_MWh[Distribution Utility],$F70),IF($G$5="Q4",SUMIFS(Energy_Sold_MWh[Energy Sold MWh],Energy_Sold_MWh[Year],a!C$200,Energy_Sold_MWh[Quarter],"Q4",Energy_Sold_MWh[Distribution Utility],$F70), IF($G$5="Calendar Year",SUMIFS(Energy_Sold_MWh[Energy Sold MWh],Energy_Sold_MWh[Year],a!C$200,Energy_Sold_MWh[Distribution Utility],$F70),""))))))/10^3,"")</f>
        <v>0.46983800000000003</v>
      </c>
      <c r="J70" s="432">
        <f>IFERROR(SUM(IF($G$5="Q1",SUMIFS(Energy_Sold_MWh[Energy Sold MWh],Energy_Sold_MWh[Year],a!D$200,Energy_Sold_MWh[Quarter],"Q1",Energy_Sold_MWh[Distribution Utility],$F70),IF($G$5="Q2",SUMIFS(Energy_Sold_MWh[Energy Sold MWh],Energy_Sold_MWh[Year],a!D$200,Energy_Sold_MWh[Quarter],"Q2",Energy_Sold_MWh[Distribution Utility],$F70),IF($G$5="Q3",SUMIFS(Energy_Sold_MWh[Energy Sold MWh],Energy_Sold_MWh[Year],a!D$200,Energy_Sold_MWh[Quarter],"Q3",Energy_Sold_MWh[Distribution Utility],$F70),IF($G$5="Q4",SUMIFS(Energy_Sold_MWh[Energy Sold MWh],Energy_Sold_MWh[Year],a!D$200,Energy_Sold_MWh[Quarter],"Q4",Energy_Sold_MWh[Distribution Utility],$F70), IF($G$5="Calendar Year",SUMIFS(Energy_Sold_MWh[Energy Sold MWh],Energy_Sold_MWh[Year],a!D$200,Energy_Sold_MWh[Distribution Utility],$F70),""))))))/10^3,"")</f>
        <v>0.61635400000000007</v>
      </c>
      <c r="K70" s="433">
        <f>IFERROR(SUM(IF($G$5="Q1",SUMIFS(Energy_Sold_MWh[Energy Sold MWh],Energy_Sold_MWh[Year],a!E$200,Energy_Sold_MWh[Quarter],"Q1",Energy_Sold_MWh[Distribution Utility],$F70),IF($G$5="Q2",SUMIFS(Energy_Sold_MWh[Energy Sold MWh],Energy_Sold_MWh[Year],a!E$200,Energy_Sold_MWh[Quarter],"Q2",Energy_Sold_MWh[Distribution Utility],$F70),IF($G$5="Q3",SUMIFS(Energy_Sold_MWh[Energy Sold MWh],Energy_Sold_MWh[Year],a!E$200,Energy_Sold_MWh[Quarter],"Q3",Energy_Sold_MWh[Distribution Utility],$F70),IF($G$5="Q4",SUMIFS(Energy_Sold_MWh[Energy Sold MWh],Energy_Sold_MWh[Year],a!E$200,Energy_Sold_MWh[Quarter],"Q4",Energy_Sold_MWh[Distribution Utility],$F70), IF($G$5="Calendar Year",SUMIFS(Energy_Sold_MWh[Energy Sold MWh],Energy_Sold_MWh[Year],a!E$200,Energy_Sold_MWh[Distribution Utility],$F70),""))))))/10^3,"")</f>
        <v>0.65978700000000001</v>
      </c>
    </row>
    <row r="71" spans="6:11">
      <c r="F71" s="422" t="s">
        <v>674</v>
      </c>
      <c r="G71" s="432">
        <f>IFERROR(SUM(IF($G$5="Q1",SUMIFS(Energy_Sold_MWh[Energy Sold MWh],Energy_Sold_MWh[Year],a!A$200,Energy_Sold_MWh[Quarter],"Q1",Energy_Sold_MWh[Distribution Utility],$F71),IF($G$5="Q2",SUMIFS(Energy_Sold_MWh[Energy Sold MWh],Energy_Sold_MWh[Year],a!A$200,Energy_Sold_MWh[Quarter],"Q2",Energy_Sold_MWh[Distribution Utility],$F71),IF($G$5="Q3",SUMIFS(Energy_Sold_MWh[Energy Sold MWh],Energy_Sold_MWh[Year],a!A$200,Energy_Sold_MWh[Quarter],"Q3",Energy_Sold_MWh[Distribution Utility],$F71),IF($G$5="Q4",SUMIFS(Energy_Sold_MWh[Energy Sold MWh],Energy_Sold_MWh[Year],a!A$200,Energy_Sold_MWh[Quarter],"Q4",Energy_Sold_MWh[Distribution Utility],$F71), IF($G$5="Calendar Year",SUMIFS(Energy_Sold_MWh[Energy Sold MWh],Energy_Sold_MWh[Year],a!A$200,Energy_Sold_MWh[Distribution Utility],$F71),""))))))/10^3,"")</f>
        <v>0</v>
      </c>
      <c r="H71" s="432">
        <f>IFERROR(SUM(IF($G$5="Q1",SUMIFS(Energy_Sold_MWh[Energy Sold MWh],Energy_Sold_MWh[Year],a!B$200,Energy_Sold_MWh[Quarter],"Q1",Energy_Sold_MWh[Distribution Utility],$F71),IF($G$5="Q2",SUMIFS(Energy_Sold_MWh[Energy Sold MWh],Energy_Sold_MWh[Year],a!B$200,Energy_Sold_MWh[Quarter],"Q2",Energy_Sold_MWh[Distribution Utility],$F71),IF($G$5="Q3",SUMIFS(Energy_Sold_MWh[Energy Sold MWh],Energy_Sold_MWh[Year],a!B$200,Energy_Sold_MWh[Quarter],"Q3",Energy_Sold_MWh[Distribution Utility],$F71),IF($G$5="Q4",SUMIFS(Energy_Sold_MWh[Energy Sold MWh],Energy_Sold_MWh[Year],a!B$200,Energy_Sold_MWh[Quarter],"Q4",Energy_Sold_MWh[Distribution Utility],$F71), IF($G$5="Calendar Year",SUMIFS(Energy_Sold_MWh[Energy Sold MWh],Energy_Sold_MWh[Year],a!B$200,Energy_Sold_MWh[Distribution Utility],$F71),""))))))/10^3,"")</f>
        <v>0</v>
      </c>
      <c r="I71" s="432">
        <f>IFERROR(SUM(IF($G$5="Q1",SUMIFS(Energy_Sold_MWh[Energy Sold MWh],Energy_Sold_MWh[Year],a!C$200,Energy_Sold_MWh[Quarter],"Q1",Energy_Sold_MWh[Distribution Utility],$F71),IF($G$5="Q2",SUMIFS(Energy_Sold_MWh[Energy Sold MWh],Energy_Sold_MWh[Year],a!C$200,Energy_Sold_MWh[Quarter],"Q2",Energy_Sold_MWh[Distribution Utility],$F71),IF($G$5="Q3",SUMIFS(Energy_Sold_MWh[Energy Sold MWh],Energy_Sold_MWh[Year],a!C$200,Energy_Sold_MWh[Quarter],"Q3",Energy_Sold_MWh[Distribution Utility],$F71),IF($G$5="Q4",SUMIFS(Energy_Sold_MWh[Energy Sold MWh],Energy_Sold_MWh[Year],a!C$200,Energy_Sold_MWh[Quarter],"Q4",Energy_Sold_MWh[Distribution Utility],$F71), IF($G$5="Calendar Year",SUMIFS(Energy_Sold_MWh[Energy Sold MWh],Energy_Sold_MWh[Year],a!C$200,Energy_Sold_MWh[Distribution Utility],$F71),""))))))/10^3,"")</f>
        <v>0</v>
      </c>
      <c r="J71" s="432">
        <f>IFERROR(SUM(IF($G$5="Q1",SUMIFS(Energy_Sold_MWh[Energy Sold MWh],Energy_Sold_MWh[Year],a!D$200,Energy_Sold_MWh[Quarter],"Q1",Energy_Sold_MWh[Distribution Utility],$F71),IF($G$5="Q2",SUMIFS(Energy_Sold_MWh[Energy Sold MWh],Energy_Sold_MWh[Year],a!D$200,Energy_Sold_MWh[Quarter],"Q2",Energy_Sold_MWh[Distribution Utility],$F71),IF($G$5="Q3",SUMIFS(Energy_Sold_MWh[Energy Sold MWh],Energy_Sold_MWh[Year],a!D$200,Energy_Sold_MWh[Quarter],"Q3",Energy_Sold_MWh[Distribution Utility],$F71),IF($G$5="Q4",SUMIFS(Energy_Sold_MWh[Energy Sold MWh],Energy_Sold_MWh[Year],a!D$200,Energy_Sold_MWh[Quarter],"Q4",Energy_Sold_MWh[Distribution Utility],$F71), IF($G$5="Calendar Year",SUMIFS(Energy_Sold_MWh[Energy Sold MWh],Energy_Sold_MWh[Year],a!D$200,Energy_Sold_MWh[Distribution Utility],$F71),""))))))/10^3,"")</f>
        <v>0</v>
      </c>
      <c r="K71" s="433">
        <f>IFERROR(SUM(IF($G$5="Q1",SUMIFS(Energy_Sold_MWh[Energy Sold MWh],Energy_Sold_MWh[Year],a!E$200,Energy_Sold_MWh[Quarter],"Q1",Energy_Sold_MWh[Distribution Utility],$F71),IF($G$5="Q2",SUMIFS(Energy_Sold_MWh[Energy Sold MWh],Energy_Sold_MWh[Year],a!E$200,Energy_Sold_MWh[Quarter],"Q2",Energy_Sold_MWh[Distribution Utility],$F71),IF($G$5="Q3",SUMIFS(Energy_Sold_MWh[Energy Sold MWh],Energy_Sold_MWh[Year],a!E$200,Energy_Sold_MWh[Quarter],"Q3",Energy_Sold_MWh[Distribution Utility],$F71),IF($G$5="Q4",SUMIFS(Energy_Sold_MWh[Energy Sold MWh],Energy_Sold_MWh[Year],a!E$200,Energy_Sold_MWh[Quarter],"Q4",Energy_Sold_MWh[Distribution Utility],$F71), IF($G$5="Calendar Year",SUMIFS(Energy_Sold_MWh[Energy Sold MWh],Energy_Sold_MWh[Year],a!E$200,Energy_Sold_MWh[Distribution Utility],$F71),""))))))/10^3,"")</f>
        <v>0</v>
      </c>
    </row>
    <row r="72" spans="6:11">
      <c r="F72" s="422" t="s">
        <v>676</v>
      </c>
      <c r="G72" s="432">
        <f>IFERROR(SUM(IF($G$5="Q1",SUMIFS(Energy_Sold_MWh[Energy Sold MWh],Energy_Sold_MWh[Year],a!A$200,Energy_Sold_MWh[Quarter],"Q1",Energy_Sold_MWh[Distribution Utility],$F72),IF($G$5="Q2",SUMIFS(Energy_Sold_MWh[Energy Sold MWh],Energy_Sold_MWh[Year],a!A$200,Energy_Sold_MWh[Quarter],"Q2",Energy_Sold_MWh[Distribution Utility],$F72),IF($G$5="Q3",SUMIFS(Energy_Sold_MWh[Energy Sold MWh],Energy_Sold_MWh[Year],a!A$200,Energy_Sold_MWh[Quarter],"Q3",Energy_Sold_MWh[Distribution Utility],$F72),IF($G$5="Q4",SUMIFS(Energy_Sold_MWh[Energy Sold MWh],Energy_Sold_MWh[Year],a!A$200,Energy_Sold_MWh[Quarter],"Q4",Energy_Sold_MWh[Distribution Utility],$F72), IF($G$5="Calendar Year",SUMIFS(Energy_Sold_MWh[Energy Sold MWh],Energy_Sold_MWh[Year],a!A$200,Energy_Sold_MWh[Distribution Utility],$F72),""))))))/10^3,"")</f>
        <v>2.0140739999999999</v>
      </c>
      <c r="H72" s="432">
        <f>IFERROR(SUM(IF($G$5="Q1",SUMIFS(Energy_Sold_MWh[Energy Sold MWh],Energy_Sold_MWh[Year],a!B$200,Energy_Sold_MWh[Quarter],"Q1",Energy_Sold_MWh[Distribution Utility],$F72),IF($G$5="Q2",SUMIFS(Energy_Sold_MWh[Energy Sold MWh],Energy_Sold_MWh[Year],a!B$200,Energy_Sold_MWh[Quarter],"Q2",Energy_Sold_MWh[Distribution Utility],$F72),IF($G$5="Q3",SUMIFS(Energy_Sold_MWh[Energy Sold MWh],Energy_Sold_MWh[Year],a!B$200,Energy_Sold_MWh[Quarter],"Q3",Energy_Sold_MWh[Distribution Utility],$F72),IF($G$5="Q4",SUMIFS(Energy_Sold_MWh[Energy Sold MWh],Energy_Sold_MWh[Year],a!B$200,Energy_Sold_MWh[Quarter],"Q4",Energy_Sold_MWh[Distribution Utility],$F72), IF($G$5="Calendar Year",SUMIFS(Energy_Sold_MWh[Energy Sold MWh],Energy_Sold_MWh[Year],a!B$200,Energy_Sold_MWh[Distribution Utility],$F72),""))))))/10^3,"")</f>
        <v>2.087669</v>
      </c>
      <c r="I72" s="432">
        <f>IFERROR(SUM(IF($G$5="Q1",SUMIFS(Energy_Sold_MWh[Energy Sold MWh],Energy_Sold_MWh[Year],a!C$200,Energy_Sold_MWh[Quarter],"Q1",Energy_Sold_MWh[Distribution Utility],$F72),IF($G$5="Q2",SUMIFS(Energy_Sold_MWh[Energy Sold MWh],Energy_Sold_MWh[Year],a!C$200,Energy_Sold_MWh[Quarter],"Q2",Energy_Sold_MWh[Distribution Utility],$F72),IF($G$5="Q3",SUMIFS(Energy_Sold_MWh[Energy Sold MWh],Energy_Sold_MWh[Year],a!C$200,Energy_Sold_MWh[Quarter],"Q3",Energy_Sold_MWh[Distribution Utility],$F72),IF($G$5="Q4",SUMIFS(Energy_Sold_MWh[Energy Sold MWh],Energy_Sold_MWh[Year],a!C$200,Energy_Sold_MWh[Quarter],"Q4",Energy_Sold_MWh[Distribution Utility],$F72), IF($G$5="Calendar Year",SUMIFS(Energy_Sold_MWh[Energy Sold MWh],Energy_Sold_MWh[Year],a!C$200,Energy_Sold_MWh[Distribution Utility],$F72),""))))))/10^3,"")</f>
        <v>3.501236</v>
      </c>
      <c r="J72" s="432">
        <f>IFERROR(SUM(IF($G$5="Q1",SUMIFS(Energy_Sold_MWh[Energy Sold MWh],Energy_Sold_MWh[Year],a!D$200,Energy_Sold_MWh[Quarter],"Q1",Energy_Sold_MWh[Distribution Utility],$F72),IF($G$5="Q2",SUMIFS(Energy_Sold_MWh[Energy Sold MWh],Energy_Sold_MWh[Year],a!D$200,Energy_Sold_MWh[Quarter],"Q2",Energy_Sold_MWh[Distribution Utility],$F72),IF($G$5="Q3",SUMIFS(Energy_Sold_MWh[Energy Sold MWh],Energy_Sold_MWh[Year],a!D$200,Energy_Sold_MWh[Quarter],"Q3",Energy_Sold_MWh[Distribution Utility],$F72),IF($G$5="Q4",SUMIFS(Energy_Sold_MWh[Energy Sold MWh],Energy_Sold_MWh[Year],a!D$200,Energy_Sold_MWh[Quarter],"Q4",Energy_Sold_MWh[Distribution Utility],$F72), IF($G$5="Calendar Year",SUMIFS(Energy_Sold_MWh[Energy Sold MWh],Energy_Sold_MWh[Year],a!D$200,Energy_Sold_MWh[Distribution Utility],$F72),""))))))/10^3,"")</f>
        <v>4.0114579599999969</v>
      </c>
      <c r="K72" s="433">
        <f>IFERROR(SUM(IF($G$5="Q1",SUMIFS(Energy_Sold_MWh[Energy Sold MWh],Energy_Sold_MWh[Year],a!E$200,Energy_Sold_MWh[Quarter],"Q1",Energy_Sold_MWh[Distribution Utility],$F72),IF($G$5="Q2",SUMIFS(Energy_Sold_MWh[Energy Sold MWh],Energy_Sold_MWh[Year],a!E$200,Energy_Sold_MWh[Quarter],"Q2",Energy_Sold_MWh[Distribution Utility],$F72),IF($G$5="Q3",SUMIFS(Energy_Sold_MWh[Energy Sold MWh],Energy_Sold_MWh[Year],a!E$200,Energy_Sold_MWh[Quarter],"Q3",Energy_Sold_MWh[Distribution Utility],$F72),IF($G$5="Q4",SUMIFS(Energy_Sold_MWh[Energy Sold MWh],Energy_Sold_MWh[Year],a!E$200,Energy_Sold_MWh[Quarter],"Q4",Energy_Sold_MWh[Distribution Utility],$F72), IF($G$5="Calendar Year",SUMIFS(Energy_Sold_MWh[Energy Sold MWh],Energy_Sold_MWh[Year],a!E$200,Energy_Sold_MWh[Distribution Utility],$F72),""))))))/10^3,"")</f>
        <v>3.6621831299999998</v>
      </c>
    </row>
    <row r="73" spans="6:11">
      <c r="F73" s="422" t="s">
        <v>521</v>
      </c>
      <c r="G73" s="432">
        <f>IFERROR(SUM(IF($G$5="Q1",SUMIFS(Energy_Sold_MWh[Energy Sold MWh],Energy_Sold_MWh[Year],a!A$200,Energy_Sold_MWh[Quarter],"Q1",Energy_Sold_MWh[Distribution Utility],$F73),IF($G$5="Q2",SUMIFS(Energy_Sold_MWh[Energy Sold MWh],Energy_Sold_MWh[Year],a!A$200,Energy_Sold_MWh[Quarter],"Q2",Energy_Sold_MWh[Distribution Utility],$F73),IF($G$5="Q3",SUMIFS(Energy_Sold_MWh[Energy Sold MWh],Energy_Sold_MWh[Year],a!A$200,Energy_Sold_MWh[Quarter],"Q3",Energy_Sold_MWh[Distribution Utility],$F73),IF($G$5="Q4",SUMIFS(Energy_Sold_MWh[Energy Sold MWh],Energy_Sold_MWh[Year],a!A$200,Energy_Sold_MWh[Quarter],"Q4",Energy_Sold_MWh[Distribution Utility],$F73), IF($G$5="Calendar Year",SUMIFS(Energy_Sold_MWh[Energy Sold MWh],Energy_Sold_MWh[Year],a!A$200,Energy_Sold_MWh[Distribution Utility],$F73),""))))))/10^3,"")</f>
        <v>0</v>
      </c>
      <c r="H73" s="432">
        <f>IFERROR(SUM(IF($G$5="Q1",SUMIFS(Energy_Sold_MWh[Energy Sold MWh],Energy_Sold_MWh[Year],a!B$200,Energy_Sold_MWh[Quarter],"Q1",Energy_Sold_MWh[Distribution Utility],$F73),IF($G$5="Q2",SUMIFS(Energy_Sold_MWh[Energy Sold MWh],Energy_Sold_MWh[Year],a!B$200,Energy_Sold_MWh[Quarter],"Q2",Energy_Sold_MWh[Distribution Utility],$F73),IF($G$5="Q3",SUMIFS(Energy_Sold_MWh[Energy Sold MWh],Energy_Sold_MWh[Year],a!B$200,Energy_Sold_MWh[Quarter],"Q3",Energy_Sold_MWh[Distribution Utility],$F73),IF($G$5="Q4",SUMIFS(Energy_Sold_MWh[Energy Sold MWh],Energy_Sold_MWh[Year],a!B$200,Energy_Sold_MWh[Quarter],"Q4",Energy_Sold_MWh[Distribution Utility],$F73), IF($G$5="Calendar Year",SUMIFS(Energy_Sold_MWh[Energy Sold MWh],Energy_Sold_MWh[Year],a!B$200,Energy_Sold_MWh[Distribution Utility],$F73),""))))))/10^3,"")</f>
        <v>0</v>
      </c>
      <c r="I73" s="432">
        <f>IFERROR(SUM(IF($G$5="Q1",SUMIFS(Energy_Sold_MWh[Energy Sold MWh],Energy_Sold_MWh[Year],a!C$200,Energy_Sold_MWh[Quarter],"Q1",Energy_Sold_MWh[Distribution Utility],$F73),IF($G$5="Q2",SUMIFS(Energy_Sold_MWh[Energy Sold MWh],Energy_Sold_MWh[Year],a!C$200,Energy_Sold_MWh[Quarter],"Q2",Energy_Sold_MWh[Distribution Utility],$F73),IF($G$5="Q3",SUMIFS(Energy_Sold_MWh[Energy Sold MWh],Energy_Sold_MWh[Year],a!C$200,Energy_Sold_MWh[Quarter],"Q3",Energy_Sold_MWh[Distribution Utility],$F73),IF($G$5="Q4",SUMIFS(Energy_Sold_MWh[Energy Sold MWh],Energy_Sold_MWh[Year],a!C$200,Energy_Sold_MWh[Quarter],"Q4",Energy_Sold_MWh[Distribution Utility],$F73), IF($G$5="Calendar Year",SUMIFS(Energy_Sold_MWh[Energy Sold MWh],Energy_Sold_MWh[Year],a!C$200,Energy_Sold_MWh[Distribution Utility],$F73),""))))))/10^3,"")</f>
        <v>0</v>
      </c>
      <c r="J73" s="432">
        <f>IFERROR(SUM(IF($G$5="Q1",SUMIFS(Energy_Sold_MWh[Energy Sold MWh],Energy_Sold_MWh[Year],a!D$200,Energy_Sold_MWh[Quarter],"Q1",Energy_Sold_MWh[Distribution Utility],$F73),IF($G$5="Q2",SUMIFS(Energy_Sold_MWh[Energy Sold MWh],Energy_Sold_MWh[Year],a!D$200,Energy_Sold_MWh[Quarter],"Q2",Energy_Sold_MWh[Distribution Utility],$F73),IF($G$5="Q3",SUMIFS(Energy_Sold_MWh[Energy Sold MWh],Energy_Sold_MWh[Year],a!D$200,Energy_Sold_MWh[Quarter],"Q3",Energy_Sold_MWh[Distribution Utility],$F73),IF($G$5="Q4",SUMIFS(Energy_Sold_MWh[Energy Sold MWh],Energy_Sold_MWh[Year],a!D$200,Energy_Sold_MWh[Quarter],"Q4",Energy_Sold_MWh[Distribution Utility],$F73), IF($G$5="Calendar Year",SUMIFS(Energy_Sold_MWh[Energy Sold MWh],Energy_Sold_MWh[Year],a!D$200,Energy_Sold_MWh[Distribution Utility],$F73),""))))))/10^3,"")</f>
        <v>0</v>
      </c>
      <c r="K73" s="433">
        <f>IFERROR(SUM(IF($G$5="Q1",SUMIFS(Energy_Sold_MWh[Energy Sold MWh],Energy_Sold_MWh[Year],a!E$200,Energy_Sold_MWh[Quarter],"Q1",Energy_Sold_MWh[Distribution Utility],$F73),IF($G$5="Q2",SUMIFS(Energy_Sold_MWh[Energy Sold MWh],Energy_Sold_MWh[Year],a!E$200,Energy_Sold_MWh[Quarter],"Q2",Energy_Sold_MWh[Distribution Utility],$F73),IF($G$5="Q3",SUMIFS(Energy_Sold_MWh[Energy Sold MWh],Energy_Sold_MWh[Year],a!E$200,Energy_Sold_MWh[Quarter],"Q3",Energy_Sold_MWh[Distribution Utility],$F73),IF($G$5="Q4",SUMIFS(Energy_Sold_MWh[Energy Sold MWh],Energy_Sold_MWh[Year],a!E$200,Energy_Sold_MWh[Quarter],"Q4",Energy_Sold_MWh[Distribution Utility],$F73), IF($G$5="Calendar Year",SUMIFS(Energy_Sold_MWh[Energy Sold MWh],Energy_Sold_MWh[Year],a!E$200,Energy_Sold_MWh[Distribution Utility],$F73),""))))))/10^3,"")</f>
        <v>0.51086500000000001</v>
      </c>
    </row>
    <row r="74" spans="6:11">
      <c r="F74" s="422" t="s">
        <v>143</v>
      </c>
      <c r="G74" s="432">
        <f>IFERROR(SUM(IF($G$5="Q1",SUMIFS(Energy_Sold_MWh[Energy Sold MWh],Energy_Sold_MWh[Year],a!A$200,Energy_Sold_MWh[Quarter],"Q1",Energy_Sold_MWh[Distribution Utility],$F74),IF($G$5="Q2",SUMIFS(Energy_Sold_MWh[Energy Sold MWh],Energy_Sold_MWh[Year],a!A$200,Energy_Sold_MWh[Quarter],"Q2",Energy_Sold_MWh[Distribution Utility],$F74),IF($G$5="Q3",SUMIFS(Energy_Sold_MWh[Energy Sold MWh],Energy_Sold_MWh[Year],a!A$200,Energy_Sold_MWh[Quarter],"Q3",Energy_Sold_MWh[Distribution Utility],$F74),IF($G$5="Q4",SUMIFS(Energy_Sold_MWh[Energy Sold MWh],Energy_Sold_MWh[Year],a!A$200,Energy_Sold_MWh[Quarter],"Q4",Energy_Sold_MWh[Distribution Utility],$F74), IF($G$5="Calendar Year",SUMIFS(Energy_Sold_MWh[Energy Sold MWh],Energy_Sold_MWh[Year],a!A$200,Energy_Sold_MWh[Distribution Utility],$F74),""))))))/10^3,"")</f>
        <v>38.348374999999997</v>
      </c>
      <c r="H74" s="432">
        <f>IFERROR(SUM(IF($G$5="Q1",SUMIFS(Energy_Sold_MWh[Energy Sold MWh],Energy_Sold_MWh[Year],a!B$200,Energy_Sold_MWh[Quarter],"Q1",Energy_Sold_MWh[Distribution Utility],$F74),IF($G$5="Q2",SUMIFS(Energy_Sold_MWh[Energy Sold MWh],Energy_Sold_MWh[Year],a!B$200,Energy_Sold_MWh[Quarter],"Q2",Energy_Sold_MWh[Distribution Utility],$F74),IF($G$5="Q3",SUMIFS(Energy_Sold_MWh[Energy Sold MWh],Energy_Sold_MWh[Year],a!B$200,Energy_Sold_MWh[Quarter],"Q3",Energy_Sold_MWh[Distribution Utility],$F74),IF($G$5="Q4",SUMIFS(Energy_Sold_MWh[Energy Sold MWh],Energy_Sold_MWh[Year],a!B$200,Energy_Sold_MWh[Quarter],"Q4",Energy_Sold_MWh[Distribution Utility],$F74), IF($G$5="Calendar Year",SUMIFS(Energy_Sold_MWh[Energy Sold MWh],Energy_Sold_MWh[Year],a!B$200,Energy_Sold_MWh[Distribution Utility],$F74),""))))))/10^3,"")</f>
        <v>81.790284</v>
      </c>
      <c r="I74" s="432">
        <f>IFERROR(SUM(IF($G$5="Q1",SUMIFS(Energy_Sold_MWh[Energy Sold MWh],Energy_Sold_MWh[Year],a!C$200,Energy_Sold_MWh[Quarter],"Q1",Energy_Sold_MWh[Distribution Utility],$F74),IF($G$5="Q2",SUMIFS(Energy_Sold_MWh[Energy Sold MWh],Energy_Sold_MWh[Year],a!C$200,Energy_Sold_MWh[Quarter],"Q2",Energy_Sold_MWh[Distribution Utility],$F74),IF($G$5="Q3",SUMIFS(Energy_Sold_MWh[Energy Sold MWh],Energy_Sold_MWh[Year],a!C$200,Energy_Sold_MWh[Quarter],"Q3",Energy_Sold_MWh[Distribution Utility],$F74),IF($G$5="Q4",SUMIFS(Energy_Sold_MWh[Energy Sold MWh],Energy_Sold_MWh[Year],a!C$200,Energy_Sold_MWh[Quarter],"Q4",Energy_Sold_MWh[Distribution Utility],$F74), IF($G$5="Calendar Year",SUMIFS(Energy_Sold_MWh[Energy Sold MWh],Energy_Sold_MWh[Year],a!C$200,Energy_Sold_MWh[Distribution Utility],$F74),""))))))/10^3,"")</f>
        <v>58.745449999999998</v>
      </c>
      <c r="J74" s="432">
        <f>IFERROR(SUM(IF($G$5="Q1",SUMIFS(Energy_Sold_MWh[Energy Sold MWh],Energy_Sold_MWh[Year],a!D$200,Energy_Sold_MWh[Quarter],"Q1",Energy_Sold_MWh[Distribution Utility],$F74),IF($G$5="Q2",SUMIFS(Energy_Sold_MWh[Energy Sold MWh],Energy_Sold_MWh[Year],a!D$200,Energy_Sold_MWh[Quarter],"Q2",Energy_Sold_MWh[Distribution Utility],$F74),IF($G$5="Q3",SUMIFS(Energy_Sold_MWh[Energy Sold MWh],Energy_Sold_MWh[Year],a!D$200,Energy_Sold_MWh[Quarter],"Q3",Energy_Sold_MWh[Distribution Utility],$F74),IF($G$5="Q4",SUMIFS(Energy_Sold_MWh[Energy Sold MWh],Energy_Sold_MWh[Year],a!D$200,Energy_Sold_MWh[Quarter],"Q4",Energy_Sold_MWh[Distribution Utility],$F74), IF($G$5="Calendar Year",SUMIFS(Energy_Sold_MWh[Energy Sold MWh],Energy_Sold_MWh[Year],a!D$200,Energy_Sold_MWh[Distribution Utility],$F74),""))))))/10^3,"")</f>
        <v>44.765217691999332</v>
      </c>
      <c r="K74" s="433">
        <f>IFERROR(SUM(IF($G$5="Q1",SUMIFS(Energy_Sold_MWh[Energy Sold MWh],Energy_Sold_MWh[Year],a!E$200,Energy_Sold_MWh[Quarter],"Q1",Energy_Sold_MWh[Distribution Utility],$F74),IF($G$5="Q2",SUMIFS(Energy_Sold_MWh[Energy Sold MWh],Energy_Sold_MWh[Year],a!E$200,Energy_Sold_MWh[Quarter],"Q2",Energy_Sold_MWh[Distribution Utility],$F74),IF($G$5="Q3",SUMIFS(Energy_Sold_MWh[Energy Sold MWh],Energy_Sold_MWh[Year],a!E$200,Energy_Sold_MWh[Quarter],"Q3",Energy_Sold_MWh[Distribution Utility],$F74),IF($G$5="Q4",SUMIFS(Energy_Sold_MWh[Energy Sold MWh],Energy_Sold_MWh[Year],a!E$200,Energy_Sold_MWh[Quarter],"Q4",Energy_Sold_MWh[Distribution Utility],$F74), IF($G$5="Calendar Year",SUMIFS(Energy_Sold_MWh[Energy Sold MWh],Energy_Sold_MWh[Year],a!E$200,Energy_Sold_MWh[Distribution Utility],$F74),""))))))/10^3,"")</f>
        <v>54.500059999999998</v>
      </c>
    </row>
    <row r="75" spans="6:11">
      <c r="F75" s="422" t="s">
        <v>677</v>
      </c>
      <c r="G75" s="432">
        <f>IFERROR(SUM(IF($G$5="Q1",SUMIFS(Energy_Sold_MWh[Energy Sold MWh],Energy_Sold_MWh[Year],a!A$200,Energy_Sold_MWh[Quarter],"Q1",Energy_Sold_MWh[Distribution Utility],$F75),IF($G$5="Q2",SUMIFS(Energy_Sold_MWh[Energy Sold MWh],Energy_Sold_MWh[Year],a!A$200,Energy_Sold_MWh[Quarter],"Q2",Energy_Sold_MWh[Distribution Utility],$F75),IF($G$5="Q3",SUMIFS(Energy_Sold_MWh[Energy Sold MWh],Energy_Sold_MWh[Year],a!A$200,Energy_Sold_MWh[Quarter],"Q3",Energy_Sold_MWh[Distribution Utility],$F75),IF($G$5="Q4",SUMIFS(Energy_Sold_MWh[Energy Sold MWh],Energy_Sold_MWh[Year],a!A$200,Energy_Sold_MWh[Quarter],"Q4",Energy_Sold_MWh[Distribution Utility],$F75), IF($G$5="Calendar Year",SUMIFS(Energy_Sold_MWh[Energy Sold MWh],Energy_Sold_MWh[Year],a!A$200,Energy_Sold_MWh[Distribution Utility],$F75),""))))))/10^3,"")</f>
        <v>1.483635</v>
      </c>
      <c r="H75" s="432">
        <f>IFERROR(SUM(IF($G$5="Q1",SUMIFS(Energy_Sold_MWh[Energy Sold MWh],Energy_Sold_MWh[Year],a!B$200,Energy_Sold_MWh[Quarter],"Q1",Energy_Sold_MWh[Distribution Utility],$F75),IF($G$5="Q2",SUMIFS(Energy_Sold_MWh[Energy Sold MWh],Energy_Sold_MWh[Year],a!B$200,Energy_Sold_MWh[Quarter],"Q2",Energy_Sold_MWh[Distribution Utility],$F75),IF($G$5="Q3",SUMIFS(Energy_Sold_MWh[Energy Sold MWh],Energy_Sold_MWh[Year],a!B$200,Energy_Sold_MWh[Quarter],"Q3",Energy_Sold_MWh[Distribution Utility],$F75),IF($G$5="Q4",SUMIFS(Energy_Sold_MWh[Energy Sold MWh],Energy_Sold_MWh[Year],a!B$200,Energy_Sold_MWh[Quarter],"Q4",Energy_Sold_MWh[Distribution Utility],$F75), IF($G$5="Calendar Year",SUMIFS(Energy_Sold_MWh[Energy Sold MWh],Energy_Sold_MWh[Year],a!B$200,Energy_Sold_MWh[Distribution Utility],$F75),""))))))/10^3,"")</f>
        <v>1.8322229999999999</v>
      </c>
      <c r="I75" s="432">
        <f>IFERROR(SUM(IF($G$5="Q1",SUMIFS(Energy_Sold_MWh[Energy Sold MWh],Energy_Sold_MWh[Year],a!C$200,Energy_Sold_MWh[Quarter],"Q1",Energy_Sold_MWh[Distribution Utility],$F75),IF($G$5="Q2",SUMIFS(Energy_Sold_MWh[Energy Sold MWh],Energy_Sold_MWh[Year],a!C$200,Energy_Sold_MWh[Quarter],"Q2",Energy_Sold_MWh[Distribution Utility],$F75),IF($G$5="Q3",SUMIFS(Energy_Sold_MWh[Energy Sold MWh],Energy_Sold_MWh[Year],a!C$200,Energy_Sold_MWh[Quarter],"Q3",Energy_Sold_MWh[Distribution Utility],$F75),IF($G$5="Q4",SUMIFS(Energy_Sold_MWh[Energy Sold MWh],Energy_Sold_MWh[Year],a!C$200,Energy_Sold_MWh[Quarter],"Q4",Energy_Sold_MWh[Distribution Utility],$F75), IF($G$5="Calendar Year",SUMIFS(Energy_Sold_MWh[Energy Sold MWh],Energy_Sold_MWh[Year],a!C$200,Energy_Sold_MWh[Distribution Utility],$F75),""))))))/10^3,"")</f>
        <v>2.5022730000000002</v>
      </c>
      <c r="J75" s="432">
        <f>IFERROR(SUM(IF($G$5="Q1",SUMIFS(Energy_Sold_MWh[Energy Sold MWh],Energy_Sold_MWh[Year],a!D$200,Energy_Sold_MWh[Quarter],"Q1",Energy_Sold_MWh[Distribution Utility],$F75),IF($G$5="Q2",SUMIFS(Energy_Sold_MWh[Energy Sold MWh],Energy_Sold_MWh[Year],a!D$200,Energy_Sold_MWh[Quarter],"Q2",Energy_Sold_MWh[Distribution Utility],$F75),IF($G$5="Q3",SUMIFS(Energy_Sold_MWh[Energy Sold MWh],Energy_Sold_MWh[Year],a!D$200,Energy_Sold_MWh[Quarter],"Q3",Energy_Sold_MWh[Distribution Utility],$F75),IF($G$5="Q4",SUMIFS(Energy_Sold_MWh[Energy Sold MWh],Energy_Sold_MWh[Year],a!D$200,Energy_Sold_MWh[Quarter],"Q4",Energy_Sold_MWh[Distribution Utility],$F75), IF($G$5="Calendar Year",SUMIFS(Energy_Sold_MWh[Energy Sold MWh],Energy_Sold_MWh[Year],a!D$200,Energy_Sold_MWh[Distribution Utility],$F75),""))))))/10^3,"")</f>
        <v>3.6490749999999998</v>
      </c>
      <c r="K75" s="433">
        <f>IFERROR(SUM(IF($G$5="Q1",SUMIFS(Energy_Sold_MWh[Energy Sold MWh],Energy_Sold_MWh[Year],a!E$200,Energy_Sold_MWh[Quarter],"Q1",Energy_Sold_MWh[Distribution Utility],$F75),IF($G$5="Q2",SUMIFS(Energy_Sold_MWh[Energy Sold MWh],Energy_Sold_MWh[Year],a!E$200,Energy_Sold_MWh[Quarter],"Q2",Energy_Sold_MWh[Distribution Utility],$F75),IF($G$5="Q3",SUMIFS(Energy_Sold_MWh[Energy Sold MWh],Energy_Sold_MWh[Year],a!E$200,Energy_Sold_MWh[Quarter],"Q3",Energy_Sold_MWh[Distribution Utility],$F75),IF($G$5="Q4",SUMIFS(Energy_Sold_MWh[Energy Sold MWh],Energy_Sold_MWh[Year],a!E$200,Energy_Sold_MWh[Quarter],"Q4",Energy_Sold_MWh[Distribution Utility],$F75), IF($G$5="Calendar Year",SUMIFS(Energy_Sold_MWh[Energy Sold MWh],Energy_Sold_MWh[Year],a!E$200,Energy_Sold_MWh[Distribution Utility],$F75),""))))))/10^3,"")</f>
        <v>0</v>
      </c>
    </row>
    <row r="76" spans="6:11">
      <c r="F76" s="422" t="s">
        <v>675</v>
      </c>
      <c r="G76" s="432">
        <f>IFERROR(SUM(IF($G$5="Q1",SUMIFS(Energy_Sold_MWh[Energy Sold MWh],Energy_Sold_MWh[Year],a!A$200,Energy_Sold_MWh[Quarter],"Q1",Energy_Sold_MWh[Distribution Utility],$F76),IF($G$5="Q2",SUMIFS(Energy_Sold_MWh[Energy Sold MWh],Energy_Sold_MWh[Year],a!A$200,Energy_Sold_MWh[Quarter],"Q2",Energy_Sold_MWh[Distribution Utility],$F76),IF($G$5="Q3",SUMIFS(Energy_Sold_MWh[Energy Sold MWh],Energy_Sold_MWh[Year],a!A$200,Energy_Sold_MWh[Quarter],"Q3",Energy_Sold_MWh[Distribution Utility],$F76),IF($G$5="Q4",SUMIFS(Energy_Sold_MWh[Energy Sold MWh],Energy_Sold_MWh[Year],a!A$200,Energy_Sold_MWh[Quarter],"Q4",Energy_Sold_MWh[Distribution Utility],$F76), IF($G$5="Calendar Year",SUMIFS(Energy_Sold_MWh[Energy Sold MWh],Energy_Sold_MWh[Year],a!A$200,Energy_Sold_MWh[Distribution Utility],$F76),""))))))/10^3,"")</f>
        <v>0.54723699999999997</v>
      </c>
      <c r="H76" s="432">
        <f>IFERROR(SUM(IF($G$5="Q1",SUMIFS(Energy_Sold_MWh[Energy Sold MWh],Energy_Sold_MWh[Year],a!B$200,Energy_Sold_MWh[Quarter],"Q1",Energy_Sold_MWh[Distribution Utility],$F76),IF($G$5="Q2",SUMIFS(Energy_Sold_MWh[Energy Sold MWh],Energy_Sold_MWh[Year],a!B$200,Energy_Sold_MWh[Quarter],"Q2",Energy_Sold_MWh[Distribution Utility],$F76),IF($G$5="Q3",SUMIFS(Energy_Sold_MWh[Energy Sold MWh],Energy_Sold_MWh[Year],a!B$200,Energy_Sold_MWh[Quarter],"Q3",Energy_Sold_MWh[Distribution Utility],$F76),IF($G$5="Q4",SUMIFS(Energy_Sold_MWh[Energy Sold MWh],Energy_Sold_MWh[Year],a!B$200,Energy_Sold_MWh[Quarter],"Q4",Energy_Sold_MWh[Distribution Utility],$F76), IF($G$5="Calendar Year",SUMIFS(Energy_Sold_MWh[Energy Sold MWh],Energy_Sold_MWh[Year],a!B$200,Energy_Sold_MWh[Distribution Utility],$F76),""))))))/10^3,"")</f>
        <v>0.82038300000000008</v>
      </c>
      <c r="I76" s="432">
        <f>IFERROR(SUM(IF($G$5="Q1",SUMIFS(Energy_Sold_MWh[Energy Sold MWh],Energy_Sold_MWh[Year],a!C$200,Energy_Sold_MWh[Quarter],"Q1",Energy_Sold_MWh[Distribution Utility],$F76),IF($G$5="Q2",SUMIFS(Energy_Sold_MWh[Energy Sold MWh],Energy_Sold_MWh[Year],a!C$200,Energy_Sold_MWh[Quarter],"Q2",Energy_Sold_MWh[Distribution Utility],$F76),IF($G$5="Q3",SUMIFS(Energy_Sold_MWh[Energy Sold MWh],Energy_Sold_MWh[Year],a!C$200,Energy_Sold_MWh[Quarter],"Q3",Energy_Sold_MWh[Distribution Utility],$F76),IF($G$5="Q4",SUMIFS(Energy_Sold_MWh[Energy Sold MWh],Energy_Sold_MWh[Year],a!C$200,Energy_Sold_MWh[Quarter],"Q4",Energy_Sold_MWh[Distribution Utility],$F76), IF($G$5="Calendar Year",SUMIFS(Energy_Sold_MWh[Energy Sold MWh],Energy_Sold_MWh[Year],a!C$200,Energy_Sold_MWh[Distribution Utility],$F76),""))))))/10^3,"")</f>
        <v>1.1137619999999999</v>
      </c>
      <c r="J76" s="432">
        <f>IFERROR(SUM(IF($G$5="Q1",SUMIFS(Energy_Sold_MWh[Energy Sold MWh],Energy_Sold_MWh[Year],a!D$200,Energy_Sold_MWh[Quarter],"Q1",Energy_Sold_MWh[Distribution Utility],$F76),IF($G$5="Q2",SUMIFS(Energy_Sold_MWh[Energy Sold MWh],Energy_Sold_MWh[Year],a!D$200,Energy_Sold_MWh[Quarter],"Q2",Energy_Sold_MWh[Distribution Utility],$F76),IF($G$5="Q3",SUMIFS(Energy_Sold_MWh[Energy Sold MWh],Energy_Sold_MWh[Year],a!D$200,Energy_Sold_MWh[Quarter],"Q3",Energy_Sold_MWh[Distribution Utility],$F76),IF($G$5="Q4",SUMIFS(Energy_Sold_MWh[Energy Sold MWh],Energy_Sold_MWh[Year],a!D$200,Energy_Sold_MWh[Quarter],"Q4",Energy_Sold_MWh[Distribution Utility],$F76), IF($G$5="Calendar Year",SUMIFS(Energy_Sold_MWh[Energy Sold MWh],Energy_Sold_MWh[Year],a!D$200,Energy_Sold_MWh[Distribution Utility],$F76),""))))))/10^3,"")</f>
        <v>0</v>
      </c>
      <c r="K76" s="433">
        <f>IFERROR(SUM(IF($G$5="Q1",SUMIFS(Energy_Sold_MWh[Energy Sold MWh],Energy_Sold_MWh[Year],a!E$200,Energy_Sold_MWh[Quarter],"Q1",Energy_Sold_MWh[Distribution Utility],$F76),IF($G$5="Q2",SUMIFS(Energy_Sold_MWh[Energy Sold MWh],Energy_Sold_MWh[Year],a!E$200,Energy_Sold_MWh[Quarter],"Q2",Energy_Sold_MWh[Distribution Utility],$F76),IF($G$5="Q3",SUMIFS(Energy_Sold_MWh[Energy Sold MWh],Energy_Sold_MWh[Year],a!E$200,Energy_Sold_MWh[Quarter],"Q3",Energy_Sold_MWh[Distribution Utility],$F76),IF($G$5="Q4",SUMIFS(Energy_Sold_MWh[Energy Sold MWh],Energy_Sold_MWh[Year],a!E$200,Energy_Sold_MWh[Quarter],"Q4",Energy_Sold_MWh[Distribution Utility],$F76), IF($G$5="Calendar Year",SUMIFS(Energy_Sold_MWh[Energy Sold MWh],Energy_Sold_MWh[Year],a!E$200,Energy_Sold_MWh[Distribution Utility],$F76),""))))))/10^3,"")</f>
        <v>0</v>
      </c>
    </row>
    <row r="77" spans="6:11">
      <c r="F77" s="422" t="s">
        <v>79</v>
      </c>
      <c r="G77" s="432">
        <f>IFERROR(SUM(IF($G$5="Q1",SUMIFS(Energy_Sold_MWh[Energy Sold MWh],Energy_Sold_MWh[Year],a!A$200,Energy_Sold_MWh[Quarter],"Q1",Energy_Sold_MWh[Distribution Utility],$F77),IF($G$5="Q2",SUMIFS(Energy_Sold_MWh[Energy Sold MWh],Energy_Sold_MWh[Year],a!A$200,Energy_Sold_MWh[Quarter],"Q2",Energy_Sold_MWh[Distribution Utility],$F77),IF($G$5="Q3",SUMIFS(Energy_Sold_MWh[Energy Sold MWh],Energy_Sold_MWh[Year],a!A$200,Energy_Sold_MWh[Quarter],"Q3",Energy_Sold_MWh[Distribution Utility],$F77),IF($G$5="Q4",SUMIFS(Energy_Sold_MWh[Energy Sold MWh],Energy_Sold_MWh[Year],a!A$200,Energy_Sold_MWh[Quarter],"Q4",Energy_Sold_MWh[Distribution Utility],$F77), IF($G$5="Calendar Year",SUMIFS(Energy_Sold_MWh[Energy Sold MWh],Energy_Sold_MWh[Year],a!A$200,Energy_Sold_MWh[Distribution Utility],$F77),""))))))/10^3,"")</f>
        <v>2.1411922800000003</v>
      </c>
      <c r="H77" s="432">
        <f>IFERROR(SUM(IF($G$5="Q1",SUMIFS(Energy_Sold_MWh[Energy Sold MWh],Energy_Sold_MWh[Year],a!B$200,Energy_Sold_MWh[Quarter],"Q1",Energy_Sold_MWh[Distribution Utility],$F77),IF($G$5="Q2",SUMIFS(Energy_Sold_MWh[Energy Sold MWh],Energy_Sold_MWh[Year],a!B$200,Energy_Sold_MWh[Quarter],"Q2",Energy_Sold_MWh[Distribution Utility],$F77),IF($G$5="Q3",SUMIFS(Energy_Sold_MWh[Energy Sold MWh],Energy_Sold_MWh[Year],a!B$200,Energy_Sold_MWh[Quarter],"Q3",Energy_Sold_MWh[Distribution Utility],$F77),IF($G$5="Q4",SUMIFS(Energy_Sold_MWh[Energy Sold MWh],Energy_Sold_MWh[Year],a!B$200,Energy_Sold_MWh[Quarter],"Q4",Energy_Sold_MWh[Distribution Utility],$F77), IF($G$5="Calendar Year",SUMIFS(Energy_Sold_MWh[Energy Sold MWh],Energy_Sold_MWh[Year],a!B$200,Energy_Sold_MWh[Distribution Utility],$F77),""))))))/10^3,"")</f>
        <v>1.885459</v>
      </c>
      <c r="I77" s="432">
        <f>IFERROR(SUM(IF($G$5="Q1",SUMIFS(Energy_Sold_MWh[Energy Sold MWh],Energy_Sold_MWh[Year],a!C$200,Energy_Sold_MWh[Quarter],"Q1",Energy_Sold_MWh[Distribution Utility],$F77),IF($G$5="Q2",SUMIFS(Energy_Sold_MWh[Energy Sold MWh],Energy_Sold_MWh[Year],a!C$200,Energy_Sold_MWh[Quarter],"Q2",Energy_Sold_MWh[Distribution Utility],$F77),IF($G$5="Q3",SUMIFS(Energy_Sold_MWh[Energy Sold MWh],Energy_Sold_MWh[Year],a!C$200,Energy_Sold_MWh[Quarter],"Q3",Energy_Sold_MWh[Distribution Utility],$F77),IF($G$5="Q4",SUMIFS(Energy_Sold_MWh[Energy Sold MWh],Energy_Sold_MWh[Year],a!C$200,Energy_Sold_MWh[Quarter],"Q4",Energy_Sold_MWh[Distribution Utility],$F77), IF($G$5="Calendar Year",SUMIFS(Energy_Sold_MWh[Energy Sold MWh],Energy_Sold_MWh[Year],a!C$200,Energy_Sold_MWh[Distribution Utility],$F77),""))))))/10^3,"")</f>
        <v>1.62260702</v>
      </c>
      <c r="J77" s="432">
        <f>IFERROR(SUM(IF($G$5="Q1",SUMIFS(Energy_Sold_MWh[Energy Sold MWh],Energy_Sold_MWh[Year],a!D$200,Energy_Sold_MWh[Quarter],"Q1",Energy_Sold_MWh[Distribution Utility],$F77),IF($G$5="Q2",SUMIFS(Energy_Sold_MWh[Energy Sold MWh],Energy_Sold_MWh[Year],a!D$200,Energy_Sold_MWh[Quarter],"Q2",Energy_Sold_MWh[Distribution Utility],$F77),IF($G$5="Q3",SUMIFS(Energy_Sold_MWh[Energy Sold MWh],Energy_Sold_MWh[Year],a!D$200,Energy_Sold_MWh[Quarter],"Q3",Energy_Sold_MWh[Distribution Utility],$F77),IF($G$5="Q4",SUMIFS(Energy_Sold_MWh[Energy Sold MWh],Energy_Sold_MWh[Year],a!D$200,Energy_Sold_MWh[Quarter],"Q4",Energy_Sold_MWh[Distribution Utility],$F77), IF($G$5="Calendar Year",SUMIFS(Energy_Sold_MWh[Energy Sold MWh],Energy_Sold_MWh[Year],a!D$200,Energy_Sold_MWh[Distribution Utility],$F77),""))))))/10^3,"")</f>
        <v>54.86383</v>
      </c>
      <c r="K77" s="433">
        <f>IFERROR(SUM(IF($G$5="Q1",SUMIFS(Energy_Sold_MWh[Energy Sold MWh],Energy_Sold_MWh[Year],a!E$200,Energy_Sold_MWh[Quarter],"Q1",Energy_Sold_MWh[Distribution Utility],$F77),IF($G$5="Q2",SUMIFS(Energy_Sold_MWh[Energy Sold MWh],Energy_Sold_MWh[Year],a!E$200,Energy_Sold_MWh[Quarter],"Q2",Energy_Sold_MWh[Distribution Utility],$F77),IF($G$5="Q3",SUMIFS(Energy_Sold_MWh[Energy Sold MWh],Energy_Sold_MWh[Year],a!E$200,Energy_Sold_MWh[Quarter],"Q3",Energy_Sold_MWh[Distribution Utility],$F77),IF($G$5="Q4",SUMIFS(Energy_Sold_MWh[Energy Sold MWh],Energy_Sold_MWh[Year],a!E$200,Energy_Sold_MWh[Quarter],"Q4",Energy_Sold_MWh[Distribution Utility],$F77), IF($G$5="Calendar Year",SUMIFS(Energy_Sold_MWh[Energy Sold MWh],Energy_Sold_MWh[Year],a!E$200,Energy_Sold_MWh[Distribution Utility],$F77),""))))))/10^3,"")</f>
        <v>15.358845779999998</v>
      </c>
    </row>
    <row r="78" spans="6:11">
      <c r="F78" s="422" t="s">
        <v>16</v>
      </c>
      <c r="G78" s="432">
        <f>IFERROR(SUM(IF($G$5="Q1",SUMIFS(Energy_Sold_MWh[Energy Sold MWh],Energy_Sold_MWh[Year],a!A$200,Energy_Sold_MWh[Quarter],"Q1",Energy_Sold_MWh[Distribution Utility],$F78),IF($G$5="Q2",SUMIFS(Energy_Sold_MWh[Energy Sold MWh],Energy_Sold_MWh[Year],a!A$200,Energy_Sold_MWh[Quarter],"Q2",Energy_Sold_MWh[Distribution Utility],$F78),IF($G$5="Q3",SUMIFS(Energy_Sold_MWh[Energy Sold MWh],Energy_Sold_MWh[Year],a!A$200,Energy_Sold_MWh[Quarter],"Q3",Energy_Sold_MWh[Distribution Utility],$F78),IF($G$5="Q4",SUMIFS(Energy_Sold_MWh[Energy Sold MWh],Energy_Sold_MWh[Year],a!A$200,Energy_Sold_MWh[Quarter],"Q4",Energy_Sold_MWh[Distribution Utility],$F78), IF($G$5="Calendar Year",SUMIFS(Energy_Sold_MWh[Energy Sold MWh],Energy_Sold_MWh[Year],a!A$200,Energy_Sold_MWh[Distribution Utility],$F78),""))))))/10^3,"")</f>
        <v>23.46</v>
      </c>
      <c r="H78" s="432">
        <f>IFERROR(SUM(IF($G$5="Q1",SUMIFS(Energy_Sold_MWh[Energy Sold MWh],Energy_Sold_MWh[Year],a!B$200,Energy_Sold_MWh[Quarter],"Q1",Energy_Sold_MWh[Distribution Utility],$F78),IF($G$5="Q2",SUMIFS(Energy_Sold_MWh[Energy Sold MWh],Energy_Sold_MWh[Year],a!B$200,Energy_Sold_MWh[Quarter],"Q2",Energy_Sold_MWh[Distribution Utility],$F78),IF($G$5="Q3",SUMIFS(Energy_Sold_MWh[Energy Sold MWh],Energy_Sold_MWh[Year],a!B$200,Energy_Sold_MWh[Quarter],"Q3",Energy_Sold_MWh[Distribution Utility],$F78),IF($G$5="Q4",SUMIFS(Energy_Sold_MWh[Energy Sold MWh],Energy_Sold_MWh[Year],a!B$200,Energy_Sold_MWh[Quarter],"Q4",Energy_Sold_MWh[Distribution Utility],$F78), IF($G$5="Calendar Year",SUMIFS(Energy_Sold_MWh[Energy Sold MWh],Energy_Sold_MWh[Year],a!B$200,Energy_Sold_MWh[Distribution Utility],$F78),""))))))/10^3,"")</f>
        <v>27.98</v>
      </c>
      <c r="I78" s="432">
        <f>IFERROR(SUM(IF($G$5="Q1",SUMIFS(Energy_Sold_MWh[Energy Sold MWh],Energy_Sold_MWh[Year],a!C$200,Energy_Sold_MWh[Quarter],"Q1",Energy_Sold_MWh[Distribution Utility],$F78),IF($G$5="Q2",SUMIFS(Energy_Sold_MWh[Energy Sold MWh],Energy_Sold_MWh[Year],a!C$200,Energy_Sold_MWh[Quarter],"Q2",Energy_Sold_MWh[Distribution Utility],$F78),IF($G$5="Q3",SUMIFS(Energy_Sold_MWh[Energy Sold MWh],Energy_Sold_MWh[Year],a!C$200,Energy_Sold_MWh[Quarter],"Q3",Energy_Sold_MWh[Distribution Utility],$F78),IF($G$5="Q4",SUMIFS(Energy_Sold_MWh[Energy Sold MWh],Energy_Sold_MWh[Year],a!C$200,Energy_Sold_MWh[Quarter],"Q4",Energy_Sold_MWh[Distribution Utility],$F78), IF($G$5="Calendar Year",SUMIFS(Energy_Sold_MWh[Energy Sold MWh],Energy_Sold_MWh[Year],a!C$200,Energy_Sold_MWh[Distribution Utility],$F78),""))))))/10^3,"")</f>
        <v>30.99522</v>
      </c>
      <c r="J78" s="432">
        <f>IFERROR(SUM(IF($G$5="Q1",SUMIFS(Energy_Sold_MWh[Energy Sold MWh],Energy_Sold_MWh[Year],a!D$200,Energy_Sold_MWh[Quarter],"Q1",Energy_Sold_MWh[Distribution Utility],$F78),IF($G$5="Q2",SUMIFS(Energy_Sold_MWh[Energy Sold MWh],Energy_Sold_MWh[Year],a!D$200,Energy_Sold_MWh[Quarter],"Q2",Energy_Sold_MWh[Distribution Utility],$F78),IF($G$5="Q3",SUMIFS(Energy_Sold_MWh[Energy Sold MWh],Energy_Sold_MWh[Year],a!D$200,Energy_Sold_MWh[Quarter],"Q3",Energy_Sold_MWh[Distribution Utility],$F78),IF($G$5="Q4",SUMIFS(Energy_Sold_MWh[Energy Sold MWh],Energy_Sold_MWh[Year],a!D$200,Energy_Sold_MWh[Quarter],"Q4",Energy_Sold_MWh[Distribution Utility],$F78), IF($G$5="Calendar Year",SUMIFS(Energy_Sold_MWh[Energy Sold MWh],Energy_Sold_MWh[Year],a!D$200,Energy_Sold_MWh[Distribution Utility],$F78),""))))))/10^3,"")</f>
        <v>40.958750000000002</v>
      </c>
      <c r="K78" s="433">
        <f>IFERROR(SUM(IF($G$5="Q1",SUMIFS(Energy_Sold_MWh[Energy Sold MWh],Energy_Sold_MWh[Year],a!E$200,Energy_Sold_MWh[Quarter],"Q1",Energy_Sold_MWh[Distribution Utility],$F78),IF($G$5="Q2",SUMIFS(Energy_Sold_MWh[Energy Sold MWh],Energy_Sold_MWh[Year],a!E$200,Energy_Sold_MWh[Quarter],"Q2",Energy_Sold_MWh[Distribution Utility],$F78),IF($G$5="Q3",SUMIFS(Energy_Sold_MWh[Energy Sold MWh],Energy_Sold_MWh[Year],a!E$200,Energy_Sold_MWh[Quarter],"Q3",Energy_Sold_MWh[Distribution Utility],$F78),IF($G$5="Q4",SUMIFS(Energy_Sold_MWh[Energy Sold MWh],Energy_Sold_MWh[Year],a!E$200,Energy_Sold_MWh[Quarter],"Q4",Energy_Sold_MWh[Distribution Utility],$F78), IF($G$5="Calendar Year",SUMIFS(Energy_Sold_MWh[Energy Sold MWh],Energy_Sold_MWh[Year],a!E$200,Energy_Sold_MWh[Distribution Utility],$F78),""))))))/10^3,"")</f>
        <v>49.775679999999987</v>
      </c>
    </row>
    <row r="79" spans="6:11">
      <c r="F79" s="422" t="s">
        <v>10</v>
      </c>
      <c r="G79" s="432">
        <f>IFERROR(SUM(IF($G$5="Q1",SUMIFS(Energy_Sold_MWh[Energy Sold MWh],Energy_Sold_MWh[Year],a!A$200,Energy_Sold_MWh[Quarter],"Q1",Energy_Sold_MWh[Distribution Utility],$F79),IF($G$5="Q2",SUMIFS(Energy_Sold_MWh[Energy Sold MWh],Energy_Sold_MWh[Year],a!A$200,Energy_Sold_MWh[Quarter],"Q2",Energy_Sold_MWh[Distribution Utility],$F79),IF($G$5="Q3",SUMIFS(Energy_Sold_MWh[Energy Sold MWh],Energy_Sold_MWh[Year],a!A$200,Energy_Sold_MWh[Quarter],"Q3",Energy_Sold_MWh[Distribution Utility],$F79),IF($G$5="Q4",SUMIFS(Energy_Sold_MWh[Energy Sold MWh],Energy_Sold_MWh[Year],a!A$200,Energy_Sold_MWh[Quarter],"Q4",Energy_Sold_MWh[Distribution Utility],$F79), IF($G$5="Calendar Year",SUMIFS(Energy_Sold_MWh[Energy Sold MWh],Energy_Sold_MWh[Year],a!A$200,Energy_Sold_MWh[Distribution Utility],$F79),""))))))/10^3,"")</f>
        <v>22.760873</v>
      </c>
      <c r="H79" s="432">
        <f>IFERROR(SUM(IF($G$5="Q1",SUMIFS(Energy_Sold_MWh[Energy Sold MWh],Energy_Sold_MWh[Year],a!B$200,Energy_Sold_MWh[Quarter],"Q1",Energy_Sold_MWh[Distribution Utility],$F79),IF($G$5="Q2",SUMIFS(Energy_Sold_MWh[Energy Sold MWh],Energy_Sold_MWh[Year],a!B$200,Energy_Sold_MWh[Quarter],"Q2",Energy_Sold_MWh[Distribution Utility],$F79),IF($G$5="Q3",SUMIFS(Energy_Sold_MWh[Energy Sold MWh],Energy_Sold_MWh[Year],a!B$200,Energy_Sold_MWh[Quarter],"Q3",Energy_Sold_MWh[Distribution Utility],$F79),IF($G$5="Q4",SUMIFS(Energy_Sold_MWh[Energy Sold MWh],Energy_Sold_MWh[Year],a!B$200,Energy_Sold_MWh[Quarter],"Q4",Energy_Sold_MWh[Distribution Utility],$F79), IF($G$5="Calendar Year",SUMIFS(Energy_Sold_MWh[Energy Sold MWh],Energy_Sold_MWh[Year],a!B$200,Energy_Sold_MWh[Distribution Utility],$F79),""))))))/10^3,"")</f>
        <v>29.656912999999999</v>
      </c>
      <c r="I79" s="432">
        <f>IFERROR(SUM(IF($G$5="Q1",SUMIFS(Energy_Sold_MWh[Energy Sold MWh],Energy_Sold_MWh[Year],a!C$200,Energy_Sold_MWh[Quarter],"Q1",Energy_Sold_MWh[Distribution Utility],$F79),IF($G$5="Q2",SUMIFS(Energy_Sold_MWh[Energy Sold MWh],Energy_Sold_MWh[Year],a!C$200,Energy_Sold_MWh[Quarter],"Q2",Energy_Sold_MWh[Distribution Utility],$F79),IF($G$5="Q3",SUMIFS(Energy_Sold_MWh[Energy Sold MWh],Energy_Sold_MWh[Year],a!C$200,Energy_Sold_MWh[Quarter],"Q3",Energy_Sold_MWh[Distribution Utility],$F79),IF($G$5="Q4",SUMIFS(Energy_Sold_MWh[Energy Sold MWh],Energy_Sold_MWh[Year],a!C$200,Energy_Sold_MWh[Quarter],"Q4",Energy_Sold_MWh[Distribution Utility],$F79), IF($G$5="Calendar Year",SUMIFS(Energy_Sold_MWh[Energy Sold MWh],Energy_Sold_MWh[Year],a!C$200,Energy_Sold_MWh[Distribution Utility],$F79),""))))))/10^3,"")</f>
        <v>30.238361000000001</v>
      </c>
      <c r="J79" s="432">
        <f>IFERROR(SUM(IF($G$5="Q1",SUMIFS(Energy_Sold_MWh[Energy Sold MWh],Energy_Sold_MWh[Year],a!D$200,Energy_Sold_MWh[Quarter],"Q1",Energy_Sold_MWh[Distribution Utility],$F79),IF($G$5="Q2",SUMIFS(Energy_Sold_MWh[Energy Sold MWh],Energy_Sold_MWh[Year],a!D$200,Energy_Sold_MWh[Quarter],"Q2",Energy_Sold_MWh[Distribution Utility],$F79),IF($G$5="Q3",SUMIFS(Energy_Sold_MWh[Energy Sold MWh],Energy_Sold_MWh[Year],a!D$200,Energy_Sold_MWh[Quarter],"Q3",Energy_Sold_MWh[Distribution Utility],$F79),IF($G$5="Q4",SUMIFS(Energy_Sold_MWh[Energy Sold MWh],Energy_Sold_MWh[Year],a!D$200,Energy_Sold_MWh[Quarter],"Q4",Energy_Sold_MWh[Distribution Utility],$F79), IF($G$5="Calendar Year",SUMIFS(Energy_Sold_MWh[Energy Sold MWh],Energy_Sold_MWh[Year],a!D$200,Energy_Sold_MWh[Distribution Utility],$F79),""))))))/10^3,"")</f>
        <v>46.027252024391977</v>
      </c>
      <c r="K79" s="433">
        <f>IFERROR(SUM(IF($G$5="Q1",SUMIFS(Energy_Sold_MWh[Energy Sold MWh],Energy_Sold_MWh[Year],a!E$200,Energy_Sold_MWh[Quarter],"Q1",Energy_Sold_MWh[Distribution Utility],$F79),IF($G$5="Q2",SUMIFS(Energy_Sold_MWh[Energy Sold MWh],Energy_Sold_MWh[Year],a!E$200,Energy_Sold_MWh[Quarter],"Q2",Energy_Sold_MWh[Distribution Utility],$F79),IF($G$5="Q3",SUMIFS(Energy_Sold_MWh[Energy Sold MWh],Energy_Sold_MWh[Year],a!E$200,Energy_Sold_MWh[Quarter],"Q3",Energy_Sold_MWh[Distribution Utility],$F79),IF($G$5="Q4",SUMIFS(Energy_Sold_MWh[Energy Sold MWh],Energy_Sold_MWh[Year],a!E$200,Energy_Sold_MWh[Quarter],"Q4",Energy_Sold_MWh[Distribution Utility],$F79), IF($G$5="Calendar Year",SUMIFS(Energy_Sold_MWh[Energy Sold MWh],Energy_Sold_MWh[Year],a!E$200,Energy_Sold_MWh[Distribution Utility],$F79),""))))))/10^3,"")</f>
        <v>48.487217829999999</v>
      </c>
    </row>
    <row r="80" spans="6:11">
      <c r="F80" s="422" t="s">
        <v>27</v>
      </c>
      <c r="G80" s="432">
        <f>IFERROR(SUM(IF($G$5="Q1",SUMIFS(Energy_Sold_MWh[Energy Sold MWh],Energy_Sold_MWh[Year],a!A$200,Energy_Sold_MWh[Quarter],"Q1",Energy_Sold_MWh[Distribution Utility],$F80),IF($G$5="Q2",SUMIFS(Energy_Sold_MWh[Energy Sold MWh],Energy_Sold_MWh[Year],a!A$200,Energy_Sold_MWh[Quarter],"Q2",Energy_Sold_MWh[Distribution Utility],$F80),IF($G$5="Q3",SUMIFS(Energy_Sold_MWh[Energy Sold MWh],Energy_Sold_MWh[Year],a!A$200,Energy_Sold_MWh[Quarter],"Q3",Energy_Sold_MWh[Distribution Utility],$F80),IF($G$5="Q4",SUMIFS(Energy_Sold_MWh[Energy Sold MWh],Energy_Sold_MWh[Year],a!A$200,Energy_Sold_MWh[Quarter],"Q4",Energy_Sold_MWh[Distribution Utility],$F80), IF($G$5="Calendar Year",SUMIFS(Energy_Sold_MWh[Energy Sold MWh],Energy_Sold_MWh[Year],a!A$200,Energy_Sold_MWh[Distribution Utility],$F80),""))))))/10^3,"")</f>
        <v>990.46107900000004</v>
      </c>
      <c r="H80" s="432">
        <f>IFERROR(SUM(IF($G$5="Q1",SUMIFS(Energy_Sold_MWh[Energy Sold MWh],Energy_Sold_MWh[Year],a!B$200,Energy_Sold_MWh[Quarter],"Q1",Energy_Sold_MWh[Distribution Utility],$F80),IF($G$5="Q2",SUMIFS(Energy_Sold_MWh[Energy Sold MWh],Energy_Sold_MWh[Year],a!B$200,Energy_Sold_MWh[Quarter],"Q2",Energy_Sold_MWh[Distribution Utility],$F80),IF($G$5="Q3",SUMIFS(Energy_Sold_MWh[Energy Sold MWh],Energy_Sold_MWh[Year],a!B$200,Energy_Sold_MWh[Quarter],"Q3",Energy_Sold_MWh[Distribution Utility],$F80),IF($G$5="Q4",SUMIFS(Energy_Sold_MWh[Energy Sold MWh],Energy_Sold_MWh[Year],a!B$200,Energy_Sold_MWh[Quarter],"Q4",Energy_Sold_MWh[Distribution Utility],$F80), IF($G$5="Calendar Year",SUMIFS(Energy_Sold_MWh[Energy Sold MWh],Energy_Sold_MWh[Year],a!B$200,Energy_Sold_MWh[Distribution Utility],$F80),""))))))/10^3,"")</f>
        <v>1073.8117809999999</v>
      </c>
      <c r="I80" s="432">
        <f>IFERROR(SUM(IF($G$5="Q1",SUMIFS(Energy_Sold_MWh[Energy Sold MWh],Energy_Sold_MWh[Year],a!C$200,Energy_Sold_MWh[Quarter],"Q1",Energy_Sold_MWh[Distribution Utility],$F80),IF($G$5="Q2",SUMIFS(Energy_Sold_MWh[Energy Sold MWh],Energy_Sold_MWh[Year],a!C$200,Energy_Sold_MWh[Quarter],"Q2",Energy_Sold_MWh[Distribution Utility],$F80),IF($G$5="Q3",SUMIFS(Energy_Sold_MWh[Energy Sold MWh],Energy_Sold_MWh[Year],a!C$200,Energy_Sold_MWh[Quarter],"Q3",Energy_Sold_MWh[Distribution Utility],$F80),IF($G$5="Q4",SUMIFS(Energy_Sold_MWh[Energy Sold MWh],Energy_Sold_MWh[Year],a!C$200,Energy_Sold_MWh[Quarter],"Q4",Energy_Sold_MWh[Distribution Utility],$F80), IF($G$5="Calendar Year",SUMIFS(Energy_Sold_MWh[Energy Sold MWh],Energy_Sold_MWh[Year],a!C$200,Energy_Sold_MWh[Distribution Utility],$F80),""))))))/10^3,"")</f>
        <v>1180.9193580000001</v>
      </c>
      <c r="J80" s="432">
        <f>IFERROR(SUM(IF($G$5="Q1",SUMIFS(Energy_Sold_MWh[Energy Sold MWh],Energy_Sold_MWh[Year],a!D$200,Energy_Sold_MWh[Quarter],"Q1",Energy_Sold_MWh[Distribution Utility],$F80),IF($G$5="Q2",SUMIFS(Energy_Sold_MWh[Energy Sold MWh],Energy_Sold_MWh[Year],a!D$200,Energy_Sold_MWh[Quarter],"Q2",Energy_Sold_MWh[Distribution Utility],$F80),IF($G$5="Q3",SUMIFS(Energy_Sold_MWh[Energy Sold MWh],Energy_Sold_MWh[Year],a!D$200,Energy_Sold_MWh[Quarter],"Q3",Energy_Sold_MWh[Distribution Utility],$F80),IF($G$5="Q4",SUMIFS(Energy_Sold_MWh[Energy Sold MWh],Energy_Sold_MWh[Year],a!D$200,Energy_Sold_MWh[Quarter],"Q4",Energy_Sold_MWh[Distribution Utility],$F80), IF($G$5="Calendar Year",SUMIFS(Energy_Sold_MWh[Energy Sold MWh],Energy_Sold_MWh[Year],a!D$200,Energy_Sold_MWh[Distribution Utility],$F80),""))))))/10^3,"")</f>
        <v>1287.9515612383195</v>
      </c>
      <c r="K80" s="433">
        <f>IFERROR(SUM(IF($G$5="Q1",SUMIFS(Energy_Sold_MWh[Energy Sold MWh],Energy_Sold_MWh[Year],a!E$200,Energy_Sold_MWh[Quarter],"Q1",Energy_Sold_MWh[Distribution Utility],$F80),IF($G$5="Q2",SUMIFS(Energy_Sold_MWh[Energy Sold MWh],Energy_Sold_MWh[Year],a!E$200,Energy_Sold_MWh[Quarter],"Q2",Energy_Sold_MWh[Distribution Utility],$F80),IF($G$5="Q3",SUMIFS(Energy_Sold_MWh[Energy Sold MWh],Energy_Sold_MWh[Year],a!E$200,Energy_Sold_MWh[Quarter],"Q3",Energy_Sold_MWh[Distribution Utility],$F80),IF($G$5="Q4",SUMIFS(Energy_Sold_MWh[Energy Sold MWh],Energy_Sold_MWh[Year],a!E$200,Energy_Sold_MWh[Quarter],"Q4",Energy_Sold_MWh[Distribution Utility],$F80), IF($G$5="Calendar Year",SUMIFS(Energy_Sold_MWh[Energy Sold MWh],Energy_Sold_MWh[Year],a!E$200,Energy_Sold_MWh[Distribution Utility],$F80),""))))))/10^3,"")</f>
        <v>1422.01649438</v>
      </c>
    </row>
    <row r="81" spans="6:11" ht="16" thickBot="1">
      <c r="F81" s="422" t="s">
        <v>23</v>
      </c>
      <c r="G81" s="432">
        <f>IFERROR(SUM(IF($G$5="Q1",SUMIFS(Energy_Sold_MWh[Energy Sold MWh],Energy_Sold_MWh[Year],a!A$200,Energy_Sold_MWh[Quarter],"Q1",Energy_Sold_MWh[Distribution Utility],$F81),IF($G$5="Q2",SUMIFS(Energy_Sold_MWh[Energy Sold MWh],Energy_Sold_MWh[Year],a!A$200,Energy_Sold_MWh[Quarter],"Q2",Energy_Sold_MWh[Distribution Utility],$F81),IF($G$5="Q3",SUMIFS(Energy_Sold_MWh[Energy Sold MWh],Energy_Sold_MWh[Year],a!A$200,Energy_Sold_MWh[Quarter],"Q3",Energy_Sold_MWh[Distribution Utility],$F81),IF($G$5="Q4",SUMIFS(Energy_Sold_MWh[Energy Sold MWh],Energy_Sold_MWh[Year],a!A$200,Energy_Sold_MWh[Quarter],"Q4",Energy_Sold_MWh[Distribution Utility],$F81), IF($G$5="Calendar Year",SUMIFS(Energy_Sold_MWh[Energy Sold MWh],Energy_Sold_MWh[Year],a!A$200,Energy_Sold_MWh[Distribution Utility],$F81),""))))))/10^3,"")</f>
        <v>0.70992899999999992</v>
      </c>
      <c r="H81" s="432">
        <f>IFERROR(SUM(IF($G$5="Q1",SUMIFS(Energy_Sold_MWh[Energy Sold MWh],Energy_Sold_MWh[Year],a!B$200,Energy_Sold_MWh[Quarter],"Q1",Energy_Sold_MWh[Distribution Utility],$F81),IF($G$5="Q2",SUMIFS(Energy_Sold_MWh[Energy Sold MWh],Energy_Sold_MWh[Year],a!B$200,Energy_Sold_MWh[Quarter],"Q2",Energy_Sold_MWh[Distribution Utility],$F81),IF($G$5="Q3",SUMIFS(Energy_Sold_MWh[Energy Sold MWh],Energy_Sold_MWh[Year],a!B$200,Energy_Sold_MWh[Quarter],"Q3",Energy_Sold_MWh[Distribution Utility],$F81),IF($G$5="Q4",SUMIFS(Energy_Sold_MWh[Energy Sold MWh],Energy_Sold_MWh[Year],a!B$200,Energy_Sold_MWh[Quarter],"Q4",Energy_Sold_MWh[Distribution Utility],$F81), IF($G$5="Calendar Year",SUMIFS(Energy_Sold_MWh[Energy Sold MWh],Energy_Sold_MWh[Year],a!B$200,Energy_Sold_MWh[Distribution Utility],$F81),""))))))/10^3,"")</f>
        <v>1.2063189999999999</v>
      </c>
      <c r="I81" s="432">
        <f>IFERROR(SUM(IF($G$5="Q1",SUMIFS(Energy_Sold_MWh[Energy Sold MWh],Energy_Sold_MWh[Year],a!C$200,Energy_Sold_MWh[Quarter],"Q1",Energy_Sold_MWh[Distribution Utility],$F81),IF($G$5="Q2",SUMIFS(Energy_Sold_MWh[Energy Sold MWh],Energy_Sold_MWh[Year],a!C$200,Energy_Sold_MWh[Quarter],"Q2",Energy_Sold_MWh[Distribution Utility],$F81),IF($G$5="Q3",SUMIFS(Energy_Sold_MWh[Energy Sold MWh],Energy_Sold_MWh[Year],a!C$200,Energy_Sold_MWh[Quarter],"Q3",Energy_Sold_MWh[Distribution Utility],$F81),IF($G$5="Q4",SUMIFS(Energy_Sold_MWh[Energy Sold MWh],Energy_Sold_MWh[Year],a!C$200,Energy_Sold_MWh[Quarter],"Q4",Energy_Sold_MWh[Distribution Utility],$F81), IF($G$5="Calendar Year",SUMIFS(Energy_Sold_MWh[Energy Sold MWh],Energy_Sold_MWh[Year],a!C$200,Energy_Sold_MWh[Distribution Utility],$F81),""))))))/10^3,"")</f>
        <v>3.5404949999999999</v>
      </c>
      <c r="J81" s="432">
        <f>IFERROR(SUM(IF($G$5="Q1",SUMIFS(Energy_Sold_MWh[Energy Sold MWh],Energy_Sold_MWh[Year],a!D$200,Energy_Sold_MWh[Quarter],"Q1",Energy_Sold_MWh[Distribution Utility],$F81),IF($G$5="Q2",SUMIFS(Energy_Sold_MWh[Energy Sold MWh],Energy_Sold_MWh[Year],a!D$200,Energy_Sold_MWh[Quarter],"Q2",Energy_Sold_MWh[Distribution Utility],$F81),IF($G$5="Q3",SUMIFS(Energy_Sold_MWh[Energy Sold MWh],Energy_Sold_MWh[Year],a!D$200,Energy_Sold_MWh[Quarter],"Q3",Energy_Sold_MWh[Distribution Utility],$F81),IF($G$5="Q4",SUMIFS(Energy_Sold_MWh[Energy Sold MWh],Energy_Sold_MWh[Year],a!D$200,Energy_Sold_MWh[Quarter],"Q4",Energy_Sold_MWh[Distribution Utility],$F81), IF($G$5="Calendar Year",SUMIFS(Energy_Sold_MWh[Energy Sold MWh],Energy_Sold_MWh[Year],a!D$200,Energy_Sold_MWh[Distribution Utility],$F81),""))))))/10^3,"")</f>
        <v>2.2411603799999997</v>
      </c>
      <c r="K81" s="433">
        <f>IFERROR(SUM(IF($G$5="Q1",SUMIFS(Energy_Sold_MWh[Energy Sold MWh],Energy_Sold_MWh[Year],a!E$200,Energy_Sold_MWh[Quarter],"Q1",Energy_Sold_MWh[Distribution Utility],$F81),IF($G$5="Q2",SUMIFS(Energy_Sold_MWh[Energy Sold MWh],Energy_Sold_MWh[Year],a!E$200,Energy_Sold_MWh[Quarter],"Q2",Energy_Sold_MWh[Distribution Utility],$F81),IF($G$5="Q3",SUMIFS(Energy_Sold_MWh[Energy Sold MWh],Energy_Sold_MWh[Year],a!E$200,Energy_Sold_MWh[Quarter],"Q3",Energy_Sold_MWh[Distribution Utility],$F81),IF($G$5="Q4",SUMIFS(Energy_Sold_MWh[Energy Sold MWh],Energy_Sold_MWh[Year],a!E$200,Energy_Sold_MWh[Quarter],"Q4",Energy_Sold_MWh[Distribution Utility],$F81), IF($G$5="Calendar Year",SUMIFS(Energy_Sold_MWh[Energy Sold MWh],Energy_Sold_MWh[Year],a!E$200,Energy_Sold_MWh[Distribution Utility],$F81),""))))))/10^3,"")</f>
        <v>7.524459170000001</v>
      </c>
    </row>
    <row r="82" spans="6:11" ht="16" thickBot="1">
      <c r="F82" s="418" t="s">
        <v>765</v>
      </c>
      <c r="G82" s="434" t="str">
        <f>G68</f>
        <v>2020-Q3</v>
      </c>
      <c r="H82" s="434" t="str">
        <f>H68</f>
        <v>2021-Q3</v>
      </c>
      <c r="I82" s="434" t="str">
        <f>I68</f>
        <v>2022-Q3</v>
      </c>
      <c r="J82" s="434" t="str">
        <f>J68</f>
        <v>2023-Q3</v>
      </c>
      <c r="K82" s="435" t="str">
        <f>K68</f>
        <v>2024-Q3</v>
      </c>
    </row>
    <row r="83" spans="6:11">
      <c r="F83" s="422" t="s">
        <v>27</v>
      </c>
      <c r="G83" s="423">
        <f>G80</f>
        <v>990.46107900000004</v>
      </c>
      <c r="H83" s="423">
        <f>H80</f>
        <v>1073.8117809999999</v>
      </c>
      <c r="I83" s="423">
        <f>I80</f>
        <v>1180.9193580000001</v>
      </c>
      <c r="J83" s="423">
        <f>J80</f>
        <v>1287.9515612383195</v>
      </c>
      <c r="K83" s="424">
        <f>K80</f>
        <v>1422.01649438</v>
      </c>
    </row>
    <row r="84" spans="6:11">
      <c r="F84" s="422" t="s">
        <v>758</v>
      </c>
      <c r="G84" s="423">
        <f>G81+G79+G78+G75+G73+G72+G71+G69</f>
        <v>52.710870999999997</v>
      </c>
      <c r="H84" s="423">
        <f>H81+H79+H78+H75+H73+H72+H71+H69</f>
        <v>62.763123999999998</v>
      </c>
      <c r="I84" s="423">
        <f>I81+I79+I78+I75+I73+I72+I71+I69</f>
        <v>70.777585000000016</v>
      </c>
      <c r="J84" s="423">
        <f>J81+J79+J78+J75+J73+J72+J71+J69</f>
        <v>96.887695364391973</v>
      </c>
      <c r="K84" s="424">
        <f>K81+K79+K78+K75+K73+K72+K71+K69</f>
        <v>109.96040512999998</v>
      </c>
    </row>
    <row r="85" spans="6:11" ht="16" thickBot="1">
      <c r="F85" s="422" t="s">
        <v>759</v>
      </c>
      <c r="G85" s="423">
        <f>G78+G77+G70+G74</f>
        <v>64.46893227999999</v>
      </c>
      <c r="H85" s="423">
        <f>H78+H77+H70+H74</f>
        <v>112.114621</v>
      </c>
      <c r="I85" s="423">
        <f>I78+I77+I70+I74</f>
        <v>91.833115020000008</v>
      </c>
      <c r="J85" s="423">
        <f>J78+J77+J70+J74</f>
        <v>141.20415169199933</v>
      </c>
      <c r="K85" s="424">
        <f>K78+K77+K70+K74</f>
        <v>120.29437277999997</v>
      </c>
    </row>
    <row r="86" spans="6:11" ht="16" thickBot="1">
      <c r="F86" s="418" t="s">
        <v>760</v>
      </c>
      <c r="G86" s="436" t="str">
        <f>G82</f>
        <v>2020-Q3</v>
      </c>
      <c r="H86" s="436" t="str">
        <f>H82</f>
        <v>2021-Q3</v>
      </c>
      <c r="I86" s="436" t="str">
        <f>I82</f>
        <v>2022-Q3</v>
      </c>
      <c r="J86" s="436" t="str">
        <f>J82</f>
        <v>2023-Q3</v>
      </c>
      <c r="K86" s="437" t="str">
        <f>K82</f>
        <v>2024-Q3</v>
      </c>
    </row>
    <row r="87" spans="6:11">
      <c r="F87" s="422" t="s">
        <v>213</v>
      </c>
      <c r="G87" s="438">
        <f>IFERROR(SUM(IF($G$5="Q1",SUMIFS(Energy_Sold_TOU_MWh[MWh],Energy_Sold_TOU_MWh[Year],a!A$200,Energy_Sold_TOU_MWh[Quarter],"Q1",Energy_Sold_TOU_MWh[TOU],$F87),IF($G$5="Q2",SUMIFS(Energy_Sold_TOU_MWh[MWh],Energy_Sold_TOU_MWh[Year],a!A$200,Energy_Sold_TOU_MWh[Quarter],"Q2",Energy_Sold_TOU_MWh[TOU],$F87),IF($G$5="Q3",SUMIFS(Energy_Sold_TOU_MWh[MWh],Energy_Sold_TOU_MWh[Year],a!A$200,Energy_Sold_TOU_MWh[Quarter],"Q3",Energy_Sold_TOU_MWh[TOU],$F87),IF($G$5="Q4",SUMIFS(Energy_Sold_TOU_MWh[MWh],Energy_Sold_TOU_MWh[Year],a!A$200,Energy_Sold_TOU_MWh[Quarter],"Q4",Energy_Sold_TOU_MWh[TOU],$F87), IF($G$5="Calendar Year",SUMIFS(Energy_Sold_TOU_MWh[MWh],Energy_Sold_TOU_MWh[Year],a!A$200,Energy_Sold_TOU_MWh[TOU],$F87),""))))))/10^3,"")</f>
        <v>219.13532056466809</v>
      </c>
      <c r="H87" s="438">
        <f>IFERROR(SUM(IF($G$5="Q1",SUMIFS(Energy_Sold_TOU_MWh[MWh],Energy_Sold_TOU_MWh[Year],a!B$200,Energy_Sold_TOU_MWh[Quarter],"Q1",Energy_Sold_TOU_MWh[TOU],$F87),IF($G$5="Q2",SUMIFS(Energy_Sold_TOU_MWh[MWh],Energy_Sold_TOU_MWh[Year],a!B$200,Energy_Sold_TOU_MWh[Quarter],"Q2",Energy_Sold_TOU_MWh[TOU],$F87),IF($G$5="Q3",SUMIFS(Energy_Sold_TOU_MWh[MWh],Energy_Sold_TOU_MWh[Year],a!B$200,Energy_Sold_TOU_MWh[Quarter],"Q3",Energy_Sold_TOU_MWh[TOU],$F87),IF($G$5="Q4",SUMIFS(Energy_Sold_TOU_MWh[MWh],Energy_Sold_TOU_MWh[Year],a!B$200,Energy_Sold_TOU_MWh[Quarter],"Q4",Energy_Sold_TOU_MWh[TOU],$F87), IF($G$5="Calendar Year",SUMIFS(Energy_Sold_TOU_MWh[MWh],Energy_Sold_TOU_MWh[Year],a!B$200,Energy_Sold_TOU_MWh[TOU],$F87),""))))))/10^3,"")</f>
        <v>237.50318999999999</v>
      </c>
      <c r="I87" s="438">
        <f>IFERROR(SUM(IF($G$5="Q1",SUMIFS(Energy_Sold_TOU_MWh[MWh],Energy_Sold_TOU_MWh[Year],a!C$200,Energy_Sold_TOU_MWh[Quarter],"Q1",Energy_Sold_TOU_MWh[TOU],$F87),IF($G$5="Q2",SUMIFS(Energy_Sold_TOU_MWh[MWh],Energy_Sold_TOU_MWh[Year],a!C$200,Energy_Sold_TOU_MWh[Quarter],"Q2",Energy_Sold_TOU_MWh[TOU],$F87),IF($G$5="Q3",SUMIFS(Energy_Sold_TOU_MWh[MWh],Energy_Sold_TOU_MWh[Year],a!C$200,Energy_Sold_TOU_MWh[Quarter],"Q3",Energy_Sold_TOU_MWh[TOU],$F87),IF($G$5="Q4",SUMIFS(Energy_Sold_TOU_MWh[MWh],Energy_Sold_TOU_MWh[Year],a!C$200,Energy_Sold_TOU_MWh[Quarter],"Q4",Energy_Sold_TOU_MWh[TOU],$F87), IF($G$5="Calendar Year",SUMIFS(Energy_Sold_TOU_MWh[MWh],Energy_Sold_TOU_MWh[Year],a!C$200,Energy_Sold_TOU_MWh[TOU],$F87),""))))))/10^3,"")</f>
        <v>261.57274047919958</v>
      </c>
      <c r="J87" s="438">
        <f>IFERROR(SUM(IF($G$5="Q1",SUMIFS(Energy_Sold_TOU_MWh[MWh],Energy_Sold_TOU_MWh[Year],a!D$200,Energy_Sold_TOU_MWh[Quarter],"Q1",Energy_Sold_TOU_MWh[TOU],$F87),IF($G$5="Q2",SUMIFS(Energy_Sold_TOU_MWh[MWh],Energy_Sold_TOU_MWh[Year],a!D$200,Energy_Sold_TOU_MWh[Quarter],"Q2",Energy_Sold_TOU_MWh[TOU],$F87),IF($G$5="Q3",SUMIFS(Energy_Sold_TOU_MWh[MWh],Energy_Sold_TOU_MWh[Year],a!D$200,Energy_Sold_TOU_MWh[Quarter],"Q3",Energy_Sold_TOU_MWh[TOU],$F87),IF($G$5="Q4",SUMIFS(Energy_Sold_TOU_MWh[MWh],Energy_Sold_TOU_MWh[Year],a!D$200,Energy_Sold_TOU_MWh[Quarter],"Q4",Energy_Sold_TOU_MWh[TOU],$F87), IF($G$5="Calendar Year",SUMIFS(Energy_Sold_TOU_MWh[MWh],Energy_Sold_TOU_MWh[Year],a!D$200,Energy_Sold_TOU_MWh[TOU],$F87),""))))))/10^3,"")</f>
        <v>306.85487899999998</v>
      </c>
      <c r="K87" s="439">
        <f>IFERROR(SUM(IF($G$5="Q1",SUMIFS(Energy_Sold_TOU_MWh[MWh],Energy_Sold_TOU_MWh[Year],a!E$200,Energy_Sold_TOU_MWh[Quarter],"Q1",Energy_Sold_TOU_MWh[TOU],$F87),IF($G$5="Q2",SUMIFS(Energy_Sold_TOU_MWh[MWh],Energy_Sold_TOU_MWh[Year],a!E$200,Energy_Sold_TOU_MWh[Quarter],"Q2",Energy_Sold_TOU_MWh[TOU],$F87),IF($G$5="Q3",SUMIFS(Energy_Sold_TOU_MWh[MWh],Energy_Sold_TOU_MWh[Year],a!E$200,Energy_Sold_TOU_MWh[Quarter],"Q3",Energy_Sold_TOU_MWh[TOU],$F87),IF($G$5="Q4",SUMIFS(Energy_Sold_TOU_MWh[MWh],Energy_Sold_TOU_MWh[Year],a!E$200,Energy_Sold_TOU_MWh[Quarter],"Q4",Energy_Sold_TOU_MWh[TOU],$F87), IF($G$5="Calendar Year",SUMIFS(Energy_Sold_TOU_MWh[MWh],Energy_Sold_TOU_MWh[Year],a!E$200,Energy_Sold_TOU_MWh[TOU],$F87),""))))))/10^3,"")</f>
        <v>332.88186673913566</v>
      </c>
    </row>
    <row r="88" spans="6:11">
      <c r="F88" s="422" t="s">
        <v>211</v>
      </c>
      <c r="G88" s="438">
        <f>IFERROR(SUM(IF($G$5="Q1",SUMIFS(Energy_Sold_TOU_MWh[MWh],Energy_Sold_TOU_MWh[Year],a!A$200,Energy_Sold_TOU_MWh[Quarter],"Q1",Energy_Sold_TOU_MWh[TOU],$F88),IF($G$5="Q2",SUMIFS(Energy_Sold_TOU_MWh[MWh],Energy_Sold_TOU_MWh[Year],a!A$200,Energy_Sold_TOU_MWh[Quarter],"Q2",Energy_Sold_TOU_MWh[TOU],$F88),IF($G$5="Q3",SUMIFS(Energy_Sold_TOU_MWh[MWh],Energy_Sold_TOU_MWh[Year],a!A$200,Energy_Sold_TOU_MWh[Quarter],"Q3",Energy_Sold_TOU_MWh[TOU],$F88),IF($G$5="Q4",SUMIFS(Energy_Sold_TOU_MWh[MWh],Energy_Sold_TOU_MWh[Year],a!A$200,Energy_Sold_TOU_MWh[Quarter],"Q4",Energy_Sold_TOU_MWh[TOU],$F88), IF($G$5="Calendar Year",SUMIFS(Energy_Sold_TOU_MWh[MWh],Energy_Sold_TOU_MWh[Year],a!A$200,Energy_Sold_TOU_MWh[TOU],$F88),""))))))/10^3,"")</f>
        <v>295.22454392162967</v>
      </c>
      <c r="H88" s="438">
        <f>IFERROR(SUM(IF($G$5="Q1",SUMIFS(Energy_Sold_TOU_MWh[MWh],Energy_Sold_TOU_MWh[Year],a!B$200,Energy_Sold_TOU_MWh[Quarter],"Q1",Energy_Sold_TOU_MWh[TOU],$F88),IF($G$5="Q2",SUMIFS(Energy_Sold_TOU_MWh[MWh],Energy_Sold_TOU_MWh[Year],a!B$200,Energy_Sold_TOU_MWh[Quarter],"Q2",Energy_Sold_TOU_MWh[TOU],$F88),IF($G$5="Q3",SUMIFS(Energy_Sold_TOU_MWh[MWh],Energy_Sold_TOU_MWh[Year],a!B$200,Energy_Sold_TOU_MWh[Quarter],"Q3",Energy_Sold_TOU_MWh[TOU],$F88),IF($G$5="Q4",SUMIFS(Energy_Sold_TOU_MWh[MWh],Energy_Sold_TOU_MWh[Year],a!B$200,Energy_Sold_TOU_MWh[Quarter],"Q4",Energy_Sold_TOU_MWh[TOU],$F88), IF($G$5="Calendar Year",SUMIFS(Energy_Sold_TOU_MWh[MWh],Energy_Sold_TOU_MWh[Year],a!B$200,Energy_Sold_TOU_MWh[TOU],$F88),""))))))/10^3,"")</f>
        <v>324.09570200000002</v>
      </c>
      <c r="I88" s="438">
        <f>IFERROR(SUM(IF($G$5="Q1",SUMIFS(Energy_Sold_TOU_MWh[MWh],Energy_Sold_TOU_MWh[Year],a!C$200,Energy_Sold_TOU_MWh[Quarter],"Q1",Energy_Sold_TOU_MWh[TOU],$F88),IF($G$5="Q2",SUMIFS(Energy_Sold_TOU_MWh[MWh],Energy_Sold_TOU_MWh[Year],a!C$200,Energy_Sold_TOU_MWh[Quarter],"Q2",Energy_Sold_TOU_MWh[TOU],$F88),IF($G$5="Q3",SUMIFS(Energy_Sold_TOU_MWh[MWh],Energy_Sold_TOU_MWh[Year],a!C$200,Energy_Sold_TOU_MWh[Quarter],"Q3",Energy_Sold_TOU_MWh[TOU],$F88),IF($G$5="Q4",SUMIFS(Energy_Sold_TOU_MWh[MWh],Energy_Sold_TOU_MWh[Year],a!C$200,Energy_Sold_TOU_MWh[Quarter],"Q4",Energy_Sold_TOU_MWh[TOU],$F88), IF($G$5="Calendar Year",SUMIFS(Energy_Sold_TOU_MWh[MWh],Energy_Sold_TOU_MWh[Year],a!C$200,Energy_Sold_TOU_MWh[TOU],$F88),""))))))/10^3,"")</f>
        <v>357.42891887954198</v>
      </c>
      <c r="J88" s="438">
        <f>IFERROR(SUM(IF($G$5="Q1",SUMIFS(Energy_Sold_TOU_MWh[MWh],Energy_Sold_TOU_MWh[Year],a!D$200,Energy_Sold_TOU_MWh[Quarter],"Q1",Energy_Sold_TOU_MWh[TOU],$F88),IF($G$5="Q2",SUMIFS(Energy_Sold_TOU_MWh[MWh],Energy_Sold_TOU_MWh[Year],a!D$200,Energy_Sold_TOU_MWh[Quarter],"Q2",Energy_Sold_TOU_MWh[TOU],$F88),IF($G$5="Q3",SUMIFS(Energy_Sold_TOU_MWh[MWh],Energy_Sold_TOU_MWh[Year],a!D$200,Energy_Sold_TOU_MWh[Quarter],"Q3",Energy_Sold_TOU_MWh[TOU],$F88),IF($G$5="Q4",SUMIFS(Energy_Sold_TOU_MWh[MWh],Energy_Sold_TOU_MWh[Year],a!D$200,Energy_Sold_TOU_MWh[Quarter],"Q4",Energy_Sold_TOU_MWh[TOU],$F88), IF($G$5="Calendar Year",SUMIFS(Energy_Sold_TOU_MWh[MWh],Energy_Sold_TOU_MWh[Year],a!D$200,Energy_Sold_TOU_MWh[TOU],$F88),""))))))/10^3,"")</f>
        <v>405.3548659999999</v>
      </c>
      <c r="K88" s="439">
        <f>IFERROR(SUM(IF($G$5="Q1",SUMIFS(Energy_Sold_TOU_MWh[MWh],Energy_Sold_TOU_MWh[Year],a!E$200,Energy_Sold_TOU_MWh[Quarter],"Q1",Energy_Sold_TOU_MWh[TOU],$F88),IF($G$5="Q2",SUMIFS(Energy_Sold_TOU_MWh[MWh],Energy_Sold_TOU_MWh[Year],a!E$200,Energy_Sold_TOU_MWh[Quarter],"Q2",Energy_Sold_TOU_MWh[TOU],$F88),IF($G$5="Q3",SUMIFS(Energy_Sold_TOU_MWh[MWh],Energy_Sold_TOU_MWh[Year],a!E$200,Energy_Sold_TOU_MWh[Quarter],"Q3",Energy_Sold_TOU_MWh[TOU],$F88),IF($G$5="Q4",SUMIFS(Energy_Sold_TOU_MWh[MWh],Energy_Sold_TOU_MWh[Year],a!E$200,Energy_Sold_TOU_MWh[Quarter],"Q4",Energy_Sold_TOU_MWh[TOU],$F88), IF($G$5="Calendar Year",SUMIFS(Energy_Sold_TOU_MWh[MWh],Energy_Sold_TOU_MWh[Year],a!E$200,Energy_Sold_TOU_MWh[TOU],$F88),""))))))/10^3,"")</f>
        <v>440.46592428413811</v>
      </c>
    </row>
    <row r="89" spans="6:11" ht="16" thickBot="1">
      <c r="F89" s="422" t="s">
        <v>212</v>
      </c>
      <c r="G89" s="438">
        <f>IFERROR(SUM(IF($G$5="Q1",SUMIFS(Energy_Sold_TOU_MWh[MWh],Energy_Sold_TOU_MWh[Year],a!A$200,Energy_Sold_TOU_MWh[Quarter],"Q1",Energy_Sold_TOU_MWh[TOU],$F89),IF($G$5="Q2",SUMIFS(Energy_Sold_TOU_MWh[MWh],Energy_Sold_TOU_MWh[Year],a!A$200,Energy_Sold_TOU_MWh[Quarter],"Q2",Energy_Sold_TOU_MWh[TOU],$F89),IF($G$5="Q3",SUMIFS(Energy_Sold_TOU_MWh[MWh],Energy_Sold_TOU_MWh[Year],a!A$200,Energy_Sold_TOU_MWh[Quarter],"Q3",Energy_Sold_TOU_MWh[TOU],$F89),IF($G$5="Q4",SUMIFS(Energy_Sold_TOU_MWh[MWh],Energy_Sold_TOU_MWh[Year],a!A$200,Energy_Sold_TOU_MWh[Quarter],"Q4",Energy_Sold_TOU_MWh[TOU],$F89), IF($G$5="Calendar Year",SUMIFS(Energy_Sold_TOU_MWh[MWh],Energy_Sold_TOU_MWh[Year],a!A$200,Energy_Sold_TOU_MWh[TOU],$F89),""))))))/10^3,"")</f>
        <v>570.36790510264859</v>
      </c>
      <c r="H89" s="438">
        <f>IFERROR(SUM(IF($G$5="Q1",SUMIFS(Energy_Sold_TOU_MWh[MWh],Energy_Sold_TOU_MWh[Year],a!B$200,Energy_Sold_TOU_MWh[Quarter],"Q1",Energy_Sold_TOU_MWh[TOU],$F89),IF($G$5="Q2",SUMIFS(Energy_Sold_TOU_MWh[MWh],Energy_Sold_TOU_MWh[Year],a!B$200,Energy_Sold_TOU_MWh[Quarter],"Q2",Energy_Sold_TOU_MWh[TOU],$F89),IF($G$5="Q3",SUMIFS(Energy_Sold_TOU_MWh[MWh],Energy_Sold_TOU_MWh[Year],a!B$200,Energy_Sold_TOU_MWh[Quarter],"Q3",Energy_Sold_TOU_MWh[TOU],$F89),IF($G$5="Q4",SUMIFS(Energy_Sold_TOU_MWh[MWh],Energy_Sold_TOU_MWh[Year],a!B$200,Energy_Sold_TOU_MWh[Quarter],"Q4",Energy_Sold_TOU_MWh[TOU],$F89), IF($G$5="Calendar Year",SUMIFS(Energy_Sold_TOU_MWh[MWh],Energy_Sold_TOU_MWh[Year],a!B$200,Energy_Sold_TOU_MWh[TOU],$F89),""))))))/10^3,"")</f>
        <v>659.931017</v>
      </c>
      <c r="I89" s="438">
        <f>IFERROR(SUM(IF($G$5="Q1",SUMIFS(Energy_Sold_TOU_MWh[MWh],Energy_Sold_TOU_MWh[Year],a!C$200,Energy_Sold_TOU_MWh[Quarter],"Q1",Energy_Sold_TOU_MWh[TOU],$F89),IF($G$5="Q2",SUMIFS(Energy_Sold_TOU_MWh[MWh],Energy_Sold_TOU_MWh[Year],a!C$200,Energy_Sold_TOU_MWh[Quarter],"Q2",Energy_Sold_TOU_MWh[TOU],$F89),IF($G$5="Q3",SUMIFS(Energy_Sold_TOU_MWh[MWh],Energy_Sold_TOU_MWh[Year],a!C$200,Energy_Sold_TOU_MWh[Quarter],"Q3",Energy_Sold_TOU_MWh[TOU],$F89),IF($G$5="Q4",SUMIFS(Energy_Sold_TOU_MWh[MWh],Energy_Sold_TOU_MWh[Year],a!C$200,Energy_Sold_TOU_MWh[Quarter],"Q4",Energy_Sold_TOU_MWh[TOU],$F89), IF($G$5="Calendar Year",SUMIFS(Energy_Sold_TOU_MWh[MWh],Energy_Sold_TOU_MWh[Year],a!C$200,Energy_Sold_TOU_MWh[TOU],$F89),""))))))/10^3,"")</f>
        <v>694.64694066125855</v>
      </c>
      <c r="J89" s="438">
        <f>IFERROR(SUM(IF($G$5="Q1",SUMIFS(Energy_Sold_TOU_MWh[MWh],Energy_Sold_TOU_MWh[Year],a!D$200,Energy_Sold_TOU_MWh[Quarter],"Q1",Energy_Sold_TOU_MWh[TOU],$F89),IF($G$5="Q2",SUMIFS(Energy_Sold_TOU_MWh[MWh],Energy_Sold_TOU_MWh[Year],a!D$200,Energy_Sold_TOU_MWh[Quarter],"Q2",Energy_Sold_TOU_MWh[TOU],$F89),IF($G$5="Q3",SUMIFS(Energy_Sold_TOU_MWh[MWh],Energy_Sold_TOU_MWh[Year],a!D$200,Energy_Sold_TOU_MWh[Quarter],"Q3",Energy_Sold_TOU_MWh[TOU],$F89),IF($G$5="Q4",SUMIFS(Energy_Sold_TOU_MWh[MWh],Energy_Sold_TOU_MWh[Year],a!D$200,Energy_Sold_TOU_MWh[Quarter],"Q4",Energy_Sold_TOU_MWh[TOU],$F89), IF($G$5="Calendar Year",SUMIFS(Energy_Sold_TOU_MWh[MWh],Energy_Sold_TOU_MWh[Year],a!D$200,Energy_Sold_TOU_MWh[TOU],$F89),""))))))/10^3,"")</f>
        <v>772.87491499999999</v>
      </c>
      <c r="K89" s="439">
        <f>IFERROR(SUM(IF($G$5="Q1",SUMIFS(Energy_Sold_TOU_MWh[MWh],Energy_Sold_TOU_MWh[Year],a!E$200,Energy_Sold_TOU_MWh[Quarter],"Q1",Energy_Sold_TOU_MWh[TOU],$F89),IF($G$5="Q2",SUMIFS(Energy_Sold_TOU_MWh[MWh],Energy_Sold_TOU_MWh[Year],a!E$200,Energy_Sold_TOU_MWh[Quarter],"Q2",Energy_Sold_TOU_MWh[TOU],$F89),IF($G$5="Q3",SUMIFS(Energy_Sold_TOU_MWh[MWh],Energy_Sold_TOU_MWh[Year],a!E$200,Energy_Sold_TOU_MWh[Quarter],"Q3",Energy_Sold_TOU_MWh[TOU],$F89),IF($G$5="Q4",SUMIFS(Energy_Sold_TOU_MWh[MWh],Energy_Sold_TOU_MWh[Year],a!E$200,Energy_Sold_TOU_MWh[Quarter],"Q4",Energy_Sold_TOU_MWh[TOU],$F89), IF($G$5="Calendar Year",SUMIFS(Energy_Sold_TOU_MWh[MWh],Energy_Sold_TOU_MWh[Year],a!E$200,Energy_Sold_TOU_MWh[TOU],$F89),""))))))/10^3,"")</f>
        <v>829.10460626672614</v>
      </c>
    </row>
    <row r="90" spans="6:11" ht="16" thickBot="1">
      <c r="F90" s="418" t="s">
        <v>761</v>
      </c>
      <c r="G90" s="436" t="str">
        <f>G82</f>
        <v>2020-Q3</v>
      </c>
      <c r="H90" s="436" t="str">
        <f>H82</f>
        <v>2021-Q3</v>
      </c>
      <c r="I90" s="436" t="str">
        <f>I82</f>
        <v>2022-Q3</v>
      </c>
      <c r="J90" s="436" t="str">
        <f>J82</f>
        <v>2023-Q3</v>
      </c>
      <c r="K90" s="437" t="str">
        <f>K82</f>
        <v>2024-Q3</v>
      </c>
    </row>
    <row r="91" spans="6:11">
      <c r="F91" s="422" t="s">
        <v>213</v>
      </c>
      <c r="G91" s="440">
        <f>IFERROR(G87/(SUM(G87:G89)),"")</f>
        <v>0.20201872461300463</v>
      </c>
      <c r="H91" s="440">
        <f t="shared" ref="H91:K91" si="0">IFERROR(H87/(SUM(H87:H89)),"")</f>
        <v>0.19443092490009592</v>
      </c>
      <c r="I91" s="440">
        <f t="shared" si="0"/>
        <v>0.19911926254495849</v>
      </c>
      <c r="J91" s="440">
        <f t="shared" si="0"/>
        <v>0.2066245024711251</v>
      </c>
      <c r="K91" s="441">
        <f t="shared" si="0"/>
        <v>0.20773276466876112</v>
      </c>
    </row>
    <row r="92" spans="6:11">
      <c r="F92" s="422" t="s">
        <v>211</v>
      </c>
      <c r="G92" s="440">
        <f>IFERROR(G88/(SUM(G87:G89)),"")</f>
        <v>0.27216464093429077</v>
      </c>
      <c r="H92" s="440">
        <f t="shared" ref="H92:K92" si="1">IFERROR(H88/(SUM(H87:H89)),"")</f>
        <v>0.26531949779708591</v>
      </c>
      <c r="I92" s="440">
        <f t="shared" si="1"/>
        <v>0.27208868404693626</v>
      </c>
      <c r="J92" s="440">
        <f t="shared" si="1"/>
        <v>0.27295067878487139</v>
      </c>
      <c r="K92" s="441">
        <f t="shared" si="1"/>
        <v>0.2748698963095787</v>
      </c>
    </row>
    <row r="93" spans="6:11" ht="16" thickBot="1">
      <c r="F93" s="422" t="s">
        <v>212</v>
      </c>
      <c r="G93" s="440">
        <f>IFERROR(G89/(SUM(G87:G89)),"")</f>
        <v>0.52581663445270466</v>
      </c>
      <c r="H93" s="440">
        <f>IFERROR(H89/(SUM(H87:H89)),"")</f>
        <v>0.54024957730281831</v>
      </c>
      <c r="I93" s="440">
        <f t="shared" ref="I93:K93" si="2">IFERROR(I89/(SUM(I87:I89)),"")</f>
        <v>0.5287920534081052</v>
      </c>
      <c r="J93" s="440">
        <f t="shared" si="2"/>
        <v>0.52042481874400348</v>
      </c>
      <c r="K93" s="441">
        <f t="shared" si="2"/>
        <v>0.51739733902166019</v>
      </c>
    </row>
    <row r="94" spans="6:11" ht="16" thickBot="1">
      <c r="F94" s="418" t="s">
        <v>762</v>
      </c>
      <c r="G94" s="436" t="str">
        <f>G90</f>
        <v>2020-Q3</v>
      </c>
      <c r="H94" s="436" t="str">
        <f>H90</f>
        <v>2021-Q3</v>
      </c>
      <c r="I94" s="436" t="str">
        <f>I90</f>
        <v>2022-Q3</v>
      </c>
      <c r="J94" s="436" t="str">
        <f>J90</f>
        <v>2023-Q3</v>
      </c>
      <c r="K94" s="437" t="str">
        <f>K90</f>
        <v>2024-Q3</v>
      </c>
    </row>
    <row r="95" spans="6:11">
      <c r="F95" s="422" t="s">
        <v>744</v>
      </c>
      <c r="G95" s="888">
        <f>IFERROR(SUM(IF($G$5="Q1",SUMIFS(Network_Length__kms[Length],Network_Length__kms[Year],a!A$200,Network_Length__kms[Quarter],"Q1",Network_Length__kms[Category],$F95),IF($G$5="Q2",SUMIFS(Network_Length__kms[Length],Network_Length__kms[Year],a!A$200,Network_Length__kms[Quarter],"Q2",Network_Length__kms[Category],$F95),IF($G$5="Q3",SUMIFS(Network_Length__kms[Length],Network_Length__kms[Year],a!A$200,Network_Length__kms[Quarter],"Q3",Network_Length__kms[Category],$F95),IF($G$5="Q4",SUMIFS(Network_Length__kms[Length],Network_Length__kms[Year],a!A$200,Network_Length__kms[Quarter],"Q4",Network_Length__kms[Category],$F95), IF($G$5="Calendar Year",SUMIFS(Network_Length__kms[Length],Network_Length__kms[Year],a!A$200,Network_Length__kms[Quarter],"Q4",Network_Length__kms[Category],$F95),"")))))),"")</f>
        <v>0</v>
      </c>
      <c r="H95" s="888">
        <f>IFERROR(SUM(IF($G$5="Q1",SUMIFS(Network_Length__kms[Length],Network_Length__kms[Year],a!B$200,Network_Length__kms[Quarter],"Q1",Network_Length__kms[Category],$F95),IF($G$5="Q2",SUMIFS(Network_Length__kms[Length],Network_Length__kms[Year],a!B$200,Network_Length__kms[Quarter],"Q2",Network_Length__kms[Category],$F95),IF($G$5="Q3",SUMIFS(Network_Length__kms[Length],Network_Length__kms[Year],a!B$200,Network_Length__kms[Quarter],"Q3",Network_Length__kms[Category],$F95),IF($G$5="Q4",SUMIFS(Network_Length__kms[Length],Network_Length__kms[Year],a!B$200,Network_Length__kms[Quarter],"Q4",Network_Length__kms[Category],$F95), IF($G$5="Calendar Year",SUMIFS(Network_Length__kms[Length],Network_Length__kms[Year],a!B$200,Network_Length__kms[Quarter],"Q4",Network_Length__kms[Category],$F95),"")))))),"")</f>
        <v>0</v>
      </c>
      <c r="I95" s="888">
        <f>IFERROR(SUM(IF($G$5="Q1",SUMIFS(Network_Length__kms[Length],Network_Length__kms[Year],a!C$200,Network_Length__kms[Quarter],"Q1",Network_Length__kms[Category],$F95),IF($G$5="Q2",SUMIFS(Network_Length__kms[Length],Network_Length__kms[Year],a!C$200,Network_Length__kms[Quarter],"Q2",Network_Length__kms[Category],$F95),IF($G$5="Q3",SUMIFS(Network_Length__kms[Length],Network_Length__kms[Year],a!C$200,Network_Length__kms[Quarter],"Q3",Network_Length__kms[Category],$F95),IF($G$5="Q4",SUMIFS(Network_Length__kms[Length],Network_Length__kms[Year],a!C$200,Network_Length__kms[Quarter],"Q4",Network_Length__kms[Category],$F95), IF($G$5="Calendar Year",SUMIFS(Network_Length__kms[Length],Network_Length__kms[Year],a!C$200,Network_Length__kms[Quarter],"Q4",Network_Length__kms[Category],$F95),"")))))),"")</f>
        <v>0</v>
      </c>
      <c r="J95" s="888">
        <f>IFERROR(SUM(IF($G$5="Q1",SUMIFS(Network_Length__kms[Length],Network_Length__kms[Year],a!D$200,Network_Length__kms[Quarter],"Q1",Network_Length__kms[Category],$F95),IF($G$5="Q2",SUMIFS(Network_Length__kms[Length],Network_Length__kms[Year],a!D$200,Network_Length__kms[Quarter],"Q2",Network_Length__kms[Category],$F95),IF($G$5="Q3",SUMIFS(Network_Length__kms[Length],Network_Length__kms[Year],a!D$200,Network_Length__kms[Quarter],"Q3",Network_Length__kms[Category],$F95),IF($G$5="Q4",SUMIFS(Network_Length__kms[Length],Network_Length__kms[Year],a!D$200,Network_Length__kms[Quarter],"Q4",Network_Length__kms[Category],$F95), IF($G$5="Calendar Year",SUMIFS(Network_Length__kms[Length],Network_Length__kms[Year],a!D$200,Network_Length__kms[Quarter],"Q4",Network_Length__kms[Category],$F95),"")))))),"")</f>
        <v>0</v>
      </c>
      <c r="K95" s="889">
        <f>IFERROR(SUM(IF($G$5="Q1",SUMIFS(Network_Length__kms[Length],Network_Length__kms[Year],a!E$200,Network_Length__kms[Quarter],"Q1",Network_Length__kms[Category],$F95),IF($G$5="Q2",SUMIFS(Network_Length__kms[Length],Network_Length__kms[Year],a!E$200,Network_Length__kms[Quarter],"Q2",Network_Length__kms[Category],$F95),IF($G$5="Q3",SUMIFS(Network_Length__kms[Length],Network_Length__kms[Year],a!E$200,Network_Length__kms[Quarter],"Q3",Network_Length__kms[Category],$F95),IF($G$5="Q4",SUMIFS(Network_Length__kms[Length],Network_Length__kms[Year],a!E$200,Network_Length__kms[Quarter],"Q4",Network_Length__kms[Category],$F95), IF($G$5="Calendar Year",SUMIFS(Network_Length__kms[Length],Network_Length__kms[Year],a!E$200,Network_Length__kms[Quarter],"Q4",Network_Length__kms[Category],$F95),"")))))),"")</f>
        <v>606</v>
      </c>
    </row>
    <row r="96" spans="6:11">
      <c r="F96" s="422" t="s">
        <v>203</v>
      </c>
      <c r="G96" s="888">
        <f>IFERROR(SUM(IF($G$5="Q1",SUMIFS(Network_Length__kms[Length],Network_Length__kms[Year],a!A$200,Network_Length__kms[Quarter],"Q1",Network_Length__kms[Category],$F96),IF($G$5="Q2",SUMIFS(Network_Length__kms[Length],Network_Length__kms[Year],a!A$200,Network_Length__kms[Quarter],"Q2",Network_Length__kms[Category],$F96),IF($G$5="Q3",SUMIFS(Network_Length__kms[Length],Network_Length__kms[Year],a!A$200,Network_Length__kms[Quarter],"Q3",Network_Length__kms[Category],$F96),IF($G$5="Q4",SUMIFS(Network_Length__kms[Length],Network_Length__kms[Year],a!A$200,Network_Length__kms[Quarter],"Q4",Network_Length__kms[Category],$F96), IF($G$5="Calendar Year",SUMIFS(Network_Length__kms[Length],Network_Length__kms[Year],a!A$200,Network_Length__kms[Quarter],"Q4",Network_Length__kms[Category],$F96),"")))))),"")</f>
        <v>2057.3000000000002</v>
      </c>
      <c r="H96" s="888">
        <f>IFERROR(SUM(IF($G$5="Q1",SUMIFS(Network_Length__kms[Length],Network_Length__kms[Year],a!B$200,Network_Length__kms[Quarter],"Q1",Network_Length__kms[Category],$F96),IF($G$5="Q2",SUMIFS(Network_Length__kms[Length],Network_Length__kms[Year],a!B$200,Network_Length__kms[Quarter],"Q2",Network_Length__kms[Category],$F96),IF($G$5="Q3",SUMIFS(Network_Length__kms[Length],Network_Length__kms[Year],a!B$200,Network_Length__kms[Quarter],"Q3",Network_Length__kms[Category],$F96),IF($G$5="Q4",SUMIFS(Network_Length__kms[Length],Network_Length__kms[Year],a!B$200,Network_Length__kms[Quarter],"Q4",Network_Length__kms[Category],$F96), IF($G$5="Calendar Year",SUMIFS(Network_Length__kms[Length],Network_Length__kms[Year],a!B$200,Network_Length__kms[Quarter],"Q4",Network_Length__kms[Category],$F96),"")))))),"")</f>
        <v>2387.7000000000003</v>
      </c>
      <c r="I96" s="888">
        <f>IFERROR(SUM(IF($G$5="Q1",SUMIFS(Network_Length__kms[Length],Network_Length__kms[Year],a!C$200,Network_Length__kms[Quarter],"Q1",Network_Length__kms[Category],$F96),IF($G$5="Q2",SUMIFS(Network_Length__kms[Length],Network_Length__kms[Year],a!C$200,Network_Length__kms[Quarter],"Q2",Network_Length__kms[Category],$F96),IF($G$5="Q3",SUMIFS(Network_Length__kms[Length],Network_Length__kms[Year],a!C$200,Network_Length__kms[Quarter],"Q3",Network_Length__kms[Category],$F96),IF($G$5="Q4",SUMIFS(Network_Length__kms[Length],Network_Length__kms[Year],a!C$200,Network_Length__kms[Quarter],"Q4",Network_Length__kms[Category],$F96), IF($G$5="Calendar Year",SUMIFS(Network_Length__kms[Length],Network_Length__kms[Year],a!C$200,Network_Length__kms[Quarter],"Q4",Network_Length__kms[Category],$F96),"")))))),"")</f>
        <v>2348.36</v>
      </c>
      <c r="J96" s="888">
        <f>IFERROR(SUM(IF($G$5="Q1",SUMIFS(Network_Length__kms[Length],Network_Length__kms[Year],a!D$200,Network_Length__kms[Quarter],"Q1",Network_Length__kms[Category],$F96),IF($G$5="Q2",SUMIFS(Network_Length__kms[Length],Network_Length__kms[Year],a!D$200,Network_Length__kms[Quarter],"Q2",Network_Length__kms[Category],$F96),IF($G$5="Q3",SUMIFS(Network_Length__kms[Length],Network_Length__kms[Year],a!D$200,Network_Length__kms[Quarter],"Q3",Network_Length__kms[Category],$F96),IF($G$5="Q4",SUMIFS(Network_Length__kms[Length],Network_Length__kms[Year],a!D$200,Network_Length__kms[Quarter],"Q4",Network_Length__kms[Category],$F96), IF($G$5="Calendar Year",SUMIFS(Network_Length__kms[Length],Network_Length__kms[Year],a!D$200,Network_Length__kms[Quarter],"Q4",Network_Length__kms[Category],$F96),"")))))),"")</f>
        <v>2574.96</v>
      </c>
      <c r="K96" s="889">
        <f>IFERROR(SUM(IF($G$5="Q1",SUMIFS(Network_Length__kms[Length],Network_Length__kms[Year],a!E$200,Network_Length__kms[Quarter],"Q1",Network_Length__kms[Category],$F96),IF($G$5="Q2",SUMIFS(Network_Length__kms[Length],Network_Length__kms[Year],a!E$200,Network_Length__kms[Quarter],"Q2",Network_Length__kms[Category],$F96),IF($G$5="Q3",SUMIFS(Network_Length__kms[Length],Network_Length__kms[Year],a!E$200,Network_Length__kms[Quarter],"Q3",Network_Length__kms[Category],$F96),IF($G$5="Q4",SUMIFS(Network_Length__kms[Length],Network_Length__kms[Year],a!E$200,Network_Length__kms[Quarter],"Q4",Network_Length__kms[Category],$F96), IF($G$5="Calendar Year",SUMIFS(Network_Length__kms[Length],Network_Length__kms[Year],a!E$200,Network_Length__kms[Quarter],"Q4",Network_Length__kms[Category],$F96),"")))))),"")</f>
        <v>3205.3238000000001</v>
      </c>
    </row>
    <row r="97" spans="6:11">
      <c r="F97" s="422" t="s">
        <v>202</v>
      </c>
      <c r="G97" s="888">
        <f>IFERROR(SUM(IF($G$5="Q1",SUMIFS(Network_Length__kms[Length],Network_Length__kms[Year],a!A$200,Network_Length__kms[Quarter],"Q1",Network_Length__kms[Category],$F97),IF($G$5="Q2",SUMIFS(Network_Length__kms[Length],Network_Length__kms[Year],a!A$200,Network_Length__kms[Quarter],"Q2",Network_Length__kms[Category],$F97),IF($G$5="Q3",SUMIFS(Network_Length__kms[Length],Network_Length__kms[Year],a!A$200,Network_Length__kms[Quarter],"Q3",Network_Length__kms[Category],$F97),IF($G$5="Q4",SUMIFS(Network_Length__kms[Length],Network_Length__kms[Year],a!A$200,Network_Length__kms[Quarter],"Q4",Network_Length__kms[Category],$F97), IF($G$5="Calendar Year",SUMIFS(Network_Length__kms[Length],Network_Length__kms[Year],a!A$200,Network_Length__kms[Quarter],"Q4",Network_Length__kms[Category],$F97),"")))))),"")</f>
        <v>1008</v>
      </c>
      <c r="H97" s="888">
        <f>IFERROR(SUM(IF($G$5="Q1",SUMIFS(Network_Length__kms[Length],Network_Length__kms[Year],a!B$200,Network_Length__kms[Quarter],"Q1",Network_Length__kms[Category],$F97),IF($G$5="Q2",SUMIFS(Network_Length__kms[Length],Network_Length__kms[Year],a!B$200,Network_Length__kms[Quarter],"Q2",Network_Length__kms[Category],$F97),IF($G$5="Q3",SUMIFS(Network_Length__kms[Length],Network_Length__kms[Year],a!B$200,Network_Length__kms[Quarter],"Q3",Network_Length__kms[Category],$F97),IF($G$5="Q4",SUMIFS(Network_Length__kms[Length],Network_Length__kms[Year],a!B$200,Network_Length__kms[Quarter],"Q4",Network_Length__kms[Category],$F97), IF($G$5="Calendar Year",SUMIFS(Network_Length__kms[Length],Network_Length__kms[Year],a!B$200,Network_Length__kms[Quarter],"Q4",Network_Length__kms[Category],$F97),"")))))),"")</f>
        <v>1008</v>
      </c>
      <c r="I97" s="888">
        <f>IFERROR(SUM(IF($G$5="Q1",SUMIFS(Network_Length__kms[Length],Network_Length__kms[Year],a!C$200,Network_Length__kms[Quarter],"Q1",Network_Length__kms[Category],$F97),IF($G$5="Q2",SUMIFS(Network_Length__kms[Length],Network_Length__kms[Year],a!C$200,Network_Length__kms[Quarter],"Q2",Network_Length__kms[Category],$F97),IF($G$5="Q3",SUMIFS(Network_Length__kms[Length],Network_Length__kms[Year],a!C$200,Network_Length__kms[Quarter],"Q3",Network_Length__kms[Category],$F97),IF($G$5="Q4",SUMIFS(Network_Length__kms[Length],Network_Length__kms[Year],a!C$200,Network_Length__kms[Quarter],"Q4",Network_Length__kms[Category],$F97), IF($G$5="Calendar Year",SUMIFS(Network_Length__kms[Length],Network_Length__kms[Year],a!C$200,Network_Length__kms[Quarter],"Q4",Network_Length__kms[Category],$F97),"")))))),"")</f>
        <v>1002</v>
      </c>
      <c r="J97" s="888">
        <f>IFERROR(SUM(IF($G$5="Q1",SUMIFS(Network_Length__kms[Length],Network_Length__kms[Year],a!D$200,Network_Length__kms[Quarter],"Q1",Network_Length__kms[Category],$F97),IF($G$5="Q2",SUMIFS(Network_Length__kms[Length],Network_Length__kms[Year],a!D$200,Network_Length__kms[Quarter],"Q2",Network_Length__kms[Category],$F97),IF($G$5="Q3",SUMIFS(Network_Length__kms[Length],Network_Length__kms[Year],a!D$200,Network_Length__kms[Quarter],"Q3",Network_Length__kms[Category],$F97),IF($G$5="Q4",SUMIFS(Network_Length__kms[Length],Network_Length__kms[Year],a!D$200,Network_Length__kms[Quarter],"Q4",Network_Length__kms[Category],$F97), IF($G$5="Calendar Year",SUMIFS(Network_Length__kms[Length],Network_Length__kms[Year],a!D$200,Network_Length__kms[Quarter],"Q4",Network_Length__kms[Category],$F97),"")))))),"")</f>
        <v>1002</v>
      </c>
      <c r="K97" s="889">
        <f>IFERROR(SUM(IF($G$5="Q1",SUMIFS(Network_Length__kms[Length],Network_Length__kms[Year],a!E$200,Network_Length__kms[Quarter],"Q1",Network_Length__kms[Category],$F97),IF($G$5="Q2",SUMIFS(Network_Length__kms[Length],Network_Length__kms[Year],a!E$200,Network_Length__kms[Quarter],"Q2",Network_Length__kms[Category],$F97),IF($G$5="Q3",SUMIFS(Network_Length__kms[Length],Network_Length__kms[Year],a!E$200,Network_Length__kms[Quarter],"Q3",Network_Length__kms[Category],$F97),IF($G$5="Q4",SUMIFS(Network_Length__kms[Length],Network_Length__kms[Year],a!E$200,Network_Length__kms[Quarter],"Q4",Network_Length__kms[Category],$F97), IF($G$5="Calendar Year",SUMIFS(Network_Length__kms[Length],Network_Length__kms[Year],a!E$200,Network_Length__kms[Quarter],"Q4",Network_Length__kms[Category],$F97),"")))))),"")</f>
        <v>1002</v>
      </c>
    </row>
    <row r="98" spans="6:11">
      <c r="F98" s="422" t="s">
        <v>204</v>
      </c>
      <c r="G98" s="888">
        <f>IFERROR(SUM(IF($G$5="Q1",SUMIFS(Network_Length__kms[Length],Network_Length__kms[Year],a!A$200,Network_Length__kms[Quarter],"Q1",Network_Length__kms[Category],$F98),IF($G$5="Q2",SUMIFS(Network_Length__kms[Length],Network_Length__kms[Year],a!A$200,Network_Length__kms[Quarter],"Q2",Network_Length__kms[Category],$F98),IF($G$5="Q3",SUMIFS(Network_Length__kms[Length],Network_Length__kms[Year],a!A$200,Network_Length__kms[Quarter],"Q3",Network_Length__kms[Category],$F98),IF($G$5="Q4",SUMIFS(Network_Length__kms[Length],Network_Length__kms[Year],a!A$200,Network_Length__kms[Quarter],"Q4",Network_Length__kms[Category],$F98), IF($G$5="Calendar Year",SUMIFS(Network_Length__kms[Length],Network_Length__kms[Year],a!A$200,Network_Length__kms[Quarter],"Q4",Network_Length__kms[Category],$F98),"")))))),"")</f>
        <v>35.200000000000003</v>
      </c>
      <c r="H98" s="888">
        <f>IFERROR(SUM(IF($G$5="Q1",SUMIFS(Network_Length__kms[Length],Network_Length__kms[Year],a!B$200,Network_Length__kms[Quarter],"Q1",Network_Length__kms[Category],$F98),IF($G$5="Q2",SUMIFS(Network_Length__kms[Length],Network_Length__kms[Year],a!B$200,Network_Length__kms[Quarter],"Q2",Network_Length__kms[Category],$F98),IF($G$5="Q3",SUMIFS(Network_Length__kms[Length],Network_Length__kms[Year],a!B$200,Network_Length__kms[Quarter],"Q3",Network_Length__kms[Category],$F98),IF($G$5="Q4",SUMIFS(Network_Length__kms[Length],Network_Length__kms[Year],a!B$200,Network_Length__kms[Quarter],"Q4",Network_Length__kms[Category],$F98), IF($G$5="Calendar Year",SUMIFS(Network_Length__kms[Length],Network_Length__kms[Year],a!B$200,Network_Length__kms[Quarter],"Q4",Network_Length__kms[Category],$F98),"")))))),"")</f>
        <v>35.200000000000003</v>
      </c>
      <c r="I98" s="888">
        <f>IFERROR(SUM(IF($G$5="Q1",SUMIFS(Network_Length__kms[Length],Network_Length__kms[Year],a!C$200,Network_Length__kms[Quarter],"Q1",Network_Length__kms[Category],$F98),IF($G$5="Q2",SUMIFS(Network_Length__kms[Length],Network_Length__kms[Year],a!C$200,Network_Length__kms[Quarter],"Q2",Network_Length__kms[Category],$F98),IF($G$5="Q3",SUMIFS(Network_Length__kms[Length],Network_Length__kms[Year],a!C$200,Network_Length__kms[Quarter],"Q3",Network_Length__kms[Category],$F98),IF($G$5="Q4",SUMIFS(Network_Length__kms[Length],Network_Length__kms[Year],a!C$200,Network_Length__kms[Quarter],"Q4",Network_Length__kms[Category],$F98), IF($G$5="Calendar Year",SUMIFS(Network_Length__kms[Length],Network_Length__kms[Year],a!C$200,Network_Length__kms[Quarter],"Q4",Network_Length__kms[Category],$F98),"")))))),"")</f>
        <v>35.200000000000003</v>
      </c>
      <c r="J98" s="888">
        <f>IFERROR(SUM(IF($G$5="Q1",SUMIFS(Network_Length__kms[Length],Network_Length__kms[Year],a!D$200,Network_Length__kms[Quarter],"Q1",Network_Length__kms[Category],$F98),IF($G$5="Q2",SUMIFS(Network_Length__kms[Length],Network_Length__kms[Year],a!D$200,Network_Length__kms[Quarter],"Q2",Network_Length__kms[Category],$F98),IF($G$5="Q3",SUMIFS(Network_Length__kms[Length],Network_Length__kms[Year],a!D$200,Network_Length__kms[Quarter],"Q3",Network_Length__kms[Category],$F98),IF($G$5="Q4",SUMIFS(Network_Length__kms[Length],Network_Length__kms[Year],a!D$200,Network_Length__kms[Quarter],"Q4",Network_Length__kms[Category],$F98), IF($G$5="Calendar Year",SUMIFS(Network_Length__kms[Length],Network_Length__kms[Year],a!D$200,Network_Length__kms[Quarter],"Q4",Network_Length__kms[Category],$F98),"")))))),"")</f>
        <v>35.200000000000003</v>
      </c>
      <c r="K98" s="889">
        <f>IFERROR(SUM(IF($G$5="Q1",SUMIFS(Network_Length__kms[Length],Network_Length__kms[Year],a!E$200,Network_Length__kms[Quarter],"Q1",Network_Length__kms[Category],$F98),IF($G$5="Q2",SUMIFS(Network_Length__kms[Length],Network_Length__kms[Year],a!E$200,Network_Length__kms[Quarter],"Q2",Network_Length__kms[Category],$F98),IF($G$5="Q3",SUMIFS(Network_Length__kms[Length],Network_Length__kms[Year],a!E$200,Network_Length__kms[Quarter],"Q3",Network_Length__kms[Category],$F98),IF($G$5="Q4",SUMIFS(Network_Length__kms[Length],Network_Length__kms[Year],a!E$200,Network_Length__kms[Quarter],"Q4",Network_Length__kms[Category],$F98), IF($G$5="Calendar Year",SUMIFS(Network_Length__kms[Length],Network_Length__kms[Year],a!E$200,Network_Length__kms[Quarter],"Q4",Network_Length__kms[Category],$F98),"")))))),"")</f>
        <v>35.200000000000003</v>
      </c>
    </row>
    <row r="99" spans="6:11" ht="16" thickBot="1">
      <c r="F99" s="442" t="s">
        <v>205</v>
      </c>
      <c r="G99" s="890">
        <f>SUM(G95:G98)</f>
        <v>3100.5</v>
      </c>
      <c r="H99" s="890">
        <f>SUM(H95:H98)</f>
        <v>3430.9</v>
      </c>
      <c r="I99" s="890">
        <f>SUM(I95:I98)</f>
        <v>3385.56</v>
      </c>
      <c r="J99" s="890">
        <f>SUM(J95:J98)</f>
        <v>3612.16</v>
      </c>
      <c r="K99" s="891">
        <f>SUM(K95:K98)</f>
        <v>4848.5237999999999</v>
      </c>
    </row>
    <row r="100" spans="6:11" ht="16" thickBot="1">
      <c r="F100" s="418" t="s">
        <v>763</v>
      </c>
      <c r="G100" s="436" t="str">
        <f>G94</f>
        <v>2020-Q3</v>
      </c>
      <c r="H100" s="436" t="str">
        <f>H94</f>
        <v>2021-Q3</v>
      </c>
      <c r="I100" s="436" t="str">
        <f>I94</f>
        <v>2022-Q3</v>
      </c>
      <c r="J100" s="436" t="str">
        <f>J94</f>
        <v>2023-Q3</v>
      </c>
      <c r="K100" s="437" t="str">
        <f>K94</f>
        <v>2024-Q3</v>
      </c>
    </row>
    <row r="101" spans="6:11">
      <c r="F101" s="422" t="s">
        <v>69</v>
      </c>
      <c r="G101" s="427">
        <f>IFERROR(SUM(IF($G$5="Q1",SUMIFS(Energy_Purchases_MWh[Energy purchased],Energy_Purchases_MWh[Year],a!A$200,Energy_Purchases_MWh[Quarter],"Q1",Energy_Purchases_MWh[Plant Name],$F101),IF($G$5="Q2",SUMIFS(Energy_Purchases_MWh[Energy purchased],Energy_Purchases_MWh[Year],a!A$200,Energy_Purchases_MWh[Quarter],"Q2",Energy_Purchases_MWh[Plant Name],$F101),IF($G$5="Q3",SUMIFS(Energy_Purchases_MWh[Energy purchased],Energy_Purchases_MWh[Year],a!A$200,Energy_Purchases_MWh[Quarter],"Q3",Energy_Purchases_MWh[Plant Name],$F101),IF($G$5="Q4",SUMIFS(Energy_Purchases_MWh[Energy purchased],Energy_Purchases_MWh[Year],a!A$200,Energy_Purchases_MWh[Quarter],"Q4",Energy_Purchases_MWh[Plant Name],$F101), IF($G$5="Calendar Year",SUMIFS(Energy_Purchases_MWh[Energy purchased],Energy_Purchases_MWh[Year],a!A$200,Energy_Purchases_MWh[Plant Name],$F101),""))))))/10^3,"")</f>
        <v>3.6403620000000001</v>
      </c>
      <c r="H101" s="427">
        <f>IFERROR(SUM(IF($G$5="Q1",SUMIFS(Energy_Purchases_MWh[Energy purchased],Energy_Purchases_MWh[Year],a!B$200,Energy_Purchases_MWh[Quarter],"Q1",Energy_Purchases_MWh[Plant Name],$F101),IF($G$5="Q2",SUMIFS(Energy_Purchases_MWh[Energy purchased],Energy_Purchases_MWh[Year],a!B$200,Energy_Purchases_MWh[Quarter],"Q2",Energy_Purchases_MWh[Plant Name],$F101),IF($G$5="Q3",SUMIFS(Energy_Purchases_MWh[Energy purchased],Energy_Purchases_MWh[Year],a!B$200,Energy_Purchases_MWh[Quarter],"Q3",Energy_Purchases_MWh[Plant Name],$F101),IF($G$5="Q4",SUMIFS(Energy_Purchases_MWh[Energy purchased],Energy_Purchases_MWh[Year],a!B$200,Energy_Purchases_MWh[Quarter],"Q4",Energy_Purchases_MWh[Plant Name],$F101), IF($G$5="Calendar Year",SUMIFS(Energy_Purchases_MWh[Energy purchased],Energy_Purchases_MWh[Year],a!B$200,Energy_Purchases_MWh[Plant Name],$F101),""))))))/10^3,"")</f>
        <v>3.7811720000000002</v>
      </c>
      <c r="I101" s="427">
        <f>IFERROR(SUM(IF($G$5="Q1",SUMIFS(Energy_Purchases_MWh[Energy purchased],Energy_Purchases_MWh[Year],a!C$200,Energy_Purchases_MWh[Quarter],"Q1",Energy_Purchases_MWh[Plant Name],$F101),IF($G$5="Q2",SUMIFS(Energy_Purchases_MWh[Energy purchased],Energy_Purchases_MWh[Year],a!C$200,Energy_Purchases_MWh[Quarter],"Q2",Energy_Purchases_MWh[Plant Name],$F101),IF($G$5="Q3",SUMIFS(Energy_Purchases_MWh[Energy purchased],Energy_Purchases_MWh[Year],a!C$200,Energy_Purchases_MWh[Quarter],"Q3",Energy_Purchases_MWh[Plant Name],$F101),IF($G$5="Q4",SUMIFS(Energy_Purchases_MWh[Energy purchased],Energy_Purchases_MWh[Year],a!C$200,Energy_Purchases_MWh[Quarter],"Q4",Energy_Purchases_MWh[Plant Name],$F101), IF($G$5="Calendar Year",SUMIFS(Energy_Purchases_MWh[Energy purchased],Energy_Purchases_MWh[Year],a!C$200,Energy_Purchases_MWh[Plant Name],$F101),""))))))/10^3,"")</f>
        <v>3.742</v>
      </c>
      <c r="J101" s="427">
        <f>IFERROR(SUM(IF($G$5="Q1",SUMIFS(Energy_Purchases_MWh[Energy purchased],Energy_Purchases_MWh[Year],a!D$200,Energy_Purchases_MWh[Quarter],"Q1",Energy_Purchases_MWh[Plant Name],$F101),IF($G$5="Q2",SUMIFS(Energy_Purchases_MWh[Energy purchased],Energy_Purchases_MWh[Year],a!D$200,Energy_Purchases_MWh[Quarter],"Q2",Energy_Purchases_MWh[Plant Name],$F101),IF($G$5="Q3",SUMIFS(Energy_Purchases_MWh[Energy purchased],Energy_Purchases_MWh[Year],a!D$200,Energy_Purchases_MWh[Quarter],"Q3",Energy_Purchases_MWh[Plant Name],$F101),IF($G$5="Q4",SUMIFS(Energy_Purchases_MWh[Energy purchased],Energy_Purchases_MWh[Year],a!D$200,Energy_Purchases_MWh[Quarter],"Q4",Energy_Purchases_MWh[Plant Name],$F101), IF($G$5="Calendar Year",SUMIFS(Energy_Purchases_MWh[Energy purchased],Energy_Purchases_MWh[Year],a!D$200,Energy_Purchases_MWh[Plant Name],$F101),""))))))/10^3,"")</f>
        <v>3.9403319999999997</v>
      </c>
      <c r="K101" s="428">
        <f>IFERROR(SUM(IF($G$5="Q1",SUMIFS(Energy_Purchases_MWh[Energy purchased],Energy_Purchases_MWh[Year],a!E$200,Energy_Purchases_MWh[Quarter],"Q1",Energy_Purchases_MWh[Plant Name],$F101),IF($G$5="Q2",SUMIFS(Energy_Purchases_MWh[Energy purchased],Energy_Purchases_MWh[Year],a!E$200,Energy_Purchases_MWh[Quarter],"Q2",Energy_Purchases_MWh[Plant Name],$F101),IF($G$5="Q3",SUMIFS(Energy_Purchases_MWh[Energy purchased],Energy_Purchases_MWh[Year],a!E$200,Energy_Purchases_MWh[Quarter],"Q3",Energy_Purchases_MWh[Plant Name],$F101),IF($G$5="Q4",SUMIFS(Energy_Purchases_MWh[Energy purchased],Energy_Purchases_MWh[Year],a!E$200,Energy_Purchases_MWh[Quarter],"Q4",Energy_Purchases_MWh[Plant Name],$F101), IF($G$5="Calendar Year",SUMIFS(Energy_Purchases_MWh[Energy purchased],Energy_Purchases_MWh[Year],a!E$200,Energy_Purchases_MWh[Plant Name],$F101),""))))))/10^3,"")</f>
        <v>3.7580089999999999</v>
      </c>
    </row>
    <row r="102" spans="6:11">
      <c r="F102" s="422" t="s">
        <v>681</v>
      </c>
      <c r="G102" s="427">
        <f>IFERROR(SUM(IF($G$5="Q1",SUMIFS(Energy_Purchases_MWh[Energy purchased],Energy_Purchases_MWh[Year],a!A$200,Energy_Purchases_MWh[Quarter],"Q1",Energy_Purchases_MWh[Plant Name],$F102),IF($G$5="Q2",SUMIFS(Energy_Purchases_MWh[Energy purchased],Energy_Purchases_MWh[Year],a!A$200,Energy_Purchases_MWh[Quarter],"Q2",Energy_Purchases_MWh[Plant Name],$F102),IF($G$5="Q3",SUMIFS(Energy_Purchases_MWh[Energy purchased],Energy_Purchases_MWh[Year],a!A$200,Energy_Purchases_MWh[Quarter],"Q3",Energy_Purchases_MWh[Plant Name],$F102),IF($G$5="Q4",SUMIFS(Energy_Purchases_MWh[Energy purchased],Energy_Purchases_MWh[Year],a!A$200,Energy_Purchases_MWh[Quarter],"Q4",Energy_Purchases_MWh[Plant Name],$F102), IF($G$5="Calendar Year",SUMIFS(Energy_Purchases_MWh[Energy purchased],Energy_Purchases_MWh[Year],a!A$200,Energy_Purchases_MWh[Plant Name],$F102),""))))))/10^3,"")</f>
        <v>0</v>
      </c>
      <c r="H102" s="427">
        <f>IFERROR(SUM(IF($G$5="Q1",SUMIFS(Energy_Purchases_MWh[Energy purchased],Energy_Purchases_MWh[Year],a!B$200,Energy_Purchases_MWh[Quarter],"Q1",Energy_Purchases_MWh[Plant Name],$F102),IF($G$5="Q2",SUMIFS(Energy_Purchases_MWh[Energy purchased],Energy_Purchases_MWh[Year],a!B$200,Energy_Purchases_MWh[Quarter],"Q2",Energy_Purchases_MWh[Plant Name],$F102),IF($G$5="Q3",SUMIFS(Energy_Purchases_MWh[Energy purchased],Energy_Purchases_MWh[Year],a!B$200,Energy_Purchases_MWh[Quarter],"Q3",Energy_Purchases_MWh[Plant Name],$F102),IF($G$5="Q4",SUMIFS(Energy_Purchases_MWh[Energy purchased],Energy_Purchases_MWh[Year],a!B$200,Energy_Purchases_MWh[Quarter],"Q4",Energy_Purchases_MWh[Plant Name],$F102), IF($G$5="Calendar Year",SUMIFS(Energy_Purchases_MWh[Energy purchased],Energy_Purchases_MWh[Year],a!B$200,Energy_Purchases_MWh[Plant Name],$F102),""))))))/10^3,"")</f>
        <v>0</v>
      </c>
      <c r="I102" s="427">
        <f>IFERROR(SUM(IF($G$5="Q1",SUMIFS(Energy_Purchases_MWh[Energy purchased],Energy_Purchases_MWh[Year],a!C$200,Energy_Purchases_MWh[Quarter],"Q1",Energy_Purchases_MWh[Plant Name],$F102),IF($G$5="Q2",SUMIFS(Energy_Purchases_MWh[Energy purchased],Energy_Purchases_MWh[Year],a!C$200,Energy_Purchases_MWh[Quarter],"Q2",Energy_Purchases_MWh[Plant Name],$F102),IF($G$5="Q3",SUMIFS(Energy_Purchases_MWh[Energy purchased],Energy_Purchases_MWh[Year],a!C$200,Energy_Purchases_MWh[Quarter],"Q3",Energy_Purchases_MWh[Plant Name],$F102),IF($G$5="Q4",SUMIFS(Energy_Purchases_MWh[Energy purchased],Energy_Purchases_MWh[Year],a!C$200,Energy_Purchases_MWh[Quarter],"Q4",Energy_Purchases_MWh[Plant Name],$F102), IF($G$5="Calendar Year",SUMIFS(Energy_Purchases_MWh[Energy purchased],Energy_Purchases_MWh[Year],a!C$200,Energy_Purchases_MWh[Plant Name],$F102),""))))))/10^3,"")</f>
        <v>0</v>
      </c>
      <c r="J102" s="427">
        <f>IFERROR(SUM(IF($G$5="Q1",SUMIFS(Energy_Purchases_MWh[Energy purchased],Energy_Purchases_MWh[Year],a!D$200,Energy_Purchases_MWh[Quarter],"Q1",Energy_Purchases_MWh[Plant Name],$F102),IF($G$5="Q2",SUMIFS(Energy_Purchases_MWh[Energy purchased],Energy_Purchases_MWh[Year],a!D$200,Energy_Purchases_MWh[Quarter],"Q2",Energy_Purchases_MWh[Plant Name],$F102),IF($G$5="Q3",SUMIFS(Energy_Purchases_MWh[Energy purchased],Energy_Purchases_MWh[Year],a!D$200,Energy_Purchases_MWh[Quarter],"Q3",Energy_Purchases_MWh[Plant Name],$F102),IF($G$5="Q4",SUMIFS(Energy_Purchases_MWh[Energy purchased],Energy_Purchases_MWh[Year],a!D$200,Energy_Purchases_MWh[Quarter],"Q4",Energy_Purchases_MWh[Plant Name],$F102), IF($G$5="Calendar Year",SUMIFS(Energy_Purchases_MWh[Energy purchased],Energy_Purchases_MWh[Year],a!D$200,Energy_Purchases_MWh[Plant Name],$F102),""))))))/10^3,"")</f>
        <v>7.0983368000000011</v>
      </c>
      <c r="K102" s="428">
        <f>IFERROR(SUM(IF($G$5="Q1",SUMIFS(Energy_Purchases_MWh[Energy purchased],Energy_Purchases_MWh[Year],a!E$200,Energy_Purchases_MWh[Quarter],"Q1",Energy_Purchases_MWh[Plant Name],$F102),IF($G$5="Q2",SUMIFS(Energy_Purchases_MWh[Energy purchased],Energy_Purchases_MWh[Year],a!E$200,Energy_Purchases_MWh[Quarter],"Q2",Energy_Purchases_MWh[Plant Name],$F102),IF($G$5="Q3",SUMIFS(Energy_Purchases_MWh[Energy purchased],Energy_Purchases_MWh[Year],a!E$200,Energy_Purchases_MWh[Quarter],"Q3",Energy_Purchases_MWh[Plant Name],$F102),IF($G$5="Q4",SUMIFS(Energy_Purchases_MWh[Energy purchased],Energy_Purchases_MWh[Year],a!E$200,Energy_Purchases_MWh[Quarter],"Q4",Energy_Purchases_MWh[Plant Name],$F102), IF($G$5="Calendar Year",SUMIFS(Energy_Purchases_MWh[Energy purchased],Energy_Purchases_MWh[Year],a!E$200,Energy_Purchases_MWh[Plant Name],$F102),""))))))/10^3,"")</f>
        <v>0</v>
      </c>
    </row>
    <row r="103" spans="6:11">
      <c r="F103" s="422" t="s">
        <v>515</v>
      </c>
      <c r="G103" s="427">
        <f>IFERROR(SUM(IF($G$5="Q1",SUMIFS(Energy_Purchases_MWh[Energy purchased],Energy_Purchases_MWh[Year],a!A$200,Energy_Purchases_MWh[Quarter],"Q1",Energy_Purchases_MWh[Plant Name],$F103),IF($G$5="Q2",SUMIFS(Energy_Purchases_MWh[Energy purchased],Energy_Purchases_MWh[Year],a!A$200,Energy_Purchases_MWh[Quarter],"Q2",Energy_Purchases_MWh[Plant Name],$F103),IF($G$5="Q3",SUMIFS(Energy_Purchases_MWh[Energy purchased],Energy_Purchases_MWh[Year],a!A$200,Energy_Purchases_MWh[Quarter],"Q3",Energy_Purchases_MWh[Plant Name],$F103),IF($G$5="Q4",SUMIFS(Energy_Purchases_MWh[Energy purchased],Energy_Purchases_MWh[Year],a!A$200,Energy_Purchases_MWh[Quarter],"Q4",Energy_Purchases_MWh[Plant Name],$F103), IF($G$5="Calendar Year",SUMIFS(Energy_Purchases_MWh[Energy purchased],Energy_Purchases_MWh[Year],a!A$200,Energy_Purchases_MWh[Plant Name],$F103),""))))))/10^3,"")</f>
        <v>0</v>
      </c>
      <c r="H103" s="427">
        <f>IFERROR(SUM(IF($G$5="Q1",SUMIFS(Energy_Purchases_MWh[Energy purchased],Energy_Purchases_MWh[Year],a!B$200,Energy_Purchases_MWh[Quarter],"Q1",Energy_Purchases_MWh[Plant Name],$F103),IF($G$5="Q2",SUMIFS(Energy_Purchases_MWh[Energy purchased],Energy_Purchases_MWh[Year],a!B$200,Energy_Purchases_MWh[Quarter],"Q2",Energy_Purchases_MWh[Plant Name],$F103),IF($G$5="Q3",SUMIFS(Energy_Purchases_MWh[Energy purchased],Energy_Purchases_MWh[Year],a!B$200,Energy_Purchases_MWh[Quarter],"Q3",Energy_Purchases_MWh[Plant Name],$F103),IF($G$5="Q4",SUMIFS(Energy_Purchases_MWh[Energy purchased],Energy_Purchases_MWh[Year],a!B$200,Energy_Purchases_MWh[Quarter],"Q4",Energy_Purchases_MWh[Plant Name],$F103), IF($G$5="Calendar Year",SUMIFS(Energy_Purchases_MWh[Energy purchased],Energy_Purchases_MWh[Year],a!B$200,Energy_Purchases_MWh[Plant Name],$F103),""))))))/10^3,"")</f>
        <v>10.72203</v>
      </c>
      <c r="I103" s="427">
        <f>IFERROR(SUM(IF($G$5="Q1",SUMIFS(Energy_Purchases_MWh[Energy purchased],Energy_Purchases_MWh[Year],a!C$200,Energy_Purchases_MWh[Quarter],"Q1",Energy_Purchases_MWh[Plant Name],$F103),IF($G$5="Q2",SUMIFS(Energy_Purchases_MWh[Energy purchased],Energy_Purchases_MWh[Year],a!C$200,Energy_Purchases_MWh[Quarter],"Q2",Energy_Purchases_MWh[Plant Name],$F103),IF($G$5="Q3",SUMIFS(Energy_Purchases_MWh[Energy purchased],Energy_Purchases_MWh[Year],a!C$200,Energy_Purchases_MWh[Quarter],"Q3",Energy_Purchases_MWh[Plant Name],$F103),IF($G$5="Q4",SUMIFS(Energy_Purchases_MWh[Energy purchased],Energy_Purchases_MWh[Year],a!C$200,Energy_Purchases_MWh[Quarter],"Q4",Energy_Purchases_MWh[Plant Name],$F103), IF($G$5="Calendar Year",SUMIFS(Energy_Purchases_MWh[Energy purchased],Energy_Purchases_MWh[Year],a!C$200,Energy_Purchases_MWh[Plant Name],$F103),""))))))/10^3,"")</f>
        <v>8.7370000000000001</v>
      </c>
      <c r="J103" s="427">
        <f>IFERROR(SUM(IF($G$5="Q1",SUMIFS(Energy_Purchases_MWh[Energy purchased],Energy_Purchases_MWh[Year],a!D$200,Energy_Purchases_MWh[Quarter],"Q1",Energy_Purchases_MWh[Plant Name],$F103),IF($G$5="Q2",SUMIFS(Energy_Purchases_MWh[Energy purchased],Energy_Purchases_MWh[Year],a!D$200,Energy_Purchases_MWh[Quarter],"Q2",Energy_Purchases_MWh[Plant Name],$F103),IF($G$5="Q3",SUMIFS(Energy_Purchases_MWh[Energy purchased],Energy_Purchases_MWh[Year],a!D$200,Energy_Purchases_MWh[Quarter],"Q3",Energy_Purchases_MWh[Plant Name],$F103),IF($G$5="Q4",SUMIFS(Energy_Purchases_MWh[Energy purchased],Energy_Purchases_MWh[Year],a!D$200,Energy_Purchases_MWh[Quarter],"Q4",Energy_Purchases_MWh[Plant Name],$F103), IF($G$5="Calendar Year",SUMIFS(Energy_Purchases_MWh[Energy purchased],Energy_Purchases_MWh[Year],a!D$200,Energy_Purchases_MWh[Plant Name],$F103),""))))))/10^3,"")</f>
        <v>7.3147311000000022</v>
      </c>
      <c r="K103" s="428">
        <f>IFERROR(SUM(IF($G$5="Q1",SUMIFS(Energy_Purchases_MWh[Energy purchased],Energy_Purchases_MWh[Year],a!E$200,Energy_Purchases_MWh[Quarter],"Q1",Energy_Purchases_MWh[Plant Name],$F103),IF($G$5="Q2",SUMIFS(Energy_Purchases_MWh[Energy purchased],Energy_Purchases_MWh[Year],a!E$200,Energy_Purchases_MWh[Quarter],"Q2",Energy_Purchases_MWh[Plant Name],$F103),IF($G$5="Q3",SUMIFS(Energy_Purchases_MWh[Energy purchased],Energy_Purchases_MWh[Year],a!E$200,Energy_Purchases_MWh[Quarter],"Q3",Energy_Purchases_MWh[Plant Name],$F103),IF($G$5="Q4",SUMIFS(Energy_Purchases_MWh[Energy purchased],Energy_Purchases_MWh[Year],a!E$200,Energy_Purchases_MWh[Quarter],"Q4",Energy_Purchases_MWh[Plant Name],$F103), IF($G$5="Calendar Year",SUMIFS(Energy_Purchases_MWh[Energy purchased],Energy_Purchases_MWh[Year],a!E$200,Energy_Purchases_MWh[Plant Name],$F103),""))))))/10^3,"")</f>
        <v>145.08841000000001</v>
      </c>
    </row>
    <row r="104" spans="6:11">
      <c r="F104" s="422" t="s">
        <v>658</v>
      </c>
      <c r="G104" s="427">
        <f>IFERROR(SUM(IF($G$5="Q1",SUMIFS(Energy_Purchases_MWh[Energy purchased],Energy_Purchases_MWh[Year],a!A$200,Energy_Purchases_MWh[Quarter],"Q1",Energy_Purchases_MWh[Plant Name],$F104),IF($G$5="Q2",SUMIFS(Energy_Purchases_MWh[Energy purchased],Energy_Purchases_MWh[Year],a!A$200,Energy_Purchases_MWh[Quarter],"Q2",Energy_Purchases_MWh[Plant Name],$F104),IF($G$5="Q3",SUMIFS(Energy_Purchases_MWh[Energy purchased],Energy_Purchases_MWh[Year],a!A$200,Energy_Purchases_MWh[Quarter],"Q3",Energy_Purchases_MWh[Plant Name],$F104),IF($G$5="Q4",SUMIFS(Energy_Purchases_MWh[Energy purchased],Energy_Purchases_MWh[Year],a!A$200,Energy_Purchases_MWh[Quarter],"Q4",Energy_Purchases_MWh[Plant Name],$F104), IF($G$5="Calendar Year",SUMIFS(Energy_Purchases_MWh[Energy purchased],Energy_Purchases_MWh[Year],a!A$200,Energy_Purchases_MWh[Plant Name],$F104),""))))))/10^3,"")</f>
        <v>11.415239999999999</v>
      </c>
      <c r="H104" s="427">
        <f>IFERROR(SUM(IF($G$5="Q1",SUMIFS(Energy_Purchases_MWh[Energy purchased],Energy_Purchases_MWh[Year],a!B$200,Energy_Purchases_MWh[Quarter],"Q1",Energy_Purchases_MWh[Plant Name],$F104),IF($G$5="Q2",SUMIFS(Energy_Purchases_MWh[Energy purchased],Energy_Purchases_MWh[Year],a!B$200,Energy_Purchases_MWh[Quarter],"Q2",Energy_Purchases_MWh[Plant Name],$F104),IF($G$5="Q3",SUMIFS(Energy_Purchases_MWh[Energy purchased],Energy_Purchases_MWh[Year],a!B$200,Energy_Purchases_MWh[Quarter],"Q3",Energy_Purchases_MWh[Plant Name],$F104),IF($G$5="Q4",SUMIFS(Energy_Purchases_MWh[Energy purchased],Energy_Purchases_MWh[Year],a!B$200,Energy_Purchases_MWh[Quarter],"Q4",Energy_Purchases_MWh[Plant Name],$F104), IF($G$5="Calendar Year",SUMIFS(Energy_Purchases_MWh[Energy purchased],Energy_Purchases_MWh[Year],a!B$200,Energy_Purchases_MWh[Plant Name],$F104),""))))))/10^3,"")</f>
        <v>12.342720000000009</v>
      </c>
      <c r="I104" s="427">
        <f>IFERROR(SUM(IF($G$5="Q1",SUMIFS(Energy_Purchases_MWh[Energy purchased],Energy_Purchases_MWh[Year],a!C$200,Energy_Purchases_MWh[Quarter],"Q1",Energy_Purchases_MWh[Plant Name],$F104),IF($G$5="Q2",SUMIFS(Energy_Purchases_MWh[Energy purchased],Energy_Purchases_MWh[Year],a!C$200,Energy_Purchases_MWh[Quarter],"Q2",Energy_Purchases_MWh[Plant Name],$F104),IF($G$5="Q3",SUMIFS(Energy_Purchases_MWh[Energy purchased],Energy_Purchases_MWh[Year],a!C$200,Energy_Purchases_MWh[Quarter],"Q3",Energy_Purchases_MWh[Plant Name],$F104),IF($G$5="Q4",SUMIFS(Energy_Purchases_MWh[Energy purchased],Energy_Purchases_MWh[Year],a!C$200,Energy_Purchases_MWh[Quarter],"Q4",Energy_Purchases_MWh[Plant Name],$F104), IF($G$5="Calendar Year",SUMIFS(Energy_Purchases_MWh[Energy purchased],Energy_Purchases_MWh[Year],a!C$200,Energy_Purchases_MWh[Plant Name],$F104),""))))))/10^3,"")</f>
        <v>16.46</v>
      </c>
      <c r="J104" s="427">
        <f>IFERROR(SUM(IF($G$5="Q1",SUMIFS(Energy_Purchases_MWh[Energy purchased],Energy_Purchases_MWh[Year],a!D$200,Energy_Purchases_MWh[Quarter],"Q1",Energy_Purchases_MWh[Plant Name],$F104),IF($G$5="Q2",SUMIFS(Energy_Purchases_MWh[Energy purchased],Energy_Purchases_MWh[Year],a!D$200,Energy_Purchases_MWh[Quarter],"Q2",Energy_Purchases_MWh[Plant Name],$F104),IF($G$5="Q3",SUMIFS(Energy_Purchases_MWh[Energy purchased],Energy_Purchases_MWh[Year],a!D$200,Energy_Purchases_MWh[Quarter],"Q3",Energy_Purchases_MWh[Plant Name],$F104),IF($G$5="Q4",SUMIFS(Energy_Purchases_MWh[Energy purchased],Energy_Purchases_MWh[Year],a!D$200,Energy_Purchases_MWh[Quarter],"Q4",Energy_Purchases_MWh[Plant Name],$F104), IF($G$5="Calendar Year",SUMIFS(Energy_Purchases_MWh[Energy purchased],Energy_Purchases_MWh[Year],a!D$200,Energy_Purchases_MWh[Plant Name],$F104),""))))))/10^3,"")</f>
        <v>19.826400000000003</v>
      </c>
      <c r="K104" s="428">
        <f>IFERROR(SUM(IF($G$5="Q1",SUMIFS(Energy_Purchases_MWh[Energy purchased],Energy_Purchases_MWh[Year],a!E$200,Energy_Purchases_MWh[Quarter],"Q1",Energy_Purchases_MWh[Plant Name],$F104),IF($G$5="Q2",SUMIFS(Energy_Purchases_MWh[Energy purchased],Energy_Purchases_MWh[Year],a!E$200,Energy_Purchases_MWh[Quarter],"Q2",Energy_Purchases_MWh[Plant Name],$F104),IF($G$5="Q3",SUMIFS(Energy_Purchases_MWh[Energy purchased],Energy_Purchases_MWh[Year],a!E$200,Energy_Purchases_MWh[Quarter],"Q3",Energy_Purchases_MWh[Plant Name],$F104),IF($G$5="Q4",SUMIFS(Energy_Purchases_MWh[Energy purchased],Energy_Purchases_MWh[Year],a!E$200,Energy_Purchases_MWh[Quarter],"Q4",Energy_Purchases_MWh[Plant Name],$F104), IF($G$5="Calendar Year",SUMIFS(Energy_Purchases_MWh[Energy purchased],Energy_Purchases_MWh[Year],a!E$200,Energy_Purchases_MWh[Plant Name],$F104),""))))))/10^3,"")</f>
        <v>23.771750000000001</v>
      </c>
    </row>
    <row r="105" spans="6:11">
      <c r="F105" s="422" t="s">
        <v>83</v>
      </c>
      <c r="G105" s="427">
        <f>IFERROR(SUM(IF($G$5="Q1",SUMIFS(Energy_Purchases_MWh[Energy purchased],Energy_Purchases_MWh[Year],a!A$200,Energy_Purchases_MWh[Quarter],"Q1",Energy_Purchases_MWh[Plant Name],$F105),IF($G$5="Q2",SUMIFS(Energy_Purchases_MWh[Energy purchased],Energy_Purchases_MWh[Year],a!A$200,Energy_Purchases_MWh[Quarter],"Q2",Energy_Purchases_MWh[Plant Name],$F105),IF($G$5="Q3",SUMIFS(Energy_Purchases_MWh[Energy purchased],Energy_Purchases_MWh[Year],a!A$200,Energy_Purchases_MWh[Quarter],"Q3",Energy_Purchases_MWh[Plant Name],$F105),IF($G$5="Q4",SUMIFS(Energy_Purchases_MWh[Energy purchased],Energy_Purchases_MWh[Year],a!A$200,Energy_Purchases_MWh[Quarter],"Q4",Energy_Purchases_MWh[Plant Name],$F105), IF($G$5="Calendar Year",SUMIFS(Energy_Purchases_MWh[Energy purchased],Energy_Purchases_MWh[Year],a!A$200,Energy_Purchases_MWh[Plant Name],$F105),""))))))/10^3,"")</f>
        <v>0</v>
      </c>
      <c r="H105" s="427">
        <f>IFERROR(SUM(IF($G$5="Q1",SUMIFS(Energy_Purchases_MWh[Energy purchased],Energy_Purchases_MWh[Year],a!B$200,Energy_Purchases_MWh[Quarter],"Q1",Energy_Purchases_MWh[Plant Name],$F105),IF($G$5="Q2",SUMIFS(Energy_Purchases_MWh[Energy purchased],Energy_Purchases_MWh[Year],a!B$200,Energy_Purchases_MWh[Quarter],"Q2",Energy_Purchases_MWh[Plant Name],$F105),IF($G$5="Q3",SUMIFS(Energy_Purchases_MWh[Energy purchased],Energy_Purchases_MWh[Year],a!B$200,Energy_Purchases_MWh[Quarter],"Q3",Energy_Purchases_MWh[Plant Name],$F105),IF($G$5="Q4",SUMIFS(Energy_Purchases_MWh[Energy purchased],Energy_Purchases_MWh[Year],a!B$200,Energy_Purchases_MWh[Quarter],"Q4",Energy_Purchases_MWh[Plant Name],$F105), IF($G$5="Calendar Year",SUMIFS(Energy_Purchases_MWh[Energy purchased],Energy_Purchases_MWh[Year],a!B$200,Energy_Purchases_MWh[Plant Name],$F105),""))))))/10^3,"")</f>
        <v>0</v>
      </c>
      <c r="I105" s="427">
        <f>IFERROR(SUM(IF($G$5="Q1",SUMIFS(Energy_Purchases_MWh[Energy purchased],Energy_Purchases_MWh[Year],a!C$200,Energy_Purchases_MWh[Quarter],"Q1",Energy_Purchases_MWh[Plant Name],$F105),IF($G$5="Q2",SUMIFS(Energy_Purchases_MWh[Energy purchased],Energy_Purchases_MWh[Year],a!C$200,Energy_Purchases_MWh[Quarter],"Q2",Energy_Purchases_MWh[Plant Name],$F105),IF($G$5="Q3",SUMIFS(Energy_Purchases_MWh[Energy purchased],Energy_Purchases_MWh[Year],a!C$200,Energy_Purchases_MWh[Quarter],"Q3",Energy_Purchases_MWh[Plant Name],$F105),IF($G$5="Q4",SUMIFS(Energy_Purchases_MWh[Energy purchased],Energy_Purchases_MWh[Year],a!C$200,Energy_Purchases_MWh[Quarter],"Q4",Energy_Purchases_MWh[Plant Name],$F105), IF($G$5="Calendar Year",SUMIFS(Energy_Purchases_MWh[Energy purchased],Energy_Purchases_MWh[Year],a!C$200,Energy_Purchases_MWh[Plant Name],$F105),""))))))/10^3,"")</f>
        <v>0</v>
      </c>
      <c r="J105" s="427">
        <f>IFERROR(SUM(IF($G$5="Q1",SUMIFS(Energy_Purchases_MWh[Energy purchased],Energy_Purchases_MWh[Year],a!D$200,Energy_Purchases_MWh[Quarter],"Q1",Energy_Purchases_MWh[Plant Name],$F105),IF($G$5="Q2",SUMIFS(Energy_Purchases_MWh[Energy purchased],Energy_Purchases_MWh[Year],a!D$200,Energy_Purchases_MWh[Quarter],"Q2",Energy_Purchases_MWh[Plant Name],$F105),IF($G$5="Q3",SUMIFS(Energy_Purchases_MWh[Energy purchased],Energy_Purchases_MWh[Year],a!D$200,Energy_Purchases_MWh[Quarter],"Q3",Energy_Purchases_MWh[Plant Name],$F105),IF($G$5="Q4",SUMIFS(Energy_Purchases_MWh[Energy purchased],Energy_Purchases_MWh[Year],a!D$200,Energy_Purchases_MWh[Quarter],"Q4",Energy_Purchases_MWh[Plant Name],$F105), IF($G$5="Calendar Year",SUMIFS(Energy_Purchases_MWh[Energy purchased],Energy_Purchases_MWh[Year],a!D$200,Energy_Purchases_MWh[Plant Name],$F105),""))))))/10^3,"")</f>
        <v>0</v>
      </c>
      <c r="K105" s="428">
        <f>IFERROR(SUM(IF($G$5="Q1",SUMIFS(Energy_Purchases_MWh[Energy purchased],Energy_Purchases_MWh[Year],a!E$200,Energy_Purchases_MWh[Quarter],"Q1",Energy_Purchases_MWh[Plant Name],$F105),IF($G$5="Q2",SUMIFS(Energy_Purchases_MWh[Energy purchased],Energy_Purchases_MWh[Year],a!E$200,Energy_Purchases_MWh[Quarter],"Q2",Energy_Purchases_MWh[Plant Name],$F105),IF($G$5="Q3",SUMIFS(Energy_Purchases_MWh[Energy purchased],Energy_Purchases_MWh[Year],a!E$200,Energy_Purchases_MWh[Quarter],"Q3",Energy_Purchases_MWh[Plant Name],$F105),IF($G$5="Q4",SUMIFS(Energy_Purchases_MWh[Energy purchased],Energy_Purchases_MWh[Year],a!E$200,Energy_Purchases_MWh[Quarter],"Q4",Energy_Purchases_MWh[Plant Name],$F105), IF($G$5="Calendar Year",SUMIFS(Energy_Purchases_MWh[Energy purchased],Energy_Purchases_MWh[Year],a!E$200,Energy_Purchases_MWh[Plant Name],$F105),""))))))/10^3,"")</f>
        <v>0</v>
      </c>
    </row>
    <row r="106" spans="6:11">
      <c r="F106" s="422" t="s">
        <v>657</v>
      </c>
      <c r="G106" s="427">
        <f>IFERROR(SUM(IF($G$5="Q1",SUMIFS(Energy_Purchases_MWh[Energy purchased],Energy_Purchases_MWh[Year],a!A$200,Energy_Purchases_MWh[Quarter],"Q1",Energy_Purchases_MWh[Plant Name],$F106),IF($G$5="Q2",SUMIFS(Energy_Purchases_MWh[Energy purchased],Energy_Purchases_MWh[Year],a!A$200,Energy_Purchases_MWh[Quarter],"Q2",Energy_Purchases_MWh[Plant Name],$F106),IF($G$5="Q3",SUMIFS(Energy_Purchases_MWh[Energy purchased],Energy_Purchases_MWh[Year],a!A$200,Energy_Purchases_MWh[Quarter],"Q3",Energy_Purchases_MWh[Plant Name],$F106),IF($G$5="Q4",SUMIFS(Energy_Purchases_MWh[Energy purchased],Energy_Purchases_MWh[Year],a!A$200,Energy_Purchases_MWh[Quarter],"Q4",Energy_Purchases_MWh[Plant Name],$F106), IF($G$5="Calendar Year",SUMIFS(Energy_Purchases_MWh[Energy purchased],Energy_Purchases_MWh[Year],a!A$200,Energy_Purchases_MWh[Plant Name],$F106),""))))))/10^3,"")</f>
        <v>17.672799999999999</v>
      </c>
      <c r="H106" s="427">
        <f>IFERROR(SUM(IF($G$5="Q1",SUMIFS(Energy_Purchases_MWh[Energy purchased],Energy_Purchases_MWh[Year],a!B$200,Energy_Purchases_MWh[Quarter],"Q1",Energy_Purchases_MWh[Plant Name],$F106),IF($G$5="Q2",SUMIFS(Energy_Purchases_MWh[Energy purchased],Energy_Purchases_MWh[Year],a!B$200,Energy_Purchases_MWh[Quarter],"Q2",Energy_Purchases_MWh[Plant Name],$F106),IF($G$5="Q3",SUMIFS(Energy_Purchases_MWh[Energy purchased],Energy_Purchases_MWh[Year],a!B$200,Energy_Purchases_MWh[Quarter],"Q3",Energy_Purchases_MWh[Plant Name],$F106),IF($G$5="Q4",SUMIFS(Energy_Purchases_MWh[Energy purchased],Energy_Purchases_MWh[Year],a!B$200,Energy_Purchases_MWh[Quarter],"Q4",Energy_Purchases_MWh[Plant Name],$F106), IF($G$5="Calendar Year",SUMIFS(Energy_Purchases_MWh[Energy purchased],Energy_Purchases_MWh[Year],a!B$200,Energy_Purchases_MWh[Plant Name],$F106),""))))))/10^3,"")</f>
        <v>15.28388</v>
      </c>
      <c r="I106" s="427">
        <f>IFERROR(SUM(IF($G$5="Q1",SUMIFS(Energy_Purchases_MWh[Energy purchased],Energy_Purchases_MWh[Year],a!C$200,Energy_Purchases_MWh[Quarter],"Q1",Energy_Purchases_MWh[Plant Name],$F106),IF($G$5="Q2",SUMIFS(Energy_Purchases_MWh[Energy purchased],Energy_Purchases_MWh[Year],a!C$200,Energy_Purchases_MWh[Quarter],"Q2",Energy_Purchases_MWh[Plant Name],$F106),IF($G$5="Q3",SUMIFS(Energy_Purchases_MWh[Energy purchased],Energy_Purchases_MWh[Year],a!C$200,Energy_Purchases_MWh[Quarter],"Q3",Energy_Purchases_MWh[Plant Name],$F106),IF($G$5="Q4",SUMIFS(Energy_Purchases_MWh[Energy purchased],Energy_Purchases_MWh[Year],a!C$200,Energy_Purchases_MWh[Quarter],"Q4",Energy_Purchases_MWh[Plant Name],$F106), IF($G$5="Calendar Year",SUMIFS(Energy_Purchases_MWh[Energy purchased],Energy_Purchases_MWh[Year],a!C$200,Energy_Purchases_MWh[Plant Name],$F106),""))))))/10^3,"")</f>
        <v>13.259</v>
      </c>
      <c r="J106" s="427">
        <f>IFERROR(SUM(IF($G$5="Q1",SUMIFS(Energy_Purchases_MWh[Energy purchased],Energy_Purchases_MWh[Year],a!D$200,Energy_Purchases_MWh[Quarter],"Q1",Energy_Purchases_MWh[Plant Name],$F106),IF($G$5="Q2",SUMIFS(Energy_Purchases_MWh[Energy purchased],Energy_Purchases_MWh[Year],a!D$200,Energy_Purchases_MWh[Quarter],"Q2",Energy_Purchases_MWh[Plant Name],$F106),IF($G$5="Q3",SUMIFS(Energy_Purchases_MWh[Energy purchased],Energy_Purchases_MWh[Year],a!D$200,Energy_Purchases_MWh[Quarter],"Q3",Energy_Purchases_MWh[Plant Name],$F106),IF($G$5="Q4",SUMIFS(Energy_Purchases_MWh[Energy purchased],Energy_Purchases_MWh[Year],a!D$200,Energy_Purchases_MWh[Quarter],"Q4",Energy_Purchases_MWh[Plant Name],$F106), IF($G$5="Calendar Year",SUMIFS(Energy_Purchases_MWh[Energy purchased],Energy_Purchases_MWh[Year],a!D$200,Energy_Purchases_MWh[Plant Name],$F106),""))))))/10^3,"")</f>
        <v>1.05182</v>
      </c>
      <c r="K106" s="428">
        <f>IFERROR(SUM(IF($G$5="Q1",SUMIFS(Energy_Purchases_MWh[Energy purchased],Energy_Purchases_MWh[Year],a!E$200,Energy_Purchases_MWh[Quarter],"Q1",Energy_Purchases_MWh[Plant Name],$F106),IF($G$5="Q2",SUMIFS(Energy_Purchases_MWh[Energy purchased],Energy_Purchases_MWh[Year],a!E$200,Energy_Purchases_MWh[Quarter],"Q2",Energy_Purchases_MWh[Plant Name],$F106),IF($G$5="Q3",SUMIFS(Energy_Purchases_MWh[Energy purchased],Energy_Purchases_MWh[Year],a!E$200,Energy_Purchases_MWh[Quarter],"Q3",Energy_Purchases_MWh[Plant Name],$F106),IF($G$5="Q4",SUMIFS(Energy_Purchases_MWh[Energy purchased],Energy_Purchases_MWh[Year],a!E$200,Energy_Purchases_MWh[Quarter],"Q4",Energy_Purchases_MWh[Plant Name],$F106), IF($G$5="Calendar Year",SUMIFS(Energy_Purchases_MWh[Energy purchased],Energy_Purchases_MWh[Year],a!E$200,Energy_Purchases_MWh[Plant Name],$F106),""))))))/10^3,"")</f>
        <v>13.196729999999999</v>
      </c>
    </row>
    <row r="107" spans="6:11">
      <c r="F107" s="422" t="s">
        <v>672</v>
      </c>
      <c r="G107" s="427">
        <f>IFERROR(SUM(IF($G$5="Q1",SUMIFS(Energy_Purchases_MWh[Energy purchased],Energy_Purchases_MWh[Year],a!A$200,Energy_Purchases_MWh[Quarter],"Q1",Energy_Purchases_MWh[Plant Name],$F107),IF($G$5="Q2",SUMIFS(Energy_Purchases_MWh[Energy purchased],Energy_Purchases_MWh[Year],a!A$200,Energy_Purchases_MWh[Quarter],"Q2",Energy_Purchases_MWh[Plant Name],$F107),IF($G$5="Q3",SUMIFS(Energy_Purchases_MWh[Energy purchased],Energy_Purchases_MWh[Year],a!A$200,Energy_Purchases_MWh[Quarter],"Q3",Energy_Purchases_MWh[Plant Name],$F107),IF($G$5="Q4",SUMIFS(Energy_Purchases_MWh[Energy purchased],Energy_Purchases_MWh[Year],a!A$200,Energy_Purchases_MWh[Quarter],"Q4",Energy_Purchases_MWh[Plant Name],$F107), IF($G$5="Calendar Year",SUMIFS(Energy_Purchases_MWh[Energy purchased],Energy_Purchases_MWh[Year],a!A$200,Energy_Purchases_MWh[Plant Name],$F107),""))))))/10^3,"")</f>
        <v>373.53849600000001</v>
      </c>
      <c r="H107" s="427">
        <f>IFERROR(SUM(IF($G$5="Q1",SUMIFS(Energy_Purchases_MWh[Energy purchased],Energy_Purchases_MWh[Year],a!B$200,Energy_Purchases_MWh[Quarter],"Q1",Energy_Purchases_MWh[Plant Name],$F107),IF($G$5="Q2",SUMIFS(Energy_Purchases_MWh[Energy purchased],Energy_Purchases_MWh[Year],a!B$200,Energy_Purchases_MWh[Quarter],"Q2",Energy_Purchases_MWh[Plant Name],$F107),IF($G$5="Q3",SUMIFS(Energy_Purchases_MWh[Energy purchased],Energy_Purchases_MWh[Year],a!B$200,Energy_Purchases_MWh[Quarter],"Q3",Energy_Purchases_MWh[Plant Name],$F107),IF($G$5="Q4",SUMIFS(Energy_Purchases_MWh[Energy purchased],Energy_Purchases_MWh[Year],a!B$200,Energy_Purchases_MWh[Quarter],"Q4",Energy_Purchases_MWh[Plant Name],$F107), IF($G$5="Calendar Year",SUMIFS(Energy_Purchases_MWh[Energy purchased],Energy_Purchases_MWh[Year],a!B$200,Energy_Purchases_MWh[Plant Name],$F107),""))))))/10^3,"")</f>
        <v>390.08870400000001</v>
      </c>
      <c r="I107" s="427">
        <f>IFERROR(SUM(IF($G$5="Q1",SUMIFS(Energy_Purchases_MWh[Energy purchased],Energy_Purchases_MWh[Year],a!C$200,Energy_Purchases_MWh[Quarter],"Q1",Energy_Purchases_MWh[Plant Name],$F107),IF($G$5="Q2",SUMIFS(Energy_Purchases_MWh[Energy purchased],Energy_Purchases_MWh[Year],a!C$200,Energy_Purchases_MWh[Quarter],"Q2",Energy_Purchases_MWh[Plant Name],$F107),IF($G$5="Q3",SUMIFS(Energy_Purchases_MWh[Energy purchased],Energy_Purchases_MWh[Year],a!C$200,Energy_Purchases_MWh[Quarter],"Q3",Energy_Purchases_MWh[Plant Name],$F107),IF($G$5="Q4",SUMIFS(Energy_Purchases_MWh[Energy purchased],Energy_Purchases_MWh[Year],a!C$200,Energy_Purchases_MWh[Quarter],"Q4",Energy_Purchases_MWh[Plant Name],$F107), IF($G$5="Calendar Year",SUMIFS(Energy_Purchases_MWh[Energy purchased],Energy_Purchases_MWh[Year],a!C$200,Energy_Purchases_MWh[Plant Name],$F107),""))))))/10^3,"")</f>
        <v>365.34199999999998</v>
      </c>
      <c r="J107" s="427">
        <f>IFERROR(SUM(IF($G$5="Q1",SUMIFS(Energy_Purchases_MWh[Energy purchased],Energy_Purchases_MWh[Year],a!D$200,Energy_Purchases_MWh[Quarter],"Q1",Energy_Purchases_MWh[Plant Name],$F107),IF($G$5="Q2",SUMIFS(Energy_Purchases_MWh[Energy purchased],Energy_Purchases_MWh[Year],a!D$200,Energy_Purchases_MWh[Quarter],"Q2",Energy_Purchases_MWh[Plant Name],$F107),IF($G$5="Q3",SUMIFS(Energy_Purchases_MWh[Energy purchased],Energy_Purchases_MWh[Year],a!D$200,Energy_Purchases_MWh[Quarter],"Q3",Energy_Purchases_MWh[Plant Name],$F107),IF($G$5="Q4",SUMIFS(Energy_Purchases_MWh[Energy purchased],Energy_Purchases_MWh[Year],a!D$200,Energy_Purchases_MWh[Quarter],"Q4",Energy_Purchases_MWh[Plant Name],$F107), IF($G$5="Calendar Year",SUMIFS(Energy_Purchases_MWh[Energy purchased],Energy_Purchases_MWh[Year],a!D$200,Energy_Purchases_MWh[Plant Name],$F107),""))))))/10^3,"")</f>
        <v>386.85041600000005</v>
      </c>
      <c r="K107" s="428">
        <f>IFERROR(SUM(IF($G$5="Q1",SUMIFS(Energy_Purchases_MWh[Energy purchased],Energy_Purchases_MWh[Year],a!E$200,Energy_Purchases_MWh[Quarter],"Q1",Energy_Purchases_MWh[Plant Name],$F107),IF($G$5="Q2",SUMIFS(Energy_Purchases_MWh[Energy purchased],Energy_Purchases_MWh[Year],a!E$200,Energy_Purchases_MWh[Quarter],"Q2",Energy_Purchases_MWh[Plant Name],$F107),IF($G$5="Q3",SUMIFS(Energy_Purchases_MWh[Energy purchased],Energy_Purchases_MWh[Year],a!E$200,Energy_Purchases_MWh[Quarter],"Q3",Energy_Purchases_MWh[Plant Name],$F107),IF($G$5="Q4",SUMIFS(Energy_Purchases_MWh[Energy purchased],Energy_Purchases_MWh[Year],a!E$200,Energy_Purchases_MWh[Quarter],"Q4",Energy_Purchases_MWh[Plant Name],$F107), IF($G$5="Calendar Year",SUMIFS(Energy_Purchases_MWh[Energy purchased],Energy_Purchases_MWh[Year],a!E$200,Energy_Purchases_MWh[Plant Name],$F107),""))))))/10^3,"")</f>
        <v>328.4744</v>
      </c>
    </row>
    <row r="108" spans="6:11">
      <c r="F108" s="422" t="s">
        <v>741</v>
      </c>
      <c r="G108" s="427">
        <f>IFERROR(SUM(IF($G$5="Q1",SUMIFS(Energy_Purchases_MWh[Energy purchased],Energy_Purchases_MWh[Year],a!A$200,Energy_Purchases_MWh[Quarter],"Q1",Energy_Purchases_MWh[Plant Name],$F108),IF($G$5="Q2",SUMIFS(Energy_Purchases_MWh[Energy purchased],Energy_Purchases_MWh[Year],a!A$200,Energy_Purchases_MWh[Quarter],"Q2",Energy_Purchases_MWh[Plant Name],$F108),IF($G$5="Q3",SUMIFS(Energy_Purchases_MWh[Energy purchased],Energy_Purchases_MWh[Year],a!A$200,Energy_Purchases_MWh[Quarter],"Q3",Energy_Purchases_MWh[Plant Name],$F108),IF($G$5="Q4",SUMIFS(Energy_Purchases_MWh[Energy purchased],Energy_Purchases_MWh[Year],a!A$200,Energy_Purchases_MWh[Quarter],"Q4",Energy_Purchases_MWh[Plant Name],$F108), IF($G$5="Calendar Year",SUMIFS(Energy_Purchases_MWh[Energy purchased],Energy_Purchases_MWh[Year],a!A$200,Energy_Purchases_MWh[Plant Name],$F108),""))))))/10^3,"")</f>
        <v>0</v>
      </c>
      <c r="H108" s="427">
        <f>IFERROR(SUM(IF($G$5="Q1",SUMIFS(Energy_Purchases_MWh[Energy purchased],Energy_Purchases_MWh[Year],a!B$200,Energy_Purchases_MWh[Quarter],"Q1",Energy_Purchases_MWh[Plant Name],$F108),IF($G$5="Q2",SUMIFS(Energy_Purchases_MWh[Energy purchased],Energy_Purchases_MWh[Year],a!B$200,Energy_Purchases_MWh[Quarter],"Q2",Energy_Purchases_MWh[Plant Name],$F108),IF($G$5="Q3",SUMIFS(Energy_Purchases_MWh[Energy purchased],Energy_Purchases_MWh[Year],a!B$200,Energy_Purchases_MWh[Quarter],"Q3",Energy_Purchases_MWh[Plant Name],$F108),IF($G$5="Q4",SUMIFS(Energy_Purchases_MWh[Energy purchased],Energy_Purchases_MWh[Year],a!B$200,Energy_Purchases_MWh[Quarter],"Q4",Energy_Purchases_MWh[Plant Name],$F108), IF($G$5="Calendar Year",SUMIFS(Energy_Purchases_MWh[Energy purchased],Energy_Purchases_MWh[Year],a!B$200,Energy_Purchases_MWh[Plant Name],$F108),""))))))/10^3,"")</f>
        <v>0</v>
      </c>
      <c r="I108" s="427">
        <f>IFERROR(SUM(IF($G$5="Q1",SUMIFS(Energy_Purchases_MWh[Energy purchased],Energy_Purchases_MWh[Year],a!C$200,Energy_Purchases_MWh[Quarter],"Q1",Energy_Purchases_MWh[Plant Name],$F108),IF($G$5="Q2",SUMIFS(Energy_Purchases_MWh[Energy purchased],Energy_Purchases_MWh[Year],a!C$200,Energy_Purchases_MWh[Quarter],"Q2",Energy_Purchases_MWh[Plant Name],$F108),IF($G$5="Q3",SUMIFS(Energy_Purchases_MWh[Energy purchased],Energy_Purchases_MWh[Year],a!C$200,Energy_Purchases_MWh[Quarter],"Q3",Energy_Purchases_MWh[Plant Name],$F108),IF($G$5="Q4",SUMIFS(Energy_Purchases_MWh[Energy purchased],Energy_Purchases_MWh[Year],a!C$200,Energy_Purchases_MWh[Quarter],"Q4",Energy_Purchases_MWh[Plant Name],$F108), IF($G$5="Calendar Year",SUMIFS(Energy_Purchases_MWh[Energy purchased],Energy_Purchases_MWh[Year],a!C$200,Energy_Purchases_MWh[Plant Name],$F108),""))))))/10^3,"")</f>
        <v>0</v>
      </c>
      <c r="J108" s="427">
        <f>IFERROR(SUM(IF($G$5="Q1",SUMIFS(Energy_Purchases_MWh[Energy purchased],Energy_Purchases_MWh[Year],a!D$200,Energy_Purchases_MWh[Quarter],"Q1",Energy_Purchases_MWh[Plant Name],$F108),IF($G$5="Q2",SUMIFS(Energy_Purchases_MWh[Energy purchased],Energy_Purchases_MWh[Year],a!D$200,Energy_Purchases_MWh[Quarter],"Q2",Energy_Purchases_MWh[Plant Name],$F108),IF($G$5="Q3",SUMIFS(Energy_Purchases_MWh[Energy purchased],Energy_Purchases_MWh[Year],a!D$200,Energy_Purchases_MWh[Quarter],"Q3",Energy_Purchases_MWh[Plant Name],$F108),IF($G$5="Q4",SUMIFS(Energy_Purchases_MWh[Energy purchased],Energy_Purchases_MWh[Year],a!D$200,Energy_Purchases_MWh[Quarter],"Q4",Energy_Purchases_MWh[Plant Name],$F108), IF($G$5="Calendar Year",SUMIFS(Energy_Purchases_MWh[Energy purchased],Energy_Purchases_MWh[Year],a!D$200,Energy_Purchases_MWh[Plant Name],$F108),""))))))/10^3,"")</f>
        <v>3.9239999999999995E-3</v>
      </c>
      <c r="K108" s="428">
        <f>IFERROR(SUM(IF($G$5="Q1",SUMIFS(Energy_Purchases_MWh[Energy purchased],Energy_Purchases_MWh[Year],a!E$200,Energy_Purchases_MWh[Quarter],"Q1",Energy_Purchases_MWh[Plant Name],$F108),IF($G$5="Q2",SUMIFS(Energy_Purchases_MWh[Energy purchased],Energy_Purchases_MWh[Year],a!E$200,Energy_Purchases_MWh[Quarter],"Q2",Energy_Purchases_MWh[Plant Name],$F108),IF($G$5="Q3",SUMIFS(Energy_Purchases_MWh[Energy purchased],Energy_Purchases_MWh[Year],a!E$200,Energy_Purchases_MWh[Quarter],"Q3",Energy_Purchases_MWh[Plant Name],$F108),IF($G$5="Q4",SUMIFS(Energy_Purchases_MWh[Energy purchased],Energy_Purchases_MWh[Year],a!E$200,Energy_Purchases_MWh[Quarter],"Q4",Energy_Purchases_MWh[Plant Name],$F108), IF($G$5="Calendar Year",SUMIFS(Energy_Purchases_MWh[Energy purchased],Energy_Purchases_MWh[Year],a!E$200,Energy_Purchases_MWh[Plant Name],$F108),""))))))/10^3,"")</f>
        <v>1.3781399999999999E-2</v>
      </c>
    </row>
    <row r="109" spans="6:11">
      <c r="F109" s="422" t="s">
        <v>659</v>
      </c>
      <c r="G109" s="427">
        <f>IFERROR(SUM(IF($G$5="Q1",SUMIFS(Energy_Purchases_MWh[Energy purchased],Energy_Purchases_MWh[Year],a!A$200,Energy_Purchases_MWh[Quarter],"Q1",Energy_Purchases_MWh[Plant Name],$F109),IF($G$5="Q2",SUMIFS(Energy_Purchases_MWh[Energy purchased],Energy_Purchases_MWh[Year],a!A$200,Energy_Purchases_MWh[Quarter],"Q2",Energy_Purchases_MWh[Plant Name],$F109),IF($G$5="Q3",SUMIFS(Energy_Purchases_MWh[Energy purchased],Energy_Purchases_MWh[Year],a!A$200,Energy_Purchases_MWh[Quarter],"Q3",Energy_Purchases_MWh[Plant Name],$F109),IF($G$5="Q4",SUMIFS(Energy_Purchases_MWh[Energy purchased],Energy_Purchases_MWh[Year],a!A$200,Energy_Purchases_MWh[Quarter],"Q4",Energy_Purchases_MWh[Plant Name],$F109), IF($G$5="Calendar Year",SUMIFS(Energy_Purchases_MWh[Energy purchased],Energy_Purchases_MWh[Year],a!A$200,Energy_Purchases_MWh[Plant Name],$F109),""))))))/10^3,"")</f>
        <v>4.6117699999999999</v>
      </c>
      <c r="H109" s="427">
        <f>IFERROR(SUM(IF($G$5="Q1",SUMIFS(Energy_Purchases_MWh[Energy purchased],Energy_Purchases_MWh[Year],a!B$200,Energy_Purchases_MWh[Quarter],"Q1",Energy_Purchases_MWh[Plant Name],$F109),IF($G$5="Q2",SUMIFS(Energy_Purchases_MWh[Energy purchased],Energy_Purchases_MWh[Year],a!B$200,Energy_Purchases_MWh[Quarter],"Q2",Energy_Purchases_MWh[Plant Name],$F109),IF($G$5="Q3",SUMIFS(Energy_Purchases_MWh[Energy purchased],Energy_Purchases_MWh[Year],a!B$200,Energy_Purchases_MWh[Quarter],"Q3",Energy_Purchases_MWh[Plant Name],$F109),IF($G$5="Q4",SUMIFS(Energy_Purchases_MWh[Energy purchased],Energy_Purchases_MWh[Year],a!B$200,Energy_Purchases_MWh[Quarter],"Q4",Energy_Purchases_MWh[Plant Name],$F109), IF($G$5="Calendar Year",SUMIFS(Energy_Purchases_MWh[Energy purchased],Energy_Purchases_MWh[Year],a!B$200,Energy_Purchases_MWh[Plant Name],$F109),""))))))/10^3,"")</f>
        <v>2.8138400000000003</v>
      </c>
      <c r="I109" s="427">
        <f>IFERROR(SUM(IF($G$5="Q1",SUMIFS(Energy_Purchases_MWh[Energy purchased],Energy_Purchases_MWh[Year],a!C$200,Energy_Purchases_MWh[Quarter],"Q1",Energy_Purchases_MWh[Plant Name],$F109),IF($G$5="Q2",SUMIFS(Energy_Purchases_MWh[Energy purchased],Energy_Purchases_MWh[Year],a!C$200,Energy_Purchases_MWh[Quarter],"Q2",Energy_Purchases_MWh[Plant Name],$F109),IF($G$5="Q3",SUMIFS(Energy_Purchases_MWh[Energy purchased],Energy_Purchases_MWh[Year],a!C$200,Energy_Purchases_MWh[Quarter],"Q3",Energy_Purchases_MWh[Plant Name],$F109),IF($G$5="Q4",SUMIFS(Energy_Purchases_MWh[Energy purchased],Energy_Purchases_MWh[Year],a!C$200,Energy_Purchases_MWh[Quarter],"Q4",Energy_Purchases_MWh[Plant Name],$F109), IF($G$5="Calendar Year",SUMIFS(Energy_Purchases_MWh[Energy purchased],Energy_Purchases_MWh[Year],a!C$200,Energy_Purchases_MWh[Plant Name],$F109),""))))))/10^3,"")</f>
        <v>4.7750000000000004</v>
      </c>
      <c r="J109" s="427">
        <f>IFERROR(SUM(IF($G$5="Q1",SUMIFS(Energy_Purchases_MWh[Energy purchased],Energy_Purchases_MWh[Year],a!D$200,Energy_Purchases_MWh[Quarter],"Q1",Energy_Purchases_MWh[Plant Name],$F109),IF($G$5="Q2",SUMIFS(Energy_Purchases_MWh[Energy purchased],Energy_Purchases_MWh[Year],a!D$200,Energy_Purchases_MWh[Quarter],"Q2",Energy_Purchases_MWh[Plant Name],$F109),IF($G$5="Q3",SUMIFS(Energy_Purchases_MWh[Energy purchased],Energy_Purchases_MWh[Year],a!D$200,Energy_Purchases_MWh[Quarter],"Q3",Energy_Purchases_MWh[Plant Name],$F109),IF($G$5="Q4",SUMIFS(Energy_Purchases_MWh[Energy purchased],Energy_Purchases_MWh[Year],a!D$200,Energy_Purchases_MWh[Quarter],"Q4",Energy_Purchases_MWh[Plant Name],$F109), IF($G$5="Calendar Year",SUMIFS(Energy_Purchases_MWh[Energy purchased],Energy_Purchases_MWh[Year],a!D$200,Energy_Purchases_MWh[Plant Name],$F109),""))))))/10^3,"")</f>
        <v>5.6222899999999996</v>
      </c>
      <c r="K109" s="428">
        <f>IFERROR(SUM(IF($G$5="Q1",SUMIFS(Energy_Purchases_MWh[Energy purchased],Energy_Purchases_MWh[Year],a!E$200,Energy_Purchases_MWh[Quarter],"Q1",Energy_Purchases_MWh[Plant Name],$F109),IF($G$5="Q2",SUMIFS(Energy_Purchases_MWh[Energy purchased],Energy_Purchases_MWh[Year],a!E$200,Energy_Purchases_MWh[Quarter],"Q2",Energy_Purchases_MWh[Plant Name],$F109),IF($G$5="Q3",SUMIFS(Energy_Purchases_MWh[Energy purchased],Energy_Purchases_MWh[Year],a!E$200,Energy_Purchases_MWh[Quarter],"Q3",Energy_Purchases_MWh[Plant Name],$F109),IF($G$5="Q4",SUMIFS(Energy_Purchases_MWh[Energy purchased],Energy_Purchases_MWh[Year],a!E$200,Energy_Purchases_MWh[Quarter],"Q4",Energy_Purchases_MWh[Plant Name],$F109), IF($G$5="Calendar Year",SUMIFS(Energy_Purchases_MWh[Energy purchased],Energy_Purchases_MWh[Year],a!E$200,Energy_Purchases_MWh[Plant Name],$F109),""))))))/10^3,"")</f>
        <v>4.9609700000000005</v>
      </c>
    </row>
    <row r="110" spans="6:11">
      <c r="F110" s="422" t="s">
        <v>670</v>
      </c>
      <c r="G110" s="427">
        <f>IFERROR(SUM(IF($G$5="Q1",SUMIFS(Energy_Purchases_MWh[Energy purchased],Energy_Purchases_MWh[Year],a!A$200,Energy_Purchases_MWh[Quarter],"Q1",Energy_Purchases_MWh[Plant Name],$F110),IF($G$5="Q2",SUMIFS(Energy_Purchases_MWh[Energy purchased],Energy_Purchases_MWh[Year],a!A$200,Energy_Purchases_MWh[Quarter],"Q2",Energy_Purchases_MWh[Plant Name],$F110),IF($G$5="Q3",SUMIFS(Energy_Purchases_MWh[Energy purchased],Energy_Purchases_MWh[Year],a!A$200,Energy_Purchases_MWh[Quarter],"Q3",Energy_Purchases_MWh[Plant Name],$F110),IF($G$5="Q4",SUMIFS(Energy_Purchases_MWh[Energy purchased],Energy_Purchases_MWh[Year],a!A$200,Energy_Purchases_MWh[Quarter],"Q4",Energy_Purchases_MWh[Plant Name],$F110), IF($G$5="Calendar Year",SUMIFS(Energy_Purchases_MWh[Energy purchased],Energy_Purchases_MWh[Year],a!A$200,Energy_Purchases_MWh[Plant Name],$F110),""))))))/10^3,"")</f>
        <v>0.70626608000000002</v>
      </c>
      <c r="H110" s="427">
        <f>IFERROR(SUM(IF($G$5="Q1",SUMIFS(Energy_Purchases_MWh[Energy purchased],Energy_Purchases_MWh[Year],a!B$200,Energy_Purchases_MWh[Quarter],"Q1",Energy_Purchases_MWh[Plant Name],$F110),IF($G$5="Q2",SUMIFS(Energy_Purchases_MWh[Energy purchased],Energy_Purchases_MWh[Year],a!B$200,Energy_Purchases_MWh[Quarter],"Q2",Energy_Purchases_MWh[Plant Name],$F110),IF($G$5="Q3",SUMIFS(Energy_Purchases_MWh[Energy purchased],Energy_Purchases_MWh[Year],a!B$200,Energy_Purchases_MWh[Quarter],"Q3",Energy_Purchases_MWh[Plant Name],$F110),IF($G$5="Q4",SUMIFS(Energy_Purchases_MWh[Energy purchased],Energy_Purchases_MWh[Year],a!B$200,Energy_Purchases_MWh[Quarter],"Q4",Energy_Purchases_MWh[Plant Name],$F110), IF($G$5="Calendar Year",SUMIFS(Energy_Purchases_MWh[Energy purchased],Energy_Purchases_MWh[Year],a!B$200,Energy_Purchases_MWh[Plant Name],$F110),""))))))/10^3,"")</f>
        <v>1.2063199999999996</v>
      </c>
      <c r="I110" s="427">
        <f>IFERROR(SUM(IF($G$5="Q1",SUMIFS(Energy_Purchases_MWh[Energy purchased],Energy_Purchases_MWh[Year],a!C$200,Energy_Purchases_MWh[Quarter],"Q1",Energy_Purchases_MWh[Plant Name],$F110),IF($G$5="Q2",SUMIFS(Energy_Purchases_MWh[Energy purchased],Energy_Purchases_MWh[Year],a!C$200,Energy_Purchases_MWh[Quarter],"Q2",Energy_Purchases_MWh[Plant Name],$F110),IF($G$5="Q3",SUMIFS(Energy_Purchases_MWh[Energy purchased],Energy_Purchases_MWh[Year],a!C$200,Energy_Purchases_MWh[Quarter],"Q3",Energy_Purchases_MWh[Plant Name],$F110),IF($G$5="Q4",SUMIFS(Energy_Purchases_MWh[Energy purchased],Energy_Purchases_MWh[Year],a!C$200,Energy_Purchases_MWh[Quarter],"Q4",Energy_Purchases_MWh[Plant Name],$F110), IF($G$5="Calendar Year",SUMIFS(Energy_Purchases_MWh[Energy purchased],Energy_Purchases_MWh[Year],a!C$200,Energy_Purchases_MWh[Plant Name],$F110),""))))))/10^3,"")</f>
        <v>3.54</v>
      </c>
      <c r="J110" s="427">
        <f>IFERROR(SUM(IF($G$5="Q1",SUMIFS(Energy_Purchases_MWh[Energy purchased],Energy_Purchases_MWh[Year],a!D$200,Energy_Purchases_MWh[Quarter],"Q1",Energy_Purchases_MWh[Plant Name],$F110),IF($G$5="Q2",SUMIFS(Energy_Purchases_MWh[Energy purchased],Energy_Purchases_MWh[Year],a!D$200,Energy_Purchases_MWh[Quarter],"Q2",Energy_Purchases_MWh[Plant Name],$F110),IF($G$5="Q3",SUMIFS(Energy_Purchases_MWh[Energy purchased],Energy_Purchases_MWh[Year],a!D$200,Energy_Purchases_MWh[Quarter],"Q3",Energy_Purchases_MWh[Plant Name],$F110),IF($G$5="Q4",SUMIFS(Energy_Purchases_MWh[Energy purchased],Energy_Purchases_MWh[Year],a!D$200,Energy_Purchases_MWh[Quarter],"Q4",Energy_Purchases_MWh[Plant Name],$F110), IF($G$5="Calendar Year",SUMIFS(Energy_Purchases_MWh[Energy purchased],Energy_Purchases_MWh[Year],a!D$200,Energy_Purchases_MWh[Plant Name],$F110),""))))))/10^3,"")</f>
        <v>0</v>
      </c>
      <c r="K110" s="428">
        <f>IFERROR(SUM(IF($G$5="Q1",SUMIFS(Energy_Purchases_MWh[Energy purchased],Energy_Purchases_MWh[Year],a!E$200,Energy_Purchases_MWh[Quarter],"Q1",Energy_Purchases_MWh[Plant Name],$F110),IF($G$5="Q2",SUMIFS(Energy_Purchases_MWh[Energy purchased],Energy_Purchases_MWh[Year],a!E$200,Energy_Purchases_MWh[Quarter],"Q2",Energy_Purchases_MWh[Plant Name],$F110),IF($G$5="Q3",SUMIFS(Energy_Purchases_MWh[Energy purchased],Energy_Purchases_MWh[Year],a!E$200,Energy_Purchases_MWh[Quarter],"Q3",Energy_Purchases_MWh[Plant Name],$F110),IF($G$5="Q4",SUMIFS(Energy_Purchases_MWh[Energy purchased],Energy_Purchases_MWh[Year],a!E$200,Energy_Purchases_MWh[Quarter],"Q4",Energy_Purchases_MWh[Plant Name],$F110), IF($G$5="Calendar Year",SUMIFS(Energy_Purchases_MWh[Energy purchased],Energy_Purchases_MWh[Year],a!E$200,Energy_Purchases_MWh[Plant Name],$F110),""))))))/10^3,"")</f>
        <v>7.8340800000000835E-2</v>
      </c>
    </row>
    <row r="111" spans="6:11">
      <c r="F111" s="422" t="s">
        <v>71</v>
      </c>
      <c r="G111" s="427">
        <f>IFERROR(SUM(IF($G$5="Q1",SUMIFS(Energy_Purchases_MWh[Energy purchased],Energy_Purchases_MWh[Year],a!A$200,Energy_Purchases_MWh[Quarter],"Q1",Energy_Purchases_MWh[Plant Name],$F111),IF($G$5="Q2",SUMIFS(Energy_Purchases_MWh[Energy purchased],Energy_Purchases_MWh[Year],a!A$200,Energy_Purchases_MWh[Quarter],"Q2",Energy_Purchases_MWh[Plant Name],$F111),IF($G$5="Q3",SUMIFS(Energy_Purchases_MWh[Energy purchased],Energy_Purchases_MWh[Year],a!A$200,Energy_Purchases_MWh[Quarter],"Q3",Energy_Purchases_MWh[Plant Name],$F111),IF($G$5="Q4",SUMIFS(Energy_Purchases_MWh[Energy purchased],Energy_Purchases_MWh[Year],a!A$200,Energy_Purchases_MWh[Quarter],"Q4",Energy_Purchases_MWh[Plant Name],$F111), IF($G$5="Calendar Year",SUMIFS(Energy_Purchases_MWh[Energy purchased],Energy_Purchases_MWh[Year],a!A$200,Energy_Purchases_MWh[Plant Name],$F111),""))))))/10^3,"")</f>
        <v>8.2010000000000005</v>
      </c>
      <c r="H111" s="427">
        <f>IFERROR(SUM(IF($G$5="Q1",SUMIFS(Energy_Purchases_MWh[Energy purchased],Energy_Purchases_MWh[Year],a!B$200,Energy_Purchases_MWh[Quarter],"Q1",Energy_Purchases_MWh[Plant Name],$F111),IF($G$5="Q2",SUMIFS(Energy_Purchases_MWh[Energy purchased],Energy_Purchases_MWh[Year],a!B$200,Energy_Purchases_MWh[Quarter],"Q2",Energy_Purchases_MWh[Plant Name],$F111),IF($G$5="Q3",SUMIFS(Energy_Purchases_MWh[Energy purchased],Energy_Purchases_MWh[Year],a!B$200,Energy_Purchases_MWh[Quarter],"Q3",Energy_Purchases_MWh[Plant Name],$F111),IF($G$5="Q4",SUMIFS(Energy_Purchases_MWh[Energy purchased],Energy_Purchases_MWh[Year],a!B$200,Energy_Purchases_MWh[Quarter],"Q4",Energy_Purchases_MWh[Plant Name],$F111), IF($G$5="Calendar Year",SUMIFS(Energy_Purchases_MWh[Energy purchased],Energy_Purchases_MWh[Year],a!B$200,Energy_Purchases_MWh[Plant Name],$F111),""))))))/10^3,"")</f>
        <v>5.2843999999999998</v>
      </c>
      <c r="I111" s="427">
        <f>IFERROR(SUM(IF($G$5="Q1",SUMIFS(Energy_Purchases_MWh[Energy purchased],Energy_Purchases_MWh[Year],a!C$200,Energy_Purchases_MWh[Quarter],"Q1",Energy_Purchases_MWh[Plant Name],$F111),IF($G$5="Q2",SUMIFS(Energy_Purchases_MWh[Energy purchased],Energy_Purchases_MWh[Year],a!C$200,Energy_Purchases_MWh[Quarter],"Q2",Energy_Purchases_MWh[Plant Name],$F111),IF($G$5="Q3",SUMIFS(Energy_Purchases_MWh[Energy purchased],Energy_Purchases_MWh[Year],a!C$200,Energy_Purchases_MWh[Quarter],"Q3",Energy_Purchases_MWh[Plant Name],$F111),IF($G$5="Q4",SUMIFS(Energy_Purchases_MWh[Energy purchased],Energy_Purchases_MWh[Year],a!C$200,Energy_Purchases_MWh[Quarter],"Q4",Energy_Purchases_MWh[Plant Name],$F111), IF($G$5="Calendar Year",SUMIFS(Energy_Purchases_MWh[Energy purchased],Energy_Purchases_MWh[Year],a!C$200,Energy_Purchases_MWh[Plant Name],$F111),""))))))/10^3,"")</f>
        <v>7.9279999999999999</v>
      </c>
      <c r="J111" s="427">
        <f>IFERROR(SUM(IF($G$5="Q1",SUMIFS(Energy_Purchases_MWh[Energy purchased],Energy_Purchases_MWh[Year],a!D$200,Energy_Purchases_MWh[Quarter],"Q1",Energy_Purchases_MWh[Plant Name],$F111),IF($G$5="Q2",SUMIFS(Energy_Purchases_MWh[Energy purchased],Energy_Purchases_MWh[Year],a!D$200,Energy_Purchases_MWh[Quarter],"Q2",Energy_Purchases_MWh[Plant Name],$F111),IF($G$5="Q3",SUMIFS(Energy_Purchases_MWh[Energy purchased],Energy_Purchases_MWh[Year],a!D$200,Energy_Purchases_MWh[Quarter],"Q3",Energy_Purchases_MWh[Plant Name],$F111),IF($G$5="Q4",SUMIFS(Energy_Purchases_MWh[Energy purchased],Energy_Purchases_MWh[Year],a!D$200,Energy_Purchases_MWh[Quarter],"Q4",Energy_Purchases_MWh[Plant Name],$F111), IF($G$5="Calendar Year",SUMIFS(Energy_Purchases_MWh[Energy purchased],Energy_Purchases_MWh[Year],a!D$200,Energy_Purchases_MWh[Plant Name],$F111),""))))))/10^3,"")</f>
        <v>5.7317999999999998</v>
      </c>
      <c r="K111" s="428">
        <f>IFERROR(SUM(IF($G$5="Q1",SUMIFS(Energy_Purchases_MWh[Energy purchased],Energy_Purchases_MWh[Year],a!E$200,Energy_Purchases_MWh[Quarter],"Q1",Energy_Purchases_MWh[Plant Name],$F111),IF($G$5="Q2",SUMIFS(Energy_Purchases_MWh[Energy purchased],Energy_Purchases_MWh[Year],a!E$200,Energy_Purchases_MWh[Quarter],"Q2",Energy_Purchases_MWh[Plant Name],$F111),IF($G$5="Q3",SUMIFS(Energy_Purchases_MWh[Energy purchased],Energy_Purchases_MWh[Year],a!E$200,Energy_Purchases_MWh[Quarter],"Q3",Energy_Purchases_MWh[Plant Name],$F111),IF($G$5="Q4",SUMIFS(Energy_Purchases_MWh[Energy purchased],Energy_Purchases_MWh[Year],a!E$200,Energy_Purchases_MWh[Quarter],"Q4",Energy_Purchases_MWh[Plant Name],$F111), IF($G$5="Calendar Year",SUMIFS(Energy_Purchases_MWh[Energy purchased],Energy_Purchases_MWh[Year],a!E$200,Energy_Purchases_MWh[Plant Name],$F111),""))))))/10^3,"")</f>
        <v>9.1654</v>
      </c>
    </row>
    <row r="112" spans="6:11">
      <c r="F112" s="422" t="s">
        <v>740</v>
      </c>
      <c r="G112" s="427">
        <f>IFERROR(SUM(IF($G$5="Q1",SUMIFS(Energy_Purchases_MWh[Energy purchased],Energy_Purchases_MWh[Year],a!A$200,Energy_Purchases_MWh[Quarter],"Q1",Energy_Purchases_MWh[Plant Name],$F112),IF($G$5="Q2",SUMIFS(Energy_Purchases_MWh[Energy purchased],Energy_Purchases_MWh[Year],a!A$200,Energy_Purchases_MWh[Quarter],"Q2",Energy_Purchases_MWh[Plant Name],$F112),IF($G$5="Q3",SUMIFS(Energy_Purchases_MWh[Energy purchased],Energy_Purchases_MWh[Year],a!A$200,Energy_Purchases_MWh[Quarter],"Q3",Energy_Purchases_MWh[Plant Name],$F112),IF($G$5="Q4",SUMIFS(Energy_Purchases_MWh[Energy purchased],Energy_Purchases_MWh[Year],a!A$200,Energy_Purchases_MWh[Quarter],"Q4",Energy_Purchases_MWh[Plant Name],$F112), IF($G$5="Calendar Year",SUMIFS(Energy_Purchases_MWh[Energy purchased],Energy_Purchases_MWh[Year],a!A$200,Energy_Purchases_MWh[Plant Name],$F112),""))))))/10^3,"")</f>
        <v>3.9167879999999999</v>
      </c>
      <c r="H112" s="427">
        <f>IFERROR(SUM(IF($G$5="Q1",SUMIFS(Energy_Purchases_MWh[Energy purchased],Energy_Purchases_MWh[Year],a!B$200,Energy_Purchases_MWh[Quarter],"Q1",Energy_Purchases_MWh[Plant Name],$F112),IF($G$5="Q2",SUMIFS(Energy_Purchases_MWh[Energy purchased],Energy_Purchases_MWh[Year],a!B$200,Energy_Purchases_MWh[Quarter],"Q2",Energy_Purchases_MWh[Plant Name],$F112),IF($G$5="Q3",SUMIFS(Energy_Purchases_MWh[Energy purchased],Energy_Purchases_MWh[Year],a!B$200,Energy_Purchases_MWh[Quarter],"Q3",Energy_Purchases_MWh[Plant Name],$F112),IF($G$5="Q4",SUMIFS(Energy_Purchases_MWh[Energy purchased],Energy_Purchases_MWh[Year],a!B$200,Energy_Purchases_MWh[Quarter],"Q4",Energy_Purchases_MWh[Plant Name],$F112), IF($G$5="Calendar Year",SUMIFS(Energy_Purchases_MWh[Energy purchased],Energy_Purchases_MWh[Year],a!B$200,Energy_Purchases_MWh[Plant Name],$F112),""))))))/10^3,"")</f>
        <v>4.181775</v>
      </c>
      <c r="I112" s="427">
        <f>IFERROR(SUM(IF($G$5="Q1",SUMIFS(Energy_Purchases_MWh[Energy purchased],Energy_Purchases_MWh[Year],a!C$200,Energy_Purchases_MWh[Quarter],"Q1",Energy_Purchases_MWh[Plant Name],$F112),IF($G$5="Q2",SUMIFS(Energy_Purchases_MWh[Energy purchased],Energy_Purchases_MWh[Year],a!C$200,Energy_Purchases_MWh[Quarter],"Q2",Energy_Purchases_MWh[Plant Name],$F112),IF($G$5="Q3",SUMIFS(Energy_Purchases_MWh[Energy purchased],Energy_Purchases_MWh[Year],a!C$200,Energy_Purchases_MWh[Quarter],"Q3",Energy_Purchases_MWh[Plant Name],$F112),IF($G$5="Q4",SUMIFS(Energy_Purchases_MWh[Energy purchased],Energy_Purchases_MWh[Year],a!C$200,Energy_Purchases_MWh[Quarter],"Q4",Energy_Purchases_MWh[Plant Name],$F112), IF($G$5="Calendar Year",SUMIFS(Energy_Purchases_MWh[Energy purchased],Energy_Purchases_MWh[Year],a!C$200,Energy_Purchases_MWh[Plant Name],$F112),""))))))/10^3,"")</f>
        <v>3.5049999999999999</v>
      </c>
      <c r="J112" s="427">
        <f>IFERROR(SUM(IF($G$5="Q1",SUMIFS(Energy_Purchases_MWh[Energy purchased],Energy_Purchases_MWh[Year],a!D$200,Energy_Purchases_MWh[Quarter],"Q1",Energy_Purchases_MWh[Plant Name],$F112),IF($G$5="Q2",SUMIFS(Energy_Purchases_MWh[Energy purchased],Energy_Purchases_MWh[Year],a!D$200,Energy_Purchases_MWh[Quarter],"Q2",Energy_Purchases_MWh[Plant Name],$F112),IF($G$5="Q3",SUMIFS(Energy_Purchases_MWh[Energy purchased],Energy_Purchases_MWh[Year],a!D$200,Energy_Purchases_MWh[Quarter],"Q3",Energy_Purchases_MWh[Plant Name],$F112),IF($G$5="Q4",SUMIFS(Energy_Purchases_MWh[Energy purchased],Energy_Purchases_MWh[Year],a!D$200,Energy_Purchases_MWh[Quarter],"Q4",Energy_Purchases_MWh[Plant Name],$F112), IF($G$5="Calendar Year",SUMIFS(Energy_Purchases_MWh[Energy purchased],Energy_Purchases_MWh[Year],a!D$200,Energy_Purchases_MWh[Plant Name],$F112),""))))))/10^3,"")</f>
        <v>4.258305</v>
      </c>
      <c r="K112" s="428">
        <f>IFERROR(SUM(IF($G$5="Q1",SUMIFS(Energy_Purchases_MWh[Energy purchased],Energy_Purchases_MWh[Year],a!E$200,Energy_Purchases_MWh[Quarter],"Q1",Energy_Purchases_MWh[Plant Name],$F112),IF($G$5="Q2",SUMIFS(Energy_Purchases_MWh[Energy purchased],Energy_Purchases_MWh[Year],a!E$200,Energy_Purchases_MWh[Quarter],"Q2",Energy_Purchases_MWh[Plant Name],$F112),IF($G$5="Q3",SUMIFS(Energy_Purchases_MWh[Energy purchased],Energy_Purchases_MWh[Year],a!E$200,Energy_Purchases_MWh[Quarter],"Q3",Energy_Purchases_MWh[Plant Name],$F112),IF($G$5="Q4",SUMIFS(Energy_Purchases_MWh[Energy purchased],Energy_Purchases_MWh[Year],a!E$200,Energy_Purchases_MWh[Quarter],"Q4",Energy_Purchases_MWh[Plant Name],$F112), IF($G$5="Calendar Year",SUMIFS(Energy_Purchases_MWh[Energy purchased],Energy_Purchases_MWh[Year],a!E$200,Energy_Purchases_MWh[Plant Name],$F112),""))))))/10^3,"")</f>
        <v>3.4167669999999997</v>
      </c>
    </row>
    <row r="113" spans="6:11">
      <c r="F113" s="422" t="s">
        <v>82</v>
      </c>
      <c r="G113" s="427">
        <f>IFERROR(SUM(IF($G$5="Q1",SUMIFS(Energy_Purchases_MWh[Energy purchased],Energy_Purchases_MWh[Year],a!A$200,Energy_Purchases_MWh[Quarter],"Q1",Energy_Purchases_MWh[Plant Name],$F113),IF($G$5="Q2",SUMIFS(Energy_Purchases_MWh[Energy purchased],Energy_Purchases_MWh[Year],a!A$200,Energy_Purchases_MWh[Quarter],"Q2",Energy_Purchases_MWh[Plant Name],$F113),IF($G$5="Q3",SUMIFS(Energy_Purchases_MWh[Energy purchased],Energy_Purchases_MWh[Year],a!A$200,Energy_Purchases_MWh[Quarter],"Q3",Energy_Purchases_MWh[Plant Name],$F113),IF($G$5="Q4",SUMIFS(Energy_Purchases_MWh[Energy purchased],Energy_Purchases_MWh[Year],a!A$200,Energy_Purchases_MWh[Quarter],"Q4",Energy_Purchases_MWh[Plant Name],$F113), IF($G$5="Calendar Year",SUMIFS(Energy_Purchases_MWh[Energy purchased],Energy_Purchases_MWh[Year],a!A$200,Energy_Purchases_MWh[Plant Name],$F113),""))))))/10^3,"")</f>
        <v>0</v>
      </c>
      <c r="H113" s="427">
        <f>IFERROR(SUM(IF($G$5="Q1",SUMIFS(Energy_Purchases_MWh[Energy purchased],Energy_Purchases_MWh[Year],a!B$200,Energy_Purchases_MWh[Quarter],"Q1",Energy_Purchases_MWh[Plant Name],$F113),IF($G$5="Q2",SUMIFS(Energy_Purchases_MWh[Energy purchased],Energy_Purchases_MWh[Year],a!B$200,Energy_Purchases_MWh[Quarter],"Q2",Energy_Purchases_MWh[Plant Name],$F113),IF($G$5="Q3",SUMIFS(Energy_Purchases_MWh[Energy purchased],Energy_Purchases_MWh[Year],a!B$200,Energy_Purchases_MWh[Quarter],"Q3",Energy_Purchases_MWh[Plant Name],$F113),IF($G$5="Q4",SUMIFS(Energy_Purchases_MWh[Energy purchased],Energy_Purchases_MWh[Year],a!B$200,Energy_Purchases_MWh[Quarter],"Q4",Energy_Purchases_MWh[Plant Name],$F113), IF($G$5="Calendar Year",SUMIFS(Energy_Purchases_MWh[Energy purchased],Energy_Purchases_MWh[Year],a!B$200,Energy_Purchases_MWh[Plant Name],$F113),""))))))/10^3,"")</f>
        <v>0</v>
      </c>
      <c r="I113" s="427">
        <f>IFERROR(SUM(IF($G$5="Q1",SUMIFS(Energy_Purchases_MWh[Energy purchased],Energy_Purchases_MWh[Year],a!C$200,Energy_Purchases_MWh[Quarter],"Q1",Energy_Purchases_MWh[Plant Name],$F113),IF($G$5="Q2",SUMIFS(Energy_Purchases_MWh[Energy purchased],Energy_Purchases_MWh[Year],a!C$200,Energy_Purchases_MWh[Quarter],"Q2",Energy_Purchases_MWh[Plant Name],$F113),IF($G$5="Q3",SUMIFS(Energy_Purchases_MWh[Energy purchased],Energy_Purchases_MWh[Year],a!C$200,Energy_Purchases_MWh[Quarter],"Q3",Energy_Purchases_MWh[Plant Name],$F113),IF($G$5="Q4",SUMIFS(Energy_Purchases_MWh[Energy purchased],Energy_Purchases_MWh[Year],a!C$200,Energy_Purchases_MWh[Quarter],"Q4",Energy_Purchases_MWh[Plant Name],$F113), IF($G$5="Calendar Year",SUMIFS(Energy_Purchases_MWh[Energy purchased],Energy_Purchases_MWh[Year],a!C$200,Energy_Purchases_MWh[Plant Name],$F113),""))))))/10^3,"")</f>
        <v>0</v>
      </c>
      <c r="J113" s="427">
        <f>IFERROR(SUM(IF($G$5="Q1",SUMIFS(Energy_Purchases_MWh[Energy purchased],Energy_Purchases_MWh[Year],a!D$200,Energy_Purchases_MWh[Quarter],"Q1",Energy_Purchases_MWh[Plant Name],$F113),IF($G$5="Q2",SUMIFS(Energy_Purchases_MWh[Energy purchased],Energy_Purchases_MWh[Year],a!D$200,Energy_Purchases_MWh[Quarter],"Q2",Energy_Purchases_MWh[Plant Name],$F113),IF($G$5="Q3",SUMIFS(Energy_Purchases_MWh[Energy purchased],Energy_Purchases_MWh[Year],a!D$200,Energy_Purchases_MWh[Quarter],"Q3",Energy_Purchases_MWh[Plant Name],$F113),IF($G$5="Q4",SUMIFS(Energy_Purchases_MWh[Energy purchased],Energy_Purchases_MWh[Year],a!D$200,Energy_Purchases_MWh[Quarter],"Q4",Energy_Purchases_MWh[Plant Name],$F113), IF($G$5="Calendar Year",SUMIFS(Energy_Purchases_MWh[Energy purchased],Energy_Purchases_MWh[Year],a!D$200,Energy_Purchases_MWh[Plant Name],$F113),""))))))/10^3,"")</f>
        <v>0</v>
      </c>
      <c r="K113" s="428">
        <f>IFERROR(SUM(IF($G$5="Q1",SUMIFS(Energy_Purchases_MWh[Energy purchased],Energy_Purchases_MWh[Year],a!E$200,Energy_Purchases_MWh[Quarter],"Q1",Energy_Purchases_MWh[Plant Name],$F113),IF($G$5="Q2",SUMIFS(Energy_Purchases_MWh[Energy purchased],Energy_Purchases_MWh[Year],a!E$200,Energy_Purchases_MWh[Quarter],"Q2",Energy_Purchases_MWh[Plant Name],$F113),IF($G$5="Q3",SUMIFS(Energy_Purchases_MWh[Energy purchased],Energy_Purchases_MWh[Year],a!E$200,Energy_Purchases_MWh[Quarter],"Q3",Energy_Purchases_MWh[Plant Name],$F113),IF($G$5="Q4",SUMIFS(Energy_Purchases_MWh[Energy purchased],Energy_Purchases_MWh[Year],a!E$200,Energy_Purchases_MWh[Quarter],"Q4",Energy_Purchases_MWh[Plant Name],$F113), IF($G$5="Calendar Year",SUMIFS(Energy_Purchases_MWh[Energy purchased],Energy_Purchases_MWh[Year],a!E$200,Energy_Purchases_MWh[Plant Name],$F113),""))))))/10^3,"")</f>
        <v>0</v>
      </c>
    </row>
    <row r="114" spans="6:11">
      <c r="F114" s="422" t="s">
        <v>87</v>
      </c>
      <c r="G114" s="427">
        <f>IFERROR(SUM(IF($G$5="Q1",SUMIFS(Energy_Purchases_MWh[Energy purchased],Energy_Purchases_MWh[Year],a!A$200,Energy_Purchases_MWh[Quarter],"Q1",Energy_Purchases_MWh[Plant Name],$F114),IF($G$5="Q2",SUMIFS(Energy_Purchases_MWh[Energy purchased],Energy_Purchases_MWh[Year],a!A$200,Energy_Purchases_MWh[Quarter],"Q2",Energy_Purchases_MWh[Plant Name],$F114),IF($G$5="Q3",SUMIFS(Energy_Purchases_MWh[Energy purchased],Energy_Purchases_MWh[Year],a!A$200,Energy_Purchases_MWh[Quarter],"Q3",Energy_Purchases_MWh[Plant Name],$F114),IF($G$5="Q4",SUMIFS(Energy_Purchases_MWh[Energy purchased],Energy_Purchases_MWh[Year],a!A$200,Energy_Purchases_MWh[Quarter],"Q4",Energy_Purchases_MWh[Plant Name],$F114), IF($G$5="Calendar Year",SUMIFS(Energy_Purchases_MWh[Energy purchased],Energy_Purchases_MWh[Year],a!A$200,Energy_Purchases_MWh[Plant Name],$F114),""))))))/10^3,"")</f>
        <v>239.05</v>
      </c>
      <c r="H114" s="427">
        <f>IFERROR(SUM(IF($G$5="Q1",SUMIFS(Energy_Purchases_MWh[Energy purchased],Energy_Purchases_MWh[Year],a!B$200,Energy_Purchases_MWh[Quarter],"Q1",Energy_Purchases_MWh[Plant Name],$F114),IF($G$5="Q2",SUMIFS(Energy_Purchases_MWh[Energy purchased],Energy_Purchases_MWh[Year],a!B$200,Energy_Purchases_MWh[Quarter],"Q2",Energy_Purchases_MWh[Plant Name],$F114),IF($G$5="Q3",SUMIFS(Energy_Purchases_MWh[Energy purchased],Energy_Purchases_MWh[Year],a!B$200,Energy_Purchases_MWh[Quarter],"Q3",Energy_Purchases_MWh[Plant Name],$F114),IF($G$5="Q4",SUMIFS(Energy_Purchases_MWh[Energy purchased],Energy_Purchases_MWh[Year],a!B$200,Energy_Purchases_MWh[Quarter],"Q4",Energy_Purchases_MWh[Plant Name],$F114), IF($G$5="Calendar Year",SUMIFS(Energy_Purchases_MWh[Energy purchased],Energy_Purchases_MWh[Year],a!B$200,Energy_Purchases_MWh[Plant Name],$F114),""))))))/10^3,"")</f>
        <v>207.03399999999999</v>
      </c>
      <c r="I114" s="427">
        <f>IFERROR(SUM(IF($G$5="Q1",SUMIFS(Energy_Purchases_MWh[Energy purchased],Energy_Purchases_MWh[Year],a!C$200,Energy_Purchases_MWh[Quarter],"Q1",Energy_Purchases_MWh[Plant Name],$F114),IF($G$5="Q2",SUMIFS(Energy_Purchases_MWh[Energy purchased],Energy_Purchases_MWh[Year],a!C$200,Energy_Purchases_MWh[Quarter],"Q2",Energy_Purchases_MWh[Plant Name],$F114),IF($G$5="Q3",SUMIFS(Energy_Purchases_MWh[Energy purchased],Energy_Purchases_MWh[Year],a!C$200,Energy_Purchases_MWh[Quarter],"Q3",Energy_Purchases_MWh[Plant Name],$F114),IF($G$5="Q4",SUMIFS(Energy_Purchases_MWh[Energy purchased],Energy_Purchases_MWh[Year],a!C$200,Energy_Purchases_MWh[Quarter],"Q4",Energy_Purchases_MWh[Plant Name],$F114), IF($G$5="Calendar Year",SUMIFS(Energy_Purchases_MWh[Energy purchased],Energy_Purchases_MWh[Year],a!C$200,Energy_Purchases_MWh[Plant Name],$F114),""))))))/10^3,"")</f>
        <v>227.35400000000001</v>
      </c>
      <c r="J114" s="427">
        <f>IFERROR(SUM(IF($G$5="Q1",SUMIFS(Energy_Purchases_MWh[Energy purchased],Energy_Purchases_MWh[Year],a!D$200,Energy_Purchases_MWh[Quarter],"Q1",Energy_Purchases_MWh[Plant Name],$F114),IF($G$5="Q2",SUMIFS(Energy_Purchases_MWh[Energy purchased],Energy_Purchases_MWh[Year],a!D$200,Energy_Purchases_MWh[Quarter],"Q2",Energy_Purchases_MWh[Plant Name],$F114),IF($G$5="Q3",SUMIFS(Energy_Purchases_MWh[Energy purchased],Energy_Purchases_MWh[Year],a!D$200,Energy_Purchases_MWh[Quarter],"Q3",Energy_Purchases_MWh[Plant Name],$F114),IF($G$5="Q4",SUMIFS(Energy_Purchases_MWh[Energy purchased],Energy_Purchases_MWh[Year],a!D$200,Energy_Purchases_MWh[Quarter],"Q4",Energy_Purchases_MWh[Plant Name],$F114), IF($G$5="Calendar Year",SUMIFS(Energy_Purchases_MWh[Energy purchased],Energy_Purchases_MWh[Year],a!D$200,Energy_Purchases_MWh[Plant Name],$F114),""))))))/10^3,"")</f>
        <v>299.40800000000002</v>
      </c>
      <c r="K114" s="428">
        <f>IFERROR(SUM(IF($G$5="Q1",SUMIFS(Energy_Purchases_MWh[Energy purchased],Energy_Purchases_MWh[Year],a!E$200,Energy_Purchases_MWh[Quarter],"Q1",Energy_Purchases_MWh[Plant Name],$F114),IF($G$5="Q2",SUMIFS(Energy_Purchases_MWh[Energy purchased],Energy_Purchases_MWh[Year],a!E$200,Energy_Purchases_MWh[Quarter],"Q2",Energy_Purchases_MWh[Plant Name],$F114),IF($G$5="Q3",SUMIFS(Energy_Purchases_MWh[Energy purchased],Energy_Purchases_MWh[Year],a!E$200,Energy_Purchases_MWh[Quarter],"Q3",Energy_Purchases_MWh[Plant Name],$F114),IF($G$5="Q4",SUMIFS(Energy_Purchases_MWh[Energy purchased],Energy_Purchases_MWh[Year],a!E$200,Energy_Purchases_MWh[Quarter],"Q4",Energy_Purchases_MWh[Plant Name],$F114), IF($G$5="Calendar Year",SUMIFS(Energy_Purchases_MWh[Energy purchased],Energy_Purchases_MWh[Year],a!E$200,Energy_Purchases_MWh[Plant Name],$F114),""))))))/10^3,"")</f>
        <v>232.958</v>
      </c>
    </row>
    <row r="115" spans="6:11">
      <c r="F115" s="422" t="s">
        <v>67</v>
      </c>
      <c r="G115" s="427">
        <f>IFERROR(SUM(IF($G$5="Q1",SUMIFS(Energy_Purchases_MWh[Energy purchased],Energy_Purchases_MWh[Year],a!A$200,Energy_Purchases_MWh[Quarter],"Q1",Energy_Purchases_MWh[Plant Name],$F115),IF($G$5="Q2",SUMIFS(Energy_Purchases_MWh[Energy purchased],Energy_Purchases_MWh[Year],a!A$200,Energy_Purchases_MWh[Quarter],"Q2",Energy_Purchases_MWh[Plant Name],$F115),IF($G$5="Q3",SUMIFS(Energy_Purchases_MWh[Energy purchased],Energy_Purchases_MWh[Year],a!A$200,Energy_Purchases_MWh[Quarter],"Q3",Energy_Purchases_MWh[Plant Name],$F115),IF($G$5="Q4",SUMIFS(Energy_Purchases_MWh[Energy purchased],Energy_Purchases_MWh[Year],a!A$200,Energy_Purchases_MWh[Quarter],"Q4",Energy_Purchases_MWh[Plant Name],$F115), IF($G$5="Calendar Year",SUMIFS(Energy_Purchases_MWh[Energy purchased],Energy_Purchases_MWh[Year],a!A$200,Energy_Purchases_MWh[Plant Name],$F115),""))))))/10^3,"")</f>
        <v>17.762622</v>
      </c>
      <c r="H115" s="427">
        <f>IFERROR(SUM(IF($G$5="Q1",SUMIFS(Energy_Purchases_MWh[Energy purchased],Energy_Purchases_MWh[Year],a!B$200,Energy_Purchases_MWh[Quarter],"Q1",Energy_Purchases_MWh[Plant Name],$F115),IF($G$5="Q2",SUMIFS(Energy_Purchases_MWh[Energy purchased],Energy_Purchases_MWh[Year],a!B$200,Energy_Purchases_MWh[Quarter],"Q2",Energy_Purchases_MWh[Plant Name],$F115),IF($G$5="Q3",SUMIFS(Energy_Purchases_MWh[Energy purchased],Energy_Purchases_MWh[Year],a!B$200,Energy_Purchases_MWh[Quarter],"Q3",Energy_Purchases_MWh[Plant Name],$F115),IF($G$5="Q4",SUMIFS(Energy_Purchases_MWh[Energy purchased],Energy_Purchases_MWh[Year],a!B$200,Energy_Purchases_MWh[Quarter],"Q4",Energy_Purchases_MWh[Plant Name],$F115), IF($G$5="Calendar Year",SUMIFS(Energy_Purchases_MWh[Energy purchased],Energy_Purchases_MWh[Year],a!B$200,Energy_Purchases_MWh[Plant Name],$F115),""))))))/10^3,"")</f>
        <v>13.546099</v>
      </c>
      <c r="I115" s="427">
        <f>IFERROR(SUM(IF($G$5="Q1",SUMIFS(Energy_Purchases_MWh[Energy purchased],Energy_Purchases_MWh[Year],a!C$200,Energy_Purchases_MWh[Quarter],"Q1",Energy_Purchases_MWh[Plant Name],$F115),IF($G$5="Q2",SUMIFS(Energy_Purchases_MWh[Energy purchased],Energy_Purchases_MWh[Year],a!C$200,Energy_Purchases_MWh[Quarter],"Q2",Energy_Purchases_MWh[Plant Name],$F115),IF($G$5="Q3",SUMIFS(Energy_Purchases_MWh[Energy purchased],Energy_Purchases_MWh[Year],a!C$200,Energy_Purchases_MWh[Quarter],"Q3",Energy_Purchases_MWh[Plant Name],$F115),IF($G$5="Q4",SUMIFS(Energy_Purchases_MWh[Energy purchased],Energy_Purchases_MWh[Year],a!C$200,Energy_Purchases_MWh[Quarter],"Q4",Energy_Purchases_MWh[Plant Name],$F115), IF($G$5="Calendar Year",SUMIFS(Energy_Purchases_MWh[Energy purchased],Energy_Purchases_MWh[Year],a!C$200,Energy_Purchases_MWh[Plant Name],$F115),""))))))/10^3,"")</f>
        <v>10.287000000000001</v>
      </c>
      <c r="J115" s="427">
        <f>IFERROR(SUM(IF($G$5="Q1",SUMIFS(Energy_Purchases_MWh[Energy purchased],Energy_Purchases_MWh[Year],a!D$200,Energy_Purchases_MWh[Quarter],"Q1",Energy_Purchases_MWh[Plant Name],$F115),IF($G$5="Q2",SUMIFS(Energy_Purchases_MWh[Energy purchased],Energy_Purchases_MWh[Year],a!D$200,Energy_Purchases_MWh[Quarter],"Q2",Energy_Purchases_MWh[Plant Name],$F115),IF($G$5="Q3",SUMIFS(Energy_Purchases_MWh[Energy purchased],Energy_Purchases_MWh[Year],a!D$200,Energy_Purchases_MWh[Quarter],"Q3",Energy_Purchases_MWh[Plant Name],$F115),IF($G$5="Q4",SUMIFS(Energy_Purchases_MWh[Energy purchased],Energy_Purchases_MWh[Year],a!D$200,Energy_Purchases_MWh[Quarter],"Q4",Energy_Purchases_MWh[Plant Name],$F115), IF($G$5="Calendar Year",SUMIFS(Energy_Purchases_MWh[Energy purchased],Energy_Purchases_MWh[Year],a!D$200,Energy_Purchases_MWh[Plant Name],$F115),""))))))/10^3,"")</f>
        <v>15.676741</v>
      </c>
      <c r="K115" s="428">
        <f>IFERROR(SUM(IF($G$5="Q1",SUMIFS(Energy_Purchases_MWh[Energy purchased],Energy_Purchases_MWh[Year],a!E$200,Energy_Purchases_MWh[Quarter],"Q1",Energy_Purchases_MWh[Plant Name],$F115),IF($G$5="Q2",SUMIFS(Energy_Purchases_MWh[Energy purchased],Energy_Purchases_MWh[Year],a!E$200,Energy_Purchases_MWh[Quarter],"Q2",Energy_Purchases_MWh[Plant Name],$F115),IF($G$5="Q3",SUMIFS(Energy_Purchases_MWh[Energy purchased],Energy_Purchases_MWh[Year],a!E$200,Energy_Purchases_MWh[Quarter],"Q3",Energy_Purchases_MWh[Plant Name],$F115),IF($G$5="Q4",SUMIFS(Energy_Purchases_MWh[Energy purchased],Energy_Purchases_MWh[Year],a!E$200,Energy_Purchases_MWh[Quarter],"Q4",Energy_Purchases_MWh[Plant Name],$F115), IF($G$5="Calendar Year",SUMIFS(Energy_Purchases_MWh[Energy purchased],Energy_Purchases_MWh[Year],a!E$200,Energy_Purchases_MWh[Plant Name],$F115),""))))))/10^3,"")</f>
        <v>16.480015522792716</v>
      </c>
    </row>
    <row r="116" spans="6:11">
      <c r="F116" s="422" t="s">
        <v>732</v>
      </c>
      <c r="G116" s="427">
        <f>IFERROR(SUM(IF($G$5="Q1",SUMIFS(Energy_Purchases_MWh[Energy purchased],Energy_Purchases_MWh[Year],a!A$200,Energy_Purchases_MWh[Quarter],"Q1",Energy_Purchases_MWh[Plant Name],$F116),IF($G$5="Q2",SUMIFS(Energy_Purchases_MWh[Energy purchased],Energy_Purchases_MWh[Year],a!A$200,Energy_Purchases_MWh[Quarter],"Q2",Energy_Purchases_MWh[Plant Name],$F116),IF($G$5="Q3",SUMIFS(Energy_Purchases_MWh[Energy purchased],Energy_Purchases_MWh[Year],a!A$200,Energy_Purchases_MWh[Quarter],"Q3",Energy_Purchases_MWh[Plant Name],$F116),IF($G$5="Q4",SUMIFS(Energy_Purchases_MWh[Energy purchased],Energy_Purchases_MWh[Year],a!A$200,Energy_Purchases_MWh[Quarter],"Q4",Energy_Purchases_MWh[Plant Name],$F116), IF($G$5="Calendar Year",SUMIFS(Energy_Purchases_MWh[Energy purchased],Energy_Purchases_MWh[Year],a!A$200,Energy_Purchases_MWh[Plant Name],$F116),""))))))/10^3,"")</f>
        <v>0</v>
      </c>
      <c r="H116" s="427">
        <f>IFERROR(SUM(IF($G$5="Q1",SUMIFS(Energy_Purchases_MWh[Energy purchased],Energy_Purchases_MWh[Year],a!B$200,Energy_Purchases_MWh[Quarter],"Q1",Energy_Purchases_MWh[Plant Name],$F116),IF($G$5="Q2",SUMIFS(Energy_Purchases_MWh[Energy purchased],Energy_Purchases_MWh[Year],a!B$200,Energy_Purchases_MWh[Quarter],"Q2",Energy_Purchases_MWh[Plant Name],$F116),IF($G$5="Q3",SUMIFS(Energy_Purchases_MWh[Energy purchased],Energy_Purchases_MWh[Year],a!B$200,Energy_Purchases_MWh[Quarter],"Q3",Energy_Purchases_MWh[Plant Name],$F116),IF($G$5="Q4",SUMIFS(Energy_Purchases_MWh[Energy purchased],Energy_Purchases_MWh[Year],a!B$200,Energy_Purchases_MWh[Quarter],"Q4",Energy_Purchases_MWh[Plant Name],$F116), IF($G$5="Calendar Year",SUMIFS(Energy_Purchases_MWh[Energy purchased],Energy_Purchases_MWh[Year],a!B$200,Energy_Purchases_MWh[Plant Name],$F116),""))))))/10^3,"")</f>
        <v>0</v>
      </c>
      <c r="I116" s="427">
        <f>IFERROR(SUM(IF($G$5="Q1",SUMIFS(Energy_Purchases_MWh[Energy purchased],Energy_Purchases_MWh[Year],a!C$200,Energy_Purchases_MWh[Quarter],"Q1",Energy_Purchases_MWh[Plant Name],$F116),IF($G$5="Q2",SUMIFS(Energy_Purchases_MWh[Energy purchased],Energy_Purchases_MWh[Year],a!C$200,Energy_Purchases_MWh[Quarter],"Q2",Energy_Purchases_MWh[Plant Name],$F116),IF($G$5="Q3",SUMIFS(Energy_Purchases_MWh[Energy purchased],Energy_Purchases_MWh[Year],a!C$200,Energy_Purchases_MWh[Quarter],"Q3",Energy_Purchases_MWh[Plant Name],$F116),IF($G$5="Q4",SUMIFS(Energy_Purchases_MWh[Energy purchased],Energy_Purchases_MWh[Year],a!C$200,Energy_Purchases_MWh[Quarter],"Q4",Energy_Purchases_MWh[Plant Name],$F116), IF($G$5="Calendar Year",SUMIFS(Energy_Purchases_MWh[Energy purchased],Energy_Purchases_MWh[Year],a!C$200,Energy_Purchases_MWh[Plant Name],$F116),""))))))/10^3,"")</f>
        <v>4.7720000000000002</v>
      </c>
      <c r="J116" s="427">
        <f>IFERROR(SUM(IF($G$5="Q1",SUMIFS(Energy_Purchases_MWh[Energy purchased],Energy_Purchases_MWh[Year],a!D$200,Energy_Purchases_MWh[Quarter],"Q1",Energy_Purchases_MWh[Plant Name],$F116),IF($G$5="Q2",SUMIFS(Energy_Purchases_MWh[Energy purchased],Energy_Purchases_MWh[Year],a!D$200,Energy_Purchases_MWh[Quarter],"Q2",Energy_Purchases_MWh[Plant Name],$F116),IF($G$5="Q3",SUMIFS(Energy_Purchases_MWh[Energy purchased],Energy_Purchases_MWh[Year],a!D$200,Energy_Purchases_MWh[Quarter],"Q3",Energy_Purchases_MWh[Plant Name],$F116),IF($G$5="Q4",SUMIFS(Energy_Purchases_MWh[Energy purchased],Energy_Purchases_MWh[Year],a!D$200,Energy_Purchases_MWh[Quarter],"Q4",Energy_Purchases_MWh[Plant Name],$F116), IF($G$5="Calendar Year",SUMIFS(Energy_Purchases_MWh[Energy purchased],Energy_Purchases_MWh[Year],a!D$200,Energy_Purchases_MWh[Plant Name],$F116),""))))))/10^3,"")</f>
        <v>4.3312600000000003</v>
      </c>
      <c r="K116" s="428">
        <f>IFERROR(SUM(IF($G$5="Q1",SUMIFS(Energy_Purchases_MWh[Energy purchased],Energy_Purchases_MWh[Year],a!E$200,Energy_Purchases_MWh[Quarter],"Q1",Energy_Purchases_MWh[Plant Name],$F116),IF($G$5="Q2",SUMIFS(Energy_Purchases_MWh[Energy purchased],Energy_Purchases_MWh[Year],a!E$200,Energy_Purchases_MWh[Quarter],"Q2",Energy_Purchases_MWh[Plant Name],$F116),IF($G$5="Q3",SUMIFS(Energy_Purchases_MWh[Energy purchased],Energy_Purchases_MWh[Year],a!E$200,Energy_Purchases_MWh[Quarter],"Q3",Energy_Purchases_MWh[Plant Name],$F116),IF($G$5="Q4",SUMIFS(Energy_Purchases_MWh[Energy purchased],Energy_Purchases_MWh[Year],a!E$200,Energy_Purchases_MWh[Quarter],"Q4",Energy_Purchases_MWh[Plant Name],$F116), IF($G$5="Calendar Year",SUMIFS(Energy_Purchases_MWh[Energy purchased],Energy_Purchases_MWh[Year],a!E$200,Energy_Purchases_MWh[Plant Name],$F116),""))))))/10^3,"")</f>
        <v>4.6193100000000005</v>
      </c>
    </row>
    <row r="117" spans="6:11">
      <c r="F117" s="422" t="s">
        <v>667</v>
      </c>
      <c r="G117" s="427">
        <f>IFERROR(SUM(IF($G$5="Q1",SUMIFS(Energy_Purchases_MWh[Energy purchased],Energy_Purchases_MWh[Year],a!A$200,Energy_Purchases_MWh[Quarter],"Q1",Energy_Purchases_MWh[Plant Name],$F117),IF($G$5="Q2",SUMIFS(Energy_Purchases_MWh[Energy purchased],Energy_Purchases_MWh[Year],a!A$200,Energy_Purchases_MWh[Quarter],"Q2",Energy_Purchases_MWh[Plant Name],$F117),IF($G$5="Q3",SUMIFS(Energy_Purchases_MWh[Energy purchased],Energy_Purchases_MWh[Year],a!A$200,Energy_Purchases_MWh[Quarter],"Q3",Energy_Purchases_MWh[Plant Name],$F117),IF($G$5="Q4",SUMIFS(Energy_Purchases_MWh[Energy purchased],Energy_Purchases_MWh[Year],a!A$200,Energy_Purchases_MWh[Quarter],"Q4",Energy_Purchases_MWh[Plant Name],$F117), IF($G$5="Calendar Year",SUMIFS(Energy_Purchases_MWh[Energy purchased],Energy_Purchases_MWh[Year],a!A$200,Energy_Purchases_MWh[Plant Name],$F117),""))))))/10^3,"")</f>
        <v>32.026705800000002</v>
      </c>
      <c r="H117" s="427">
        <f>IFERROR(SUM(IF($G$5="Q1",SUMIFS(Energy_Purchases_MWh[Energy purchased],Energy_Purchases_MWh[Year],a!B$200,Energy_Purchases_MWh[Quarter],"Q1",Energy_Purchases_MWh[Plant Name],$F117),IF($G$5="Q2",SUMIFS(Energy_Purchases_MWh[Energy purchased],Energy_Purchases_MWh[Year],a!B$200,Energy_Purchases_MWh[Quarter],"Q2",Energy_Purchases_MWh[Plant Name],$F117),IF($G$5="Q3",SUMIFS(Energy_Purchases_MWh[Energy purchased],Energy_Purchases_MWh[Year],a!B$200,Energy_Purchases_MWh[Quarter],"Q3",Energy_Purchases_MWh[Plant Name],$F117),IF($G$5="Q4",SUMIFS(Energy_Purchases_MWh[Energy purchased],Energy_Purchases_MWh[Year],a!B$200,Energy_Purchases_MWh[Quarter],"Q4",Energy_Purchases_MWh[Plant Name],$F117), IF($G$5="Calendar Year",SUMIFS(Energy_Purchases_MWh[Energy purchased],Energy_Purchases_MWh[Year],a!B$200,Energy_Purchases_MWh[Plant Name],$F117),""))))))/10^3,"")</f>
        <v>48.242886900000002</v>
      </c>
      <c r="I117" s="427">
        <f>IFERROR(SUM(IF($G$5="Q1",SUMIFS(Energy_Purchases_MWh[Energy purchased],Energy_Purchases_MWh[Year],a!C$200,Energy_Purchases_MWh[Quarter],"Q1",Energy_Purchases_MWh[Plant Name],$F117),IF($G$5="Q2",SUMIFS(Energy_Purchases_MWh[Energy purchased],Energy_Purchases_MWh[Year],a!C$200,Energy_Purchases_MWh[Quarter],"Q2",Energy_Purchases_MWh[Plant Name],$F117),IF($G$5="Q3",SUMIFS(Energy_Purchases_MWh[Energy purchased],Energy_Purchases_MWh[Year],a!C$200,Energy_Purchases_MWh[Quarter],"Q3",Energy_Purchases_MWh[Plant Name],$F117),IF($G$5="Q4",SUMIFS(Energy_Purchases_MWh[Energy purchased],Energy_Purchases_MWh[Year],a!C$200,Energy_Purchases_MWh[Quarter],"Q4",Energy_Purchases_MWh[Plant Name],$F117), IF($G$5="Calendar Year",SUMIFS(Energy_Purchases_MWh[Energy purchased],Energy_Purchases_MWh[Year],a!C$200,Energy_Purchases_MWh[Plant Name],$F117),""))))))/10^3,"")</f>
        <v>41.283000000000001</v>
      </c>
      <c r="J117" s="427">
        <f>IFERROR(SUM(IF($G$5="Q1",SUMIFS(Energy_Purchases_MWh[Energy purchased],Energy_Purchases_MWh[Year],a!D$200,Energy_Purchases_MWh[Quarter],"Q1",Energy_Purchases_MWh[Plant Name],$F117),IF($G$5="Q2",SUMIFS(Energy_Purchases_MWh[Energy purchased],Energy_Purchases_MWh[Year],a!D$200,Energy_Purchases_MWh[Quarter],"Q2",Energy_Purchases_MWh[Plant Name],$F117),IF($G$5="Q3",SUMIFS(Energy_Purchases_MWh[Energy purchased],Energy_Purchases_MWh[Year],a!D$200,Energy_Purchases_MWh[Quarter],"Q3",Energy_Purchases_MWh[Plant Name],$F117),IF($G$5="Q4",SUMIFS(Energy_Purchases_MWh[Energy purchased],Energy_Purchases_MWh[Year],a!D$200,Energy_Purchases_MWh[Quarter],"Q4",Energy_Purchases_MWh[Plant Name],$F117), IF($G$5="Calendar Year",SUMIFS(Energy_Purchases_MWh[Energy purchased],Energy_Purchases_MWh[Year],a!D$200,Energy_Purchases_MWh[Plant Name],$F117),""))))))/10^3,"")</f>
        <v>16.5528963</v>
      </c>
      <c r="K117" s="428">
        <f>IFERROR(SUM(IF($G$5="Q1",SUMIFS(Energy_Purchases_MWh[Energy purchased],Energy_Purchases_MWh[Year],a!E$200,Energy_Purchases_MWh[Quarter],"Q1",Energy_Purchases_MWh[Plant Name],$F117),IF($G$5="Q2",SUMIFS(Energy_Purchases_MWh[Energy purchased],Energy_Purchases_MWh[Year],a!E$200,Energy_Purchases_MWh[Quarter],"Q2",Energy_Purchases_MWh[Plant Name],$F117),IF($G$5="Q3",SUMIFS(Energy_Purchases_MWh[Energy purchased],Energy_Purchases_MWh[Year],a!E$200,Energy_Purchases_MWh[Quarter],"Q3",Energy_Purchases_MWh[Plant Name],$F117),IF($G$5="Q4",SUMIFS(Energy_Purchases_MWh[Energy purchased],Energy_Purchases_MWh[Year],a!E$200,Energy_Purchases_MWh[Quarter],"Q4",Energy_Purchases_MWh[Plant Name],$F117), IF($G$5="Calendar Year",SUMIFS(Energy_Purchases_MWh[Energy purchased],Energy_Purchases_MWh[Year],a!E$200,Energy_Purchases_MWh[Plant Name],$F117),""))))))/10^3,"")</f>
        <v>47.490096299999998</v>
      </c>
    </row>
    <row r="118" spans="6:11">
      <c r="F118" s="422" t="s">
        <v>736</v>
      </c>
      <c r="G118" s="427">
        <f>IFERROR(SUM(IF($G$5="Q1",SUMIFS(Energy_Purchases_MWh[Energy purchased],Energy_Purchases_MWh[Year],a!A$200,Energy_Purchases_MWh[Quarter],"Q1",Energy_Purchases_MWh[Plant Name],$F118),IF($G$5="Q2",SUMIFS(Energy_Purchases_MWh[Energy purchased],Energy_Purchases_MWh[Year],a!A$200,Energy_Purchases_MWh[Quarter],"Q2",Energy_Purchases_MWh[Plant Name],$F118),IF($G$5="Q3",SUMIFS(Energy_Purchases_MWh[Energy purchased],Energy_Purchases_MWh[Year],a!A$200,Energy_Purchases_MWh[Quarter],"Q3",Energy_Purchases_MWh[Plant Name],$F118),IF($G$5="Q4",SUMIFS(Energy_Purchases_MWh[Energy purchased],Energy_Purchases_MWh[Year],a!A$200,Energy_Purchases_MWh[Quarter],"Q4",Energy_Purchases_MWh[Plant Name],$F118), IF($G$5="Calendar Year",SUMIFS(Energy_Purchases_MWh[Energy purchased],Energy_Purchases_MWh[Year],a!A$200,Energy_Purchases_MWh[Plant Name],$F118),""))))))/10^3,"")</f>
        <v>0</v>
      </c>
      <c r="H118" s="427">
        <f>IFERROR(SUM(IF($G$5="Q1",SUMIFS(Energy_Purchases_MWh[Energy purchased],Energy_Purchases_MWh[Year],a!B$200,Energy_Purchases_MWh[Quarter],"Q1",Energy_Purchases_MWh[Plant Name],$F118),IF($G$5="Q2",SUMIFS(Energy_Purchases_MWh[Energy purchased],Energy_Purchases_MWh[Year],a!B$200,Energy_Purchases_MWh[Quarter],"Q2",Energy_Purchases_MWh[Plant Name],$F118),IF($G$5="Q3",SUMIFS(Energy_Purchases_MWh[Energy purchased],Energy_Purchases_MWh[Year],a!B$200,Energy_Purchases_MWh[Quarter],"Q3",Energy_Purchases_MWh[Plant Name],$F118),IF($G$5="Q4",SUMIFS(Energy_Purchases_MWh[Energy purchased],Energy_Purchases_MWh[Year],a!B$200,Energy_Purchases_MWh[Quarter],"Q4",Energy_Purchases_MWh[Plant Name],$F118), IF($G$5="Calendar Year",SUMIFS(Energy_Purchases_MWh[Energy purchased],Energy_Purchases_MWh[Year],a!B$200,Energy_Purchases_MWh[Plant Name],$F118),""))))))/10^3,"")</f>
        <v>0</v>
      </c>
      <c r="I118" s="427">
        <f>IFERROR(SUM(IF($G$5="Q1",SUMIFS(Energy_Purchases_MWh[Energy purchased],Energy_Purchases_MWh[Year],a!C$200,Energy_Purchases_MWh[Quarter],"Q1",Energy_Purchases_MWh[Plant Name],$F118),IF($G$5="Q2",SUMIFS(Energy_Purchases_MWh[Energy purchased],Energy_Purchases_MWh[Year],a!C$200,Energy_Purchases_MWh[Quarter],"Q2",Energy_Purchases_MWh[Plant Name],$F118),IF($G$5="Q3",SUMIFS(Energy_Purchases_MWh[Energy purchased],Energy_Purchases_MWh[Year],a!C$200,Energy_Purchases_MWh[Quarter],"Q3",Energy_Purchases_MWh[Plant Name],$F118),IF($G$5="Q4",SUMIFS(Energy_Purchases_MWh[Energy purchased],Energy_Purchases_MWh[Year],a!C$200,Energy_Purchases_MWh[Quarter],"Q4",Energy_Purchases_MWh[Plant Name],$F118), IF($G$5="Calendar Year",SUMIFS(Energy_Purchases_MWh[Energy purchased],Energy_Purchases_MWh[Year],a!C$200,Energy_Purchases_MWh[Plant Name],$F118),""))))))/10^3,"")</f>
        <v>0</v>
      </c>
      <c r="J118" s="427">
        <f>IFERROR(SUM(IF($G$5="Q1",SUMIFS(Energy_Purchases_MWh[Energy purchased],Energy_Purchases_MWh[Year],a!D$200,Energy_Purchases_MWh[Quarter],"Q1",Energy_Purchases_MWh[Plant Name],$F118),IF($G$5="Q2",SUMIFS(Energy_Purchases_MWh[Energy purchased],Energy_Purchases_MWh[Year],a!D$200,Energy_Purchases_MWh[Quarter],"Q2",Energy_Purchases_MWh[Plant Name],$F118),IF($G$5="Q3",SUMIFS(Energy_Purchases_MWh[Energy purchased],Energy_Purchases_MWh[Year],a!D$200,Energy_Purchases_MWh[Quarter],"Q3",Energy_Purchases_MWh[Plant Name],$F118),IF($G$5="Q4",SUMIFS(Energy_Purchases_MWh[Energy purchased],Energy_Purchases_MWh[Year],a!D$200,Energy_Purchases_MWh[Quarter],"Q4",Energy_Purchases_MWh[Plant Name],$F118), IF($G$5="Calendar Year",SUMIFS(Energy_Purchases_MWh[Energy purchased],Energy_Purchases_MWh[Year],a!D$200,Energy_Purchases_MWh[Plant Name],$F118),""))))))/10^3,"")</f>
        <v>112.98625</v>
      </c>
      <c r="K118" s="428">
        <f>IFERROR(SUM(IF($G$5="Q1",SUMIFS(Energy_Purchases_MWh[Energy purchased],Energy_Purchases_MWh[Year],a!E$200,Energy_Purchases_MWh[Quarter],"Q1",Energy_Purchases_MWh[Plant Name],$F118),IF($G$5="Q2",SUMIFS(Energy_Purchases_MWh[Energy purchased],Energy_Purchases_MWh[Year],a!E$200,Energy_Purchases_MWh[Quarter],"Q2",Energy_Purchases_MWh[Plant Name],$F118),IF($G$5="Q3",SUMIFS(Energy_Purchases_MWh[Energy purchased],Energy_Purchases_MWh[Year],a!E$200,Energy_Purchases_MWh[Quarter],"Q3",Energy_Purchases_MWh[Plant Name],$F118),IF($G$5="Q4",SUMIFS(Energy_Purchases_MWh[Energy purchased],Energy_Purchases_MWh[Year],a!E$200,Energy_Purchases_MWh[Quarter],"Q4",Energy_Purchases_MWh[Plant Name],$F118), IF($G$5="Calendar Year",SUMIFS(Energy_Purchases_MWh[Energy purchased],Energy_Purchases_MWh[Year],a!E$200,Energy_Purchases_MWh[Plant Name],$F118),""))))))/10^3,"")</f>
        <v>191.76974999999999</v>
      </c>
    </row>
    <row r="119" spans="6:11">
      <c r="F119" s="422" t="s">
        <v>101</v>
      </c>
      <c r="G119" s="427">
        <f>IFERROR(SUM(IF($G$5="Q1",SUMIFS(Energy_Purchases_MWh[Energy purchased],Energy_Purchases_MWh[Year],a!A$200,Energy_Purchases_MWh[Quarter],"Q1",Energy_Purchases_MWh[Plant Name],$F119),IF($G$5="Q2",SUMIFS(Energy_Purchases_MWh[Energy purchased],Energy_Purchases_MWh[Year],a!A$200,Energy_Purchases_MWh[Quarter],"Q2",Energy_Purchases_MWh[Plant Name],$F119),IF($G$5="Q3",SUMIFS(Energy_Purchases_MWh[Energy purchased],Energy_Purchases_MWh[Year],a!A$200,Energy_Purchases_MWh[Quarter],"Q3",Energy_Purchases_MWh[Plant Name],$F119),IF($G$5="Q4",SUMIFS(Energy_Purchases_MWh[Energy purchased],Energy_Purchases_MWh[Year],a!A$200,Energy_Purchases_MWh[Quarter],"Q4",Energy_Purchases_MWh[Plant Name],$F119), IF($G$5="Calendar Year",SUMIFS(Energy_Purchases_MWh[Energy purchased],Energy_Purchases_MWh[Year],a!A$200,Energy_Purchases_MWh[Plant Name],$F119),""))))))/10^3,"")</f>
        <v>11.127763000000002</v>
      </c>
      <c r="H119" s="427">
        <f>IFERROR(SUM(IF($G$5="Q1",SUMIFS(Energy_Purchases_MWh[Energy purchased],Energy_Purchases_MWh[Year],a!B$200,Energy_Purchases_MWh[Quarter],"Q1",Energy_Purchases_MWh[Plant Name],$F119),IF($G$5="Q2",SUMIFS(Energy_Purchases_MWh[Energy purchased],Energy_Purchases_MWh[Year],a!B$200,Energy_Purchases_MWh[Quarter],"Q2",Energy_Purchases_MWh[Plant Name],$F119),IF($G$5="Q3",SUMIFS(Energy_Purchases_MWh[Energy purchased],Energy_Purchases_MWh[Year],a!B$200,Energy_Purchases_MWh[Quarter],"Q3",Energy_Purchases_MWh[Plant Name],$F119),IF($G$5="Q4",SUMIFS(Energy_Purchases_MWh[Energy purchased],Energy_Purchases_MWh[Year],a!B$200,Energy_Purchases_MWh[Quarter],"Q4",Energy_Purchases_MWh[Plant Name],$F119), IF($G$5="Calendar Year",SUMIFS(Energy_Purchases_MWh[Energy purchased],Energy_Purchases_MWh[Year],a!B$200,Energy_Purchases_MWh[Plant Name],$F119),""))))))/10^3,"")</f>
        <v>11.132474</v>
      </c>
      <c r="I119" s="427">
        <f>IFERROR(SUM(IF($G$5="Q1",SUMIFS(Energy_Purchases_MWh[Energy purchased],Energy_Purchases_MWh[Year],a!C$200,Energy_Purchases_MWh[Quarter],"Q1",Energy_Purchases_MWh[Plant Name],$F119),IF($G$5="Q2",SUMIFS(Energy_Purchases_MWh[Energy purchased],Energy_Purchases_MWh[Year],a!C$200,Energy_Purchases_MWh[Quarter],"Q2",Energy_Purchases_MWh[Plant Name],$F119),IF($G$5="Q3",SUMIFS(Energy_Purchases_MWh[Energy purchased],Energy_Purchases_MWh[Year],a!C$200,Energy_Purchases_MWh[Quarter],"Q3",Energy_Purchases_MWh[Plant Name],$F119),IF($G$5="Q4",SUMIFS(Energy_Purchases_MWh[Energy purchased],Energy_Purchases_MWh[Year],a!C$200,Energy_Purchases_MWh[Quarter],"Q4",Energy_Purchases_MWh[Plant Name],$F119), IF($G$5="Calendar Year",SUMIFS(Energy_Purchases_MWh[Energy purchased],Energy_Purchases_MWh[Year],a!C$200,Energy_Purchases_MWh[Plant Name],$F119),""))))))/10^3,"")</f>
        <v>13.868</v>
      </c>
      <c r="J119" s="427">
        <f>IFERROR(SUM(IF($G$5="Q1",SUMIFS(Energy_Purchases_MWh[Energy purchased],Energy_Purchases_MWh[Year],a!D$200,Energy_Purchases_MWh[Quarter],"Q1",Energy_Purchases_MWh[Plant Name],$F119),IF($G$5="Q2",SUMIFS(Energy_Purchases_MWh[Energy purchased],Energy_Purchases_MWh[Year],a!D$200,Energy_Purchases_MWh[Quarter],"Q2",Energy_Purchases_MWh[Plant Name],$F119),IF($G$5="Q3",SUMIFS(Energy_Purchases_MWh[Energy purchased],Energy_Purchases_MWh[Year],a!D$200,Energy_Purchases_MWh[Quarter],"Q3",Energy_Purchases_MWh[Plant Name],$F119),IF($G$5="Q4",SUMIFS(Energy_Purchases_MWh[Energy purchased],Energy_Purchases_MWh[Year],a!D$200,Energy_Purchases_MWh[Quarter],"Q4",Energy_Purchases_MWh[Plant Name],$F119), IF($G$5="Calendar Year",SUMIFS(Energy_Purchases_MWh[Energy purchased],Energy_Purchases_MWh[Year],a!D$200,Energy_Purchases_MWh[Plant Name],$F119),""))))))/10^3,"")</f>
        <v>11.345404</v>
      </c>
      <c r="K119" s="428">
        <f>IFERROR(SUM(IF($G$5="Q1",SUMIFS(Energy_Purchases_MWh[Energy purchased],Energy_Purchases_MWh[Year],a!E$200,Energy_Purchases_MWh[Quarter],"Q1",Energy_Purchases_MWh[Plant Name],$F119),IF($G$5="Q2",SUMIFS(Energy_Purchases_MWh[Energy purchased],Energy_Purchases_MWh[Year],a!E$200,Energy_Purchases_MWh[Quarter],"Q2",Energy_Purchases_MWh[Plant Name],$F119),IF($G$5="Q3",SUMIFS(Energy_Purchases_MWh[Energy purchased],Energy_Purchases_MWh[Year],a!E$200,Energy_Purchases_MWh[Quarter],"Q3",Energy_Purchases_MWh[Plant Name],$F119),IF($G$5="Q4",SUMIFS(Energy_Purchases_MWh[Energy purchased],Energy_Purchases_MWh[Year],a!E$200,Energy_Purchases_MWh[Quarter],"Q4",Energy_Purchases_MWh[Plant Name],$F119), IF($G$5="Calendar Year",SUMIFS(Energy_Purchases_MWh[Energy purchased],Energy_Purchases_MWh[Year],a!E$200,Energy_Purchases_MWh[Plant Name],$F119),""))))))/10^3,"")</f>
        <v>12.760415</v>
      </c>
    </row>
    <row r="120" spans="6:11">
      <c r="F120" s="422" t="s">
        <v>41</v>
      </c>
      <c r="G120" s="427">
        <f>IFERROR(SUM(IF($G$5="Q1",SUMIFS(Energy_Purchases_MWh[Energy purchased],Energy_Purchases_MWh[Year],a!A$200,Energy_Purchases_MWh[Quarter],"Q1",Energy_Purchases_MWh[Plant Name],$F120),IF($G$5="Q2",SUMIFS(Energy_Purchases_MWh[Energy purchased],Energy_Purchases_MWh[Year],a!A$200,Energy_Purchases_MWh[Quarter],"Q2",Energy_Purchases_MWh[Plant Name],$F120),IF($G$5="Q3",SUMIFS(Energy_Purchases_MWh[Energy purchased],Energy_Purchases_MWh[Year],a!A$200,Energy_Purchases_MWh[Quarter],"Q3",Energy_Purchases_MWh[Plant Name],$F120),IF($G$5="Q4",SUMIFS(Energy_Purchases_MWh[Energy purchased],Energy_Purchases_MWh[Year],a!A$200,Energy_Purchases_MWh[Quarter],"Q4",Energy_Purchases_MWh[Plant Name],$F120), IF($G$5="Calendar Year",SUMIFS(Energy_Purchases_MWh[Energy purchased],Energy_Purchases_MWh[Year],a!A$200,Energy_Purchases_MWh[Plant Name],$F120),""))))))/10^3,"")</f>
        <v>3.7645399999999998</v>
      </c>
      <c r="H120" s="427">
        <f>IFERROR(SUM(IF($G$5="Q1",SUMIFS(Energy_Purchases_MWh[Energy purchased],Energy_Purchases_MWh[Year],a!B$200,Energy_Purchases_MWh[Quarter],"Q1",Energy_Purchases_MWh[Plant Name],$F120),IF($G$5="Q2",SUMIFS(Energy_Purchases_MWh[Energy purchased],Energy_Purchases_MWh[Year],a!B$200,Energy_Purchases_MWh[Quarter],"Q2",Energy_Purchases_MWh[Plant Name],$F120),IF($G$5="Q3",SUMIFS(Energy_Purchases_MWh[Energy purchased],Energy_Purchases_MWh[Year],a!B$200,Energy_Purchases_MWh[Quarter],"Q3",Energy_Purchases_MWh[Plant Name],$F120),IF($G$5="Q4",SUMIFS(Energy_Purchases_MWh[Energy purchased],Energy_Purchases_MWh[Year],a!B$200,Energy_Purchases_MWh[Quarter],"Q4",Energy_Purchases_MWh[Plant Name],$F120), IF($G$5="Calendar Year",SUMIFS(Energy_Purchases_MWh[Energy purchased],Energy_Purchases_MWh[Year],a!B$200,Energy_Purchases_MWh[Plant Name],$F120),""))))))/10^3,"")</f>
        <v>4.4219759999999999</v>
      </c>
      <c r="I120" s="427">
        <f>IFERROR(SUM(IF($G$5="Q1",SUMIFS(Energy_Purchases_MWh[Energy purchased],Energy_Purchases_MWh[Year],a!C$200,Energy_Purchases_MWh[Quarter],"Q1",Energy_Purchases_MWh[Plant Name],$F120),IF($G$5="Q2",SUMIFS(Energy_Purchases_MWh[Energy purchased],Energy_Purchases_MWh[Year],a!C$200,Energy_Purchases_MWh[Quarter],"Q2",Energy_Purchases_MWh[Plant Name],$F120),IF($G$5="Q3",SUMIFS(Energy_Purchases_MWh[Energy purchased],Energy_Purchases_MWh[Year],a!C$200,Energy_Purchases_MWh[Quarter],"Q3",Energy_Purchases_MWh[Plant Name],$F120),IF($G$5="Q4",SUMIFS(Energy_Purchases_MWh[Energy purchased],Energy_Purchases_MWh[Year],a!C$200,Energy_Purchases_MWh[Quarter],"Q4",Energy_Purchases_MWh[Plant Name],$F120), IF($G$5="Calendar Year",SUMIFS(Energy_Purchases_MWh[Energy purchased],Energy_Purchases_MWh[Year],a!C$200,Energy_Purchases_MWh[Plant Name],$F120),""))))))/10^3,"")</f>
        <v>8.9239999999999995</v>
      </c>
      <c r="J120" s="427">
        <f>IFERROR(SUM(IF($G$5="Q1",SUMIFS(Energy_Purchases_MWh[Energy purchased],Energy_Purchases_MWh[Year],a!D$200,Energy_Purchases_MWh[Quarter],"Q1",Energy_Purchases_MWh[Plant Name],$F120),IF($G$5="Q2",SUMIFS(Energy_Purchases_MWh[Energy purchased],Energy_Purchases_MWh[Year],a!D$200,Energy_Purchases_MWh[Quarter],"Q2",Energy_Purchases_MWh[Plant Name],$F120),IF($G$5="Q3",SUMIFS(Energy_Purchases_MWh[Energy purchased],Energy_Purchases_MWh[Year],a!D$200,Energy_Purchases_MWh[Quarter],"Q3",Energy_Purchases_MWh[Plant Name],$F120),IF($G$5="Q4",SUMIFS(Energy_Purchases_MWh[Energy purchased],Energy_Purchases_MWh[Year],a!D$200,Energy_Purchases_MWh[Quarter],"Q4",Energy_Purchases_MWh[Plant Name],$F120), IF($G$5="Calendar Year",SUMIFS(Energy_Purchases_MWh[Energy purchased],Energy_Purchases_MWh[Year],a!D$200,Energy_Purchases_MWh[Plant Name],$F120),""))))))/10^3,"")</f>
        <v>12.27735734300002</v>
      </c>
      <c r="K120" s="428">
        <f>IFERROR(SUM(IF($G$5="Q1",SUMIFS(Energy_Purchases_MWh[Energy purchased],Energy_Purchases_MWh[Year],a!E$200,Energy_Purchases_MWh[Quarter],"Q1",Energy_Purchases_MWh[Plant Name],$F120),IF($G$5="Q2",SUMIFS(Energy_Purchases_MWh[Energy purchased],Energy_Purchases_MWh[Year],a!E$200,Energy_Purchases_MWh[Quarter],"Q2",Energy_Purchases_MWh[Plant Name],$F120),IF($G$5="Q3",SUMIFS(Energy_Purchases_MWh[Energy purchased],Energy_Purchases_MWh[Year],a!E$200,Energy_Purchases_MWh[Quarter],"Q3",Energy_Purchases_MWh[Plant Name],$F120),IF($G$5="Q4",SUMIFS(Energy_Purchases_MWh[Energy purchased],Energy_Purchases_MWh[Year],a!E$200,Energy_Purchases_MWh[Quarter],"Q4",Energy_Purchases_MWh[Plant Name],$F120), IF($G$5="Calendar Year",SUMIFS(Energy_Purchases_MWh[Energy purchased],Energy_Purchases_MWh[Year],a!E$200,Energy_Purchases_MWh[Plant Name],$F120),""))))))/10^3,"")</f>
        <v>10.151335</v>
      </c>
    </row>
    <row r="121" spans="6:11">
      <c r="F121" s="422" t="s">
        <v>776</v>
      </c>
      <c r="G121" s="427">
        <f>IFERROR(SUM(IF($G$5="Q1",SUMIFS(Energy_Purchases_MWh[Energy purchased],Energy_Purchases_MWh[Year],a!A$200,Energy_Purchases_MWh[Quarter],"Q1",Energy_Purchases_MWh[Plant Name],$F121),IF($G$5="Q2",SUMIFS(Energy_Purchases_MWh[Energy purchased],Energy_Purchases_MWh[Year],a!A$200,Energy_Purchases_MWh[Quarter],"Q2",Energy_Purchases_MWh[Plant Name],$F121),IF($G$5="Q3",SUMIFS(Energy_Purchases_MWh[Energy purchased],Energy_Purchases_MWh[Year],a!A$200,Energy_Purchases_MWh[Quarter],"Q3",Energy_Purchases_MWh[Plant Name],$F121),IF($G$5="Q4",SUMIFS(Energy_Purchases_MWh[Energy purchased],Energy_Purchases_MWh[Year],a!A$200,Energy_Purchases_MWh[Quarter],"Q4",Energy_Purchases_MWh[Plant Name],$F121), IF($G$5="Calendar Year",SUMIFS(Energy_Purchases_MWh[Energy purchased],Energy_Purchases_MWh[Year],a!A$200,Energy_Purchases_MWh[Plant Name],$F121),""))))))/10^3,"")</f>
        <v>0</v>
      </c>
      <c r="H121" s="427">
        <f>IFERROR(SUM(IF($G$5="Q1",SUMIFS(Energy_Purchases_MWh[Energy purchased],Energy_Purchases_MWh[Year],a!B$200,Energy_Purchases_MWh[Quarter],"Q1",Energy_Purchases_MWh[Plant Name],$F121),IF($G$5="Q2",SUMIFS(Energy_Purchases_MWh[Energy purchased],Energy_Purchases_MWh[Year],a!B$200,Energy_Purchases_MWh[Quarter],"Q2",Energy_Purchases_MWh[Plant Name],$F121),IF($G$5="Q3",SUMIFS(Energy_Purchases_MWh[Energy purchased],Energy_Purchases_MWh[Year],a!B$200,Energy_Purchases_MWh[Quarter],"Q3",Energy_Purchases_MWh[Plant Name],$F121),IF($G$5="Q4",SUMIFS(Energy_Purchases_MWh[Energy purchased],Energy_Purchases_MWh[Year],a!B$200,Energy_Purchases_MWh[Quarter],"Q4",Energy_Purchases_MWh[Plant Name],$F121), IF($G$5="Calendar Year",SUMIFS(Energy_Purchases_MWh[Energy purchased],Energy_Purchases_MWh[Year],a!B$200,Energy_Purchases_MWh[Plant Name],$F121),""))))))/10^3,"")</f>
        <v>0</v>
      </c>
      <c r="I121" s="427">
        <f>IFERROR(SUM(IF($G$5="Q1",SUMIFS(Energy_Purchases_MWh[Energy purchased],Energy_Purchases_MWh[Year],a!C$200,Energy_Purchases_MWh[Quarter],"Q1",Energy_Purchases_MWh[Plant Name],$F121),IF($G$5="Q2",SUMIFS(Energy_Purchases_MWh[Energy purchased],Energy_Purchases_MWh[Year],a!C$200,Energy_Purchases_MWh[Quarter],"Q2",Energy_Purchases_MWh[Plant Name],$F121),IF($G$5="Q3",SUMIFS(Energy_Purchases_MWh[Energy purchased],Energy_Purchases_MWh[Year],a!C$200,Energy_Purchases_MWh[Quarter],"Q3",Energy_Purchases_MWh[Plant Name],$F121),IF($G$5="Q4",SUMIFS(Energy_Purchases_MWh[Energy purchased],Energy_Purchases_MWh[Year],a!C$200,Energy_Purchases_MWh[Quarter],"Q4",Energy_Purchases_MWh[Plant Name],$F121), IF($G$5="Calendar Year",SUMIFS(Energy_Purchases_MWh[Energy purchased],Energy_Purchases_MWh[Year],a!C$200,Energy_Purchases_MWh[Plant Name],$F121),""))))))/10^3,"")</f>
        <v>0</v>
      </c>
      <c r="J121" s="427">
        <f>IFERROR(SUM(IF($G$5="Q1",SUMIFS(Energy_Purchases_MWh[Energy purchased],Energy_Purchases_MWh[Year],a!D$200,Energy_Purchases_MWh[Quarter],"Q1",Energy_Purchases_MWh[Plant Name],$F121),IF($G$5="Q2",SUMIFS(Energy_Purchases_MWh[Energy purchased],Energy_Purchases_MWh[Year],a!D$200,Energy_Purchases_MWh[Quarter],"Q2",Energy_Purchases_MWh[Plant Name],$F121),IF($G$5="Q3",SUMIFS(Energy_Purchases_MWh[Energy purchased],Energy_Purchases_MWh[Year],a!D$200,Energy_Purchases_MWh[Quarter],"Q3",Energy_Purchases_MWh[Plant Name],$F121),IF($G$5="Q4",SUMIFS(Energy_Purchases_MWh[Energy purchased],Energy_Purchases_MWh[Year],a!D$200,Energy_Purchases_MWh[Quarter],"Q4",Energy_Purchases_MWh[Plant Name],$F121), IF($G$5="Calendar Year",SUMIFS(Energy_Purchases_MWh[Energy purchased],Energy_Purchases_MWh[Year],a!D$200,Energy_Purchases_MWh[Plant Name],$F121),""))))))/10^3,"")</f>
        <v>0</v>
      </c>
      <c r="K121" s="428">
        <f>IFERROR(SUM(IF($G$5="Q1",SUMIFS(Energy_Purchases_MWh[Energy purchased],Energy_Purchases_MWh[Year],a!E$200,Energy_Purchases_MWh[Quarter],"Q1",Energy_Purchases_MWh[Plant Name],$F121),IF($G$5="Q2",SUMIFS(Energy_Purchases_MWh[Energy purchased],Energy_Purchases_MWh[Year],a!E$200,Energy_Purchases_MWh[Quarter],"Q2",Energy_Purchases_MWh[Plant Name],$F121),IF($G$5="Q3",SUMIFS(Energy_Purchases_MWh[Energy purchased],Energy_Purchases_MWh[Year],a!E$200,Energy_Purchases_MWh[Quarter],"Q3",Energy_Purchases_MWh[Plant Name],$F121),IF($G$5="Q4",SUMIFS(Energy_Purchases_MWh[Energy purchased],Energy_Purchases_MWh[Year],a!E$200,Energy_Purchases_MWh[Quarter],"Q4",Energy_Purchases_MWh[Plant Name],$F121), IF($G$5="Calendar Year",SUMIFS(Energy_Purchases_MWh[Energy purchased],Energy_Purchases_MWh[Year],a!E$200,Energy_Purchases_MWh[Plant Name],$F121),""))))))/10^3,"")</f>
        <v>2.6039599999999998</v>
      </c>
    </row>
    <row r="122" spans="6:11">
      <c r="F122" s="422" t="s">
        <v>733</v>
      </c>
      <c r="G122" s="427">
        <f>IFERROR(SUM(IF($G$5="Q1",SUMIFS(Energy_Purchases_MWh[Energy purchased],Energy_Purchases_MWh[Year],a!A$200,Energy_Purchases_MWh[Quarter],"Q1",Energy_Purchases_MWh[Plant Name],$F122),IF($G$5="Q2",SUMIFS(Energy_Purchases_MWh[Energy purchased],Energy_Purchases_MWh[Year],a!A$200,Energy_Purchases_MWh[Quarter],"Q2",Energy_Purchases_MWh[Plant Name],$F122),IF($G$5="Q3",SUMIFS(Energy_Purchases_MWh[Energy purchased],Energy_Purchases_MWh[Year],a!A$200,Energy_Purchases_MWh[Quarter],"Q3",Energy_Purchases_MWh[Plant Name],$F122),IF($G$5="Q4",SUMIFS(Energy_Purchases_MWh[Energy purchased],Energy_Purchases_MWh[Year],a!A$200,Energy_Purchases_MWh[Quarter],"Q4",Energy_Purchases_MWh[Plant Name],$F122), IF($G$5="Calendar Year",SUMIFS(Energy_Purchases_MWh[Energy purchased],Energy_Purchases_MWh[Year],a!A$200,Energy_Purchases_MWh[Plant Name],$F122),""))))))/10^3,"")</f>
        <v>0</v>
      </c>
      <c r="H122" s="427">
        <f>IFERROR(SUM(IF($G$5="Q1",SUMIFS(Energy_Purchases_MWh[Energy purchased],Energy_Purchases_MWh[Year],a!B$200,Energy_Purchases_MWh[Quarter],"Q1",Energy_Purchases_MWh[Plant Name],$F122),IF($G$5="Q2",SUMIFS(Energy_Purchases_MWh[Energy purchased],Energy_Purchases_MWh[Year],a!B$200,Energy_Purchases_MWh[Quarter],"Q2",Energy_Purchases_MWh[Plant Name],$F122),IF($G$5="Q3",SUMIFS(Energy_Purchases_MWh[Energy purchased],Energy_Purchases_MWh[Year],a!B$200,Energy_Purchases_MWh[Quarter],"Q3",Energy_Purchases_MWh[Plant Name],$F122),IF($G$5="Q4",SUMIFS(Energy_Purchases_MWh[Energy purchased],Energy_Purchases_MWh[Year],a!B$200,Energy_Purchases_MWh[Quarter],"Q4",Energy_Purchases_MWh[Plant Name],$F122), IF($G$5="Calendar Year",SUMIFS(Energy_Purchases_MWh[Energy purchased],Energy_Purchases_MWh[Year],a!B$200,Energy_Purchases_MWh[Plant Name],$F122),""))))))/10^3,"")</f>
        <v>0</v>
      </c>
      <c r="I122" s="427">
        <f>IFERROR(SUM(IF($G$5="Q1",SUMIFS(Energy_Purchases_MWh[Energy purchased],Energy_Purchases_MWh[Year],a!C$200,Energy_Purchases_MWh[Quarter],"Q1",Energy_Purchases_MWh[Plant Name],$F122),IF($G$5="Q2",SUMIFS(Energy_Purchases_MWh[Energy purchased],Energy_Purchases_MWh[Year],a!C$200,Energy_Purchases_MWh[Quarter],"Q2",Energy_Purchases_MWh[Plant Name],$F122),IF($G$5="Q3",SUMIFS(Energy_Purchases_MWh[Energy purchased],Energy_Purchases_MWh[Year],a!C$200,Energy_Purchases_MWh[Quarter],"Q3",Energy_Purchases_MWh[Plant Name],$F122),IF($G$5="Q4",SUMIFS(Energy_Purchases_MWh[Energy purchased],Energy_Purchases_MWh[Year],a!C$200,Energy_Purchases_MWh[Quarter],"Q4",Energy_Purchases_MWh[Plant Name],$F122), IF($G$5="Calendar Year",SUMIFS(Energy_Purchases_MWh[Energy purchased],Energy_Purchases_MWh[Year],a!C$200,Energy_Purchases_MWh[Plant Name],$F122),""))))))/10^3,"")</f>
        <v>17.867000000000001</v>
      </c>
      <c r="J122" s="427">
        <f>IFERROR(SUM(IF($G$5="Q1",SUMIFS(Energy_Purchases_MWh[Energy purchased],Energy_Purchases_MWh[Year],a!D$200,Energy_Purchases_MWh[Quarter],"Q1",Energy_Purchases_MWh[Plant Name],$F122),IF($G$5="Q2",SUMIFS(Energy_Purchases_MWh[Energy purchased],Energy_Purchases_MWh[Year],a!D$200,Energy_Purchases_MWh[Quarter],"Q2",Energy_Purchases_MWh[Plant Name],$F122),IF($G$5="Q3",SUMIFS(Energy_Purchases_MWh[Energy purchased],Energy_Purchases_MWh[Year],a!D$200,Energy_Purchases_MWh[Quarter],"Q3",Energy_Purchases_MWh[Plant Name],$F122),IF($G$5="Q4",SUMIFS(Energy_Purchases_MWh[Energy purchased],Energy_Purchases_MWh[Year],a!D$200,Energy_Purchases_MWh[Quarter],"Q4",Energy_Purchases_MWh[Plant Name],$F122), IF($G$5="Calendar Year",SUMIFS(Energy_Purchases_MWh[Energy purchased],Energy_Purchases_MWh[Year],a!D$200,Energy_Purchases_MWh[Plant Name],$F122),""))))))/10^3,"")</f>
        <v>24.869299999999999</v>
      </c>
      <c r="K122" s="428">
        <f>IFERROR(SUM(IF($G$5="Q1",SUMIFS(Energy_Purchases_MWh[Energy purchased],Energy_Purchases_MWh[Year],a!E$200,Energy_Purchases_MWh[Quarter],"Q1",Energy_Purchases_MWh[Plant Name],$F122),IF($G$5="Q2",SUMIFS(Energy_Purchases_MWh[Energy purchased],Energy_Purchases_MWh[Year],a!E$200,Energy_Purchases_MWh[Quarter],"Q2",Energy_Purchases_MWh[Plant Name],$F122),IF($G$5="Q3",SUMIFS(Energy_Purchases_MWh[Energy purchased],Energy_Purchases_MWh[Year],a!E$200,Energy_Purchases_MWh[Quarter],"Q3",Energy_Purchases_MWh[Plant Name],$F122),IF($G$5="Q4",SUMIFS(Energy_Purchases_MWh[Energy purchased],Energy_Purchases_MWh[Year],a!E$200,Energy_Purchases_MWh[Quarter],"Q4",Energy_Purchases_MWh[Plant Name],$F122), IF($G$5="Calendar Year",SUMIFS(Energy_Purchases_MWh[Energy purchased],Energy_Purchases_MWh[Year],a!E$200,Energy_Purchases_MWh[Plant Name],$F122),""))))))/10^3,"")</f>
        <v>24.493980000000001</v>
      </c>
    </row>
    <row r="123" spans="6:11">
      <c r="F123" s="422" t="s">
        <v>668</v>
      </c>
      <c r="G123" s="427">
        <f>IFERROR(SUM(IF($G$5="Q1",SUMIFS(Energy_Purchases_MWh[Energy purchased],Energy_Purchases_MWh[Year],a!A$200,Energy_Purchases_MWh[Quarter],"Q1",Energy_Purchases_MWh[Plant Name],$F123),IF($G$5="Q2",SUMIFS(Energy_Purchases_MWh[Energy purchased],Energy_Purchases_MWh[Year],a!A$200,Energy_Purchases_MWh[Quarter],"Q2",Energy_Purchases_MWh[Plant Name],$F123),IF($G$5="Q3",SUMIFS(Energy_Purchases_MWh[Energy purchased],Energy_Purchases_MWh[Year],a!A$200,Energy_Purchases_MWh[Quarter],"Q3",Energy_Purchases_MWh[Plant Name],$F123),IF($G$5="Q4",SUMIFS(Energy_Purchases_MWh[Energy purchased],Energy_Purchases_MWh[Year],a!A$200,Energy_Purchases_MWh[Quarter],"Q4",Energy_Purchases_MWh[Plant Name],$F123), IF($G$5="Calendar Year",SUMIFS(Energy_Purchases_MWh[Energy purchased],Energy_Purchases_MWh[Year],a!A$200,Energy_Purchases_MWh[Plant Name],$F123),""))))))/10^3,"")</f>
        <v>1.9578059999999999</v>
      </c>
      <c r="H123" s="427">
        <f>IFERROR(SUM(IF($G$5="Q1",SUMIFS(Energy_Purchases_MWh[Energy purchased],Energy_Purchases_MWh[Year],a!B$200,Energy_Purchases_MWh[Quarter],"Q1",Energy_Purchases_MWh[Plant Name],$F123),IF($G$5="Q2",SUMIFS(Energy_Purchases_MWh[Energy purchased],Energy_Purchases_MWh[Year],a!B$200,Energy_Purchases_MWh[Quarter],"Q2",Energy_Purchases_MWh[Plant Name],$F123),IF($G$5="Q3",SUMIFS(Energy_Purchases_MWh[Energy purchased],Energy_Purchases_MWh[Year],a!B$200,Energy_Purchases_MWh[Quarter],"Q3",Energy_Purchases_MWh[Plant Name],$F123),IF($G$5="Q4",SUMIFS(Energy_Purchases_MWh[Energy purchased],Energy_Purchases_MWh[Year],a!B$200,Energy_Purchases_MWh[Quarter],"Q4",Energy_Purchases_MWh[Plant Name],$F123), IF($G$5="Calendar Year",SUMIFS(Energy_Purchases_MWh[Energy purchased],Energy_Purchases_MWh[Year],a!B$200,Energy_Purchases_MWh[Plant Name],$F123),""))))))/10^3,"")</f>
        <v>1.27E-4</v>
      </c>
      <c r="I123" s="427">
        <f>IFERROR(SUM(IF($G$5="Q1",SUMIFS(Energy_Purchases_MWh[Energy purchased],Energy_Purchases_MWh[Year],a!C$200,Energy_Purchases_MWh[Quarter],"Q1",Energy_Purchases_MWh[Plant Name],$F123),IF($G$5="Q2",SUMIFS(Energy_Purchases_MWh[Energy purchased],Energy_Purchases_MWh[Year],a!C$200,Energy_Purchases_MWh[Quarter],"Q2",Energy_Purchases_MWh[Plant Name],$F123),IF($G$5="Q3",SUMIFS(Energy_Purchases_MWh[Energy purchased],Energy_Purchases_MWh[Year],a!C$200,Energy_Purchases_MWh[Quarter],"Q3",Energy_Purchases_MWh[Plant Name],$F123),IF($G$5="Q4",SUMIFS(Energy_Purchases_MWh[Energy purchased],Energy_Purchases_MWh[Year],a!C$200,Energy_Purchases_MWh[Quarter],"Q4",Energy_Purchases_MWh[Plant Name],$F123), IF($G$5="Calendar Year",SUMIFS(Energy_Purchases_MWh[Energy purchased],Energy_Purchases_MWh[Year],a!C$200,Energy_Purchases_MWh[Plant Name],$F123),""))))))/10^3,"")</f>
        <v>1.716</v>
      </c>
      <c r="J123" s="427">
        <f>IFERROR(SUM(IF($G$5="Q1",SUMIFS(Energy_Purchases_MWh[Energy purchased],Energy_Purchases_MWh[Year],a!D$200,Energy_Purchases_MWh[Quarter],"Q1",Energy_Purchases_MWh[Plant Name],$F123),IF($G$5="Q2",SUMIFS(Energy_Purchases_MWh[Energy purchased],Energy_Purchases_MWh[Year],a!D$200,Energy_Purchases_MWh[Quarter],"Q2",Energy_Purchases_MWh[Plant Name],$F123),IF($G$5="Q3",SUMIFS(Energy_Purchases_MWh[Energy purchased],Energy_Purchases_MWh[Year],a!D$200,Energy_Purchases_MWh[Quarter],"Q3",Energy_Purchases_MWh[Plant Name],$F123),IF($G$5="Q4",SUMIFS(Energy_Purchases_MWh[Energy purchased],Energy_Purchases_MWh[Year],a!D$200,Energy_Purchases_MWh[Quarter],"Q4",Energy_Purchases_MWh[Plant Name],$F123), IF($G$5="Calendar Year",SUMIFS(Energy_Purchases_MWh[Energy purchased],Energy_Purchases_MWh[Year],a!D$200,Energy_Purchases_MWh[Plant Name],$F123),""))))))/10^3,"")</f>
        <v>2.0678881600000021</v>
      </c>
      <c r="K123" s="428">
        <f>IFERROR(SUM(IF($G$5="Q1",SUMIFS(Energy_Purchases_MWh[Energy purchased],Energy_Purchases_MWh[Year],a!E$200,Energy_Purchases_MWh[Quarter],"Q1",Energy_Purchases_MWh[Plant Name],$F123),IF($G$5="Q2",SUMIFS(Energy_Purchases_MWh[Energy purchased],Energy_Purchases_MWh[Year],a!E$200,Energy_Purchases_MWh[Quarter],"Q2",Energy_Purchases_MWh[Plant Name],$F123),IF($G$5="Q3",SUMIFS(Energy_Purchases_MWh[Energy purchased],Energy_Purchases_MWh[Year],a!E$200,Energy_Purchases_MWh[Quarter],"Q3",Energy_Purchases_MWh[Plant Name],$F123),IF($G$5="Q4",SUMIFS(Energy_Purchases_MWh[Energy purchased],Energy_Purchases_MWh[Year],a!E$200,Energy_Purchases_MWh[Quarter],"Q4",Energy_Purchases_MWh[Plant Name],$F123), IF($G$5="Calendar Year",SUMIFS(Energy_Purchases_MWh[Energy purchased],Energy_Purchases_MWh[Year],a!E$200,Energy_Purchases_MWh[Plant Name],$F123),""))))))/10^3,"")</f>
        <v>1.42679</v>
      </c>
    </row>
    <row r="124" spans="6:11">
      <c r="F124" s="422" t="s">
        <v>521</v>
      </c>
      <c r="G124" s="427">
        <f>IFERROR(SUM(IF($G$5="Q1",SUMIFS(Energy_Purchases_MWh[Energy purchased],Energy_Purchases_MWh[Year],a!A$200,Energy_Purchases_MWh[Quarter],"Q1",Energy_Purchases_MWh[Plant Name],$F124),IF($G$5="Q2",SUMIFS(Energy_Purchases_MWh[Energy purchased],Energy_Purchases_MWh[Year],a!A$200,Energy_Purchases_MWh[Quarter],"Q2",Energy_Purchases_MWh[Plant Name],$F124),IF($G$5="Q3",SUMIFS(Energy_Purchases_MWh[Energy purchased],Energy_Purchases_MWh[Year],a!A$200,Energy_Purchases_MWh[Quarter],"Q3",Energy_Purchases_MWh[Plant Name],$F124),IF($G$5="Q4",SUMIFS(Energy_Purchases_MWh[Energy purchased],Energy_Purchases_MWh[Year],a!A$200,Energy_Purchases_MWh[Quarter],"Q4",Energy_Purchases_MWh[Plant Name],$F124), IF($G$5="Calendar Year",SUMIFS(Energy_Purchases_MWh[Energy purchased],Energy_Purchases_MWh[Year],a!A$200,Energy_Purchases_MWh[Plant Name],$F124),""))))))/10^3,"")</f>
        <v>0</v>
      </c>
      <c r="H124" s="427">
        <f>IFERROR(SUM(IF($G$5="Q1",SUMIFS(Energy_Purchases_MWh[Energy purchased],Energy_Purchases_MWh[Year],a!B$200,Energy_Purchases_MWh[Quarter],"Q1",Energy_Purchases_MWh[Plant Name],$F124),IF($G$5="Q2",SUMIFS(Energy_Purchases_MWh[Energy purchased],Energy_Purchases_MWh[Year],a!B$200,Energy_Purchases_MWh[Quarter],"Q2",Energy_Purchases_MWh[Plant Name],$F124),IF($G$5="Q3",SUMIFS(Energy_Purchases_MWh[Energy purchased],Energy_Purchases_MWh[Year],a!B$200,Energy_Purchases_MWh[Quarter],"Q3",Energy_Purchases_MWh[Plant Name],$F124),IF($G$5="Q4",SUMIFS(Energy_Purchases_MWh[Energy purchased],Energy_Purchases_MWh[Year],a!B$200,Energy_Purchases_MWh[Quarter],"Q4",Energy_Purchases_MWh[Plant Name],$F124), IF($G$5="Calendar Year",SUMIFS(Energy_Purchases_MWh[Energy purchased],Energy_Purchases_MWh[Year],a!B$200,Energy_Purchases_MWh[Plant Name],$F124),""))))))/10^3,"")</f>
        <v>0</v>
      </c>
      <c r="I124" s="427">
        <f>IFERROR(SUM(IF($G$5="Q1",SUMIFS(Energy_Purchases_MWh[Energy purchased],Energy_Purchases_MWh[Year],a!C$200,Energy_Purchases_MWh[Quarter],"Q1",Energy_Purchases_MWh[Plant Name],$F124),IF($G$5="Q2",SUMIFS(Energy_Purchases_MWh[Energy purchased],Energy_Purchases_MWh[Year],a!C$200,Energy_Purchases_MWh[Quarter],"Q2",Energy_Purchases_MWh[Plant Name],$F124),IF($G$5="Q3",SUMIFS(Energy_Purchases_MWh[Energy purchased],Energy_Purchases_MWh[Year],a!C$200,Energy_Purchases_MWh[Quarter],"Q3",Energy_Purchases_MWh[Plant Name],$F124),IF($G$5="Q4",SUMIFS(Energy_Purchases_MWh[Energy purchased],Energy_Purchases_MWh[Year],a!C$200,Energy_Purchases_MWh[Quarter],"Q4",Energy_Purchases_MWh[Plant Name],$F124), IF($G$5="Calendar Year",SUMIFS(Energy_Purchases_MWh[Energy purchased],Energy_Purchases_MWh[Year],a!C$200,Energy_Purchases_MWh[Plant Name],$F124),""))))))/10^3,"")</f>
        <v>0</v>
      </c>
      <c r="J124" s="427">
        <f>IFERROR(SUM(IF($G$5="Q1",SUMIFS(Energy_Purchases_MWh[Energy purchased],Energy_Purchases_MWh[Year],a!D$200,Energy_Purchases_MWh[Quarter],"Q1",Energy_Purchases_MWh[Plant Name],$F124),IF($G$5="Q2",SUMIFS(Energy_Purchases_MWh[Energy purchased],Energy_Purchases_MWh[Year],a!D$200,Energy_Purchases_MWh[Quarter],"Q2",Energy_Purchases_MWh[Plant Name],$F124),IF($G$5="Q3",SUMIFS(Energy_Purchases_MWh[Energy purchased],Energy_Purchases_MWh[Year],a!D$200,Energy_Purchases_MWh[Quarter],"Q3",Energy_Purchases_MWh[Plant Name],$F124),IF($G$5="Q4",SUMIFS(Energy_Purchases_MWh[Energy purchased],Energy_Purchases_MWh[Year],a!D$200,Energy_Purchases_MWh[Quarter],"Q4",Energy_Purchases_MWh[Plant Name],$F124), IF($G$5="Calendar Year",SUMIFS(Energy_Purchases_MWh[Energy purchased],Energy_Purchases_MWh[Year],a!D$200,Energy_Purchases_MWh[Plant Name],$F124),""))))))/10^3,"")</f>
        <v>0</v>
      </c>
      <c r="K124" s="428">
        <f>IFERROR(SUM(IF($G$5="Q1",SUMIFS(Energy_Purchases_MWh[Energy purchased],Energy_Purchases_MWh[Year],a!E$200,Energy_Purchases_MWh[Quarter],"Q1",Energy_Purchases_MWh[Plant Name],$F124),IF($G$5="Q2",SUMIFS(Energy_Purchases_MWh[Energy purchased],Energy_Purchases_MWh[Year],a!E$200,Energy_Purchases_MWh[Quarter],"Q2",Energy_Purchases_MWh[Plant Name],$F124),IF($G$5="Q3",SUMIFS(Energy_Purchases_MWh[Energy purchased],Energy_Purchases_MWh[Year],a!E$200,Energy_Purchases_MWh[Quarter],"Q3",Energy_Purchases_MWh[Plant Name],$F124),IF($G$5="Q4",SUMIFS(Energy_Purchases_MWh[Energy purchased],Energy_Purchases_MWh[Year],a!E$200,Energy_Purchases_MWh[Quarter],"Q4",Energy_Purchases_MWh[Plant Name],$F124), IF($G$5="Calendar Year",SUMIFS(Energy_Purchases_MWh[Energy purchased],Energy_Purchases_MWh[Year],a!E$200,Energy_Purchases_MWh[Plant Name],$F124),""))))))/10^3,"")</f>
        <v>0</v>
      </c>
    </row>
    <row r="125" spans="6:11">
      <c r="F125" s="422" t="s">
        <v>104</v>
      </c>
      <c r="G125" s="427">
        <f>IFERROR(SUM(IF($G$5="Q1",SUMIFS(Energy_Purchases_MWh[Energy purchased],Energy_Purchases_MWh[Year],a!A$200,Energy_Purchases_MWh[Quarter],"Q1",Energy_Purchases_MWh[Plant Name],$F125),IF($G$5="Q2",SUMIFS(Energy_Purchases_MWh[Energy purchased],Energy_Purchases_MWh[Year],a!A$200,Energy_Purchases_MWh[Quarter],"Q2",Energy_Purchases_MWh[Plant Name],$F125),IF($G$5="Q3",SUMIFS(Energy_Purchases_MWh[Energy purchased],Energy_Purchases_MWh[Year],a!A$200,Energy_Purchases_MWh[Quarter],"Q3",Energy_Purchases_MWh[Plant Name],$F125),IF($G$5="Q4",SUMIFS(Energy_Purchases_MWh[Energy purchased],Energy_Purchases_MWh[Year],a!A$200,Energy_Purchases_MWh[Quarter],"Q4",Energy_Purchases_MWh[Plant Name],$F125), IF($G$5="Calendar Year",SUMIFS(Energy_Purchases_MWh[Energy purchased],Energy_Purchases_MWh[Year],a!A$200,Energy_Purchases_MWh[Plant Name],$F125),""))))))/10^3,"")</f>
        <v>0</v>
      </c>
      <c r="H125" s="427">
        <f>IFERROR(SUM(IF($G$5="Q1",SUMIFS(Energy_Purchases_MWh[Energy purchased],Energy_Purchases_MWh[Year],a!B$200,Energy_Purchases_MWh[Quarter],"Q1",Energy_Purchases_MWh[Plant Name],$F125),IF($G$5="Q2",SUMIFS(Energy_Purchases_MWh[Energy purchased],Energy_Purchases_MWh[Year],a!B$200,Energy_Purchases_MWh[Quarter],"Q2",Energy_Purchases_MWh[Plant Name],$F125),IF($G$5="Q3",SUMIFS(Energy_Purchases_MWh[Energy purchased],Energy_Purchases_MWh[Year],a!B$200,Energy_Purchases_MWh[Quarter],"Q3",Energy_Purchases_MWh[Plant Name],$F125),IF($G$5="Q4",SUMIFS(Energy_Purchases_MWh[Energy purchased],Energy_Purchases_MWh[Year],a!B$200,Energy_Purchases_MWh[Quarter],"Q4",Energy_Purchases_MWh[Plant Name],$F125), IF($G$5="Calendar Year",SUMIFS(Energy_Purchases_MWh[Energy purchased],Energy_Purchases_MWh[Year],a!B$200,Energy_Purchases_MWh[Plant Name],$F125),""))))))/10^3,"")</f>
        <v>0</v>
      </c>
      <c r="I125" s="427">
        <f>IFERROR(SUM(IF($G$5="Q1",SUMIFS(Energy_Purchases_MWh[Energy purchased],Energy_Purchases_MWh[Year],a!C$200,Energy_Purchases_MWh[Quarter],"Q1",Energy_Purchases_MWh[Plant Name],$F125),IF($G$5="Q2",SUMIFS(Energy_Purchases_MWh[Energy purchased],Energy_Purchases_MWh[Year],a!C$200,Energy_Purchases_MWh[Quarter],"Q2",Energy_Purchases_MWh[Plant Name],$F125),IF($G$5="Q3",SUMIFS(Energy_Purchases_MWh[Energy purchased],Energy_Purchases_MWh[Year],a!C$200,Energy_Purchases_MWh[Quarter],"Q3",Energy_Purchases_MWh[Plant Name],$F125),IF($G$5="Q4",SUMIFS(Energy_Purchases_MWh[Energy purchased],Energy_Purchases_MWh[Year],a!C$200,Energy_Purchases_MWh[Quarter],"Q4",Energy_Purchases_MWh[Plant Name],$F125), IF($G$5="Calendar Year",SUMIFS(Energy_Purchases_MWh[Energy purchased],Energy_Purchases_MWh[Year],a!C$200,Energy_Purchases_MWh[Plant Name],$F125),""))))))/10^3,"")</f>
        <v>2.343</v>
      </c>
      <c r="J125" s="427">
        <f>IFERROR(SUM(IF($G$5="Q1",SUMIFS(Energy_Purchases_MWh[Energy purchased],Energy_Purchases_MWh[Year],a!D$200,Energy_Purchases_MWh[Quarter],"Q1",Energy_Purchases_MWh[Plant Name],$F125),IF($G$5="Q2",SUMIFS(Energy_Purchases_MWh[Energy purchased],Energy_Purchases_MWh[Year],a!D$200,Energy_Purchases_MWh[Quarter],"Q2",Energy_Purchases_MWh[Plant Name],$F125),IF($G$5="Q3",SUMIFS(Energy_Purchases_MWh[Energy purchased],Energy_Purchases_MWh[Year],a!D$200,Energy_Purchases_MWh[Quarter],"Q3",Energy_Purchases_MWh[Plant Name],$F125),IF($G$5="Q4",SUMIFS(Energy_Purchases_MWh[Energy purchased],Energy_Purchases_MWh[Year],a!D$200,Energy_Purchases_MWh[Quarter],"Q4",Energy_Purchases_MWh[Plant Name],$F125), IF($G$5="Calendar Year",SUMIFS(Energy_Purchases_MWh[Energy purchased],Energy_Purchases_MWh[Year],a!D$200,Energy_Purchases_MWh[Plant Name],$F125),""))))))/10^3,"")</f>
        <v>1.10189154</v>
      </c>
      <c r="K125" s="428">
        <f>IFERROR(SUM(IF($G$5="Q1",SUMIFS(Energy_Purchases_MWh[Energy purchased],Energy_Purchases_MWh[Year],a!E$200,Energy_Purchases_MWh[Quarter],"Q1",Energy_Purchases_MWh[Plant Name],$F125),IF($G$5="Q2",SUMIFS(Energy_Purchases_MWh[Energy purchased],Energy_Purchases_MWh[Year],a!E$200,Energy_Purchases_MWh[Quarter],"Q2",Energy_Purchases_MWh[Plant Name],$F125),IF($G$5="Q3",SUMIFS(Energy_Purchases_MWh[Energy purchased],Energy_Purchases_MWh[Year],a!E$200,Energy_Purchases_MWh[Quarter],"Q3",Energy_Purchases_MWh[Plant Name],$F125),IF($G$5="Q4",SUMIFS(Energy_Purchases_MWh[Energy purchased],Energy_Purchases_MWh[Year],a!E$200,Energy_Purchases_MWh[Quarter],"Q4",Energy_Purchases_MWh[Plant Name],$F125), IF($G$5="Calendar Year",SUMIFS(Energy_Purchases_MWh[Energy purchased],Energy_Purchases_MWh[Year],a!E$200,Energy_Purchases_MWh[Plant Name],$F125),""))))))/10^3,"")</f>
        <v>0</v>
      </c>
    </row>
    <row r="126" spans="6:11">
      <c r="F126" s="422" t="s">
        <v>74</v>
      </c>
      <c r="G126" s="427">
        <f>IFERROR(SUM(IF($G$5="Q1",SUMIFS(Energy_Purchases_MWh[Energy purchased],Energy_Purchases_MWh[Year],a!A$200,Energy_Purchases_MWh[Quarter],"Q1",Energy_Purchases_MWh[Plant Name],$F126),IF($G$5="Q2",SUMIFS(Energy_Purchases_MWh[Energy purchased],Energy_Purchases_MWh[Year],a!A$200,Energy_Purchases_MWh[Quarter],"Q2",Energy_Purchases_MWh[Plant Name],$F126),IF($G$5="Q3",SUMIFS(Energy_Purchases_MWh[Energy purchased],Energy_Purchases_MWh[Year],a!A$200,Energy_Purchases_MWh[Quarter],"Q3",Energy_Purchases_MWh[Plant Name],$F126),IF($G$5="Q4",SUMIFS(Energy_Purchases_MWh[Energy purchased],Energy_Purchases_MWh[Year],a!A$200,Energy_Purchases_MWh[Quarter],"Q4",Energy_Purchases_MWh[Plant Name],$F126), IF($G$5="Calendar Year",SUMIFS(Energy_Purchases_MWh[Energy purchased],Energy_Purchases_MWh[Year],a!A$200,Energy_Purchases_MWh[Plant Name],$F126),""))))))/10^3,"")</f>
        <v>5.0367090000000001</v>
      </c>
      <c r="H126" s="427">
        <f>IFERROR(SUM(IF($G$5="Q1",SUMIFS(Energy_Purchases_MWh[Energy purchased],Energy_Purchases_MWh[Year],a!B$200,Energy_Purchases_MWh[Quarter],"Q1",Energy_Purchases_MWh[Plant Name],$F126),IF($G$5="Q2",SUMIFS(Energy_Purchases_MWh[Energy purchased],Energy_Purchases_MWh[Year],a!B$200,Energy_Purchases_MWh[Quarter],"Q2",Energy_Purchases_MWh[Plant Name],$F126),IF($G$5="Q3",SUMIFS(Energy_Purchases_MWh[Energy purchased],Energy_Purchases_MWh[Year],a!B$200,Energy_Purchases_MWh[Quarter],"Q3",Energy_Purchases_MWh[Plant Name],$F126),IF($G$5="Q4",SUMIFS(Energy_Purchases_MWh[Energy purchased],Energy_Purchases_MWh[Year],a!B$200,Energy_Purchases_MWh[Quarter],"Q4",Energy_Purchases_MWh[Plant Name],$F126), IF($G$5="Calendar Year",SUMIFS(Energy_Purchases_MWh[Energy purchased],Energy_Purchases_MWh[Year],a!B$200,Energy_Purchases_MWh[Plant Name],$F126),""))))))/10^3,"")</f>
        <v>3.5187949999999999</v>
      </c>
      <c r="I126" s="427">
        <f>IFERROR(SUM(IF($G$5="Q1",SUMIFS(Energy_Purchases_MWh[Energy purchased],Energy_Purchases_MWh[Year],a!C$200,Energy_Purchases_MWh[Quarter],"Q1",Energy_Purchases_MWh[Plant Name],$F126),IF($G$5="Q2",SUMIFS(Energy_Purchases_MWh[Energy purchased],Energy_Purchases_MWh[Year],a!C$200,Energy_Purchases_MWh[Quarter],"Q2",Energy_Purchases_MWh[Plant Name],$F126),IF($G$5="Q3",SUMIFS(Energy_Purchases_MWh[Energy purchased],Energy_Purchases_MWh[Year],a!C$200,Energy_Purchases_MWh[Quarter],"Q3",Energy_Purchases_MWh[Plant Name],$F126),IF($G$5="Q4",SUMIFS(Energy_Purchases_MWh[Energy purchased],Energy_Purchases_MWh[Year],a!C$200,Energy_Purchases_MWh[Quarter],"Q4",Energy_Purchases_MWh[Plant Name],$F126), IF($G$5="Calendar Year",SUMIFS(Energy_Purchases_MWh[Energy purchased],Energy_Purchases_MWh[Year],a!C$200,Energy_Purchases_MWh[Plant Name],$F126),""))))))/10^3,"")</f>
        <v>3.9540000000000002</v>
      </c>
      <c r="J126" s="427">
        <f>IFERROR(SUM(IF($G$5="Q1",SUMIFS(Energy_Purchases_MWh[Energy purchased],Energy_Purchases_MWh[Year],a!D$200,Energy_Purchases_MWh[Quarter],"Q1",Energy_Purchases_MWh[Plant Name],$F126),IF($G$5="Q2",SUMIFS(Energy_Purchases_MWh[Energy purchased],Energy_Purchases_MWh[Year],a!D$200,Energy_Purchases_MWh[Quarter],"Q2",Energy_Purchases_MWh[Plant Name],$F126),IF($G$5="Q3",SUMIFS(Energy_Purchases_MWh[Energy purchased],Energy_Purchases_MWh[Year],a!D$200,Energy_Purchases_MWh[Quarter],"Q3",Energy_Purchases_MWh[Plant Name],$F126),IF($G$5="Q4",SUMIFS(Energy_Purchases_MWh[Energy purchased],Energy_Purchases_MWh[Year],a!D$200,Energy_Purchases_MWh[Quarter],"Q4",Energy_Purchases_MWh[Plant Name],$F126), IF($G$5="Calendar Year",SUMIFS(Energy_Purchases_MWh[Energy purchased],Energy_Purchases_MWh[Year],a!D$200,Energy_Purchases_MWh[Plant Name],$F126),""))))))/10^3,"")</f>
        <v>3.6876790000000002</v>
      </c>
      <c r="K126" s="428">
        <f>IFERROR(SUM(IF($G$5="Q1",SUMIFS(Energy_Purchases_MWh[Energy purchased],Energy_Purchases_MWh[Year],a!E$200,Energy_Purchases_MWh[Quarter],"Q1",Energy_Purchases_MWh[Plant Name],$F126),IF($G$5="Q2",SUMIFS(Energy_Purchases_MWh[Energy purchased],Energy_Purchases_MWh[Year],a!E$200,Energy_Purchases_MWh[Quarter],"Q2",Energy_Purchases_MWh[Plant Name],$F126),IF($G$5="Q3",SUMIFS(Energy_Purchases_MWh[Energy purchased],Energy_Purchases_MWh[Year],a!E$200,Energy_Purchases_MWh[Quarter],"Q3",Energy_Purchases_MWh[Plant Name],$F126),IF($G$5="Q4",SUMIFS(Energy_Purchases_MWh[Energy purchased],Energy_Purchases_MWh[Year],a!E$200,Energy_Purchases_MWh[Quarter],"Q4",Energy_Purchases_MWh[Plant Name],$F126), IF($G$5="Calendar Year",SUMIFS(Energy_Purchases_MWh[Energy purchased],Energy_Purchases_MWh[Year],a!E$200,Energy_Purchases_MWh[Plant Name],$F126),""))))))/10^3,"")</f>
        <v>3.8361869999999998</v>
      </c>
    </row>
    <row r="127" spans="6:11">
      <c r="F127" s="422" t="s">
        <v>84</v>
      </c>
      <c r="G127" s="427">
        <f>IFERROR(SUM(IF($G$5="Q1",SUMIFS(Energy_Purchases_MWh[Energy purchased],Energy_Purchases_MWh[Year],a!A$200,Energy_Purchases_MWh[Quarter],"Q1",Energy_Purchases_MWh[Plant Name],$F127),IF($G$5="Q2",SUMIFS(Energy_Purchases_MWh[Energy purchased],Energy_Purchases_MWh[Year],a!A$200,Energy_Purchases_MWh[Quarter],"Q2",Energy_Purchases_MWh[Plant Name],$F127),IF($G$5="Q3",SUMIFS(Energy_Purchases_MWh[Energy purchased],Energy_Purchases_MWh[Year],a!A$200,Energy_Purchases_MWh[Quarter],"Q3",Energy_Purchases_MWh[Plant Name],$F127),IF($G$5="Q4",SUMIFS(Energy_Purchases_MWh[Energy purchased],Energy_Purchases_MWh[Year],a!A$200,Energy_Purchases_MWh[Quarter],"Q4",Energy_Purchases_MWh[Plant Name],$F127), IF($G$5="Calendar Year",SUMIFS(Energy_Purchases_MWh[Energy purchased],Energy_Purchases_MWh[Year],a!A$200,Energy_Purchases_MWh[Plant Name],$F127),""))))))/10^3,"")</f>
        <v>1.8169000000000002</v>
      </c>
      <c r="H127" s="427">
        <f>IFERROR(SUM(IF($G$5="Q1",SUMIFS(Energy_Purchases_MWh[Energy purchased],Energy_Purchases_MWh[Year],a!B$200,Energy_Purchases_MWh[Quarter],"Q1",Energy_Purchases_MWh[Plant Name],$F127),IF($G$5="Q2",SUMIFS(Energy_Purchases_MWh[Energy purchased],Energy_Purchases_MWh[Year],a!B$200,Energy_Purchases_MWh[Quarter],"Q2",Energy_Purchases_MWh[Plant Name],$F127),IF($G$5="Q3",SUMIFS(Energy_Purchases_MWh[Energy purchased],Energy_Purchases_MWh[Year],a!B$200,Energy_Purchases_MWh[Quarter],"Q3",Energy_Purchases_MWh[Plant Name],$F127),IF($G$5="Q4",SUMIFS(Energy_Purchases_MWh[Energy purchased],Energy_Purchases_MWh[Year],a!B$200,Energy_Purchases_MWh[Quarter],"Q4",Energy_Purchases_MWh[Plant Name],$F127), IF($G$5="Calendar Year",SUMIFS(Energy_Purchases_MWh[Energy purchased],Energy_Purchases_MWh[Year],a!B$200,Energy_Purchases_MWh[Plant Name],$F127),""))))))/10^3,"")</f>
        <v>1.9203599999999998</v>
      </c>
      <c r="I127" s="427">
        <f>IFERROR(SUM(IF($G$5="Q1",SUMIFS(Energy_Purchases_MWh[Energy purchased],Energy_Purchases_MWh[Year],a!C$200,Energy_Purchases_MWh[Quarter],"Q1",Energy_Purchases_MWh[Plant Name],$F127),IF($G$5="Q2",SUMIFS(Energy_Purchases_MWh[Energy purchased],Energy_Purchases_MWh[Year],a!C$200,Energy_Purchases_MWh[Quarter],"Q2",Energy_Purchases_MWh[Plant Name],$F127),IF($G$5="Q3",SUMIFS(Energy_Purchases_MWh[Energy purchased],Energy_Purchases_MWh[Year],a!C$200,Energy_Purchases_MWh[Quarter],"Q3",Energy_Purchases_MWh[Plant Name],$F127),IF($G$5="Q4",SUMIFS(Energy_Purchases_MWh[Energy purchased],Energy_Purchases_MWh[Year],a!C$200,Energy_Purchases_MWh[Quarter],"Q4",Energy_Purchases_MWh[Plant Name],$F127), IF($G$5="Calendar Year",SUMIFS(Energy_Purchases_MWh[Energy purchased],Energy_Purchases_MWh[Year],a!C$200,Energy_Purchases_MWh[Plant Name],$F127),""))))))/10^3,"")</f>
        <v>1.365</v>
      </c>
      <c r="J127" s="427">
        <f>IFERROR(SUM(IF($G$5="Q1",SUMIFS(Energy_Purchases_MWh[Energy purchased],Energy_Purchases_MWh[Year],a!D$200,Energy_Purchases_MWh[Quarter],"Q1",Energy_Purchases_MWh[Plant Name],$F127),IF($G$5="Q2",SUMIFS(Energy_Purchases_MWh[Energy purchased],Energy_Purchases_MWh[Year],a!D$200,Energy_Purchases_MWh[Quarter],"Q2",Energy_Purchases_MWh[Plant Name],$F127),IF($G$5="Q3",SUMIFS(Energy_Purchases_MWh[Energy purchased],Energy_Purchases_MWh[Year],a!D$200,Energy_Purchases_MWh[Quarter],"Q3",Energy_Purchases_MWh[Plant Name],$F127),IF($G$5="Q4",SUMIFS(Energy_Purchases_MWh[Energy purchased],Energy_Purchases_MWh[Year],a!D$200,Energy_Purchases_MWh[Quarter],"Q4",Energy_Purchases_MWh[Plant Name],$F127), IF($G$5="Calendar Year",SUMIFS(Energy_Purchases_MWh[Energy purchased],Energy_Purchases_MWh[Year],a!D$200,Energy_Purchases_MWh[Plant Name],$F127),""))))))/10^3,"")</f>
        <v>1.2606199999999999</v>
      </c>
      <c r="K127" s="428">
        <f>IFERROR(SUM(IF($G$5="Q1",SUMIFS(Energy_Purchases_MWh[Energy purchased],Energy_Purchases_MWh[Year],a!E$200,Energy_Purchases_MWh[Quarter],"Q1",Energy_Purchases_MWh[Plant Name],$F127),IF($G$5="Q2",SUMIFS(Energy_Purchases_MWh[Energy purchased],Energy_Purchases_MWh[Year],a!E$200,Energy_Purchases_MWh[Quarter],"Q2",Energy_Purchases_MWh[Plant Name],$F127),IF($G$5="Q3",SUMIFS(Energy_Purchases_MWh[Energy purchased],Energy_Purchases_MWh[Year],a!E$200,Energy_Purchases_MWh[Quarter],"Q3",Energy_Purchases_MWh[Plant Name],$F127),IF($G$5="Q4",SUMIFS(Energy_Purchases_MWh[Energy purchased],Energy_Purchases_MWh[Year],a!E$200,Energy_Purchases_MWh[Quarter],"Q4",Energy_Purchases_MWh[Plant Name],$F127), IF($G$5="Calendar Year",SUMIFS(Energy_Purchases_MWh[Energy purchased],Energy_Purchases_MWh[Year],a!E$200,Energy_Purchases_MWh[Plant Name],$F127),""))))))/10^3,"")</f>
        <v>1.5346500000000001</v>
      </c>
    </row>
    <row r="128" spans="6:11">
      <c r="F128" s="422" t="s">
        <v>731</v>
      </c>
      <c r="G128" s="427">
        <f>IFERROR(SUM(IF($G$5="Q1",SUMIFS(Energy_Purchases_MWh[Energy purchased],Energy_Purchases_MWh[Year],a!A$200,Energy_Purchases_MWh[Quarter],"Q1",Energy_Purchases_MWh[Plant Name],$F128),IF($G$5="Q2",SUMIFS(Energy_Purchases_MWh[Energy purchased],Energy_Purchases_MWh[Year],a!A$200,Energy_Purchases_MWh[Quarter],"Q2",Energy_Purchases_MWh[Plant Name],$F128),IF($G$5="Q3",SUMIFS(Energy_Purchases_MWh[Energy purchased],Energy_Purchases_MWh[Year],a!A$200,Energy_Purchases_MWh[Quarter],"Q3",Energy_Purchases_MWh[Plant Name],$F128),IF($G$5="Q4",SUMIFS(Energy_Purchases_MWh[Energy purchased],Energy_Purchases_MWh[Year],a!A$200,Energy_Purchases_MWh[Quarter],"Q4",Energy_Purchases_MWh[Plant Name],$F128), IF($G$5="Calendar Year",SUMIFS(Energy_Purchases_MWh[Energy purchased],Energy_Purchases_MWh[Year],a!A$200,Energy_Purchases_MWh[Plant Name],$F128),""))))))/10^3,"")</f>
        <v>0</v>
      </c>
      <c r="H128" s="427">
        <f>IFERROR(SUM(IF($G$5="Q1",SUMIFS(Energy_Purchases_MWh[Energy purchased],Energy_Purchases_MWh[Year],a!B$200,Energy_Purchases_MWh[Quarter],"Q1",Energy_Purchases_MWh[Plant Name],$F128),IF($G$5="Q2",SUMIFS(Energy_Purchases_MWh[Energy purchased],Energy_Purchases_MWh[Year],a!B$200,Energy_Purchases_MWh[Quarter],"Q2",Energy_Purchases_MWh[Plant Name],$F128),IF($G$5="Q3",SUMIFS(Energy_Purchases_MWh[Energy purchased],Energy_Purchases_MWh[Year],a!B$200,Energy_Purchases_MWh[Quarter],"Q3",Energy_Purchases_MWh[Plant Name],$F128),IF($G$5="Q4",SUMIFS(Energy_Purchases_MWh[Energy purchased],Energy_Purchases_MWh[Year],a!B$200,Energy_Purchases_MWh[Quarter],"Q4",Energy_Purchases_MWh[Plant Name],$F128), IF($G$5="Calendar Year",SUMIFS(Energy_Purchases_MWh[Energy purchased],Energy_Purchases_MWh[Year],a!B$200,Energy_Purchases_MWh[Plant Name],$F128),""))))))/10^3,"")</f>
        <v>0</v>
      </c>
      <c r="I128" s="427">
        <f>IFERROR(SUM(IF($G$5="Q1",SUMIFS(Energy_Purchases_MWh[Energy purchased],Energy_Purchases_MWh[Year],a!C$200,Energy_Purchases_MWh[Quarter],"Q1",Energy_Purchases_MWh[Plant Name],$F128),IF($G$5="Q2",SUMIFS(Energy_Purchases_MWh[Energy purchased],Energy_Purchases_MWh[Year],a!C$200,Energy_Purchases_MWh[Quarter],"Q2",Energy_Purchases_MWh[Plant Name],$F128),IF($G$5="Q3",SUMIFS(Energy_Purchases_MWh[Energy purchased],Energy_Purchases_MWh[Year],a!C$200,Energy_Purchases_MWh[Quarter],"Q3",Energy_Purchases_MWh[Plant Name],$F128),IF($G$5="Q4",SUMIFS(Energy_Purchases_MWh[Energy purchased],Energy_Purchases_MWh[Year],a!C$200,Energy_Purchases_MWh[Quarter],"Q4",Energy_Purchases_MWh[Plant Name],$F128), IF($G$5="Calendar Year",SUMIFS(Energy_Purchases_MWh[Energy purchased],Energy_Purchases_MWh[Year],a!C$200,Energy_Purchases_MWh[Plant Name],$F128),""))))))/10^3,"")</f>
        <v>0</v>
      </c>
      <c r="J128" s="427">
        <f>IFERROR(SUM(IF($G$5="Q1",SUMIFS(Energy_Purchases_MWh[Energy purchased],Energy_Purchases_MWh[Year],a!D$200,Energy_Purchases_MWh[Quarter],"Q1",Energy_Purchases_MWh[Plant Name],$F128),IF($G$5="Q2",SUMIFS(Energy_Purchases_MWh[Energy purchased],Energy_Purchases_MWh[Year],a!D$200,Energy_Purchases_MWh[Quarter],"Q2",Energy_Purchases_MWh[Plant Name],$F128),IF($G$5="Q3",SUMIFS(Energy_Purchases_MWh[Energy purchased],Energy_Purchases_MWh[Year],a!D$200,Energy_Purchases_MWh[Quarter],"Q3",Energy_Purchases_MWh[Plant Name],$F128),IF($G$5="Q4",SUMIFS(Energy_Purchases_MWh[Energy purchased],Energy_Purchases_MWh[Year],a!D$200,Energy_Purchases_MWh[Quarter],"Q4",Energy_Purchases_MWh[Plant Name],$F128), IF($G$5="Calendar Year",SUMIFS(Energy_Purchases_MWh[Energy purchased],Energy_Purchases_MWh[Year],a!D$200,Energy_Purchases_MWh[Plant Name],$F128),""))))))/10^3,"")</f>
        <v>3.0484</v>
      </c>
      <c r="K128" s="428">
        <f>IFERROR(SUM(IF($G$5="Q1",SUMIFS(Energy_Purchases_MWh[Energy purchased],Energy_Purchases_MWh[Year],a!E$200,Energy_Purchases_MWh[Quarter],"Q1",Energy_Purchases_MWh[Plant Name],$F128),IF($G$5="Q2",SUMIFS(Energy_Purchases_MWh[Energy purchased],Energy_Purchases_MWh[Year],a!E$200,Energy_Purchases_MWh[Quarter],"Q2",Energy_Purchases_MWh[Plant Name],$F128),IF($G$5="Q3",SUMIFS(Energy_Purchases_MWh[Energy purchased],Energy_Purchases_MWh[Year],a!E$200,Energy_Purchases_MWh[Quarter],"Q3",Energy_Purchases_MWh[Plant Name],$F128),IF($G$5="Q4",SUMIFS(Energy_Purchases_MWh[Energy purchased],Energy_Purchases_MWh[Year],a!E$200,Energy_Purchases_MWh[Quarter],"Q4",Energy_Purchases_MWh[Plant Name],$F128), IF($G$5="Calendar Year",SUMIFS(Energy_Purchases_MWh[Energy purchased],Energy_Purchases_MWh[Year],a!E$200,Energy_Purchases_MWh[Plant Name],$F128),""))))))/10^3,"")</f>
        <v>31.567499999999999</v>
      </c>
    </row>
    <row r="129" spans="6:11">
      <c r="F129" s="422" t="s">
        <v>660</v>
      </c>
      <c r="G129" s="427">
        <f>IFERROR(SUM(IF($G$5="Q1",SUMIFS(Energy_Purchases_MWh[Energy purchased],Energy_Purchases_MWh[Year],a!A$200,Energy_Purchases_MWh[Quarter],"Q1",Energy_Purchases_MWh[Plant Name],$F129),IF($G$5="Q2",SUMIFS(Energy_Purchases_MWh[Energy purchased],Energy_Purchases_MWh[Year],a!A$200,Energy_Purchases_MWh[Quarter],"Q2",Energy_Purchases_MWh[Plant Name],$F129),IF($G$5="Q3",SUMIFS(Energy_Purchases_MWh[Energy purchased],Energy_Purchases_MWh[Year],a!A$200,Energy_Purchases_MWh[Quarter],"Q3",Energy_Purchases_MWh[Plant Name],$F129),IF($G$5="Q4",SUMIFS(Energy_Purchases_MWh[Energy purchased],Energy_Purchases_MWh[Year],a!A$200,Energy_Purchases_MWh[Quarter],"Q4",Energy_Purchases_MWh[Plant Name],$F129), IF($G$5="Calendar Year",SUMIFS(Energy_Purchases_MWh[Energy purchased],Energy_Purchases_MWh[Year],a!A$200,Energy_Purchases_MWh[Plant Name],$F129),""))))))/10^3,"")</f>
        <v>5.4359999999999999</v>
      </c>
      <c r="H129" s="427">
        <f>IFERROR(SUM(IF($G$5="Q1",SUMIFS(Energy_Purchases_MWh[Energy purchased],Energy_Purchases_MWh[Year],a!B$200,Energy_Purchases_MWh[Quarter],"Q1",Energy_Purchases_MWh[Plant Name],$F129),IF($G$5="Q2",SUMIFS(Energy_Purchases_MWh[Energy purchased],Energy_Purchases_MWh[Year],a!B$200,Energy_Purchases_MWh[Quarter],"Q2",Energy_Purchases_MWh[Plant Name],$F129),IF($G$5="Q3",SUMIFS(Energy_Purchases_MWh[Energy purchased],Energy_Purchases_MWh[Year],a!B$200,Energy_Purchases_MWh[Quarter],"Q3",Energy_Purchases_MWh[Plant Name],$F129),IF($G$5="Q4",SUMIFS(Energy_Purchases_MWh[Energy purchased],Energy_Purchases_MWh[Year],a!B$200,Energy_Purchases_MWh[Quarter],"Q4",Energy_Purchases_MWh[Plant Name],$F129), IF($G$5="Calendar Year",SUMIFS(Energy_Purchases_MWh[Energy purchased],Energy_Purchases_MWh[Year],a!B$200,Energy_Purchases_MWh[Plant Name],$F129),""))))))/10^3,"")</f>
        <v>6.8789999999999996</v>
      </c>
      <c r="I129" s="427">
        <f>IFERROR(SUM(IF($G$5="Q1",SUMIFS(Energy_Purchases_MWh[Energy purchased],Energy_Purchases_MWh[Year],a!C$200,Energy_Purchases_MWh[Quarter],"Q1",Energy_Purchases_MWh[Plant Name],$F129),IF($G$5="Q2",SUMIFS(Energy_Purchases_MWh[Energy purchased],Energy_Purchases_MWh[Year],a!C$200,Energy_Purchases_MWh[Quarter],"Q2",Energy_Purchases_MWh[Plant Name],$F129),IF($G$5="Q3",SUMIFS(Energy_Purchases_MWh[Energy purchased],Energy_Purchases_MWh[Year],a!C$200,Energy_Purchases_MWh[Quarter],"Q3",Energy_Purchases_MWh[Plant Name],$F129),IF($G$5="Q4",SUMIFS(Energy_Purchases_MWh[Energy purchased],Energy_Purchases_MWh[Year],a!C$200,Energy_Purchases_MWh[Quarter],"Q4",Energy_Purchases_MWh[Plant Name],$F129), IF($G$5="Calendar Year",SUMIFS(Energy_Purchases_MWh[Energy purchased],Energy_Purchases_MWh[Year],a!C$200,Energy_Purchases_MWh[Plant Name],$F129),""))))))/10^3,"")</f>
        <v>8.9179999999999993</v>
      </c>
      <c r="J129" s="427">
        <f>IFERROR(SUM(IF($G$5="Q1",SUMIFS(Energy_Purchases_MWh[Energy purchased],Energy_Purchases_MWh[Year],a!D$200,Energy_Purchases_MWh[Quarter],"Q1",Energy_Purchases_MWh[Plant Name],$F129),IF($G$5="Q2",SUMIFS(Energy_Purchases_MWh[Energy purchased],Energy_Purchases_MWh[Year],a!D$200,Energy_Purchases_MWh[Quarter],"Q2",Energy_Purchases_MWh[Plant Name],$F129),IF($G$5="Q3",SUMIFS(Energy_Purchases_MWh[Energy purchased],Energy_Purchases_MWh[Year],a!D$200,Energy_Purchases_MWh[Quarter],"Q3",Energy_Purchases_MWh[Plant Name],$F129),IF($G$5="Q4",SUMIFS(Energy_Purchases_MWh[Energy purchased],Energy_Purchases_MWh[Year],a!D$200,Energy_Purchases_MWh[Quarter],"Q4",Energy_Purchases_MWh[Plant Name],$F129), IF($G$5="Calendar Year",SUMIFS(Energy_Purchases_MWh[Energy purchased],Energy_Purchases_MWh[Year],a!D$200,Energy_Purchases_MWh[Plant Name],$F129),""))))))/10^3,"")</f>
        <v>6.38</v>
      </c>
      <c r="K129" s="428">
        <f>IFERROR(SUM(IF($G$5="Q1",SUMIFS(Energy_Purchases_MWh[Energy purchased],Energy_Purchases_MWh[Year],a!E$200,Energy_Purchases_MWh[Quarter],"Q1",Energy_Purchases_MWh[Plant Name],$F129),IF($G$5="Q2",SUMIFS(Energy_Purchases_MWh[Energy purchased],Energy_Purchases_MWh[Year],a!E$200,Energy_Purchases_MWh[Quarter],"Q2",Energy_Purchases_MWh[Plant Name],$F129),IF($G$5="Q3",SUMIFS(Energy_Purchases_MWh[Energy purchased],Energy_Purchases_MWh[Year],a!E$200,Energy_Purchases_MWh[Quarter],"Q3",Energy_Purchases_MWh[Plant Name],$F129),IF($G$5="Q4",SUMIFS(Energy_Purchases_MWh[Energy purchased],Energy_Purchases_MWh[Year],a!E$200,Energy_Purchases_MWh[Quarter],"Q4",Energy_Purchases_MWh[Plant Name],$F129), IF($G$5="Calendar Year",SUMIFS(Energy_Purchases_MWh[Energy purchased],Energy_Purchases_MWh[Year],a!E$200,Energy_Purchases_MWh[Plant Name],$F129),""))))))/10^3,"")</f>
        <v>5.4379999999999997</v>
      </c>
    </row>
    <row r="130" spans="6:11">
      <c r="F130" s="422" t="s">
        <v>665</v>
      </c>
      <c r="G130" s="427">
        <f>IFERROR(SUM(IF($G$5="Q1",SUMIFS(Energy_Purchases_MWh[Energy purchased],Energy_Purchases_MWh[Year],a!A$200,Energy_Purchases_MWh[Quarter],"Q1",Energy_Purchases_MWh[Plant Name],$F130),IF($G$5="Q2",SUMIFS(Energy_Purchases_MWh[Energy purchased],Energy_Purchases_MWh[Year],a!A$200,Energy_Purchases_MWh[Quarter],"Q2",Energy_Purchases_MWh[Plant Name],$F130),IF($G$5="Q3",SUMIFS(Energy_Purchases_MWh[Energy purchased],Energy_Purchases_MWh[Year],a!A$200,Energy_Purchases_MWh[Quarter],"Q3",Energy_Purchases_MWh[Plant Name],$F130),IF($G$5="Q4",SUMIFS(Energy_Purchases_MWh[Energy purchased],Energy_Purchases_MWh[Year],a!A$200,Energy_Purchases_MWh[Quarter],"Q4",Energy_Purchases_MWh[Plant Name],$F130), IF($G$5="Calendar Year",SUMIFS(Energy_Purchases_MWh[Energy purchased],Energy_Purchases_MWh[Year],a!A$200,Energy_Purchases_MWh[Plant Name],$F130),""))))))/10^3,"")</f>
        <v>4.7074999999999996</v>
      </c>
      <c r="H130" s="427">
        <f>IFERROR(SUM(IF($G$5="Q1",SUMIFS(Energy_Purchases_MWh[Energy purchased],Energy_Purchases_MWh[Year],a!B$200,Energy_Purchases_MWh[Quarter],"Q1",Energy_Purchases_MWh[Plant Name],$F130),IF($G$5="Q2",SUMIFS(Energy_Purchases_MWh[Energy purchased],Energy_Purchases_MWh[Year],a!B$200,Energy_Purchases_MWh[Quarter],"Q2",Energy_Purchases_MWh[Plant Name],$F130),IF($G$5="Q3",SUMIFS(Energy_Purchases_MWh[Energy purchased],Energy_Purchases_MWh[Year],a!B$200,Energy_Purchases_MWh[Quarter],"Q3",Energy_Purchases_MWh[Plant Name],$F130),IF($G$5="Q4",SUMIFS(Energy_Purchases_MWh[Energy purchased],Energy_Purchases_MWh[Year],a!B$200,Energy_Purchases_MWh[Quarter],"Q4",Energy_Purchases_MWh[Plant Name],$F130), IF($G$5="Calendar Year",SUMIFS(Energy_Purchases_MWh[Energy purchased],Energy_Purchases_MWh[Year],a!B$200,Energy_Purchases_MWh[Plant Name],$F130),""))))))/10^3,"")</f>
        <v>4.3994</v>
      </c>
      <c r="I130" s="427">
        <f>IFERROR(SUM(IF($G$5="Q1",SUMIFS(Energy_Purchases_MWh[Energy purchased],Energy_Purchases_MWh[Year],a!C$200,Energy_Purchases_MWh[Quarter],"Q1",Energy_Purchases_MWh[Plant Name],$F130),IF($G$5="Q2",SUMIFS(Energy_Purchases_MWh[Energy purchased],Energy_Purchases_MWh[Year],a!C$200,Energy_Purchases_MWh[Quarter],"Q2",Energy_Purchases_MWh[Plant Name],$F130),IF($G$5="Q3",SUMIFS(Energy_Purchases_MWh[Energy purchased],Energy_Purchases_MWh[Year],a!C$200,Energy_Purchases_MWh[Quarter],"Q3",Energy_Purchases_MWh[Plant Name],$F130),IF($G$5="Q4",SUMIFS(Energy_Purchases_MWh[Energy purchased],Energy_Purchases_MWh[Year],a!C$200,Energy_Purchases_MWh[Quarter],"Q4",Energy_Purchases_MWh[Plant Name],$F130), IF($G$5="Calendar Year",SUMIFS(Energy_Purchases_MWh[Energy purchased],Energy_Purchases_MWh[Year],a!C$200,Energy_Purchases_MWh[Plant Name],$F130),""))))))/10^3,"")</f>
        <v>4.2619999999999996</v>
      </c>
      <c r="J130" s="427">
        <f>IFERROR(SUM(IF($G$5="Q1",SUMIFS(Energy_Purchases_MWh[Energy purchased],Energy_Purchases_MWh[Year],a!D$200,Energy_Purchases_MWh[Quarter],"Q1",Energy_Purchases_MWh[Plant Name],$F130),IF($G$5="Q2",SUMIFS(Energy_Purchases_MWh[Energy purchased],Energy_Purchases_MWh[Year],a!D$200,Energy_Purchases_MWh[Quarter],"Q2",Energy_Purchases_MWh[Plant Name],$F130),IF($G$5="Q3",SUMIFS(Energy_Purchases_MWh[Energy purchased],Energy_Purchases_MWh[Year],a!D$200,Energy_Purchases_MWh[Quarter],"Q3",Energy_Purchases_MWh[Plant Name],$F130),IF($G$5="Q4",SUMIFS(Energy_Purchases_MWh[Energy purchased],Energy_Purchases_MWh[Year],a!D$200,Energy_Purchases_MWh[Quarter],"Q4",Energy_Purchases_MWh[Plant Name],$F130), IF($G$5="Calendar Year",SUMIFS(Energy_Purchases_MWh[Energy purchased],Energy_Purchases_MWh[Year],a!D$200,Energy_Purchases_MWh[Plant Name],$F130),""))))))/10^3,"")</f>
        <v>4.5857000000000001</v>
      </c>
      <c r="K130" s="428">
        <f>IFERROR(SUM(IF($G$5="Q1",SUMIFS(Energy_Purchases_MWh[Energy purchased],Energy_Purchases_MWh[Year],a!E$200,Energy_Purchases_MWh[Quarter],"Q1",Energy_Purchases_MWh[Plant Name],$F130),IF($G$5="Q2",SUMIFS(Energy_Purchases_MWh[Energy purchased],Energy_Purchases_MWh[Year],a!E$200,Energy_Purchases_MWh[Quarter],"Q2",Energy_Purchases_MWh[Plant Name],$F130),IF($G$5="Q3",SUMIFS(Energy_Purchases_MWh[Energy purchased],Energy_Purchases_MWh[Year],a!E$200,Energy_Purchases_MWh[Quarter],"Q3",Energy_Purchases_MWh[Plant Name],$F130),IF($G$5="Q4",SUMIFS(Energy_Purchases_MWh[Energy purchased],Energy_Purchases_MWh[Year],a!E$200,Energy_Purchases_MWh[Quarter],"Q4",Energy_Purchases_MWh[Plant Name],$F130), IF($G$5="Calendar Year",SUMIFS(Energy_Purchases_MWh[Energy purchased],Energy_Purchases_MWh[Year],a!E$200,Energy_Purchases_MWh[Plant Name],$F130),""))))))/10^3,"")</f>
        <v>3.903</v>
      </c>
    </row>
    <row r="131" spans="6:11">
      <c r="F131" s="422" t="s">
        <v>76</v>
      </c>
      <c r="G131" s="427">
        <f>IFERROR(SUM(IF($G$5="Q1",SUMIFS(Energy_Purchases_MWh[Energy purchased],Energy_Purchases_MWh[Year],a!A$200,Energy_Purchases_MWh[Quarter],"Q1",Energy_Purchases_MWh[Plant Name],$F131),IF($G$5="Q2",SUMIFS(Energy_Purchases_MWh[Energy purchased],Energy_Purchases_MWh[Year],a!A$200,Energy_Purchases_MWh[Quarter],"Q2",Energy_Purchases_MWh[Plant Name],$F131),IF($G$5="Q3",SUMIFS(Energy_Purchases_MWh[Energy purchased],Energy_Purchases_MWh[Year],a!A$200,Energy_Purchases_MWh[Quarter],"Q3",Energy_Purchases_MWh[Plant Name],$F131),IF($G$5="Q4",SUMIFS(Energy_Purchases_MWh[Energy purchased],Energy_Purchases_MWh[Year],a!A$200,Energy_Purchases_MWh[Quarter],"Q4",Energy_Purchases_MWh[Plant Name],$F131), IF($G$5="Calendar Year",SUMIFS(Energy_Purchases_MWh[Energy purchased],Energy_Purchases_MWh[Year],a!A$200,Energy_Purchases_MWh[Plant Name],$F131),""))))))/10^3,"")</f>
        <v>18.127299999999998</v>
      </c>
      <c r="H131" s="427">
        <f>IFERROR(SUM(IF($G$5="Q1",SUMIFS(Energy_Purchases_MWh[Energy purchased],Energy_Purchases_MWh[Year],a!B$200,Energy_Purchases_MWh[Quarter],"Q1",Energy_Purchases_MWh[Plant Name],$F131),IF($G$5="Q2",SUMIFS(Energy_Purchases_MWh[Energy purchased],Energy_Purchases_MWh[Year],a!B$200,Energy_Purchases_MWh[Quarter],"Q2",Energy_Purchases_MWh[Plant Name],$F131),IF($G$5="Q3",SUMIFS(Energy_Purchases_MWh[Energy purchased],Energy_Purchases_MWh[Year],a!B$200,Energy_Purchases_MWh[Quarter],"Q3",Energy_Purchases_MWh[Plant Name],$F131),IF($G$5="Q4",SUMIFS(Energy_Purchases_MWh[Energy purchased],Energy_Purchases_MWh[Year],a!B$200,Energy_Purchases_MWh[Quarter],"Q4",Energy_Purchases_MWh[Plant Name],$F131), IF($G$5="Calendar Year",SUMIFS(Energy_Purchases_MWh[Energy purchased],Energy_Purchases_MWh[Year],a!B$200,Energy_Purchases_MWh[Plant Name],$F131),""))))))/10^3,"")</f>
        <v>14.833981</v>
      </c>
      <c r="I131" s="427">
        <f>IFERROR(SUM(IF($G$5="Q1",SUMIFS(Energy_Purchases_MWh[Energy purchased],Energy_Purchases_MWh[Year],a!C$200,Energy_Purchases_MWh[Quarter],"Q1",Energy_Purchases_MWh[Plant Name],$F131),IF($G$5="Q2",SUMIFS(Energy_Purchases_MWh[Energy purchased],Energy_Purchases_MWh[Year],a!C$200,Energy_Purchases_MWh[Quarter],"Q2",Energy_Purchases_MWh[Plant Name],$F131),IF($G$5="Q3",SUMIFS(Energy_Purchases_MWh[Energy purchased],Energy_Purchases_MWh[Year],a!C$200,Energy_Purchases_MWh[Quarter],"Q3",Energy_Purchases_MWh[Plant Name],$F131),IF($G$5="Q4",SUMIFS(Energy_Purchases_MWh[Energy purchased],Energy_Purchases_MWh[Year],a!C$200,Energy_Purchases_MWh[Quarter],"Q4",Energy_Purchases_MWh[Plant Name],$F131), IF($G$5="Calendar Year",SUMIFS(Energy_Purchases_MWh[Energy purchased],Energy_Purchases_MWh[Year],a!C$200,Energy_Purchases_MWh[Plant Name],$F131),""))))))/10^3,"")</f>
        <v>10.106999999999999</v>
      </c>
      <c r="J131" s="427">
        <f>IFERROR(SUM(IF($G$5="Q1",SUMIFS(Energy_Purchases_MWh[Energy purchased],Energy_Purchases_MWh[Year],a!D$200,Energy_Purchases_MWh[Quarter],"Q1",Energy_Purchases_MWh[Plant Name],$F131),IF($G$5="Q2",SUMIFS(Energy_Purchases_MWh[Energy purchased],Energy_Purchases_MWh[Year],a!D$200,Energy_Purchases_MWh[Quarter],"Q2",Energy_Purchases_MWh[Plant Name],$F131),IF($G$5="Q3",SUMIFS(Energy_Purchases_MWh[Energy purchased],Energy_Purchases_MWh[Year],a!D$200,Energy_Purchases_MWh[Quarter],"Q3",Energy_Purchases_MWh[Plant Name],$F131),IF($G$5="Q4",SUMIFS(Energy_Purchases_MWh[Energy purchased],Energy_Purchases_MWh[Year],a!D$200,Energy_Purchases_MWh[Quarter],"Q4",Energy_Purchases_MWh[Plant Name],$F131), IF($G$5="Calendar Year",SUMIFS(Energy_Purchases_MWh[Energy purchased],Energy_Purchases_MWh[Year],a!D$200,Energy_Purchases_MWh[Plant Name],$F131),""))))))/10^3,"")</f>
        <v>17.273199999999999</v>
      </c>
      <c r="K131" s="428">
        <f>IFERROR(SUM(IF($G$5="Q1",SUMIFS(Energy_Purchases_MWh[Energy purchased],Energy_Purchases_MWh[Year],a!E$200,Energy_Purchases_MWh[Quarter],"Q1",Energy_Purchases_MWh[Plant Name],$F131),IF($G$5="Q2",SUMIFS(Energy_Purchases_MWh[Energy purchased],Energy_Purchases_MWh[Year],a!E$200,Energy_Purchases_MWh[Quarter],"Q2",Energy_Purchases_MWh[Plant Name],$F131),IF($G$5="Q3",SUMIFS(Energy_Purchases_MWh[Energy purchased],Energy_Purchases_MWh[Year],a!E$200,Energy_Purchases_MWh[Quarter],"Q3",Energy_Purchases_MWh[Plant Name],$F131),IF($G$5="Q4",SUMIFS(Energy_Purchases_MWh[Energy purchased],Energy_Purchases_MWh[Year],a!E$200,Energy_Purchases_MWh[Quarter],"Q4",Energy_Purchases_MWh[Plant Name],$F131), IF($G$5="Calendar Year",SUMIFS(Energy_Purchases_MWh[Energy purchased],Energy_Purchases_MWh[Year],a!E$200,Energy_Purchases_MWh[Plant Name],$F131),""))))))/10^3,"")</f>
        <v>18.780480000000001</v>
      </c>
    </row>
    <row r="132" spans="6:11">
      <c r="F132" s="422" t="s">
        <v>738</v>
      </c>
      <c r="G132" s="427">
        <f>IFERROR(SUM(IF($G$5="Q1",SUMIFS(Energy_Purchases_MWh[Energy purchased],Energy_Purchases_MWh[Year],a!A$200,Energy_Purchases_MWh[Quarter],"Q1",Energy_Purchases_MWh[Plant Name],$F132),IF($G$5="Q2",SUMIFS(Energy_Purchases_MWh[Energy purchased],Energy_Purchases_MWh[Year],a!A$200,Energy_Purchases_MWh[Quarter],"Q2",Energy_Purchases_MWh[Plant Name],$F132),IF($G$5="Q3",SUMIFS(Energy_Purchases_MWh[Energy purchased],Energy_Purchases_MWh[Year],a!A$200,Energy_Purchases_MWh[Quarter],"Q3",Energy_Purchases_MWh[Plant Name],$F132),IF($G$5="Q4",SUMIFS(Energy_Purchases_MWh[Energy purchased],Energy_Purchases_MWh[Year],a!A$200,Energy_Purchases_MWh[Quarter],"Q4",Energy_Purchases_MWh[Plant Name],$F132), IF($G$5="Calendar Year",SUMIFS(Energy_Purchases_MWh[Energy purchased],Energy_Purchases_MWh[Year],a!A$200,Energy_Purchases_MWh[Plant Name],$F132),""))))))/10^3,"")</f>
        <v>0</v>
      </c>
      <c r="H132" s="427">
        <f>IFERROR(SUM(IF($G$5="Q1",SUMIFS(Energy_Purchases_MWh[Energy purchased],Energy_Purchases_MWh[Year],a!B$200,Energy_Purchases_MWh[Quarter],"Q1",Energy_Purchases_MWh[Plant Name],$F132),IF($G$5="Q2",SUMIFS(Energy_Purchases_MWh[Energy purchased],Energy_Purchases_MWh[Year],a!B$200,Energy_Purchases_MWh[Quarter],"Q2",Energy_Purchases_MWh[Plant Name],$F132),IF($G$5="Q3",SUMIFS(Energy_Purchases_MWh[Energy purchased],Energy_Purchases_MWh[Year],a!B$200,Energy_Purchases_MWh[Quarter],"Q3",Energy_Purchases_MWh[Plant Name],$F132),IF($G$5="Q4",SUMIFS(Energy_Purchases_MWh[Energy purchased],Energy_Purchases_MWh[Year],a!B$200,Energy_Purchases_MWh[Quarter],"Q4",Energy_Purchases_MWh[Plant Name],$F132), IF($G$5="Calendar Year",SUMIFS(Energy_Purchases_MWh[Energy purchased],Energy_Purchases_MWh[Year],a!B$200,Energy_Purchases_MWh[Plant Name],$F132),""))))))/10^3,"")</f>
        <v>4.3665559999999992</v>
      </c>
      <c r="I132" s="427">
        <f>IFERROR(SUM(IF($G$5="Q1",SUMIFS(Energy_Purchases_MWh[Energy purchased],Energy_Purchases_MWh[Year],a!C$200,Energy_Purchases_MWh[Quarter],"Q1",Energy_Purchases_MWh[Plant Name],$F132),IF($G$5="Q2",SUMIFS(Energy_Purchases_MWh[Energy purchased],Energy_Purchases_MWh[Year],a!C$200,Energy_Purchases_MWh[Quarter],"Q2",Energy_Purchases_MWh[Plant Name],$F132),IF($G$5="Q3",SUMIFS(Energy_Purchases_MWh[Energy purchased],Energy_Purchases_MWh[Year],a!C$200,Energy_Purchases_MWh[Quarter],"Q3",Energy_Purchases_MWh[Plant Name],$F132),IF($G$5="Q4",SUMIFS(Energy_Purchases_MWh[Energy purchased],Energy_Purchases_MWh[Year],a!C$200,Energy_Purchases_MWh[Quarter],"Q4",Energy_Purchases_MWh[Plant Name],$F132), IF($G$5="Calendar Year",SUMIFS(Energy_Purchases_MWh[Energy purchased],Energy_Purchases_MWh[Year],a!C$200,Energy_Purchases_MWh[Plant Name],$F132),""))))))/10^3,"")</f>
        <v>5.3579999999999997</v>
      </c>
      <c r="J132" s="427">
        <f>IFERROR(SUM(IF($G$5="Q1",SUMIFS(Energy_Purchases_MWh[Energy purchased],Energy_Purchases_MWh[Year],a!D$200,Energy_Purchases_MWh[Quarter],"Q1",Energy_Purchases_MWh[Plant Name],$F132),IF($G$5="Q2",SUMIFS(Energy_Purchases_MWh[Energy purchased],Energy_Purchases_MWh[Year],a!D$200,Energy_Purchases_MWh[Quarter],"Q2",Energy_Purchases_MWh[Plant Name],$F132),IF($G$5="Q3",SUMIFS(Energy_Purchases_MWh[Energy purchased],Energy_Purchases_MWh[Year],a!D$200,Energy_Purchases_MWh[Quarter],"Q3",Energy_Purchases_MWh[Plant Name],$F132),IF($G$5="Q4",SUMIFS(Energy_Purchases_MWh[Energy purchased],Energy_Purchases_MWh[Year],a!D$200,Energy_Purchases_MWh[Quarter],"Q4",Energy_Purchases_MWh[Plant Name],$F132), IF($G$5="Calendar Year",SUMIFS(Energy_Purchases_MWh[Energy purchased],Energy_Purchases_MWh[Year],a!D$200,Energy_Purchases_MWh[Plant Name],$F132),""))))))/10^3,"")</f>
        <v>5.91214</v>
      </c>
      <c r="K132" s="428">
        <f>IFERROR(SUM(IF($G$5="Q1",SUMIFS(Energy_Purchases_MWh[Energy purchased],Energy_Purchases_MWh[Year],a!E$200,Energy_Purchases_MWh[Quarter],"Q1",Energy_Purchases_MWh[Plant Name],$F132),IF($G$5="Q2",SUMIFS(Energy_Purchases_MWh[Energy purchased],Energy_Purchases_MWh[Year],a!E$200,Energy_Purchases_MWh[Quarter],"Q2",Energy_Purchases_MWh[Plant Name],$F132),IF($G$5="Q3",SUMIFS(Energy_Purchases_MWh[Energy purchased],Energy_Purchases_MWh[Year],a!E$200,Energy_Purchases_MWh[Quarter],"Q3",Energy_Purchases_MWh[Plant Name],$F132),IF($G$5="Q4",SUMIFS(Energy_Purchases_MWh[Energy purchased],Energy_Purchases_MWh[Year],a!E$200,Energy_Purchases_MWh[Quarter],"Q4",Energy_Purchases_MWh[Plant Name],$F132), IF($G$5="Calendar Year",SUMIFS(Energy_Purchases_MWh[Energy purchased],Energy_Purchases_MWh[Year],a!E$200,Energy_Purchases_MWh[Plant Name],$F132),""))))))/10^3,"")</f>
        <v>5.9782299999999999</v>
      </c>
    </row>
    <row r="133" spans="6:11">
      <c r="F133" s="422" t="s">
        <v>75</v>
      </c>
      <c r="G133" s="427">
        <f>IFERROR(SUM(IF($G$5="Q1",SUMIFS(Energy_Purchases_MWh[Energy purchased],Energy_Purchases_MWh[Year],a!A$200,Energy_Purchases_MWh[Quarter],"Q1",Energy_Purchases_MWh[Plant Name],$F133),IF($G$5="Q2",SUMIFS(Energy_Purchases_MWh[Energy purchased],Energy_Purchases_MWh[Year],a!A$200,Energy_Purchases_MWh[Quarter],"Q2",Energy_Purchases_MWh[Plant Name],$F133),IF($G$5="Q3",SUMIFS(Energy_Purchases_MWh[Energy purchased],Energy_Purchases_MWh[Year],a!A$200,Energy_Purchases_MWh[Quarter],"Q3",Energy_Purchases_MWh[Plant Name],$F133),IF($G$5="Q4",SUMIFS(Energy_Purchases_MWh[Energy purchased],Energy_Purchases_MWh[Year],a!A$200,Energy_Purchases_MWh[Quarter],"Q4",Energy_Purchases_MWh[Plant Name],$F133), IF($G$5="Calendar Year",SUMIFS(Energy_Purchases_MWh[Energy purchased],Energy_Purchases_MWh[Year],a!A$200,Energy_Purchases_MWh[Plant Name],$F133),""))))))/10^3,"")</f>
        <v>0</v>
      </c>
      <c r="H133" s="427">
        <f>IFERROR(SUM(IF($G$5="Q1",SUMIFS(Energy_Purchases_MWh[Energy purchased],Energy_Purchases_MWh[Year],a!B$200,Energy_Purchases_MWh[Quarter],"Q1",Energy_Purchases_MWh[Plant Name],$F133),IF($G$5="Q2",SUMIFS(Energy_Purchases_MWh[Energy purchased],Energy_Purchases_MWh[Year],a!B$200,Energy_Purchases_MWh[Quarter],"Q2",Energy_Purchases_MWh[Plant Name],$F133),IF($G$5="Q3",SUMIFS(Energy_Purchases_MWh[Energy purchased],Energy_Purchases_MWh[Year],a!B$200,Energy_Purchases_MWh[Quarter],"Q3",Energy_Purchases_MWh[Plant Name],$F133),IF($G$5="Q4",SUMIFS(Energy_Purchases_MWh[Energy purchased],Energy_Purchases_MWh[Year],a!B$200,Energy_Purchases_MWh[Quarter],"Q4",Energy_Purchases_MWh[Plant Name],$F133), IF($G$5="Calendar Year",SUMIFS(Energy_Purchases_MWh[Energy purchased],Energy_Purchases_MWh[Year],a!B$200,Energy_Purchases_MWh[Plant Name],$F133),""))))))/10^3,"")</f>
        <v>6.1776599999999995</v>
      </c>
      <c r="I133" s="427">
        <f>IFERROR(SUM(IF($G$5="Q1",SUMIFS(Energy_Purchases_MWh[Energy purchased],Energy_Purchases_MWh[Year],a!C$200,Energy_Purchases_MWh[Quarter],"Q1",Energy_Purchases_MWh[Plant Name],$F133),IF($G$5="Q2",SUMIFS(Energy_Purchases_MWh[Energy purchased],Energy_Purchases_MWh[Year],a!C$200,Energy_Purchases_MWh[Quarter],"Q2",Energy_Purchases_MWh[Plant Name],$F133),IF($G$5="Q3",SUMIFS(Energy_Purchases_MWh[Energy purchased],Energy_Purchases_MWh[Year],a!C$200,Energy_Purchases_MWh[Quarter],"Q3",Energy_Purchases_MWh[Plant Name],$F133),IF($G$5="Q4",SUMIFS(Energy_Purchases_MWh[Energy purchased],Energy_Purchases_MWh[Year],a!C$200,Energy_Purchases_MWh[Quarter],"Q4",Energy_Purchases_MWh[Plant Name],$F133), IF($G$5="Calendar Year",SUMIFS(Energy_Purchases_MWh[Energy purchased],Energy_Purchases_MWh[Year],a!C$200,Energy_Purchases_MWh[Plant Name],$F133),""))))))/10^3,"")</f>
        <v>6.8230000000000004</v>
      </c>
      <c r="J133" s="427">
        <f>IFERROR(SUM(IF($G$5="Q1",SUMIFS(Energy_Purchases_MWh[Energy purchased],Energy_Purchases_MWh[Year],a!D$200,Energy_Purchases_MWh[Quarter],"Q1",Energy_Purchases_MWh[Plant Name],$F133),IF($G$5="Q2",SUMIFS(Energy_Purchases_MWh[Energy purchased],Energy_Purchases_MWh[Year],a!D$200,Energy_Purchases_MWh[Quarter],"Q2",Energy_Purchases_MWh[Plant Name],$F133),IF($G$5="Q3",SUMIFS(Energy_Purchases_MWh[Energy purchased],Energy_Purchases_MWh[Year],a!D$200,Energy_Purchases_MWh[Quarter],"Q3",Energy_Purchases_MWh[Plant Name],$F133),IF($G$5="Q4",SUMIFS(Energy_Purchases_MWh[Energy purchased],Energy_Purchases_MWh[Year],a!D$200,Energy_Purchases_MWh[Quarter],"Q4",Energy_Purchases_MWh[Plant Name],$F133), IF($G$5="Calendar Year",SUMIFS(Energy_Purchases_MWh[Energy purchased],Energy_Purchases_MWh[Year],a!D$200,Energy_Purchases_MWh[Plant Name],$F133),""))))))/10^3,"")</f>
        <v>6.5106700000000002</v>
      </c>
      <c r="K133" s="428">
        <f>IFERROR(SUM(IF($G$5="Q1",SUMIFS(Energy_Purchases_MWh[Energy purchased],Energy_Purchases_MWh[Year],a!E$200,Energy_Purchases_MWh[Quarter],"Q1",Energy_Purchases_MWh[Plant Name],$F133),IF($G$5="Q2",SUMIFS(Energy_Purchases_MWh[Energy purchased],Energy_Purchases_MWh[Year],a!E$200,Energy_Purchases_MWh[Quarter],"Q2",Energy_Purchases_MWh[Plant Name],$F133),IF($G$5="Q3",SUMIFS(Energy_Purchases_MWh[Energy purchased],Energy_Purchases_MWh[Year],a!E$200,Energy_Purchases_MWh[Quarter],"Q3",Energy_Purchases_MWh[Plant Name],$F133),IF($G$5="Q4",SUMIFS(Energy_Purchases_MWh[Energy purchased],Energy_Purchases_MWh[Year],a!E$200,Energy_Purchases_MWh[Quarter],"Q4",Energy_Purchases_MWh[Plant Name],$F133), IF($G$5="Calendar Year",SUMIFS(Energy_Purchases_MWh[Energy purchased],Energy_Purchases_MWh[Year],a!E$200,Energy_Purchases_MWh[Plant Name],$F133),""))))))/10^3,"")</f>
        <v>5.1843900000000005</v>
      </c>
    </row>
    <row r="134" spans="6:11">
      <c r="F134" s="422" t="s">
        <v>734</v>
      </c>
      <c r="G134" s="427">
        <f>IFERROR(SUM(IF($G$5="Q1",SUMIFS(Energy_Purchases_MWh[Energy purchased],Energy_Purchases_MWh[Year],a!A$200,Energy_Purchases_MWh[Quarter],"Q1",Energy_Purchases_MWh[Plant Name],$F134),IF($G$5="Q2",SUMIFS(Energy_Purchases_MWh[Energy purchased],Energy_Purchases_MWh[Year],a!A$200,Energy_Purchases_MWh[Quarter],"Q2",Energy_Purchases_MWh[Plant Name],$F134),IF($G$5="Q3",SUMIFS(Energy_Purchases_MWh[Energy purchased],Energy_Purchases_MWh[Year],a!A$200,Energy_Purchases_MWh[Quarter],"Q3",Energy_Purchases_MWh[Plant Name],$F134),IF($G$5="Q4",SUMIFS(Energy_Purchases_MWh[Energy purchased],Energy_Purchases_MWh[Year],a!A$200,Energy_Purchases_MWh[Quarter],"Q4",Energy_Purchases_MWh[Plant Name],$F134), IF($G$5="Calendar Year",SUMIFS(Energy_Purchases_MWh[Energy purchased],Energy_Purchases_MWh[Year],a!A$200,Energy_Purchases_MWh[Plant Name],$F134),""))))))/10^3,"")</f>
        <v>0</v>
      </c>
      <c r="H134" s="427">
        <f>IFERROR(SUM(IF($G$5="Q1",SUMIFS(Energy_Purchases_MWh[Energy purchased],Energy_Purchases_MWh[Year],a!B$200,Energy_Purchases_MWh[Quarter],"Q1",Energy_Purchases_MWh[Plant Name],$F134),IF($G$5="Q2",SUMIFS(Energy_Purchases_MWh[Energy purchased],Energy_Purchases_MWh[Year],a!B$200,Energy_Purchases_MWh[Quarter],"Q2",Energy_Purchases_MWh[Plant Name],$F134),IF($G$5="Q3",SUMIFS(Energy_Purchases_MWh[Energy purchased],Energy_Purchases_MWh[Year],a!B$200,Energy_Purchases_MWh[Quarter],"Q3",Energy_Purchases_MWh[Plant Name],$F134),IF($G$5="Q4",SUMIFS(Energy_Purchases_MWh[Energy purchased],Energy_Purchases_MWh[Year],a!B$200,Energy_Purchases_MWh[Quarter],"Q4",Energy_Purchases_MWh[Plant Name],$F134), IF($G$5="Calendar Year",SUMIFS(Energy_Purchases_MWh[Energy purchased],Energy_Purchases_MWh[Year],a!B$200,Energy_Purchases_MWh[Plant Name],$F134),""))))))/10^3,"")</f>
        <v>0</v>
      </c>
      <c r="I134" s="427">
        <f>IFERROR(SUM(IF($G$5="Q1",SUMIFS(Energy_Purchases_MWh[Energy purchased],Energy_Purchases_MWh[Year],a!C$200,Energy_Purchases_MWh[Quarter],"Q1",Energy_Purchases_MWh[Plant Name],$F134),IF($G$5="Q2",SUMIFS(Energy_Purchases_MWh[Energy purchased],Energy_Purchases_MWh[Year],a!C$200,Energy_Purchases_MWh[Quarter],"Q2",Energy_Purchases_MWh[Plant Name],$F134),IF($G$5="Q3",SUMIFS(Energy_Purchases_MWh[Energy purchased],Energy_Purchases_MWh[Year],a!C$200,Energy_Purchases_MWh[Quarter],"Q3",Energy_Purchases_MWh[Plant Name],$F134),IF($G$5="Q4",SUMIFS(Energy_Purchases_MWh[Energy purchased],Energy_Purchases_MWh[Year],a!C$200,Energy_Purchases_MWh[Quarter],"Q4",Energy_Purchases_MWh[Plant Name],$F134), IF($G$5="Calendar Year",SUMIFS(Energy_Purchases_MWh[Energy purchased],Energy_Purchases_MWh[Year],a!C$200,Energy_Purchases_MWh[Plant Name],$F134),""))))))/10^3,"")</f>
        <v>5.05</v>
      </c>
      <c r="J134" s="427">
        <f>IFERROR(SUM(IF($G$5="Q1",SUMIFS(Energy_Purchases_MWh[Energy purchased],Energy_Purchases_MWh[Year],a!D$200,Energy_Purchases_MWh[Quarter],"Q1",Energy_Purchases_MWh[Plant Name],$F134),IF($G$5="Q2",SUMIFS(Energy_Purchases_MWh[Energy purchased],Energy_Purchases_MWh[Year],a!D$200,Energy_Purchases_MWh[Quarter],"Q2",Energy_Purchases_MWh[Plant Name],$F134),IF($G$5="Q3",SUMIFS(Energy_Purchases_MWh[Energy purchased],Energy_Purchases_MWh[Year],a!D$200,Energy_Purchases_MWh[Quarter],"Q3",Energy_Purchases_MWh[Plant Name],$F134),IF($G$5="Q4",SUMIFS(Energy_Purchases_MWh[Energy purchased],Energy_Purchases_MWh[Year],a!D$200,Energy_Purchases_MWh[Quarter],"Q4",Energy_Purchases_MWh[Plant Name],$F134), IF($G$5="Calendar Year",SUMIFS(Energy_Purchases_MWh[Energy purchased],Energy_Purchases_MWh[Year],a!D$200,Energy_Purchases_MWh[Plant Name],$F134),""))))))/10^3,"")</f>
        <v>0</v>
      </c>
      <c r="K134" s="428">
        <f>IFERROR(SUM(IF($G$5="Q1",SUMIFS(Energy_Purchases_MWh[Energy purchased],Energy_Purchases_MWh[Year],a!E$200,Energy_Purchases_MWh[Quarter],"Q1",Energy_Purchases_MWh[Plant Name],$F134),IF($G$5="Q2",SUMIFS(Energy_Purchases_MWh[Energy purchased],Energy_Purchases_MWh[Year],a!E$200,Energy_Purchases_MWh[Quarter],"Q2",Energy_Purchases_MWh[Plant Name],$F134),IF($G$5="Q3",SUMIFS(Energy_Purchases_MWh[Energy purchased],Energy_Purchases_MWh[Year],a!E$200,Energy_Purchases_MWh[Quarter],"Q3",Energy_Purchases_MWh[Plant Name],$F134),IF($G$5="Q4",SUMIFS(Energy_Purchases_MWh[Energy purchased],Energy_Purchases_MWh[Year],a!E$200,Energy_Purchases_MWh[Quarter],"Q4",Energy_Purchases_MWh[Plant Name],$F134), IF($G$5="Calendar Year",SUMIFS(Energy_Purchases_MWh[Energy purchased],Energy_Purchases_MWh[Year],a!E$200,Energy_Purchases_MWh[Plant Name],$F134),""))))))/10^3,"")</f>
        <v>4.9410800000000004</v>
      </c>
    </row>
    <row r="135" spans="6:11">
      <c r="F135" s="422" t="s">
        <v>671</v>
      </c>
      <c r="G135" s="427">
        <f>IFERROR(SUM(IF($G$5="Q1",SUMIFS(Energy_Purchases_MWh[Energy purchased],Energy_Purchases_MWh[Year],a!A$200,Energy_Purchases_MWh[Quarter],"Q1",Energy_Purchases_MWh[Plant Name],$F135),IF($G$5="Q2",SUMIFS(Energy_Purchases_MWh[Energy purchased],Energy_Purchases_MWh[Year],a!A$200,Energy_Purchases_MWh[Quarter],"Q2",Energy_Purchases_MWh[Plant Name],$F135),IF($G$5="Q3",SUMIFS(Energy_Purchases_MWh[Energy purchased],Energy_Purchases_MWh[Year],a!A$200,Energy_Purchases_MWh[Quarter],"Q3",Energy_Purchases_MWh[Plant Name],$F135),IF($G$5="Q4",SUMIFS(Energy_Purchases_MWh[Energy purchased],Energy_Purchases_MWh[Year],a!A$200,Energy_Purchases_MWh[Quarter],"Q4",Energy_Purchases_MWh[Plant Name],$F135), IF($G$5="Calendar Year",SUMIFS(Energy_Purchases_MWh[Energy purchased],Energy_Purchases_MWh[Year],a!A$200,Energy_Purchases_MWh[Plant Name],$F135),""))))))/10^3,"")</f>
        <v>1.0777260000000002</v>
      </c>
      <c r="H135" s="427">
        <f>IFERROR(SUM(IF($G$5="Q1",SUMIFS(Energy_Purchases_MWh[Energy purchased],Energy_Purchases_MWh[Year],a!B$200,Energy_Purchases_MWh[Quarter],"Q1",Energy_Purchases_MWh[Plant Name],$F135),IF($G$5="Q2",SUMIFS(Energy_Purchases_MWh[Energy purchased],Energy_Purchases_MWh[Year],a!B$200,Energy_Purchases_MWh[Quarter],"Q2",Energy_Purchases_MWh[Plant Name],$F135),IF($G$5="Q3",SUMIFS(Energy_Purchases_MWh[Energy purchased],Energy_Purchases_MWh[Year],a!B$200,Energy_Purchases_MWh[Quarter],"Q3",Energy_Purchases_MWh[Plant Name],$F135),IF($G$5="Q4",SUMIFS(Energy_Purchases_MWh[Energy purchased],Energy_Purchases_MWh[Year],a!B$200,Energy_Purchases_MWh[Quarter],"Q4",Energy_Purchases_MWh[Plant Name],$F135), IF($G$5="Calendar Year",SUMIFS(Energy_Purchases_MWh[Energy purchased],Energy_Purchases_MWh[Year],a!B$200,Energy_Purchases_MWh[Plant Name],$F135),""))))))/10^3,"")</f>
        <v>1.4407070000000004</v>
      </c>
      <c r="I135" s="427">
        <f>IFERROR(SUM(IF($G$5="Q1",SUMIFS(Energy_Purchases_MWh[Energy purchased],Energy_Purchases_MWh[Year],a!C$200,Energy_Purchases_MWh[Quarter],"Q1",Energy_Purchases_MWh[Plant Name],$F135),IF($G$5="Q2",SUMIFS(Energy_Purchases_MWh[Energy purchased],Energy_Purchases_MWh[Year],a!C$200,Energy_Purchases_MWh[Quarter],"Q2",Energy_Purchases_MWh[Plant Name],$F135),IF($G$5="Q3",SUMIFS(Energy_Purchases_MWh[Energy purchased],Energy_Purchases_MWh[Year],a!C$200,Energy_Purchases_MWh[Quarter],"Q3",Energy_Purchases_MWh[Plant Name],$F135),IF($G$5="Q4",SUMIFS(Energy_Purchases_MWh[Energy purchased],Energy_Purchases_MWh[Year],a!C$200,Energy_Purchases_MWh[Quarter],"Q4",Energy_Purchases_MWh[Plant Name],$F135), IF($G$5="Calendar Year",SUMIFS(Energy_Purchases_MWh[Energy purchased],Energy_Purchases_MWh[Year],a!C$200,Energy_Purchases_MWh[Plant Name],$F135),""))))))/10^3,"")</f>
        <v>1.675</v>
      </c>
      <c r="J135" s="427">
        <f>IFERROR(SUM(IF($G$5="Q1",SUMIFS(Energy_Purchases_MWh[Energy purchased],Energy_Purchases_MWh[Year],a!D$200,Energy_Purchases_MWh[Quarter],"Q1",Energy_Purchases_MWh[Plant Name],$F135),IF($G$5="Q2",SUMIFS(Energy_Purchases_MWh[Energy purchased],Energy_Purchases_MWh[Year],a!D$200,Energy_Purchases_MWh[Quarter],"Q2",Energy_Purchases_MWh[Plant Name],$F135),IF($G$5="Q3",SUMIFS(Energy_Purchases_MWh[Energy purchased],Energy_Purchases_MWh[Year],a!D$200,Energy_Purchases_MWh[Quarter],"Q3",Energy_Purchases_MWh[Plant Name],$F135),IF($G$5="Q4",SUMIFS(Energy_Purchases_MWh[Energy purchased],Energy_Purchases_MWh[Year],a!D$200,Energy_Purchases_MWh[Quarter],"Q4",Energy_Purchases_MWh[Plant Name],$F135), IF($G$5="Calendar Year",SUMIFS(Energy_Purchases_MWh[Energy purchased],Energy_Purchases_MWh[Year],a!D$200,Energy_Purchases_MWh[Plant Name],$F135),""))))))/10^3,"")</f>
        <v>1.8777348</v>
      </c>
      <c r="K135" s="428">
        <f>IFERROR(SUM(IF($G$5="Q1",SUMIFS(Energy_Purchases_MWh[Energy purchased],Energy_Purchases_MWh[Year],a!E$200,Energy_Purchases_MWh[Quarter],"Q1",Energy_Purchases_MWh[Plant Name],$F135),IF($G$5="Q2",SUMIFS(Energy_Purchases_MWh[Energy purchased],Energy_Purchases_MWh[Year],a!E$200,Energy_Purchases_MWh[Quarter],"Q2",Energy_Purchases_MWh[Plant Name],$F135),IF($G$5="Q3",SUMIFS(Energy_Purchases_MWh[Energy purchased],Energy_Purchases_MWh[Year],a!E$200,Energy_Purchases_MWh[Quarter],"Q3",Energy_Purchases_MWh[Plant Name],$F135),IF($G$5="Q4",SUMIFS(Energy_Purchases_MWh[Energy purchased],Energy_Purchases_MWh[Year],a!E$200,Energy_Purchases_MWh[Quarter],"Q4",Energy_Purchases_MWh[Plant Name],$F135), IF($G$5="Calendar Year",SUMIFS(Energy_Purchases_MWh[Energy purchased],Energy_Purchases_MWh[Year],a!E$200,Energy_Purchases_MWh[Plant Name],$F135),""))))))/10^3,"")</f>
        <v>2.0443921</v>
      </c>
    </row>
    <row r="136" spans="6:11">
      <c r="F136" s="422" t="s">
        <v>739</v>
      </c>
      <c r="G136" s="427">
        <f>IFERROR(SUM(IF($G$5="Q1",SUMIFS(Energy_Purchases_MWh[Energy purchased],Energy_Purchases_MWh[Year],a!A$200,Energy_Purchases_MWh[Quarter],"Q1",Energy_Purchases_MWh[Plant Name],$F136),IF($G$5="Q2",SUMIFS(Energy_Purchases_MWh[Energy purchased],Energy_Purchases_MWh[Year],a!A$200,Energy_Purchases_MWh[Quarter],"Q2",Energy_Purchases_MWh[Plant Name],$F136),IF($G$5="Q3",SUMIFS(Energy_Purchases_MWh[Energy purchased],Energy_Purchases_MWh[Year],a!A$200,Energy_Purchases_MWh[Quarter],"Q3",Energy_Purchases_MWh[Plant Name],$F136),IF($G$5="Q4",SUMIFS(Energy_Purchases_MWh[Energy purchased],Energy_Purchases_MWh[Year],a!A$200,Energy_Purchases_MWh[Quarter],"Q4",Energy_Purchases_MWh[Plant Name],$F136), IF($G$5="Calendar Year",SUMIFS(Energy_Purchases_MWh[Energy purchased],Energy_Purchases_MWh[Year],a!A$200,Energy_Purchases_MWh[Plant Name],$F136),""))))))/10^3,"")</f>
        <v>0</v>
      </c>
      <c r="H136" s="427">
        <f>IFERROR(SUM(IF($G$5="Q1",SUMIFS(Energy_Purchases_MWh[Energy purchased],Energy_Purchases_MWh[Year],a!B$200,Energy_Purchases_MWh[Quarter],"Q1",Energy_Purchases_MWh[Plant Name],$F136),IF($G$5="Q2",SUMIFS(Energy_Purchases_MWh[Energy purchased],Energy_Purchases_MWh[Year],a!B$200,Energy_Purchases_MWh[Quarter],"Q2",Energy_Purchases_MWh[Plant Name],$F136),IF($G$5="Q3",SUMIFS(Energy_Purchases_MWh[Energy purchased],Energy_Purchases_MWh[Year],a!B$200,Energy_Purchases_MWh[Quarter],"Q3",Energy_Purchases_MWh[Plant Name],$F136),IF($G$5="Q4",SUMIFS(Energy_Purchases_MWh[Energy purchased],Energy_Purchases_MWh[Year],a!B$200,Energy_Purchases_MWh[Quarter],"Q4",Energy_Purchases_MWh[Plant Name],$F136), IF($G$5="Calendar Year",SUMIFS(Energy_Purchases_MWh[Energy purchased],Energy_Purchases_MWh[Year],a!B$200,Energy_Purchases_MWh[Plant Name],$F136),""))))))/10^3,"")</f>
        <v>0.99912000000000001</v>
      </c>
      <c r="I136" s="427">
        <f>IFERROR(SUM(IF($G$5="Q1",SUMIFS(Energy_Purchases_MWh[Energy purchased],Energy_Purchases_MWh[Year],a!C$200,Energy_Purchases_MWh[Quarter],"Q1",Energy_Purchases_MWh[Plant Name],$F136),IF($G$5="Q2",SUMIFS(Energy_Purchases_MWh[Energy purchased],Energy_Purchases_MWh[Year],a!C$200,Energy_Purchases_MWh[Quarter],"Q2",Energy_Purchases_MWh[Plant Name],$F136),IF($G$5="Q3",SUMIFS(Energy_Purchases_MWh[Energy purchased],Energy_Purchases_MWh[Year],a!C$200,Energy_Purchases_MWh[Quarter],"Q3",Energy_Purchases_MWh[Plant Name],$F136),IF($G$5="Q4",SUMIFS(Energy_Purchases_MWh[Energy purchased],Energy_Purchases_MWh[Year],a!C$200,Energy_Purchases_MWh[Quarter],"Q4",Energy_Purchases_MWh[Plant Name],$F136), IF($G$5="Calendar Year",SUMIFS(Energy_Purchases_MWh[Energy purchased],Energy_Purchases_MWh[Year],a!C$200,Energy_Purchases_MWh[Plant Name],$F136),""))))))/10^3,"")</f>
        <v>9.8260000000000005</v>
      </c>
      <c r="J136" s="427">
        <f>IFERROR(SUM(IF($G$5="Q1",SUMIFS(Energy_Purchases_MWh[Energy purchased],Energy_Purchases_MWh[Year],a!D$200,Energy_Purchases_MWh[Quarter],"Q1",Energy_Purchases_MWh[Plant Name],$F136),IF($G$5="Q2",SUMIFS(Energy_Purchases_MWh[Energy purchased],Energy_Purchases_MWh[Year],a!D$200,Energy_Purchases_MWh[Quarter],"Q2",Energy_Purchases_MWh[Plant Name],$F136),IF($G$5="Q3",SUMIFS(Energy_Purchases_MWh[Energy purchased],Energy_Purchases_MWh[Year],a!D$200,Energy_Purchases_MWh[Quarter],"Q3",Energy_Purchases_MWh[Plant Name],$F136),IF($G$5="Q4",SUMIFS(Energy_Purchases_MWh[Energy purchased],Energy_Purchases_MWh[Year],a!D$200,Energy_Purchases_MWh[Quarter],"Q4",Energy_Purchases_MWh[Plant Name],$F136), IF($G$5="Calendar Year",SUMIFS(Energy_Purchases_MWh[Energy purchased],Energy_Purchases_MWh[Year],a!D$200,Energy_Purchases_MWh[Plant Name],$F136),""))))))/10^3,"")</f>
        <v>10.32315</v>
      </c>
      <c r="K136" s="428">
        <f>IFERROR(SUM(IF($G$5="Q1",SUMIFS(Energy_Purchases_MWh[Energy purchased],Energy_Purchases_MWh[Year],a!E$200,Energy_Purchases_MWh[Quarter],"Q1",Energy_Purchases_MWh[Plant Name],$F136),IF($G$5="Q2",SUMIFS(Energy_Purchases_MWh[Energy purchased],Energy_Purchases_MWh[Year],a!E$200,Energy_Purchases_MWh[Quarter],"Q2",Energy_Purchases_MWh[Plant Name],$F136),IF($G$5="Q3",SUMIFS(Energy_Purchases_MWh[Energy purchased],Energy_Purchases_MWh[Year],a!E$200,Energy_Purchases_MWh[Quarter],"Q3",Energy_Purchases_MWh[Plant Name],$F136),IF($G$5="Q4",SUMIFS(Energy_Purchases_MWh[Energy purchased],Energy_Purchases_MWh[Year],a!E$200,Energy_Purchases_MWh[Quarter],"Q4",Energy_Purchases_MWh[Plant Name],$F136), IF($G$5="Calendar Year",SUMIFS(Energy_Purchases_MWh[Energy purchased],Energy_Purchases_MWh[Year],a!E$200,Energy_Purchases_MWh[Plant Name],$F136),""))))))/10^3,"")</f>
        <v>0</v>
      </c>
    </row>
    <row r="137" spans="6:11">
      <c r="F137" s="422" t="s">
        <v>73</v>
      </c>
      <c r="G137" s="427">
        <f>IFERROR(SUM(IF($G$5="Q1",SUMIFS(Energy_Purchases_MWh[Energy purchased],Energy_Purchases_MWh[Year],a!A$200,Energy_Purchases_MWh[Quarter],"Q1",Energy_Purchases_MWh[Plant Name],$F137),IF($G$5="Q2",SUMIFS(Energy_Purchases_MWh[Energy purchased],Energy_Purchases_MWh[Year],a!A$200,Energy_Purchases_MWh[Quarter],"Q2",Energy_Purchases_MWh[Plant Name],$F137),IF($G$5="Q3",SUMIFS(Energy_Purchases_MWh[Energy purchased],Energy_Purchases_MWh[Year],a!A$200,Energy_Purchases_MWh[Quarter],"Q3",Energy_Purchases_MWh[Plant Name],$F137),IF($G$5="Q4",SUMIFS(Energy_Purchases_MWh[Energy purchased],Energy_Purchases_MWh[Year],a!A$200,Energy_Purchases_MWh[Quarter],"Q4",Energy_Purchases_MWh[Plant Name],$F137), IF($G$5="Calendar Year",SUMIFS(Energy_Purchases_MWh[Energy purchased],Energy_Purchases_MWh[Year],a!A$200,Energy_Purchases_MWh[Plant Name],$F137),""))))))/10^3,"")</f>
        <v>7.1811000000000007</v>
      </c>
      <c r="H137" s="427">
        <f>IFERROR(SUM(IF($G$5="Q1",SUMIFS(Energy_Purchases_MWh[Energy purchased],Energy_Purchases_MWh[Year],a!B$200,Energy_Purchases_MWh[Quarter],"Q1",Energy_Purchases_MWh[Plant Name],$F137),IF($G$5="Q2",SUMIFS(Energy_Purchases_MWh[Energy purchased],Energy_Purchases_MWh[Year],a!B$200,Energy_Purchases_MWh[Quarter],"Q2",Energy_Purchases_MWh[Plant Name],$F137),IF($G$5="Q3",SUMIFS(Energy_Purchases_MWh[Energy purchased],Energy_Purchases_MWh[Year],a!B$200,Energy_Purchases_MWh[Quarter],"Q3",Energy_Purchases_MWh[Plant Name],$F137),IF($G$5="Q4",SUMIFS(Energy_Purchases_MWh[Energy purchased],Energy_Purchases_MWh[Year],a!B$200,Energy_Purchases_MWh[Quarter],"Q4",Energy_Purchases_MWh[Plant Name],$F137), IF($G$5="Calendar Year",SUMIFS(Energy_Purchases_MWh[Energy purchased],Energy_Purchases_MWh[Year],a!B$200,Energy_Purchases_MWh[Plant Name],$F137),""))))))/10^3,"")</f>
        <v>5.9169</v>
      </c>
      <c r="I137" s="427">
        <f>IFERROR(SUM(IF($G$5="Q1",SUMIFS(Energy_Purchases_MWh[Energy purchased],Energy_Purchases_MWh[Year],a!C$200,Energy_Purchases_MWh[Quarter],"Q1",Energy_Purchases_MWh[Plant Name],$F137),IF($G$5="Q2",SUMIFS(Energy_Purchases_MWh[Energy purchased],Energy_Purchases_MWh[Year],a!C$200,Energy_Purchases_MWh[Quarter],"Q2",Energy_Purchases_MWh[Plant Name],$F137),IF($G$5="Q3",SUMIFS(Energy_Purchases_MWh[Energy purchased],Energy_Purchases_MWh[Year],a!C$200,Energy_Purchases_MWh[Quarter],"Q3",Energy_Purchases_MWh[Plant Name],$F137),IF($G$5="Q4",SUMIFS(Energy_Purchases_MWh[Energy purchased],Energy_Purchases_MWh[Year],a!C$200,Energy_Purchases_MWh[Quarter],"Q4",Energy_Purchases_MWh[Plant Name],$F137), IF($G$5="Calendar Year",SUMIFS(Energy_Purchases_MWh[Energy purchased],Energy_Purchases_MWh[Year],a!C$200,Energy_Purchases_MWh[Plant Name],$F137),""))))))/10^3,"")</f>
        <v>4.7460000000000004</v>
      </c>
      <c r="J137" s="427">
        <f>IFERROR(SUM(IF($G$5="Q1",SUMIFS(Energy_Purchases_MWh[Energy purchased],Energy_Purchases_MWh[Year],a!D$200,Energy_Purchases_MWh[Quarter],"Q1",Energy_Purchases_MWh[Plant Name],$F137),IF($G$5="Q2",SUMIFS(Energy_Purchases_MWh[Energy purchased],Energy_Purchases_MWh[Year],a!D$200,Energy_Purchases_MWh[Quarter],"Q2",Energy_Purchases_MWh[Plant Name],$F137),IF($G$5="Q3",SUMIFS(Energy_Purchases_MWh[Energy purchased],Energy_Purchases_MWh[Year],a!D$200,Energy_Purchases_MWh[Quarter],"Q3",Energy_Purchases_MWh[Plant Name],$F137),IF($G$5="Q4",SUMIFS(Energy_Purchases_MWh[Energy purchased],Energy_Purchases_MWh[Year],a!D$200,Energy_Purchases_MWh[Quarter],"Q4",Energy_Purchases_MWh[Plant Name],$F137), IF($G$5="Calendar Year",SUMIFS(Energy_Purchases_MWh[Energy purchased],Energy_Purchases_MWh[Year],a!D$200,Energy_Purchases_MWh[Plant Name],$F137),""))))))/10^3,"")</f>
        <v>5.2006999999999994</v>
      </c>
      <c r="K137" s="428">
        <f>IFERROR(SUM(IF($G$5="Q1",SUMIFS(Energy_Purchases_MWh[Energy purchased],Energy_Purchases_MWh[Year],a!E$200,Energy_Purchases_MWh[Quarter],"Q1",Energy_Purchases_MWh[Plant Name],$F137),IF($G$5="Q2",SUMIFS(Energy_Purchases_MWh[Energy purchased],Energy_Purchases_MWh[Year],a!E$200,Energy_Purchases_MWh[Quarter],"Q2",Energy_Purchases_MWh[Plant Name],$F137),IF($G$5="Q3",SUMIFS(Energy_Purchases_MWh[Energy purchased],Energy_Purchases_MWh[Year],a!E$200,Energy_Purchases_MWh[Quarter],"Q3",Energy_Purchases_MWh[Plant Name],$F137),IF($G$5="Q4",SUMIFS(Energy_Purchases_MWh[Energy purchased],Energy_Purchases_MWh[Year],a!E$200,Energy_Purchases_MWh[Quarter],"Q4",Energy_Purchases_MWh[Plant Name],$F137), IF($G$5="Calendar Year",SUMIFS(Energy_Purchases_MWh[Energy purchased],Energy_Purchases_MWh[Year],a!E$200,Energy_Purchases_MWh[Plant Name],$F137),""))))))/10^3,"")</f>
        <v>6.4183000000000003</v>
      </c>
    </row>
    <row r="138" spans="6:11">
      <c r="F138" s="422" t="s">
        <v>68</v>
      </c>
      <c r="G138" s="427">
        <f>IFERROR(SUM(IF($G$5="Q1",SUMIFS(Energy_Purchases_MWh[Energy purchased],Energy_Purchases_MWh[Year],a!A$200,Energy_Purchases_MWh[Quarter],"Q1",Energy_Purchases_MWh[Plant Name],$F138),IF($G$5="Q2",SUMIFS(Energy_Purchases_MWh[Energy purchased],Energy_Purchases_MWh[Year],a!A$200,Energy_Purchases_MWh[Quarter],"Q2",Energy_Purchases_MWh[Plant Name],$F138),IF($G$5="Q3",SUMIFS(Energy_Purchases_MWh[Energy purchased],Energy_Purchases_MWh[Year],a!A$200,Energy_Purchases_MWh[Quarter],"Q3",Energy_Purchases_MWh[Plant Name],$F138),IF($G$5="Q4",SUMIFS(Energy_Purchases_MWh[Energy purchased],Energy_Purchases_MWh[Year],a!A$200,Energy_Purchases_MWh[Quarter],"Q4",Energy_Purchases_MWh[Plant Name],$F138), IF($G$5="Calendar Year",SUMIFS(Energy_Purchases_MWh[Energy purchased],Energy_Purchases_MWh[Year],a!A$200,Energy_Purchases_MWh[Plant Name],$F138),""))))))/10^3,"")</f>
        <v>9.1310000000000002</v>
      </c>
      <c r="H138" s="427">
        <f>IFERROR(SUM(IF($G$5="Q1",SUMIFS(Energy_Purchases_MWh[Energy purchased],Energy_Purchases_MWh[Year],a!B$200,Energy_Purchases_MWh[Quarter],"Q1",Energy_Purchases_MWh[Plant Name],$F138),IF($G$5="Q2",SUMIFS(Energy_Purchases_MWh[Energy purchased],Energy_Purchases_MWh[Year],a!B$200,Energy_Purchases_MWh[Quarter],"Q2",Energy_Purchases_MWh[Plant Name],$F138),IF($G$5="Q3",SUMIFS(Energy_Purchases_MWh[Energy purchased],Energy_Purchases_MWh[Year],a!B$200,Energy_Purchases_MWh[Quarter],"Q3",Energy_Purchases_MWh[Plant Name],$F138),IF($G$5="Q4",SUMIFS(Energy_Purchases_MWh[Energy purchased],Energy_Purchases_MWh[Year],a!B$200,Energy_Purchases_MWh[Quarter],"Q4",Energy_Purchases_MWh[Plant Name],$F138), IF($G$5="Calendar Year",SUMIFS(Energy_Purchases_MWh[Energy purchased],Energy_Purchases_MWh[Year],a!B$200,Energy_Purchases_MWh[Plant Name],$F138),""))))))/10^3,"")</f>
        <v>10.878500000000001</v>
      </c>
      <c r="I138" s="427">
        <f>IFERROR(SUM(IF($G$5="Q1",SUMIFS(Energy_Purchases_MWh[Energy purchased],Energy_Purchases_MWh[Year],a!C$200,Energy_Purchases_MWh[Quarter],"Q1",Energy_Purchases_MWh[Plant Name],$F138),IF($G$5="Q2",SUMIFS(Energy_Purchases_MWh[Energy purchased],Energy_Purchases_MWh[Year],a!C$200,Energy_Purchases_MWh[Quarter],"Q2",Energy_Purchases_MWh[Plant Name],$F138),IF($G$5="Q3",SUMIFS(Energy_Purchases_MWh[Energy purchased],Energy_Purchases_MWh[Year],a!C$200,Energy_Purchases_MWh[Quarter],"Q3",Energy_Purchases_MWh[Plant Name],$F138),IF($G$5="Q4",SUMIFS(Energy_Purchases_MWh[Energy purchased],Energy_Purchases_MWh[Year],a!C$200,Energy_Purchases_MWh[Quarter],"Q4",Energy_Purchases_MWh[Plant Name],$F138), IF($G$5="Calendar Year",SUMIFS(Energy_Purchases_MWh[Energy purchased],Energy_Purchases_MWh[Year],a!C$200,Energy_Purchases_MWh[Plant Name],$F138),""))))))/10^3,"")</f>
        <v>7.4539999999999997</v>
      </c>
      <c r="J138" s="427">
        <f>IFERROR(SUM(IF($G$5="Q1",SUMIFS(Energy_Purchases_MWh[Energy purchased],Energy_Purchases_MWh[Year],a!D$200,Energy_Purchases_MWh[Quarter],"Q1",Energy_Purchases_MWh[Plant Name],$F138),IF($G$5="Q2",SUMIFS(Energy_Purchases_MWh[Energy purchased],Energy_Purchases_MWh[Year],a!D$200,Energy_Purchases_MWh[Quarter],"Q2",Energy_Purchases_MWh[Plant Name],$F138),IF($G$5="Q3",SUMIFS(Energy_Purchases_MWh[Energy purchased],Energy_Purchases_MWh[Year],a!D$200,Energy_Purchases_MWh[Quarter],"Q3",Energy_Purchases_MWh[Plant Name],$F138),IF($G$5="Q4",SUMIFS(Energy_Purchases_MWh[Energy purchased],Energy_Purchases_MWh[Year],a!D$200,Energy_Purchases_MWh[Quarter],"Q4",Energy_Purchases_MWh[Plant Name],$F138), IF($G$5="Calendar Year",SUMIFS(Energy_Purchases_MWh[Energy purchased],Energy_Purchases_MWh[Year],a!D$200,Energy_Purchases_MWh[Plant Name],$F138),""))))))/10^3,"")</f>
        <v>0.84950000000000003</v>
      </c>
      <c r="K138" s="428">
        <f>IFERROR(SUM(IF($G$5="Q1",SUMIFS(Energy_Purchases_MWh[Energy purchased],Energy_Purchases_MWh[Year],a!E$200,Energy_Purchases_MWh[Quarter],"Q1",Energy_Purchases_MWh[Plant Name],$F138),IF($G$5="Q2",SUMIFS(Energy_Purchases_MWh[Energy purchased],Energy_Purchases_MWh[Year],a!E$200,Energy_Purchases_MWh[Quarter],"Q2",Energy_Purchases_MWh[Plant Name],$F138),IF($G$5="Q3",SUMIFS(Energy_Purchases_MWh[Energy purchased],Energy_Purchases_MWh[Year],a!E$200,Energy_Purchases_MWh[Quarter],"Q3",Energy_Purchases_MWh[Plant Name],$F138),IF($G$5="Q4",SUMIFS(Energy_Purchases_MWh[Energy purchased],Energy_Purchases_MWh[Year],a!E$200,Energy_Purchases_MWh[Quarter],"Q4",Energy_Purchases_MWh[Plant Name],$F138), IF($G$5="Calendar Year",SUMIFS(Energy_Purchases_MWh[Energy purchased],Energy_Purchases_MWh[Year],a!E$200,Energy_Purchases_MWh[Plant Name],$F138),""))))))/10^3,"")</f>
        <v>5.1574</v>
      </c>
    </row>
    <row r="139" spans="6:11">
      <c r="F139" s="422" t="s">
        <v>519</v>
      </c>
      <c r="G139" s="427">
        <f>IFERROR(SUM(IF($G$5="Q1",SUMIFS(Energy_Purchases_MWh[Energy purchased],Energy_Purchases_MWh[Year],a!A$200,Energy_Purchases_MWh[Quarter],"Q1",Energy_Purchases_MWh[Plant Name],$F139),IF($G$5="Q2",SUMIFS(Energy_Purchases_MWh[Energy purchased],Energy_Purchases_MWh[Year],a!A$200,Energy_Purchases_MWh[Quarter],"Q2",Energy_Purchases_MWh[Plant Name],$F139),IF($G$5="Q3",SUMIFS(Energy_Purchases_MWh[Energy purchased],Energy_Purchases_MWh[Year],a!A$200,Energy_Purchases_MWh[Quarter],"Q3",Energy_Purchases_MWh[Plant Name],$F139),IF($G$5="Q4",SUMIFS(Energy_Purchases_MWh[Energy purchased],Energy_Purchases_MWh[Year],a!A$200,Energy_Purchases_MWh[Quarter],"Q4",Energy_Purchases_MWh[Plant Name],$F139), IF($G$5="Calendar Year",SUMIFS(Energy_Purchases_MWh[Energy purchased],Energy_Purchases_MWh[Year],a!A$200,Energy_Purchases_MWh[Plant Name],$F139),""))))))/10^3,"")</f>
        <v>0</v>
      </c>
      <c r="H139" s="427">
        <f>IFERROR(SUM(IF($G$5="Q1",SUMIFS(Energy_Purchases_MWh[Energy purchased],Energy_Purchases_MWh[Year],a!B$200,Energy_Purchases_MWh[Quarter],"Q1",Energy_Purchases_MWh[Plant Name],$F139),IF($G$5="Q2",SUMIFS(Energy_Purchases_MWh[Energy purchased],Energy_Purchases_MWh[Year],a!B$200,Energy_Purchases_MWh[Quarter],"Q2",Energy_Purchases_MWh[Plant Name],$F139),IF($G$5="Q3",SUMIFS(Energy_Purchases_MWh[Energy purchased],Energy_Purchases_MWh[Year],a!B$200,Energy_Purchases_MWh[Quarter],"Q3",Energy_Purchases_MWh[Plant Name],$F139),IF($G$5="Q4",SUMIFS(Energy_Purchases_MWh[Energy purchased],Energy_Purchases_MWh[Year],a!B$200,Energy_Purchases_MWh[Quarter],"Q4",Energy_Purchases_MWh[Plant Name],$F139), IF($G$5="Calendar Year",SUMIFS(Energy_Purchases_MWh[Energy purchased],Energy_Purchases_MWh[Year],a!B$200,Energy_Purchases_MWh[Plant Name],$F139),""))))))/10^3,"")</f>
        <v>25.784376999999999</v>
      </c>
      <c r="I139" s="427">
        <f>IFERROR(SUM(IF($G$5="Q1",SUMIFS(Energy_Purchases_MWh[Energy purchased],Energy_Purchases_MWh[Year],a!C$200,Energy_Purchases_MWh[Quarter],"Q1",Energy_Purchases_MWh[Plant Name],$F139),IF($G$5="Q2",SUMIFS(Energy_Purchases_MWh[Energy purchased],Energy_Purchases_MWh[Year],a!C$200,Energy_Purchases_MWh[Quarter],"Q2",Energy_Purchases_MWh[Plant Name],$F139),IF($G$5="Q3",SUMIFS(Energy_Purchases_MWh[Energy purchased],Energy_Purchases_MWh[Year],a!C$200,Energy_Purchases_MWh[Quarter],"Q3",Energy_Purchases_MWh[Plant Name],$F139),IF($G$5="Q4",SUMIFS(Energy_Purchases_MWh[Energy purchased],Energy_Purchases_MWh[Year],a!C$200,Energy_Purchases_MWh[Quarter],"Q4",Energy_Purchases_MWh[Plant Name],$F139), IF($G$5="Calendar Year",SUMIFS(Energy_Purchases_MWh[Energy purchased],Energy_Purchases_MWh[Year],a!C$200,Energy_Purchases_MWh[Plant Name],$F139),""))))))/10^3,"")</f>
        <v>44.531999999999996</v>
      </c>
      <c r="J139" s="427">
        <f>IFERROR(SUM(IF($G$5="Q1",SUMIFS(Energy_Purchases_MWh[Energy purchased],Energy_Purchases_MWh[Year],a!D$200,Energy_Purchases_MWh[Quarter],"Q1",Energy_Purchases_MWh[Plant Name],$F139),IF($G$5="Q2",SUMIFS(Energy_Purchases_MWh[Energy purchased],Energy_Purchases_MWh[Year],a!D$200,Energy_Purchases_MWh[Quarter],"Q2",Energy_Purchases_MWh[Plant Name],$F139),IF($G$5="Q3",SUMIFS(Energy_Purchases_MWh[Energy purchased],Energy_Purchases_MWh[Year],a!D$200,Energy_Purchases_MWh[Quarter],"Q3",Energy_Purchases_MWh[Plant Name],$F139),IF($G$5="Q4",SUMIFS(Energy_Purchases_MWh[Energy purchased],Energy_Purchases_MWh[Year],a!D$200,Energy_Purchases_MWh[Quarter],"Q4",Energy_Purchases_MWh[Plant Name],$F139), IF($G$5="Calendar Year",SUMIFS(Energy_Purchases_MWh[Energy purchased],Energy_Purchases_MWh[Year],a!D$200,Energy_Purchases_MWh[Plant Name],$F139),""))))))/10^3,"")</f>
        <v>39.368079999999999</v>
      </c>
      <c r="K139" s="428">
        <f>IFERROR(SUM(IF($G$5="Q1",SUMIFS(Energy_Purchases_MWh[Energy purchased],Energy_Purchases_MWh[Year],a!E$200,Energy_Purchases_MWh[Quarter],"Q1",Energy_Purchases_MWh[Plant Name],$F139),IF($G$5="Q2",SUMIFS(Energy_Purchases_MWh[Energy purchased],Energy_Purchases_MWh[Year],a!E$200,Energy_Purchases_MWh[Quarter],"Q2",Energy_Purchases_MWh[Plant Name],$F139),IF($G$5="Q3",SUMIFS(Energy_Purchases_MWh[Energy purchased],Energy_Purchases_MWh[Year],a!E$200,Energy_Purchases_MWh[Quarter],"Q3",Energy_Purchases_MWh[Plant Name],$F139),IF($G$5="Q4",SUMIFS(Energy_Purchases_MWh[Energy purchased],Energy_Purchases_MWh[Year],a!E$200,Energy_Purchases_MWh[Quarter],"Q4",Energy_Purchases_MWh[Plant Name],$F139), IF($G$5="Calendar Year",SUMIFS(Energy_Purchases_MWh[Energy purchased],Energy_Purchases_MWh[Year],a!E$200,Energy_Purchases_MWh[Plant Name],$F139),""))))))/10^3,"")</f>
        <v>42.456769999999999</v>
      </c>
    </row>
    <row r="140" spans="6:11">
      <c r="F140" s="422" t="s">
        <v>662</v>
      </c>
      <c r="G140" s="427">
        <f>IFERROR(SUM(IF($G$5="Q1",SUMIFS(Energy_Purchases_MWh[Energy purchased],Energy_Purchases_MWh[Year],a!A$200,Energy_Purchases_MWh[Quarter],"Q1",Energy_Purchases_MWh[Plant Name],$F140),IF($G$5="Q2",SUMIFS(Energy_Purchases_MWh[Energy purchased],Energy_Purchases_MWh[Year],a!A$200,Energy_Purchases_MWh[Quarter],"Q2",Energy_Purchases_MWh[Plant Name],$F140),IF($G$5="Q3",SUMIFS(Energy_Purchases_MWh[Energy purchased],Energy_Purchases_MWh[Year],a!A$200,Energy_Purchases_MWh[Quarter],"Q3",Energy_Purchases_MWh[Plant Name],$F140),IF($G$5="Q4",SUMIFS(Energy_Purchases_MWh[Energy purchased],Energy_Purchases_MWh[Year],a!A$200,Energy_Purchases_MWh[Quarter],"Q4",Energy_Purchases_MWh[Plant Name],$F140), IF($G$5="Calendar Year",SUMIFS(Energy_Purchases_MWh[Energy purchased],Energy_Purchases_MWh[Year],a!A$200,Energy_Purchases_MWh[Plant Name],$F140),""))))))/10^3,"")</f>
        <v>3.7117</v>
      </c>
      <c r="H140" s="427">
        <f>IFERROR(SUM(IF($G$5="Q1",SUMIFS(Energy_Purchases_MWh[Energy purchased],Energy_Purchases_MWh[Year],a!B$200,Energy_Purchases_MWh[Quarter],"Q1",Energy_Purchases_MWh[Plant Name],$F140),IF($G$5="Q2",SUMIFS(Energy_Purchases_MWh[Energy purchased],Energy_Purchases_MWh[Year],a!B$200,Energy_Purchases_MWh[Quarter],"Q2",Energy_Purchases_MWh[Plant Name],$F140),IF($G$5="Q3",SUMIFS(Energy_Purchases_MWh[Energy purchased],Energy_Purchases_MWh[Year],a!B$200,Energy_Purchases_MWh[Quarter],"Q3",Energy_Purchases_MWh[Plant Name],$F140),IF($G$5="Q4",SUMIFS(Energy_Purchases_MWh[Energy purchased],Energy_Purchases_MWh[Year],a!B$200,Energy_Purchases_MWh[Quarter],"Q4",Energy_Purchases_MWh[Plant Name],$F140), IF($G$5="Calendar Year",SUMIFS(Energy_Purchases_MWh[Energy purchased],Energy_Purchases_MWh[Year],a!B$200,Energy_Purchases_MWh[Plant Name],$F140),""))))))/10^3,"")</f>
        <v>3.7544</v>
      </c>
      <c r="I140" s="427">
        <f>IFERROR(SUM(IF($G$5="Q1",SUMIFS(Energy_Purchases_MWh[Energy purchased],Energy_Purchases_MWh[Year],a!C$200,Energy_Purchases_MWh[Quarter],"Q1",Energy_Purchases_MWh[Plant Name],$F140),IF($G$5="Q2",SUMIFS(Energy_Purchases_MWh[Energy purchased],Energy_Purchases_MWh[Year],a!C$200,Energy_Purchases_MWh[Quarter],"Q2",Energy_Purchases_MWh[Plant Name],$F140),IF($G$5="Q3",SUMIFS(Energy_Purchases_MWh[Energy purchased],Energy_Purchases_MWh[Year],a!C$200,Energy_Purchases_MWh[Quarter],"Q3",Energy_Purchases_MWh[Plant Name],$F140),IF($G$5="Q4",SUMIFS(Energy_Purchases_MWh[Energy purchased],Energy_Purchases_MWh[Year],a!C$200,Energy_Purchases_MWh[Quarter],"Q4",Energy_Purchases_MWh[Plant Name],$F140), IF($G$5="Calendar Year",SUMIFS(Energy_Purchases_MWh[Energy purchased],Energy_Purchases_MWh[Year],a!C$200,Energy_Purchases_MWh[Plant Name],$F140),""))))))/10^3,"")</f>
        <v>3.343</v>
      </c>
      <c r="J140" s="427">
        <f>IFERROR(SUM(IF($G$5="Q1",SUMIFS(Energy_Purchases_MWh[Energy purchased],Energy_Purchases_MWh[Year],a!D$200,Energy_Purchases_MWh[Quarter],"Q1",Energy_Purchases_MWh[Plant Name],$F140),IF($G$5="Q2",SUMIFS(Energy_Purchases_MWh[Energy purchased],Energy_Purchases_MWh[Year],a!D$200,Energy_Purchases_MWh[Quarter],"Q2",Energy_Purchases_MWh[Plant Name],$F140),IF($G$5="Q3",SUMIFS(Energy_Purchases_MWh[Energy purchased],Energy_Purchases_MWh[Year],a!D$200,Energy_Purchases_MWh[Quarter],"Q3",Energy_Purchases_MWh[Plant Name],$F140),IF($G$5="Q4",SUMIFS(Energy_Purchases_MWh[Energy purchased],Energy_Purchases_MWh[Year],a!D$200,Energy_Purchases_MWh[Quarter],"Q4",Energy_Purchases_MWh[Plant Name],$F140), IF($G$5="Calendar Year",SUMIFS(Energy_Purchases_MWh[Energy purchased],Energy_Purchases_MWh[Year],a!D$200,Energy_Purchases_MWh[Plant Name],$F140),""))))))/10^3,"")</f>
        <v>3.2899000000000003</v>
      </c>
      <c r="K140" s="428">
        <f>IFERROR(SUM(IF($G$5="Q1",SUMIFS(Energy_Purchases_MWh[Energy purchased],Energy_Purchases_MWh[Year],a!E$200,Energy_Purchases_MWh[Quarter],"Q1",Energy_Purchases_MWh[Plant Name],$F140),IF($G$5="Q2",SUMIFS(Energy_Purchases_MWh[Energy purchased],Energy_Purchases_MWh[Year],a!E$200,Energy_Purchases_MWh[Quarter],"Q2",Energy_Purchases_MWh[Plant Name],$F140),IF($G$5="Q3",SUMIFS(Energy_Purchases_MWh[Energy purchased],Energy_Purchases_MWh[Year],a!E$200,Energy_Purchases_MWh[Quarter],"Q3",Energy_Purchases_MWh[Plant Name],$F140),IF($G$5="Q4",SUMIFS(Energy_Purchases_MWh[Energy purchased],Energy_Purchases_MWh[Year],a!E$200,Energy_Purchases_MWh[Quarter],"Q4",Energy_Purchases_MWh[Plant Name],$F140), IF($G$5="Calendar Year",SUMIFS(Energy_Purchases_MWh[Energy purchased],Energy_Purchases_MWh[Year],a!E$200,Energy_Purchases_MWh[Plant Name],$F140),""))))))/10^3,"")</f>
        <v>3.0775999999999999</v>
      </c>
    </row>
    <row r="141" spans="6:11">
      <c r="F141" s="422" t="s">
        <v>664</v>
      </c>
      <c r="G141" s="427">
        <f>IFERROR(SUM(IF($G$5="Q1",SUMIFS(Energy_Purchases_MWh[Energy purchased],Energy_Purchases_MWh[Year],a!A$200,Energy_Purchases_MWh[Quarter],"Q1",Energy_Purchases_MWh[Plant Name],$F141),IF($G$5="Q2",SUMIFS(Energy_Purchases_MWh[Energy purchased],Energy_Purchases_MWh[Year],a!A$200,Energy_Purchases_MWh[Quarter],"Q2",Energy_Purchases_MWh[Plant Name],$F141),IF($G$5="Q3",SUMIFS(Energy_Purchases_MWh[Energy purchased],Energy_Purchases_MWh[Year],a!A$200,Energy_Purchases_MWh[Quarter],"Q3",Energy_Purchases_MWh[Plant Name],$F141),IF($G$5="Q4",SUMIFS(Energy_Purchases_MWh[Energy purchased],Energy_Purchases_MWh[Year],a!A$200,Energy_Purchases_MWh[Quarter],"Q4",Energy_Purchases_MWh[Plant Name],$F141), IF($G$5="Calendar Year",SUMIFS(Energy_Purchases_MWh[Energy purchased],Energy_Purchases_MWh[Year],a!A$200,Energy_Purchases_MWh[Plant Name],$F141),""))))))/10^3,"")</f>
        <v>0.71381099999999997</v>
      </c>
      <c r="H141" s="427">
        <f>IFERROR(SUM(IF($G$5="Q1",SUMIFS(Energy_Purchases_MWh[Energy purchased],Energy_Purchases_MWh[Year],a!B$200,Energy_Purchases_MWh[Quarter],"Q1",Energy_Purchases_MWh[Plant Name],$F141),IF($G$5="Q2",SUMIFS(Energy_Purchases_MWh[Energy purchased],Energy_Purchases_MWh[Year],a!B$200,Energy_Purchases_MWh[Quarter],"Q2",Energy_Purchases_MWh[Plant Name],$F141),IF($G$5="Q3",SUMIFS(Energy_Purchases_MWh[Energy purchased],Energy_Purchases_MWh[Year],a!B$200,Energy_Purchases_MWh[Quarter],"Q3",Energy_Purchases_MWh[Plant Name],$F141),IF($G$5="Q4",SUMIFS(Energy_Purchases_MWh[Energy purchased],Energy_Purchases_MWh[Year],a!B$200,Energy_Purchases_MWh[Quarter],"Q4",Energy_Purchases_MWh[Plant Name],$F141), IF($G$5="Calendar Year",SUMIFS(Energy_Purchases_MWh[Energy purchased],Energy_Purchases_MWh[Year],a!B$200,Energy_Purchases_MWh[Plant Name],$F141),""))))))/10^3,"")</f>
        <v>6.8924891611000003</v>
      </c>
      <c r="I141" s="427">
        <f>IFERROR(SUM(IF($G$5="Q1",SUMIFS(Energy_Purchases_MWh[Energy purchased],Energy_Purchases_MWh[Year],a!C$200,Energy_Purchases_MWh[Quarter],"Q1",Energy_Purchases_MWh[Plant Name],$F141),IF($G$5="Q2",SUMIFS(Energy_Purchases_MWh[Energy purchased],Energy_Purchases_MWh[Year],a!C$200,Energy_Purchases_MWh[Quarter],"Q2",Energy_Purchases_MWh[Plant Name],$F141),IF($G$5="Q3",SUMIFS(Energy_Purchases_MWh[Energy purchased],Energy_Purchases_MWh[Year],a!C$200,Energy_Purchases_MWh[Quarter],"Q3",Energy_Purchases_MWh[Plant Name],$F141),IF($G$5="Q4",SUMIFS(Energy_Purchases_MWh[Energy purchased],Energy_Purchases_MWh[Year],a!C$200,Energy_Purchases_MWh[Quarter],"Q4",Energy_Purchases_MWh[Plant Name],$F141), IF($G$5="Calendar Year",SUMIFS(Energy_Purchases_MWh[Energy purchased],Energy_Purchases_MWh[Year],a!C$200,Energy_Purchases_MWh[Plant Name],$F141),""))))))/10^3,"")</f>
        <v>10.257999999999999</v>
      </c>
      <c r="J141" s="427">
        <f>IFERROR(SUM(IF($G$5="Q1",SUMIFS(Energy_Purchases_MWh[Energy purchased],Energy_Purchases_MWh[Year],a!D$200,Energy_Purchases_MWh[Quarter],"Q1",Energy_Purchases_MWh[Plant Name],$F141),IF($G$5="Q2",SUMIFS(Energy_Purchases_MWh[Energy purchased],Energy_Purchases_MWh[Year],a!D$200,Energy_Purchases_MWh[Quarter],"Q2",Energy_Purchases_MWh[Plant Name],$F141),IF($G$5="Q3",SUMIFS(Energy_Purchases_MWh[Energy purchased],Energy_Purchases_MWh[Year],a!D$200,Energy_Purchases_MWh[Quarter],"Q3",Energy_Purchases_MWh[Plant Name],$F141),IF($G$5="Q4",SUMIFS(Energy_Purchases_MWh[Energy purchased],Energy_Purchases_MWh[Year],a!D$200,Energy_Purchases_MWh[Quarter],"Q4",Energy_Purchases_MWh[Plant Name],$F141), IF($G$5="Calendar Year",SUMIFS(Energy_Purchases_MWh[Energy purchased],Energy_Purchases_MWh[Year],a!D$200,Energy_Purchases_MWh[Plant Name],$F141),""))))))/10^3,"")</f>
        <v>12.887700000000001</v>
      </c>
      <c r="K141" s="428">
        <f>IFERROR(SUM(IF($G$5="Q1",SUMIFS(Energy_Purchases_MWh[Energy purchased],Energy_Purchases_MWh[Year],a!E$200,Energy_Purchases_MWh[Quarter],"Q1",Energy_Purchases_MWh[Plant Name],$F141),IF($G$5="Q2",SUMIFS(Energy_Purchases_MWh[Energy purchased],Energy_Purchases_MWh[Year],a!E$200,Energy_Purchases_MWh[Quarter],"Q2",Energy_Purchases_MWh[Plant Name],$F141),IF($G$5="Q3",SUMIFS(Energy_Purchases_MWh[Energy purchased],Energy_Purchases_MWh[Year],a!E$200,Energy_Purchases_MWh[Quarter],"Q3",Energy_Purchases_MWh[Plant Name],$F141),IF($G$5="Q4",SUMIFS(Energy_Purchases_MWh[Energy purchased],Energy_Purchases_MWh[Year],a!E$200,Energy_Purchases_MWh[Quarter],"Q4",Energy_Purchases_MWh[Plant Name],$F141), IF($G$5="Calendar Year",SUMIFS(Energy_Purchases_MWh[Energy purchased],Energy_Purchases_MWh[Year],a!E$200,Energy_Purchases_MWh[Plant Name],$F141),""))))))/10^3,"")</f>
        <v>21.302619999999997</v>
      </c>
    </row>
    <row r="142" spans="6:11">
      <c r="F142" s="422" t="s">
        <v>735</v>
      </c>
      <c r="G142" s="427">
        <f>IFERROR(SUM(IF($G$5="Q1",SUMIFS(Energy_Purchases_MWh[Energy purchased],Energy_Purchases_MWh[Year],a!A$200,Energy_Purchases_MWh[Quarter],"Q1",Energy_Purchases_MWh[Plant Name],$F142),IF($G$5="Q2",SUMIFS(Energy_Purchases_MWh[Energy purchased],Energy_Purchases_MWh[Year],a!A$200,Energy_Purchases_MWh[Quarter],"Q2",Energy_Purchases_MWh[Plant Name],$F142),IF($G$5="Q3",SUMIFS(Energy_Purchases_MWh[Energy purchased],Energy_Purchases_MWh[Year],a!A$200,Energy_Purchases_MWh[Quarter],"Q3",Energy_Purchases_MWh[Plant Name],$F142),IF($G$5="Q4",SUMIFS(Energy_Purchases_MWh[Energy purchased],Energy_Purchases_MWh[Year],a!A$200,Energy_Purchases_MWh[Quarter],"Q4",Energy_Purchases_MWh[Plant Name],$F142), IF($G$5="Calendar Year",SUMIFS(Energy_Purchases_MWh[Energy purchased],Energy_Purchases_MWh[Year],a!A$200,Energy_Purchases_MWh[Plant Name],$F142),""))))))/10^3,"")</f>
        <v>0</v>
      </c>
      <c r="H142" s="427">
        <f>IFERROR(SUM(IF($G$5="Q1",SUMIFS(Energy_Purchases_MWh[Energy purchased],Energy_Purchases_MWh[Year],a!B$200,Energy_Purchases_MWh[Quarter],"Q1",Energy_Purchases_MWh[Plant Name],$F142),IF($G$5="Q2",SUMIFS(Energy_Purchases_MWh[Energy purchased],Energy_Purchases_MWh[Year],a!B$200,Energy_Purchases_MWh[Quarter],"Q2",Energy_Purchases_MWh[Plant Name],$F142),IF($G$5="Q3",SUMIFS(Energy_Purchases_MWh[Energy purchased],Energy_Purchases_MWh[Year],a!B$200,Energy_Purchases_MWh[Quarter],"Q3",Energy_Purchases_MWh[Plant Name],$F142),IF($G$5="Q4",SUMIFS(Energy_Purchases_MWh[Energy purchased],Energy_Purchases_MWh[Year],a!B$200,Energy_Purchases_MWh[Quarter],"Q4",Energy_Purchases_MWh[Plant Name],$F142), IF($G$5="Calendar Year",SUMIFS(Energy_Purchases_MWh[Energy purchased],Energy_Purchases_MWh[Year],a!B$200,Energy_Purchases_MWh[Plant Name],$F142),""))))))/10^3,"")</f>
        <v>0</v>
      </c>
      <c r="I142" s="427">
        <f>IFERROR(SUM(IF($G$5="Q1",SUMIFS(Energy_Purchases_MWh[Energy purchased],Energy_Purchases_MWh[Year],a!C$200,Energy_Purchases_MWh[Quarter],"Q1",Energy_Purchases_MWh[Plant Name],$F142),IF($G$5="Q2",SUMIFS(Energy_Purchases_MWh[Energy purchased],Energy_Purchases_MWh[Year],a!C$200,Energy_Purchases_MWh[Quarter],"Q2",Energy_Purchases_MWh[Plant Name],$F142),IF($G$5="Q3",SUMIFS(Energy_Purchases_MWh[Energy purchased],Energy_Purchases_MWh[Year],a!C$200,Energy_Purchases_MWh[Quarter],"Q3",Energy_Purchases_MWh[Plant Name],$F142),IF($G$5="Q4",SUMIFS(Energy_Purchases_MWh[Energy purchased],Energy_Purchases_MWh[Year],a!C$200,Energy_Purchases_MWh[Quarter],"Q4",Energy_Purchases_MWh[Plant Name],$F142), IF($G$5="Calendar Year",SUMIFS(Energy_Purchases_MWh[Energy purchased],Energy_Purchases_MWh[Year],a!C$200,Energy_Purchases_MWh[Plant Name],$F142),""))))))/10^3,"")</f>
        <v>0</v>
      </c>
      <c r="J142" s="427">
        <f>IFERROR(SUM(IF($G$5="Q1",SUMIFS(Energy_Purchases_MWh[Energy purchased],Energy_Purchases_MWh[Year],a!D$200,Energy_Purchases_MWh[Quarter],"Q1",Energy_Purchases_MWh[Plant Name],$F142),IF($G$5="Q2",SUMIFS(Energy_Purchases_MWh[Energy purchased],Energy_Purchases_MWh[Year],a!D$200,Energy_Purchases_MWh[Quarter],"Q2",Energy_Purchases_MWh[Plant Name],$F142),IF($G$5="Q3",SUMIFS(Energy_Purchases_MWh[Energy purchased],Energy_Purchases_MWh[Year],a!D$200,Energy_Purchases_MWh[Quarter],"Q3",Energy_Purchases_MWh[Plant Name],$F142),IF($G$5="Q4",SUMIFS(Energy_Purchases_MWh[Energy purchased],Energy_Purchases_MWh[Year],a!D$200,Energy_Purchases_MWh[Quarter],"Q4",Energy_Purchases_MWh[Plant Name],$F142), IF($G$5="Calendar Year",SUMIFS(Energy_Purchases_MWh[Energy purchased],Energy_Purchases_MWh[Year],a!D$200,Energy_Purchases_MWh[Plant Name],$F142),""))))))/10^3,"")</f>
        <v>5.65374</v>
      </c>
      <c r="K142" s="428">
        <f>IFERROR(SUM(IF($G$5="Q1",SUMIFS(Energy_Purchases_MWh[Energy purchased],Energy_Purchases_MWh[Year],a!E$200,Energy_Purchases_MWh[Quarter],"Q1",Energy_Purchases_MWh[Plant Name],$F142),IF($G$5="Q2",SUMIFS(Energy_Purchases_MWh[Energy purchased],Energy_Purchases_MWh[Year],a!E$200,Energy_Purchases_MWh[Quarter],"Q2",Energy_Purchases_MWh[Plant Name],$F142),IF($G$5="Q3",SUMIFS(Energy_Purchases_MWh[Energy purchased],Energy_Purchases_MWh[Year],a!E$200,Energy_Purchases_MWh[Quarter],"Q3",Energy_Purchases_MWh[Plant Name],$F142),IF($G$5="Q4",SUMIFS(Energy_Purchases_MWh[Energy purchased],Energy_Purchases_MWh[Year],a!E$200,Energy_Purchases_MWh[Quarter],"Q4",Energy_Purchases_MWh[Plant Name],$F142), IF($G$5="Calendar Year",SUMIFS(Energy_Purchases_MWh[Energy purchased],Energy_Purchases_MWh[Year],a!E$200,Energy_Purchases_MWh[Plant Name],$F142),""))))))/10^3,"")</f>
        <v>8.7599900000000002</v>
      </c>
    </row>
    <row r="143" spans="6:11">
      <c r="F143" s="422" t="s">
        <v>16</v>
      </c>
      <c r="G143" s="427">
        <f>IFERROR(SUM(IF($G$5="Q1",SUMIFS(Energy_Purchases_MWh[Energy purchased],Energy_Purchases_MWh[Year],a!A$200,Energy_Purchases_MWh[Quarter],"Q1",Energy_Purchases_MWh[Plant Name],$F143),IF($G$5="Q2",SUMIFS(Energy_Purchases_MWh[Energy purchased],Energy_Purchases_MWh[Year],a!A$200,Energy_Purchases_MWh[Quarter],"Q2",Energy_Purchases_MWh[Plant Name],$F143),IF($G$5="Q3",SUMIFS(Energy_Purchases_MWh[Energy purchased],Energy_Purchases_MWh[Year],a!A$200,Energy_Purchases_MWh[Quarter],"Q3",Energy_Purchases_MWh[Plant Name],$F143),IF($G$5="Q4",SUMIFS(Energy_Purchases_MWh[Energy purchased],Energy_Purchases_MWh[Year],a!A$200,Energy_Purchases_MWh[Quarter],"Q4",Energy_Purchases_MWh[Plant Name],$F143), IF($G$5="Calendar Year",SUMIFS(Energy_Purchases_MWh[Energy purchased],Energy_Purchases_MWh[Year],a!A$200,Energy_Purchases_MWh[Plant Name],$F143),""))))))/10^3,"")</f>
        <v>0</v>
      </c>
      <c r="H143" s="427">
        <f>IFERROR(SUM(IF($G$5="Q1",SUMIFS(Energy_Purchases_MWh[Energy purchased],Energy_Purchases_MWh[Year],a!B$200,Energy_Purchases_MWh[Quarter],"Q1",Energy_Purchases_MWh[Plant Name],$F143),IF($G$5="Q2",SUMIFS(Energy_Purchases_MWh[Energy purchased],Energy_Purchases_MWh[Year],a!B$200,Energy_Purchases_MWh[Quarter],"Q2",Energy_Purchases_MWh[Plant Name],$F143),IF($G$5="Q3",SUMIFS(Energy_Purchases_MWh[Energy purchased],Energy_Purchases_MWh[Year],a!B$200,Energy_Purchases_MWh[Quarter],"Q3",Energy_Purchases_MWh[Plant Name],$F143),IF($G$5="Q4",SUMIFS(Energy_Purchases_MWh[Energy purchased],Energy_Purchases_MWh[Year],a!B$200,Energy_Purchases_MWh[Quarter],"Q4",Energy_Purchases_MWh[Plant Name],$F143), IF($G$5="Calendar Year",SUMIFS(Energy_Purchases_MWh[Energy purchased],Energy_Purchases_MWh[Year],a!B$200,Energy_Purchases_MWh[Plant Name],$F143),""))))))/10^3,"")</f>
        <v>0</v>
      </c>
      <c r="I143" s="427">
        <f>IFERROR(SUM(IF($G$5="Q1",SUMIFS(Energy_Purchases_MWh[Energy purchased],Energy_Purchases_MWh[Year],a!C$200,Energy_Purchases_MWh[Quarter],"Q1",Energy_Purchases_MWh[Plant Name],$F143),IF($G$5="Q2",SUMIFS(Energy_Purchases_MWh[Energy purchased],Energy_Purchases_MWh[Year],a!C$200,Energy_Purchases_MWh[Quarter],"Q2",Energy_Purchases_MWh[Plant Name],$F143),IF($G$5="Q3",SUMIFS(Energy_Purchases_MWh[Energy purchased],Energy_Purchases_MWh[Year],a!C$200,Energy_Purchases_MWh[Quarter],"Q3",Energy_Purchases_MWh[Plant Name],$F143),IF($G$5="Q4",SUMIFS(Energy_Purchases_MWh[Energy purchased],Energy_Purchases_MWh[Year],a!C$200,Energy_Purchases_MWh[Quarter],"Q4",Energy_Purchases_MWh[Plant Name],$F143), IF($G$5="Calendar Year",SUMIFS(Energy_Purchases_MWh[Energy purchased],Energy_Purchases_MWh[Year],a!C$200,Energy_Purchases_MWh[Plant Name],$F143),""))))))/10^3,"")</f>
        <v>0</v>
      </c>
      <c r="J143" s="427">
        <f>IFERROR(SUM(IF($G$5="Q1",SUMIFS(Energy_Purchases_MWh[Energy purchased],Energy_Purchases_MWh[Year],a!D$200,Energy_Purchases_MWh[Quarter],"Q1",Energy_Purchases_MWh[Plant Name],$F143),IF($G$5="Q2",SUMIFS(Energy_Purchases_MWh[Energy purchased],Energy_Purchases_MWh[Year],a!D$200,Energy_Purchases_MWh[Quarter],"Q2",Energy_Purchases_MWh[Plant Name],$F143),IF($G$5="Q3",SUMIFS(Energy_Purchases_MWh[Energy purchased],Energy_Purchases_MWh[Year],a!D$200,Energy_Purchases_MWh[Quarter],"Q3",Energy_Purchases_MWh[Plant Name],$F143),IF($G$5="Q4",SUMIFS(Energy_Purchases_MWh[Energy purchased],Energy_Purchases_MWh[Year],a!D$200,Energy_Purchases_MWh[Quarter],"Q4",Energy_Purchases_MWh[Plant Name],$F143), IF($G$5="Calendar Year",SUMIFS(Energy_Purchases_MWh[Energy purchased],Energy_Purchases_MWh[Year],a!D$200,Energy_Purchases_MWh[Plant Name],$F143),""))))))/10^3,"")</f>
        <v>4.4000000000000002E-4</v>
      </c>
      <c r="K143" s="428">
        <f>IFERROR(SUM(IF($G$5="Q1",SUMIFS(Energy_Purchases_MWh[Energy purchased],Energy_Purchases_MWh[Year],a!E$200,Energy_Purchases_MWh[Quarter],"Q1",Energy_Purchases_MWh[Plant Name],$F143),IF($G$5="Q2",SUMIFS(Energy_Purchases_MWh[Energy purchased],Energy_Purchases_MWh[Year],a!E$200,Energy_Purchases_MWh[Quarter],"Q2",Energy_Purchases_MWh[Plant Name],$F143),IF($G$5="Q3",SUMIFS(Energy_Purchases_MWh[Energy purchased],Energy_Purchases_MWh[Year],a!E$200,Energy_Purchases_MWh[Quarter],"Q3",Energy_Purchases_MWh[Plant Name],$F143),IF($G$5="Q4",SUMIFS(Energy_Purchases_MWh[Energy purchased],Energy_Purchases_MWh[Year],a!E$200,Energy_Purchases_MWh[Quarter],"Q4",Energy_Purchases_MWh[Plant Name],$F143), IF($G$5="Calendar Year",SUMIFS(Energy_Purchases_MWh[Energy purchased],Energy_Purchases_MWh[Year],a!E$200,Energy_Purchases_MWh[Plant Name],$F143),""))))))/10^3,"")</f>
        <v>0</v>
      </c>
    </row>
    <row r="144" spans="6:11">
      <c r="F144" s="422" t="s">
        <v>666</v>
      </c>
      <c r="G144" s="427">
        <f>IFERROR(SUM(IF($G$5="Q1",SUMIFS(Energy_Purchases_MWh[Energy purchased],Energy_Purchases_MWh[Year],a!A$200,Energy_Purchases_MWh[Quarter],"Q1",Energy_Purchases_MWh[Plant Name],$F144),IF($G$5="Q2",SUMIFS(Energy_Purchases_MWh[Energy purchased],Energy_Purchases_MWh[Year],a!A$200,Energy_Purchases_MWh[Quarter],"Q2",Energy_Purchases_MWh[Plant Name],$F144),IF($G$5="Q3",SUMIFS(Energy_Purchases_MWh[Energy purchased],Energy_Purchases_MWh[Year],a!A$200,Energy_Purchases_MWh[Quarter],"Q3",Energy_Purchases_MWh[Plant Name],$F144),IF($G$5="Q4",SUMIFS(Energy_Purchases_MWh[Energy purchased],Energy_Purchases_MWh[Year],a!A$200,Energy_Purchases_MWh[Quarter],"Q4",Energy_Purchases_MWh[Plant Name],$F144), IF($G$5="Calendar Year",SUMIFS(Energy_Purchases_MWh[Energy purchased],Energy_Purchases_MWh[Year],a!A$200,Energy_Purchases_MWh[Plant Name],$F144),""))))))/10^3,"")</f>
        <v>0.7238</v>
      </c>
      <c r="H144" s="427">
        <f>IFERROR(SUM(IF($G$5="Q1",SUMIFS(Energy_Purchases_MWh[Energy purchased],Energy_Purchases_MWh[Year],a!B$200,Energy_Purchases_MWh[Quarter],"Q1",Energy_Purchases_MWh[Plant Name],$F144),IF($G$5="Q2",SUMIFS(Energy_Purchases_MWh[Energy purchased],Energy_Purchases_MWh[Year],a!B$200,Energy_Purchases_MWh[Quarter],"Q2",Energy_Purchases_MWh[Plant Name],$F144),IF($G$5="Q3",SUMIFS(Energy_Purchases_MWh[Energy purchased],Energy_Purchases_MWh[Year],a!B$200,Energy_Purchases_MWh[Quarter],"Q3",Energy_Purchases_MWh[Plant Name],$F144),IF($G$5="Q4",SUMIFS(Energy_Purchases_MWh[Energy purchased],Energy_Purchases_MWh[Year],a!B$200,Energy_Purchases_MWh[Quarter],"Q4",Energy_Purchases_MWh[Plant Name],$F144), IF($G$5="Calendar Year",SUMIFS(Energy_Purchases_MWh[Energy purchased],Energy_Purchases_MWh[Year],a!B$200,Energy_Purchases_MWh[Plant Name],$F144),""))))))/10^3,"")</f>
        <v>7.8477427300000002</v>
      </c>
      <c r="I144" s="427">
        <f>IFERROR(SUM(IF($G$5="Q1",SUMIFS(Energy_Purchases_MWh[Energy purchased],Energy_Purchases_MWh[Year],a!C$200,Energy_Purchases_MWh[Quarter],"Q1",Energy_Purchases_MWh[Plant Name],$F144),IF($G$5="Q2",SUMIFS(Energy_Purchases_MWh[Energy purchased],Energy_Purchases_MWh[Year],a!C$200,Energy_Purchases_MWh[Quarter],"Q2",Energy_Purchases_MWh[Plant Name],$F144),IF($G$5="Q3",SUMIFS(Energy_Purchases_MWh[Energy purchased],Energy_Purchases_MWh[Year],a!C$200,Energy_Purchases_MWh[Quarter],"Q3",Energy_Purchases_MWh[Plant Name],$F144),IF($G$5="Q4",SUMIFS(Energy_Purchases_MWh[Energy purchased],Energy_Purchases_MWh[Year],a!C$200,Energy_Purchases_MWh[Quarter],"Q4",Energy_Purchases_MWh[Plant Name],$F144), IF($G$5="Calendar Year",SUMIFS(Energy_Purchases_MWh[Energy purchased],Energy_Purchases_MWh[Year],a!C$200,Energy_Purchases_MWh[Plant Name],$F144),""))))))/10^3,"")</f>
        <v>5.5129999999999999</v>
      </c>
      <c r="J144" s="427">
        <f>IFERROR(SUM(IF($G$5="Q1",SUMIFS(Energy_Purchases_MWh[Energy purchased],Energy_Purchases_MWh[Year],a!D$200,Energy_Purchases_MWh[Quarter],"Q1",Energy_Purchases_MWh[Plant Name],$F144),IF($G$5="Q2",SUMIFS(Energy_Purchases_MWh[Energy purchased],Energy_Purchases_MWh[Year],a!D$200,Energy_Purchases_MWh[Quarter],"Q2",Energy_Purchases_MWh[Plant Name],$F144),IF($G$5="Q3",SUMIFS(Energy_Purchases_MWh[Energy purchased],Energy_Purchases_MWh[Year],a!D$200,Energy_Purchases_MWh[Quarter],"Q3",Energy_Purchases_MWh[Plant Name],$F144),IF($G$5="Q4",SUMIFS(Energy_Purchases_MWh[Energy purchased],Energy_Purchases_MWh[Year],a!D$200,Energy_Purchases_MWh[Quarter],"Q4",Energy_Purchases_MWh[Plant Name],$F144), IF($G$5="Calendar Year",SUMIFS(Energy_Purchases_MWh[Energy purchased],Energy_Purchases_MWh[Year],a!D$200,Energy_Purchases_MWh[Plant Name],$F144),""))))))/10^3,"")</f>
        <v>8.8381000000000007</v>
      </c>
      <c r="K144" s="428">
        <f>IFERROR(SUM(IF($G$5="Q1",SUMIFS(Energy_Purchases_MWh[Energy purchased],Energy_Purchases_MWh[Year],a!E$200,Energy_Purchases_MWh[Quarter],"Q1",Energy_Purchases_MWh[Plant Name],$F144),IF($G$5="Q2",SUMIFS(Energy_Purchases_MWh[Energy purchased],Energy_Purchases_MWh[Year],a!E$200,Energy_Purchases_MWh[Quarter],"Q2",Energy_Purchases_MWh[Plant Name],$F144),IF($G$5="Q3",SUMIFS(Energy_Purchases_MWh[Energy purchased],Energy_Purchases_MWh[Year],a!E$200,Energy_Purchases_MWh[Quarter],"Q3",Energy_Purchases_MWh[Plant Name],$F144),IF($G$5="Q4",SUMIFS(Energy_Purchases_MWh[Energy purchased],Energy_Purchases_MWh[Year],a!E$200,Energy_Purchases_MWh[Quarter],"Q4",Energy_Purchases_MWh[Plant Name],$F144), IF($G$5="Calendar Year",SUMIFS(Energy_Purchases_MWh[Energy purchased],Energy_Purchases_MWh[Year],a!E$200,Energy_Purchases_MWh[Plant Name],$F144),""))))))/10^3,"")</f>
        <v>11.172700000000001</v>
      </c>
    </row>
    <row r="145" spans="6:11">
      <c r="F145" s="422" t="s">
        <v>669</v>
      </c>
      <c r="G145" s="427">
        <f>IFERROR(SUM(IF($G$5="Q1",SUMIFS(Energy_Purchases_MWh[Energy purchased],Energy_Purchases_MWh[Year],a!A$200,Energy_Purchases_MWh[Quarter],"Q1",Energy_Purchases_MWh[Plant Name],$F145),IF($G$5="Q2",SUMIFS(Energy_Purchases_MWh[Energy purchased],Energy_Purchases_MWh[Year],a!A$200,Energy_Purchases_MWh[Quarter],"Q2",Energy_Purchases_MWh[Plant Name],$F145),IF($G$5="Q3",SUMIFS(Energy_Purchases_MWh[Energy purchased],Energy_Purchases_MWh[Year],a!A$200,Energy_Purchases_MWh[Quarter],"Q3",Energy_Purchases_MWh[Plant Name],$F145),IF($G$5="Q4",SUMIFS(Energy_Purchases_MWh[Energy purchased],Energy_Purchases_MWh[Year],a!A$200,Energy_Purchases_MWh[Quarter],"Q4",Energy_Purchases_MWh[Plant Name],$F145), IF($G$5="Calendar Year",SUMIFS(Energy_Purchases_MWh[Energy purchased],Energy_Purchases_MWh[Year],a!A$200,Energy_Purchases_MWh[Plant Name],$F145),""))))))/10^3,"")</f>
        <v>1.8639000000000001</v>
      </c>
      <c r="H145" s="427">
        <f>IFERROR(SUM(IF($G$5="Q1",SUMIFS(Energy_Purchases_MWh[Energy purchased],Energy_Purchases_MWh[Year],a!B$200,Energy_Purchases_MWh[Quarter],"Q1",Energy_Purchases_MWh[Plant Name],$F145),IF($G$5="Q2",SUMIFS(Energy_Purchases_MWh[Energy purchased],Energy_Purchases_MWh[Year],a!B$200,Energy_Purchases_MWh[Quarter],"Q2",Energy_Purchases_MWh[Plant Name],$F145),IF($G$5="Q3",SUMIFS(Energy_Purchases_MWh[Energy purchased],Energy_Purchases_MWh[Year],a!B$200,Energy_Purchases_MWh[Quarter],"Q3",Energy_Purchases_MWh[Plant Name],$F145),IF($G$5="Q4",SUMIFS(Energy_Purchases_MWh[Energy purchased],Energy_Purchases_MWh[Year],a!B$200,Energy_Purchases_MWh[Quarter],"Q4",Energy_Purchases_MWh[Plant Name],$F145), IF($G$5="Calendar Year",SUMIFS(Energy_Purchases_MWh[Energy purchased],Energy_Purchases_MWh[Year],a!B$200,Energy_Purchases_MWh[Plant Name],$F145),""))))))/10^3,"")</f>
        <v>4.8921999999999999</v>
      </c>
      <c r="I145" s="427">
        <f>IFERROR(SUM(IF($G$5="Q1",SUMIFS(Energy_Purchases_MWh[Energy purchased],Energy_Purchases_MWh[Year],a!C$200,Energy_Purchases_MWh[Quarter],"Q1",Energy_Purchases_MWh[Plant Name],$F145),IF($G$5="Q2",SUMIFS(Energy_Purchases_MWh[Energy purchased],Energy_Purchases_MWh[Year],a!C$200,Energy_Purchases_MWh[Quarter],"Q2",Energy_Purchases_MWh[Plant Name],$F145),IF($G$5="Q3",SUMIFS(Energy_Purchases_MWh[Energy purchased],Energy_Purchases_MWh[Year],a!C$200,Energy_Purchases_MWh[Quarter],"Q3",Energy_Purchases_MWh[Plant Name],$F145),IF($G$5="Q4",SUMIFS(Energy_Purchases_MWh[Energy purchased],Energy_Purchases_MWh[Year],a!C$200,Energy_Purchases_MWh[Quarter],"Q4",Energy_Purchases_MWh[Plant Name],$F145), IF($G$5="Calendar Year",SUMIFS(Energy_Purchases_MWh[Energy purchased],Energy_Purchases_MWh[Year],a!C$200,Energy_Purchases_MWh[Plant Name],$F145),""))))))/10^3,"")</f>
        <v>4.2709999999999999</v>
      </c>
      <c r="J145" s="427">
        <f>IFERROR(SUM(IF($G$5="Q1",SUMIFS(Energy_Purchases_MWh[Energy purchased],Energy_Purchases_MWh[Year],a!D$200,Energy_Purchases_MWh[Quarter],"Q1",Energy_Purchases_MWh[Plant Name],$F145),IF($G$5="Q2",SUMIFS(Energy_Purchases_MWh[Energy purchased],Energy_Purchases_MWh[Year],a!D$200,Energy_Purchases_MWh[Quarter],"Q2",Energy_Purchases_MWh[Plant Name],$F145),IF($G$5="Q3",SUMIFS(Energy_Purchases_MWh[Energy purchased],Energy_Purchases_MWh[Year],a!D$200,Energy_Purchases_MWh[Quarter],"Q3",Energy_Purchases_MWh[Plant Name],$F145),IF($G$5="Q4",SUMIFS(Energy_Purchases_MWh[Energy purchased],Energy_Purchases_MWh[Year],a!D$200,Energy_Purchases_MWh[Quarter],"Q4",Energy_Purchases_MWh[Plant Name],$F145), IF($G$5="Calendar Year",SUMIFS(Energy_Purchases_MWh[Energy purchased],Energy_Purchases_MWh[Year],a!D$200,Energy_Purchases_MWh[Plant Name],$F145),""))))))/10^3,"")</f>
        <v>5.0872999999999999</v>
      </c>
      <c r="K145" s="428">
        <f>IFERROR(SUM(IF($G$5="Q1",SUMIFS(Energy_Purchases_MWh[Energy purchased],Energy_Purchases_MWh[Year],a!E$200,Energy_Purchases_MWh[Quarter],"Q1",Energy_Purchases_MWh[Plant Name],$F145),IF($G$5="Q2",SUMIFS(Energy_Purchases_MWh[Energy purchased],Energy_Purchases_MWh[Year],a!E$200,Energy_Purchases_MWh[Quarter],"Q2",Energy_Purchases_MWh[Plant Name],$F145),IF($G$5="Q3",SUMIFS(Energy_Purchases_MWh[Energy purchased],Energy_Purchases_MWh[Year],a!E$200,Energy_Purchases_MWh[Quarter],"Q3",Energy_Purchases_MWh[Plant Name],$F145),IF($G$5="Q4",SUMIFS(Energy_Purchases_MWh[Energy purchased],Energy_Purchases_MWh[Year],a!E$200,Energy_Purchases_MWh[Quarter],"Q4",Energy_Purchases_MWh[Plant Name],$F145), IF($G$5="Calendar Year",SUMIFS(Energy_Purchases_MWh[Energy purchased],Energy_Purchases_MWh[Year],a!E$200,Energy_Purchases_MWh[Plant Name],$F145),""))))))/10^3,"")</f>
        <v>4.6395</v>
      </c>
    </row>
    <row r="146" spans="6:11">
      <c r="F146" s="422" t="s">
        <v>72</v>
      </c>
      <c r="G146" s="427">
        <f>IFERROR(SUM(IF($G$5="Q1",SUMIFS(Energy_Purchases_MWh[Energy purchased],Energy_Purchases_MWh[Year],a!A$200,Energy_Purchases_MWh[Quarter],"Q1",Energy_Purchases_MWh[Plant Name],$F146),IF($G$5="Q2",SUMIFS(Energy_Purchases_MWh[Energy purchased],Energy_Purchases_MWh[Year],a!A$200,Energy_Purchases_MWh[Quarter],"Q2",Energy_Purchases_MWh[Plant Name],$F146),IF($G$5="Q3",SUMIFS(Energy_Purchases_MWh[Energy purchased],Energy_Purchases_MWh[Year],a!A$200,Energy_Purchases_MWh[Quarter],"Q3",Energy_Purchases_MWh[Plant Name],$F146),IF($G$5="Q4",SUMIFS(Energy_Purchases_MWh[Energy purchased],Energy_Purchases_MWh[Year],a!A$200,Energy_Purchases_MWh[Quarter],"Q4",Energy_Purchases_MWh[Plant Name],$F146), IF($G$5="Calendar Year",SUMIFS(Energy_Purchases_MWh[Energy purchased],Energy_Purchases_MWh[Year],a!A$200,Energy_Purchases_MWh[Plant Name],$F146),""))))))/10^3,"")</f>
        <v>3.7189999999999999</v>
      </c>
      <c r="H146" s="427">
        <f>IFERROR(SUM(IF($G$5="Q1",SUMIFS(Energy_Purchases_MWh[Energy purchased],Energy_Purchases_MWh[Year],a!B$200,Energy_Purchases_MWh[Quarter],"Q1",Energy_Purchases_MWh[Plant Name],$F146),IF($G$5="Q2",SUMIFS(Energy_Purchases_MWh[Energy purchased],Energy_Purchases_MWh[Year],a!B$200,Energy_Purchases_MWh[Quarter],"Q2",Energy_Purchases_MWh[Plant Name],$F146),IF($G$5="Q3",SUMIFS(Energy_Purchases_MWh[Energy purchased],Energy_Purchases_MWh[Year],a!B$200,Energy_Purchases_MWh[Quarter],"Q3",Energy_Purchases_MWh[Plant Name],$F146),IF($G$5="Q4",SUMIFS(Energy_Purchases_MWh[Energy purchased],Energy_Purchases_MWh[Year],a!B$200,Energy_Purchases_MWh[Quarter],"Q4",Energy_Purchases_MWh[Plant Name],$F146), IF($G$5="Calendar Year",SUMIFS(Energy_Purchases_MWh[Energy purchased],Energy_Purchases_MWh[Year],a!B$200,Energy_Purchases_MWh[Plant Name],$F146),""))))))/10^3,"")</f>
        <v>3.77135</v>
      </c>
      <c r="I146" s="427">
        <f>IFERROR(SUM(IF($G$5="Q1",SUMIFS(Energy_Purchases_MWh[Energy purchased],Energy_Purchases_MWh[Year],a!C$200,Energy_Purchases_MWh[Quarter],"Q1",Energy_Purchases_MWh[Plant Name],$F146),IF($G$5="Q2",SUMIFS(Energy_Purchases_MWh[Energy purchased],Energy_Purchases_MWh[Year],a!C$200,Energy_Purchases_MWh[Quarter],"Q2",Energy_Purchases_MWh[Plant Name],$F146),IF($G$5="Q3",SUMIFS(Energy_Purchases_MWh[Energy purchased],Energy_Purchases_MWh[Year],a!C$200,Energy_Purchases_MWh[Quarter],"Q3",Energy_Purchases_MWh[Plant Name],$F146),IF($G$5="Q4",SUMIFS(Energy_Purchases_MWh[Energy purchased],Energy_Purchases_MWh[Year],a!C$200,Energy_Purchases_MWh[Quarter],"Q4",Energy_Purchases_MWh[Plant Name],$F146), IF($G$5="Calendar Year",SUMIFS(Energy_Purchases_MWh[Energy purchased],Energy_Purchases_MWh[Year],a!C$200,Energy_Purchases_MWh[Plant Name],$F146),""))))))/10^3,"")</f>
        <v>3.7149999999999999</v>
      </c>
      <c r="J146" s="427">
        <f>IFERROR(SUM(IF($G$5="Q1",SUMIFS(Energy_Purchases_MWh[Energy purchased],Energy_Purchases_MWh[Year],a!D$200,Energy_Purchases_MWh[Quarter],"Q1",Energy_Purchases_MWh[Plant Name],$F146),IF($G$5="Q2",SUMIFS(Energy_Purchases_MWh[Energy purchased],Energy_Purchases_MWh[Year],a!D$200,Energy_Purchases_MWh[Quarter],"Q2",Energy_Purchases_MWh[Plant Name],$F146),IF($G$5="Q3",SUMIFS(Energy_Purchases_MWh[Energy purchased],Energy_Purchases_MWh[Year],a!D$200,Energy_Purchases_MWh[Quarter],"Q3",Energy_Purchases_MWh[Plant Name],$F146),IF($G$5="Q4",SUMIFS(Energy_Purchases_MWh[Energy purchased],Energy_Purchases_MWh[Year],a!D$200,Energy_Purchases_MWh[Quarter],"Q4",Energy_Purchases_MWh[Plant Name],$F146), IF($G$5="Calendar Year",SUMIFS(Energy_Purchases_MWh[Energy purchased],Energy_Purchases_MWh[Year],a!D$200,Energy_Purchases_MWh[Plant Name],$F146),""))))))/10^3,"")</f>
        <v>3.7884000000000002</v>
      </c>
      <c r="K146" s="428">
        <f>IFERROR(SUM(IF($G$5="Q1",SUMIFS(Energy_Purchases_MWh[Energy purchased],Energy_Purchases_MWh[Year],a!E$200,Energy_Purchases_MWh[Quarter],"Q1",Energy_Purchases_MWh[Plant Name],$F146),IF($G$5="Q2",SUMIFS(Energy_Purchases_MWh[Energy purchased],Energy_Purchases_MWh[Year],a!E$200,Energy_Purchases_MWh[Quarter],"Q2",Energy_Purchases_MWh[Plant Name],$F146),IF($G$5="Q3",SUMIFS(Energy_Purchases_MWh[Energy purchased],Energy_Purchases_MWh[Year],a!E$200,Energy_Purchases_MWh[Quarter],"Q3",Energy_Purchases_MWh[Plant Name],$F146),IF($G$5="Q4",SUMIFS(Energy_Purchases_MWh[Energy purchased],Energy_Purchases_MWh[Year],a!E$200,Energy_Purchases_MWh[Quarter],"Q4",Energy_Purchases_MWh[Plant Name],$F146), IF($G$5="Calendar Year",SUMIFS(Energy_Purchases_MWh[Energy purchased],Energy_Purchases_MWh[Year],a!E$200,Energy_Purchases_MWh[Plant Name],$F146),""))))))/10^3,"")</f>
        <v>3.6370999999999998</v>
      </c>
    </row>
    <row r="147" spans="6:11">
      <c r="F147" s="422" t="s">
        <v>743</v>
      </c>
      <c r="G147" s="427">
        <f>IFERROR(SUM(IF($G$5="Q1",SUMIFS(Energy_Purchases_MWh[Energy purchased],Energy_Purchases_MWh[Year],a!A$200,Energy_Purchases_MWh[Quarter],"Q1",Energy_Purchases_MWh[Plant Name],$F147),IF($G$5="Q2",SUMIFS(Energy_Purchases_MWh[Energy purchased],Energy_Purchases_MWh[Year],a!A$200,Energy_Purchases_MWh[Quarter],"Q2",Energy_Purchases_MWh[Plant Name],$F147),IF($G$5="Q3",SUMIFS(Energy_Purchases_MWh[Energy purchased],Energy_Purchases_MWh[Year],a!A$200,Energy_Purchases_MWh[Quarter],"Q3",Energy_Purchases_MWh[Plant Name],$F147),IF($G$5="Q4",SUMIFS(Energy_Purchases_MWh[Energy purchased],Energy_Purchases_MWh[Year],a!A$200,Energy_Purchases_MWh[Quarter],"Q4",Energy_Purchases_MWh[Plant Name],$F147), IF($G$5="Calendar Year",SUMIFS(Energy_Purchases_MWh[Energy purchased],Energy_Purchases_MWh[Year],a!A$200,Energy_Purchases_MWh[Plant Name],$F147),""))))))/10^3,"")</f>
        <v>308.10500000000002</v>
      </c>
      <c r="H147" s="427">
        <f>IFERROR(SUM(IF($G$5="Q1",SUMIFS(Energy_Purchases_MWh[Energy purchased],Energy_Purchases_MWh[Year],a!B$200,Energy_Purchases_MWh[Quarter],"Q1",Energy_Purchases_MWh[Plant Name],$F147),IF($G$5="Q2",SUMIFS(Energy_Purchases_MWh[Energy purchased],Energy_Purchases_MWh[Year],a!B$200,Energy_Purchases_MWh[Quarter],"Q2",Energy_Purchases_MWh[Plant Name],$F147),IF($G$5="Q3",SUMIFS(Energy_Purchases_MWh[Energy purchased],Energy_Purchases_MWh[Year],a!B$200,Energy_Purchases_MWh[Quarter],"Q3",Energy_Purchases_MWh[Plant Name],$F147),IF($G$5="Q4",SUMIFS(Energy_Purchases_MWh[Energy purchased],Energy_Purchases_MWh[Year],a!B$200,Energy_Purchases_MWh[Quarter],"Q4",Energy_Purchases_MWh[Plant Name],$F147), IF($G$5="Calendar Year",SUMIFS(Energy_Purchases_MWh[Energy purchased],Energy_Purchases_MWh[Year],a!B$200,Energy_Purchases_MWh[Plant Name],$F147),""))))))/10^3,"")</f>
        <v>398.512</v>
      </c>
      <c r="I147" s="427">
        <f>IFERROR(SUM(IF($G$5="Q1",SUMIFS(Energy_Purchases_MWh[Energy purchased],Energy_Purchases_MWh[Year],a!C$200,Energy_Purchases_MWh[Quarter],"Q1",Energy_Purchases_MWh[Plant Name],$F147),IF($G$5="Q2",SUMIFS(Energy_Purchases_MWh[Energy purchased],Energy_Purchases_MWh[Year],a!C$200,Energy_Purchases_MWh[Quarter],"Q2",Energy_Purchases_MWh[Plant Name],$F147),IF($G$5="Q3",SUMIFS(Energy_Purchases_MWh[Energy purchased],Energy_Purchases_MWh[Year],a!C$200,Energy_Purchases_MWh[Quarter],"Q3",Energy_Purchases_MWh[Plant Name],$F147),IF($G$5="Q4",SUMIFS(Energy_Purchases_MWh[Energy purchased],Energy_Purchases_MWh[Year],a!C$200,Energy_Purchases_MWh[Quarter],"Q4",Energy_Purchases_MWh[Plant Name],$F147), IF($G$5="Calendar Year",SUMIFS(Energy_Purchases_MWh[Energy purchased],Energy_Purchases_MWh[Year],a!C$200,Energy_Purchases_MWh[Plant Name],$F147),""))))))/10^3,"")</f>
        <v>444.61399999999998</v>
      </c>
      <c r="J147" s="427">
        <f>IFERROR(SUM(IF($G$5="Q1",SUMIFS(Energy_Purchases_MWh[Energy purchased],Energy_Purchases_MWh[Year],a!D$200,Energy_Purchases_MWh[Quarter],"Q1",Energy_Purchases_MWh[Plant Name],$F147),IF($G$5="Q2",SUMIFS(Energy_Purchases_MWh[Energy purchased],Energy_Purchases_MWh[Year],a!D$200,Energy_Purchases_MWh[Quarter],"Q2",Energy_Purchases_MWh[Plant Name],$F147),IF($G$5="Q3",SUMIFS(Energy_Purchases_MWh[Energy purchased],Energy_Purchases_MWh[Year],a!D$200,Energy_Purchases_MWh[Quarter],"Q3",Energy_Purchases_MWh[Plant Name],$F147),IF($G$5="Q4",SUMIFS(Energy_Purchases_MWh[Energy purchased],Energy_Purchases_MWh[Year],a!D$200,Energy_Purchases_MWh[Quarter],"Q4",Energy_Purchases_MWh[Plant Name],$F147), IF($G$5="Calendar Year",SUMIFS(Energy_Purchases_MWh[Energy purchased],Energy_Purchases_MWh[Year],a!D$200,Energy_Purchases_MWh[Plant Name],$F147),""))))))/10^3,"")</f>
        <v>433.952</v>
      </c>
      <c r="K147" s="428">
        <f>IFERROR(SUM(IF($G$5="Q1",SUMIFS(Energy_Purchases_MWh[Energy purchased],Energy_Purchases_MWh[Year],a!E$200,Energy_Purchases_MWh[Quarter],"Q1",Energy_Purchases_MWh[Plant Name],$F147),IF($G$5="Q2",SUMIFS(Energy_Purchases_MWh[Energy purchased],Energy_Purchases_MWh[Year],a!E$200,Energy_Purchases_MWh[Quarter],"Q2",Energy_Purchases_MWh[Plant Name],$F147),IF($G$5="Q3",SUMIFS(Energy_Purchases_MWh[Energy purchased],Energy_Purchases_MWh[Year],a!E$200,Energy_Purchases_MWh[Quarter],"Q3",Energy_Purchases_MWh[Plant Name],$F147),IF($G$5="Q4",SUMIFS(Energy_Purchases_MWh[Energy purchased],Energy_Purchases_MWh[Year],a!E$200,Energy_Purchases_MWh[Quarter],"Q4",Energy_Purchases_MWh[Plant Name],$F147), IF($G$5="Calendar Year",SUMIFS(Energy_Purchases_MWh[Energy purchased],Energy_Purchases_MWh[Year],a!E$200,Energy_Purchases_MWh[Plant Name],$F147),""))))))/10^3,"")</f>
        <v>374.50799999999998</v>
      </c>
    </row>
    <row r="148" spans="6:11">
      <c r="F148" s="422" t="s">
        <v>742</v>
      </c>
      <c r="G148" s="427">
        <f>IFERROR(SUM(IF($G$5="Q1",SUMIFS(Energy_Purchases_MWh[Energy purchased],Energy_Purchases_MWh[Year],a!A$200,Energy_Purchases_MWh[Quarter],"Q1",Energy_Purchases_MWh[Plant Name],$F148),IF($G$5="Q2",SUMIFS(Energy_Purchases_MWh[Energy purchased],Energy_Purchases_MWh[Year],a!A$200,Energy_Purchases_MWh[Quarter],"Q2",Energy_Purchases_MWh[Plant Name],$F148),IF($G$5="Q3",SUMIFS(Energy_Purchases_MWh[Energy purchased],Energy_Purchases_MWh[Year],a!A$200,Energy_Purchases_MWh[Quarter],"Q3",Energy_Purchases_MWh[Plant Name],$F148),IF($G$5="Q4",SUMIFS(Energy_Purchases_MWh[Energy purchased],Energy_Purchases_MWh[Year],a!A$200,Energy_Purchases_MWh[Quarter],"Q4",Energy_Purchases_MWh[Plant Name],$F148), IF($G$5="Calendar Year",SUMIFS(Energy_Purchases_MWh[Energy purchased],Energy_Purchases_MWh[Year],a!A$200,Energy_Purchases_MWh[Plant Name],$F148),""))))))/10^3,"")</f>
        <v>13.0863</v>
      </c>
      <c r="H148" s="427">
        <f>IFERROR(SUM(IF($G$5="Q1",SUMIFS(Energy_Purchases_MWh[Energy purchased],Energy_Purchases_MWh[Year],a!B$200,Energy_Purchases_MWh[Quarter],"Q1",Energy_Purchases_MWh[Plant Name],$F148),IF($G$5="Q2",SUMIFS(Energy_Purchases_MWh[Energy purchased],Energy_Purchases_MWh[Year],a!B$200,Energy_Purchases_MWh[Quarter],"Q2",Energy_Purchases_MWh[Plant Name],$F148),IF($G$5="Q3",SUMIFS(Energy_Purchases_MWh[Energy purchased],Energy_Purchases_MWh[Year],a!B$200,Energy_Purchases_MWh[Quarter],"Q3",Energy_Purchases_MWh[Plant Name],$F148),IF($G$5="Q4",SUMIFS(Energy_Purchases_MWh[Energy purchased],Energy_Purchases_MWh[Year],a!B$200,Energy_Purchases_MWh[Quarter],"Q4",Energy_Purchases_MWh[Plant Name],$F148), IF($G$5="Calendar Year",SUMIFS(Energy_Purchases_MWh[Energy purchased],Energy_Purchases_MWh[Year],a!B$200,Energy_Purchases_MWh[Plant Name],$F148),""))))))/10^3,"")</f>
        <v>13.020899999999953</v>
      </c>
      <c r="I148" s="427">
        <f>IFERROR(SUM(IF($G$5="Q1",SUMIFS(Energy_Purchases_MWh[Energy purchased],Energy_Purchases_MWh[Year],a!C$200,Energy_Purchases_MWh[Quarter],"Q1",Energy_Purchases_MWh[Plant Name],$F148),IF($G$5="Q2",SUMIFS(Energy_Purchases_MWh[Energy purchased],Energy_Purchases_MWh[Year],a!C$200,Energy_Purchases_MWh[Quarter],"Q2",Energy_Purchases_MWh[Plant Name],$F148),IF($G$5="Q3",SUMIFS(Energy_Purchases_MWh[Energy purchased],Energy_Purchases_MWh[Year],a!C$200,Energy_Purchases_MWh[Quarter],"Q3",Energy_Purchases_MWh[Plant Name],$F148),IF($G$5="Q4",SUMIFS(Energy_Purchases_MWh[Energy purchased],Energy_Purchases_MWh[Year],a!C$200,Energy_Purchases_MWh[Quarter],"Q4",Energy_Purchases_MWh[Plant Name],$F148), IF($G$5="Calendar Year",SUMIFS(Energy_Purchases_MWh[Energy purchased],Energy_Purchases_MWh[Year],a!C$200,Energy_Purchases_MWh[Plant Name],$F148),""))))))/10^3,"")</f>
        <v>21.896999999999998</v>
      </c>
      <c r="J148" s="427">
        <f>IFERROR(SUM(IF($G$5="Q1",SUMIFS(Energy_Purchases_MWh[Energy purchased],Energy_Purchases_MWh[Year],a!D$200,Energy_Purchases_MWh[Quarter],"Q1",Energy_Purchases_MWh[Plant Name],$F148),IF($G$5="Q2",SUMIFS(Energy_Purchases_MWh[Energy purchased],Energy_Purchases_MWh[Year],a!D$200,Energy_Purchases_MWh[Quarter],"Q2",Energy_Purchases_MWh[Plant Name],$F148),IF($G$5="Q3",SUMIFS(Energy_Purchases_MWh[Energy purchased],Energy_Purchases_MWh[Year],a!D$200,Energy_Purchases_MWh[Quarter],"Q3",Energy_Purchases_MWh[Plant Name],$F148),IF($G$5="Q4",SUMIFS(Energy_Purchases_MWh[Energy purchased],Energy_Purchases_MWh[Year],a!D$200,Energy_Purchases_MWh[Quarter],"Q4",Energy_Purchases_MWh[Plant Name],$F148), IF($G$5="Calendar Year",SUMIFS(Energy_Purchases_MWh[Energy purchased],Energy_Purchases_MWh[Year],a!D$200,Energy_Purchases_MWh[Plant Name],$F148),""))))))/10^3,"")</f>
        <v>15.5053619</v>
      </c>
      <c r="K148" s="428">
        <f>IFERROR(SUM(IF($G$5="Q1",SUMIFS(Energy_Purchases_MWh[Energy purchased],Energy_Purchases_MWh[Year],a!E$200,Energy_Purchases_MWh[Quarter],"Q1",Energy_Purchases_MWh[Plant Name],$F148),IF($G$5="Q2",SUMIFS(Energy_Purchases_MWh[Energy purchased],Energy_Purchases_MWh[Year],a!E$200,Energy_Purchases_MWh[Quarter],"Q2",Energy_Purchases_MWh[Plant Name],$F148),IF($G$5="Q3",SUMIFS(Energy_Purchases_MWh[Energy purchased],Energy_Purchases_MWh[Year],a!E$200,Energy_Purchases_MWh[Quarter],"Q3",Energy_Purchases_MWh[Plant Name],$F148),IF($G$5="Q4",SUMIFS(Energy_Purchases_MWh[Energy purchased],Energy_Purchases_MWh[Year],a!E$200,Energy_Purchases_MWh[Quarter],"Q4",Energy_Purchases_MWh[Plant Name],$F148), IF($G$5="Calendar Year",SUMIFS(Energy_Purchases_MWh[Energy purchased],Energy_Purchases_MWh[Year],a!E$200,Energy_Purchases_MWh[Plant Name],$F148),""))))))/10^3,"")</f>
        <v>14.133143800000001</v>
      </c>
    </row>
    <row r="149" spans="6:11">
      <c r="F149" s="422" t="s">
        <v>661</v>
      </c>
      <c r="G149" s="427">
        <f>IFERROR(SUM(IF($G$5="Q1",SUMIFS(Energy_Purchases_MWh[Energy purchased],Energy_Purchases_MWh[Year],a!A$200,Energy_Purchases_MWh[Quarter],"Q1",Energy_Purchases_MWh[Plant Name],$F149),IF($G$5="Q2",SUMIFS(Energy_Purchases_MWh[Energy purchased],Energy_Purchases_MWh[Year],a!A$200,Energy_Purchases_MWh[Quarter],"Q2",Energy_Purchases_MWh[Plant Name],$F149),IF($G$5="Q3",SUMIFS(Energy_Purchases_MWh[Energy purchased],Energy_Purchases_MWh[Year],a!A$200,Energy_Purchases_MWh[Quarter],"Q3",Energy_Purchases_MWh[Plant Name],$F149),IF($G$5="Q4",SUMIFS(Energy_Purchases_MWh[Energy purchased],Energy_Purchases_MWh[Year],a!A$200,Energy_Purchases_MWh[Quarter],"Q4",Energy_Purchases_MWh[Plant Name],$F149), IF($G$5="Calendar Year",SUMIFS(Energy_Purchases_MWh[Energy purchased],Energy_Purchases_MWh[Year],a!A$200,Energy_Purchases_MWh[Plant Name],$F149),""))))))/10^3,"")</f>
        <v>4.3658760000000001</v>
      </c>
      <c r="H149" s="427">
        <f>IFERROR(SUM(IF($G$5="Q1",SUMIFS(Energy_Purchases_MWh[Energy purchased],Energy_Purchases_MWh[Year],a!B$200,Energy_Purchases_MWh[Quarter],"Q1",Energy_Purchases_MWh[Plant Name],$F149),IF($G$5="Q2",SUMIFS(Energy_Purchases_MWh[Energy purchased],Energy_Purchases_MWh[Year],a!B$200,Energy_Purchases_MWh[Quarter],"Q2",Energy_Purchases_MWh[Plant Name],$F149),IF($G$5="Q3",SUMIFS(Energy_Purchases_MWh[Energy purchased],Energy_Purchases_MWh[Year],a!B$200,Energy_Purchases_MWh[Quarter],"Q3",Energy_Purchases_MWh[Plant Name],$F149),IF($G$5="Q4",SUMIFS(Energy_Purchases_MWh[Energy purchased],Energy_Purchases_MWh[Year],a!B$200,Energy_Purchases_MWh[Quarter],"Q4",Energy_Purchases_MWh[Plant Name],$F149), IF($G$5="Calendar Year",SUMIFS(Energy_Purchases_MWh[Energy purchased],Energy_Purchases_MWh[Year],a!B$200,Energy_Purchases_MWh[Plant Name],$F149),""))))))/10^3,"")</f>
        <v>3.941306</v>
      </c>
      <c r="I149" s="427">
        <f>IFERROR(SUM(IF($G$5="Q1",SUMIFS(Energy_Purchases_MWh[Energy purchased],Energy_Purchases_MWh[Year],a!C$200,Energy_Purchases_MWh[Quarter],"Q1",Energy_Purchases_MWh[Plant Name],$F149),IF($G$5="Q2",SUMIFS(Energy_Purchases_MWh[Energy purchased],Energy_Purchases_MWh[Year],a!C$200,Energy_Purchases_MWh[Quarter],"Q2",Energy_Purchases_MWh[Plant Name],$F149),IF($G$5="Q3",SUMIFS(Energy_Purchases_MWh[Energy purchased],Energy_Purchases_MWh[Year],a!C$200,Energy_Purchases_MWh[Quarter],"Q3",Energy_Purchases_MWh[Plant Name],$F149),IF($G$5="Q4",SUMIFS(Energy_Purchases_MWh[Energy purchased],Energy_Purchases_MWh[Year],a!C$200,Energy_Purchases_MWh[Quarter],"Q4",Energy_Purchases_MWh[Plant Name],$F149), IF($G$5="Calendar Year",SUMIFS(Energy_Purchases_MWh[Energy purchased],Energy_Purchases_MWh[Year],a!C$200,Energy_Purchases_MWh[Plant Name],$F149),""))))))/10^3,"")</f>
        <v>3.7480000000000002</v>
      </c>
      <c r="J149" s="427">
        <f>IFERROR(SUM(IF($G$5="Q1",SUMIFS(Energy_Purchases_MWh[Energy purchased],Energy_Purchases_MWh[Year],a!D$200,Energy_Purchases_MWh[Quarter],"Q1",Energy_Purchases_MWh[Plant Name],$F149),IF($G$5="Q2",SUMIFS(Energy_Purchases_MWh[Energy purchased],Energy_Purchases_MWh[Year],a!D$200,Energy_Purchases_MWh[Quarter],"Q2",Energy_Purchases_MWh[Plant Name],$F149),IF($G$5="Q3",SUMIFS(Energy_Purchases_MWh[Energy purchased],Energy_Purchases_MWh[Year],a!D$200,Energy_Purchases_MWh[Quarter],"Q3",Energy_Purchases_MWh[Plant Name],$F149),IF($G$5="Q4",SUMIFS(Energy_Purchases_MWh[Energy purchased],Energy_Purchases_MWh[Year],a!D$200,Energy_Purchases_MWh[Quarter],"Q4",Energy_Purchases_MWh[Plant Name],$F149), IF($G$5="Calendar Year",SUMIFS(Energy_Purchases_MWh[Energy purchased],Energy_Purchases_MWh[Year],a!D$200,Energy_Purchases_MWh[Plant Name],$F149),""))))))/10^3,"")</f>
        <v>5.0278900000000002</v>
      </c>
      <c r="K149" s="428">
        <f>IFERROR(SUM(IF($G$5="Q1",SUMIFS(Energy_Purchases_MWh[Energy purchased],Energy_Purchases_MWh[Year],a!E$200,Energy_Purchases_MWh[Quarter],"Q1",Energy_Purchases_MWh[Plant Name],$F149),IF($G$5="Q2",SUMIFS(Energy_Purchases_MWh[Energy purchased],Energy_Purchases_MWh[Year],a!E$200,Energy_Purchases_MWh[Quarter],"Q2",Energy_Purchases_MWh[Plant Name],$F149),IF($G$5="Q3",SUMIFS(Energy_Purchases_MWh[Energy purchased],Energy_Purchases_MWh[Year],a!E$200,Energy_Purchases_MWh[Quarter],"Q3",Energy_Purchases_MWh[Plant Name],$F149),IF($G$5="Q4",SUMIFS(Energy_Purchases_MWh[Energy purchased],Energy_Purchases_MWh[Year],a!E$200,Energy_Purchases_MWh[Quarter],"Q4",Energy_Purchases_MWh[Plant Name],$F149), IF($G$5="Calendar Year",SUMIFS(Energy_Purchases_MWh[Energy purchased],Energy_Purchases_MWh[Year],a!E$200,Energy_Purchases_MWh[Plant Name],$F149),""))))))/10^3,"")</f>
        <v>5.174366</v>
      </c>
    </row>
    <row r="150" spans="6:11">
      <c r="F150" s="422" t="s">
        <v>23</v>
      </c>
      <c r="G150" s="427">
        <f>IFERROR(SUM(IF($G$5="Q1",SUMIFS(Energy_Purchases_MWh[Energy purchased],Energy_Purchases_MWh[Year],a!A$200,Energy_Purchases_MWh[Quarter],"Q1",Energy_Purchases_MWh[Plant Name],$F150),IF($G$5="Q2",SUMIFS(Energy_Purchases_MWh[Energy purchased],Energy_Purchases_MWh[Year],a!A$200,Energy_Purchases_MWh[Quarter],"Q2",Energy_Purchases_MWh[Plant Name],$F150),IF($G$5="Q3",SUMIFS(Energy_Purchases_MWh[Energy purchased],Energy_Purchases_MWh[Year],a!A$200,Energy_Purchases_MWh[Quarter],"Q3",Energy_Purchases_MWh[Plant Name],$F150),IF($G$5="Q4",SUMIFS(Energy_Purchases_MWh[Energy purchased],Energy_Purchases_MWh[Year],a!A$200,Energy_Purchases_MWh[Quarter],"Q4",Energy_Purchases_MWh[Plant Name],$F150), IF($G$5="Calendar Year",SUMIFS(Energy_Purchases_MWh[Energy purchased],Energy_Purchases_MWh[Year],a!A$200,Energy_Purchases_MWh[Plant Name],$F150),""))))))/10^3,"")</f>
        <v>0</v>
      </c>
      <c r="H150" s="427">
        <f>IFERROR(SUM(IF($G$5="Q1",SUMIFS(Energy_Purchases_MWh[Energy purchased],Energy_Purchases_MWh[Year],a!B$200,Energy_Purchases_MWh[Quarter],"Q1",Energy_Purchases_MWh[Plant Name],$F150),IF($G$5="Q2",SUMIFS(Energy_Purchases_MWh[Energy purchased],Energy_Purchases_MWh[Year],a!B$200,Energy_Purchases_MWh[Quarter],"Q2",Energy_Purchases_MWh[Plant Name],$F150),IF($G$5="Q3",SUMIFS(Energy_Purchases_MWh[Energy purchased],Energy_Purchases_MWh[Year],a!B$200,Energy_Purchases_MWh[Quarter],"Q3",Energy_Purchases_MWh[Plant Name],$F150),IF($G$5="Q4",SUMIFS(Energy_Purchases_MWh[Energy purchased],Energy_Purchases_MWh[Year],a!B$200,Energy_Purchases_MWh[Quarter],"Q4",Energy_Purchases_MWh[Plant Name],$F150), IF($G$5="Calendar Year",SUMIFS(Energy_Purchases_MWh[Energy purchased],Energy_Purchases_MWh[Year],a!B$200,Energy_Purchases_MWh[Plant Name],$F150),""))))))/10^3,"")</f>
        <v>0</v>
      </c>
      <c r="I150" s="427">
        <f>IFERROR(SUM(IF($G$5="Q1",SUMIFS(Energy_Purchases_MWh[Energy purchased],Energy_Purchases_MWh[Year],a!C$200,Energy_Purchases_MWh[Quarter],"Q1",Energy_Purchases_MWh[Plant Name],$F150),IF($G$5="Q2",SUMIFS(Energy_Purchases_MWh[Energy purchased],Energy_Purchases_MWh[Year],a!C$200,Energy_Purchases_MWh[Quarter],"Q2",Energy_Purchases_MWh[Plant Name],$F150),IF($G$5="Q3",SUMIFS(Energy_Purchases_MWh[Energy purchased],Energy_Purchases_MWh[Year],a!C$200,Energy_Purchases_MWh[Quarter],"Q3",Energy_Purchases_MWh[Plant Name],$F150),IF($G$5="Q4",SUMIFS(Energy_Purchases_MWh[Energy purchased],Energy_Purchases_MWh[Year],a!C$200,Energy_Purchases_MWh[Quarter],"Q4",Energy_Purchases_MWh[Plant Name],$F150), IF($G$5="Calendar Year",SUMIFS(Energy_Purchases_MWh[Energy purchased],Energy_Purchases_MWh[Year],a!C$200,Energy_Purchases_MWh[Plant Name],$F150),""))))))/10^3,"")</f>
        <v>0</v>
      </c>
      <c r="J150" s="427">
        <f>IFERROR(SUM(IF($G$5="Q1",SUMIFS(Energy_Purchases_MWh[Energy purchased],Energy_Purchases_MWh[Year],a!D$200,Energy_Purchases_MWh[Quarter],"Q1",Energy_Purchases_MWh[Plant Name],$F150),IF($G$5="Q2",SUMIFS(Energy_Purchases_MWh[Energy purchased],Energy_Purchases_MWh[Year],a!D$200,Energy_Purchases_MWh[Quarter],"Q2",Energy_Purchases_MWh[Plant Name],$F150),IF($G$5="Q3",SUMIFS(Energy_Purchases_MWh[Energy purchased],Energy_Purchases_MWh[Year],a!D$200,Energy_Purchases_MWh[Quarter],"Q3",Energy_Purchases_MWh[Plant Name],$F150),IF($G$5="Q4",SUMIFS(Energy_Purchases_MWh[Energy purchased],Energy_Purchases_MWh[Year],a!D$200,Energy_Purchases_MWh[Quarter],"Q4",Energy_Purchases_MWh[Plant Name],$F150), IF($G$5="Calendar Year",SUMIFS(Energy_Purchases_MWh[Energy purchased],Energy_Purchases_MWh[Year],a!D$200,Energy_Purchases_MWh[Plant Name],$F150),""))))))/10^3,"")</f>
        <v>0</v>
      </c>
      <c r="K150" s="428">
        <f>IFERROR(SUM(IF($G$5="Q1",SUMIFS(Energy_Purchases_MWh[Energy purchased],Energy_Purchases_MWh[Year],a!E$200,Energy_Purchases_MWh[Quarter],"Q1",Energy_Purchases_MWh[Plant Name],$F150),IF($G$5="Q2",SUMIFS(Energy_Purchases_MWh[Energy purchased],Energy_Purchases_MWh[Year],a!E$200,Energy_Purchases_MWh[Quarter],"Q2",Energy_Purchases_MWh[Plant Name],$F150),IF($G$5="Q3",SUMIFS(Energy_Purchases_MWh[Energy purchased],Energy_Purchases_MWh[Year],a!E$200,Energy_Purchases_MWh[Quarter],"Q3",Energy_Purchases_MWh[Plant Name],$F150),IF($G$5="Q4",SUMIFS(Energy_Purchases_MWh[Energy purchased],Energy_Purchases_MWh[Year],a!E$200,Energy_Purchases_MWh[Quarter],"Q4",Energy_Purchases_MWh[Plant Name],$F150), IF($G$5="Calendar Year",SUMIFS(Energy_Purchases_MWh[Energy purchased],Energy_Purchases_MWh[Year],a!E$200,Energy_Purchases_MWh[Plant Name],$F150),""))))))/10^3,"")</f>
        <v>0</v>
      </c>
    </row>
    <row r="151" spans="6:11">
      <c r="F151" s="422" t="s">
        <v>745</v>
      </c>
      <c r="G151" s="427">
        <f>IFERROR(SUM(IF($G$5="Q1",SUMIFS(Energy_Purchases_MWh[Energy purchased],Energy_Purchases_MWh[Year],a!A$200,Energy_Purchases_MWh[Quarter],"Q1",Energy_Purchases_MWh[Plant Name],$F151),IF($G$5="Q2",SUMIFS(Energy_Purchases_MWh[Energy purchased],Energy_Purchases_MWh[Year],a!A$200,Energy_Purchases_MWh[Quarter],"Q2",Energy_Purchases_MWh[Plant Name],$F151),IF($G$5="Q3",SUMIFS(Energy_Purchases_MWh[Energy purchased],Energy_Purchases_MWh[Year],a!A$200,Energy_Purchases_MWh[Quarter],"Q3",Energy_Purchases_MWh[Plant Name],$F151),IF($G$5="Q4",SUMIFS(Energy_Purchases_MWh[Energy purchased],Energy_Purchases_MWh[Year],a!A$200,Energy_Purchases_MWh[Quarter],"Q4",Energy_Purchases_MWh[Plant Name],$F151), IF($G$5="Calendar Year",SUMIFS(Energy_Purchases_MWh[Energy purchased],Energy_Purchases_MWh[Year],a!A$200,Energy_Purchases_MWh[Plant Name],$F151),""))))))/10^3,"")</f>
        <v>0</v>
      </c>
      <c r="H151" s="427">
        <f>IFERROR(SUM(IF($G$5="Q1",SUMIFS(Energy_Purchases_MWh[Energy purchased],Energy_Purchases_MWh[Year],a!B$200,Energy_Purchases_MWh[Quarter],"Q1",Energy_Purchases_MWh[Plant Name],$F151),IF($G$5="Q2",SUMIFS(Energy_Purchases_MWh[Energy purchased],Energy_Purchases_MWh[Year],a!B$200,Energy_Purchases_MWh[Quarter],"Q2",Energy_Purchases_MWh[Plant Name],$F151),IF($G$5="Q3",SUMIFS(Energy_Purchases_MWh[Energy purchased],Energy_Purchases_MWh[Year],a!B$200,Energy_Purchases_MWh[Quarter],"Q3",Energy_Purchases_MWh[Plant Name],$F151),IF($G$5="Q4",SUMIFS(Energy_Purchases_MWh[Energy purchased],Energy_Purchases_MWh[Year],a!B$200,Energy_Purchases_MWh[Quarter],"Q4",Energy_Purchases_MWh[Plant Name],$F151), IF($G$5="Calendar Year",SUMIFS(Energy_Purchases_MWh[Energy purchased],Energy_Purchases_MWh[Year],a!B$200,Energy_Purchases_MWh[Plant Name],$F151),""))))))/10^3,"")</f>
        <v>0</v>
      </c>
      <c r="I151" s="427">
        <f>IFERROR(SUM(IF($G$5="Q1",SUMIFS(Energy_Purchases_MWh[Energy purchased],Energy_Purchases_MWh[Year],a!C$200,Energy_Purchases_MWh[Quarter],"Q1",Energy_Purchases_MWh[Plant Name],$F151),IF($G$5="Q2",SUMIFS(Energy_Purchases_MWh[Energy purchased],Energy_Purchases_MWh[Year],a!C$200,Energy_Purchases_MWh[Quarter],"Q2",Energy_Purchases_MWh[Plant Name],$F151),IF($G$5="Q3",SUMIFS(Energy_Purchases_MWh[Energy purchased],Energy_Purchases_MWh[Year],a!C$200,Energy_Purchases_MWh[Quarter],"Q3",Energy_Purchases_MWh[Plant Name],$F151),IF($G$5="Q4",SUMIFS(Energy_Purchases_MWh[Energy purchased],Energy_Purchases_MWh[Year],a!C$200,Energy_Purchases_MWh[Quarter],"Q4",Energy_Purchases_MWh[Plant Name],$F151), IF($G$5="Calendar Year",SUMIFS(Energy_Purchases_MWh[Energy purchased],Energy_Purchases_MWh[Year],a!C$200,Energy_Purchases_MWh[Plant Name],$F151),""))))))/10^3,"")</f>
        <v>0</v>
      </c>
      <c r="J151" s="427">
        <f>IFERROR(SUM(IF($G$5="Q1",SUMIFS(Energy_Purchases_MWh[Energy purchased],Energy_Purchases_MWh[Year],a!D$200,Energy_Purchases_MWh[Quarter],"Q1",Energy_Purchases_MWh[Plant Name],$F151),IF($G$5="Q2",SUMIFS(Energy_Purchases_MWh[Energy purchased],Energy_Purchases_MWh[Year],a!D$200,Energy_Purchases_MWh[Quarter],"Q2",Energy_Purchases_MWh[Plant Name],$F151),IF($G$5="Q3",SUMIFS(Energy_Purchases_MWh[Energy purchased],Energy_Purchases_MWh[Year],a!D$200,Energy_Purchases_MWh[Quarter],"Q3",Energy_Purchases_MWh[Plant Name],$F151),IF($G$5="Q4",SUMIFS(Energy_Purchases_MWh[Energy purchased],Energy_Purchases_MWh[Year],a!D$200,Energy_Purchases_MWh[Quarter],"Q4",Energy_Purchases_MWh[Plant Name],$F151), IF($G$5="Calendar Year",SUMIFS(Energy_Purchases_MWh[Energy purchased],Energy_Purchases_MWh[Year],a!D$200,Energy_Purchases_MWh[Plant Name],$F151),""))))))/10^3,"")</f>
        <v>0</v>
      </c>
      <c r="K151" s="428">
        <f>IFERROR(SUM(IF($G$5="Q1",SUMIFS(Energy_Purchases_MWh[Energy purchased],Energy_Purchases_MWh[Year],a!E$200,Energy_Purchases_MWh[Quarter],"Q1",Energy_Purchases_MWh[Plant Name],$F151),IF($G$5="Q2",SUMIFS(Energy_Purchases_MWh[Energy purchased],Energy_Purchases_MWh[Year],a!E$200,Energy_Purchases_MWh[Quarter],"Q2",Energy_Purchases_MWh[Plant Name],$F151),IF($G$5="Q3",SUMIFS(Energy_Purchases_MWh[Energy purchased],Energy_Purchases_MWh[Year],a!E$200,Energy_Purchases_MWh[Quarter],"Q3",Energy_Purchases_MWh[Plant Name],$F151),IF($G$5="Q4",SUMIFS(Energy_Purchases_MWh[Energy purchased],Energy_Purchases_MWh[Year],a!E$200,Energy_Purchases_MWh[Quarter],"Q4",Energy_Purchases_MWh[Plant Name],$F151), IF($G$5="Calendar Year",SUMIFS(Energy_Purchases_MWh[Energy purchased],Energy_Purchases_MWh[Year],a!E$200,Energy_Purchases_MWh[Plant Name],$F151),""))))))/10^3,"")</f>
        <v>9.1986489999999996</v>
      </c>
    </row>
    <row r="152" spans="6:11">
      <c r="F152" s="422" t="s">
        <v>85</v>
      </c>
      <c r="G152" s="427">
        <f>IFERROR(SUM(IF($G$5="Q1",SUMIFS(Energy_Purchases_MWh[Energy purchased],Energy_Purchases_MWh[Year],a!A$200,Energy_Purchases_MWh[Quarter],"Q1",Energy_Purchases_MWh[Plant Name],$F152),IF($G$5="Q2",SUMIFS(Energy_Purchases_MWh[Energy purchased],Energy_Purchases_MWh[Year],a!A$200,Energy_Purchases_MWh[Quarter],"Q2",Energy_Purchases_MWh[Plant Name],$F152),IF($G$5="Q3",SUMIFS(Energy_Purchases_MWh[Energy purchased],Energy_Purchases_MWh[Year],a!A$200,Energy_Purchases_MWh[Quarter],"Q3",Energy_Purchases_MWh[Plant Name],$F152),IF($G$5="Q4",SUMIFS(Energy_Purchases_MWh[Energy purchased],Energy_Purchases_MWh[Year],a!A$200,Energy_Purchases_MWh[Quarter],"Q4",Energy_Purchases_MWh[Plant Name],$F152), IF($G$5="Calendar Year",SUMIFS(Energy_Purchases_MWh[Energy purchased],Energy_Purchases_MWh[Year],a!A$200,Energy_Purchases_MWh[Plant Name],$F152),""))))))/10^3,"")</f>
        <v>7.4687239999999999</v>
      </c>
      <c r="H152" s="427">
        <f>IFERROR(SUM(IF($G$5="Q1",SUMIFS(Energy_Purchases_MWh[Energy purchased],Energy_Purchases_MWh[Year],a!B$200,Energy_Purchases_MWh[Quarter],"Q1",Energy_Purchases_MWh[Plant Name],$F152),IF($G$5="Q2",SUMIFS(Energy_Purchases_MWh[Energy purchased],Energy_Purchases_MWh[Year],a!B$200,Energy_Purchases_MWh[Quarter],"Q2",Energy_Purchases_MWh[Plant Name],$F152),IF($G$5="Q3",SUMIFS(Energy_Purchases_MWh[Energy purchased],Energy_Purchases_MWh[Year],a!B$200,Energy_Purchases_MWh[Quarter],"Q3",Energy_Purchases_MWh[Plant Name],$F152),IF($G$5="Q4",SUMIFS(Energy_Purchases_MWh[Energy purchased],Energy_Purchases_MWh[Year],a!B$200,Energy_Purchases_MWh[Quarter],"Q4",Energy_Purchases_MWh[Plant Name],$F152), IF($G$5="Calendar Year",SUMIFS(Energy_Purchases_MWh[Energy purchased],Energy_Purchases_MWh[Year],a!B$200,Energy_Purchases_MWh[Plant Name],$F152),""))))))/10^3,"")</f>
        <v>7.9128423627000002</v>
      </c>
      <c r="I152" s="427">
        <f>IFERROR(SUM(IF($G$5="Q1",SUMIFS(Energy_Purchases_MWh[Energy purchased],Energy_Purchases_MWh[Year],a!C$200,Energy_Purchases_MWh[Quarter],"Q1",Energy_Purchases_MWh[Plant Name],$F152),IF($G$5="Q2",SUMIFS(Energy_Purchases_MWh[Energy purchased],Energy_Purchases_MWh[Year],a!C$200,Energy_Purchases_MWh[Quarter],"Q2",Energy_Purchases_MWh[Plant Name],$F152),IF($G$5="Q3",SUMIFS(Energy_Purchases_MWh[Energy purchased],Energy_Purchases_MWh[Year],a!C$200,Energy_Purchases_MWh[Quarter],"Q3",Energy_Purchases_MWh[Plant Name],$F152),IF($G$5="Q4",SUMIFS(Energy_Purchases_MWh[Energy purchased],Energy_Purchases_MWh[Year],a!C$200,Energy_Purchases_MWh[Quarter],"Q4",Energy_Purchases_MWh[Plant Name],$F152), IF($G$5="Calendar Year",SUMIFS(Energy_Purchases_MWh[Energy purchased],Energy_Purchases_MWh[Year],a!C$200,Energy_Purchases_MWh[Plant Name],$F152),""))))))/10^3,"")</f>
        <v>7.9969999999999999</v>
      </c>
      <c r="J152" s="427">
        <f>IFERROR(SUM(IF($G$5="Q1",SUMIFS(Energy_Purchases_MWh[Energy purchased],Energy_Purchases_MWh[Year],a!D$200,Energy_Purchases_MWh[Quarter],"Q1",Energy_Purchases_MWh[Plant Name],$F152),IF($G$5="Q2",SUMIFS(Energy_Purchases_MWh[Energy purchased],Energy_Purchases_MWh[Year],a!D$200,Energy_Purchases_MWh[Quarter],"Q2",Energy_Purchases_MWh[Plant Name],$F152),IF($G$5="Q3",SUMIFS(Energy_Purchases_MWh[Energy purchased],Energy_Purchases_MWh[Year],a!D$200,Energy_Purchases_MWh[Quarter],"Q3",Energy_Purchases_MWh[Plant Name],$F152),IF($G$5="Q4",SUMIFS(Energy_Purchases_MWh[Energy purchased],Energy_Purchases_MWh[Year],a!D$200,Energy_Purchases_MWh[Quarter],"Q4",Energy_Purchases_MWh[Plant Name],$F152), IF($G$5="Calendar Year",SUMIFS(Energy_Purchases_MWh[Energy purchased],Energy_Purchases_MWh[Year],a!D$200,Energy_Purchases_MWh[Plant Name],$F152),""))))))/10^3,"")</f>
        <v>7.1821700000000002</v>
      </c>
      <c r="K152" s="428">
        <f>IFERROR(SUM(IF($G$5="Q1",SUMIFS(Energy_Purchases_MWh[Energy purchased],Energy_Purchases_MWh[Year],a!E$200,Energy_Purchases_MWh[Quarter],"Q1",Energy_Purchases_MWh[Plant Name],$F152),IF($G$5="Q2",SUMIFS(Energy_Purchases_MWh[Energy purchased],Energy_Purchases_MWh[Year],a!E$200,Energy_Purchases_MWh[Quarter],"Q2",Energy_Purchases_MWh[Plant Name],$F152),IF($G$5="Q3",SUMIFS(Energy_Purchases_MWh[Energy purchased],Energy_Purchases_MWh[Year],a!E$200,Energy_Purchases_MWh[Quarter],"Q3",Energy_Purchases_MWh[Plant Name],$F152),IF($G$5="Q4",SUMIFS(Energy_Purchases_MWh[Energy purchased],Energy_Purchases_MWh[Year],a!E$200,Energy_Purchases_MWh[Quarter],"Q4",Energy_Purchases_MWh[Plant Name],$F152), IF($G$5="Calendar Year",SUMIFS(Energy_Purchases_MWh[Energy purchased],Energy_Purchases_MWh[Year],a!E$200,Energy_Purchases_MWh[Plant Name],$F152),""))))))/10^3,"")</f>
        <v>5.4004399999999997</v>
      </c>
    </row>
    <row r="153" spans="6:11" ht="16" thickBot="1">
      <c r="F153" s="429" t="s">
        <v>663</v>
      </c>
      <c r="G153" s="430">
        <f>IFERROR(SUM(IF($G$5="Q1",SUMIFS(Energy_Purchases_MWh[Energy purchased],Energy_Purchases_MWh[Year],a!A$200,Energy_Purchases_MWh[Quarter],"Q1",Energy_Purchases_MWh[Plant Name],$F153),IF($G$5="Q2",SUMIFS(Energy_Purchases_MWh[Energy purchased],Energy_Purchases_MWh[Year],a!A$200,Energy_Purchases_MWh[Quarter],"Q2",Energy_Purchases_MWh[Plant Name],$F153),IF($G$5="Q3",SUMIFS(Energy_Purchases_MWh[Energy purchased],Energy_Purchases_MWh[Year],a!A$200,Energy_Purchases_MWh[Quarter],"Q3",Energy_Purchases_MWh[Plant Name],$F153),IF($G$5="Q4",SUMIFS(Energy_Purchases_MWh[Energy purchased],Energy_Purchases_MWh[Year],a!A$200,Energy_Purchases_MWh[Quarter],"Q4",Energy_Purchases_MWh[Plant Name],$F153), IF($G$5="Calendar Year",SUMIFS(Energy_Purchases_MWh[Energy purchased],Energy_Purchases_MWh[Year],a!A$200,Energy_Purchases_MWh[Plant Name],$F153),""))))))/10^3,"")</f>
        <v>4.4016999999999999</v>
      </c>
      <c r="H153" s="430">
        <f>IFERROR(SUM(IF($G$5="Q1",SUMIFS(Energy_Purchases_MWh[Energy purchased],Energy_Purchases_MWh[Year],a!B$200,Energy_Purchases_MWh[Quarter],"Q1",Energy_Purchases_MWh[Plant Name],$F153),IF($G$5="Q2",SUMIFS(Energy_Purchases_MWh[Energy purchased],Energy_Purchases_MWh[Year],a!B$200,Energy_Purchases_MWh[Quarter],"Q2",Energy_Purchases_MWh[Plant Name],$F153),IF($G$5="Q3",SUMIFS(Energy_Purchases_MWh[Energy purchased],Energy_Purchases_MWh[Year],a!B$200,Energy_Purchases_MWh[Quarter],"Q3",Energy_Purchases_MWh[Plant Name],$F153),IF($G$5="Q4",SUMIFS(Energy_Purchases_MWh[Energy purchased],Energy_Purchases_MWh[Year],a!B$200,Energy_Purchases_MWh[Quarter],"Q4",Energy_Purchases_MWh[Plant Name],$F153), IF($G$5="Calendar Year",SUMIFS(Energy_Purchases_MWh[Energy purchased],Energy_Purchases_MWh[Year],a!B$200,Energy_Purchases_MWh[Plant Name],$F153),""))))))/10^3,"")</f>
        <v>3.3971999999999998</v>
      </c>
      <c r="I153" s="430">
        <f>IFERROR(SUM(IF($G$5="Q1",SUMIFS(Energy_Purchases_MWh[Energy purchased],Energy_Purchases_MWh[Year],a!C$200,Energy_Purchases_MWh[Quarter],"Q1",Energy_Purchases_MWh[Plant Name],$F153),IF($G$5="Q2",SUMIFS(Energy_Purchases_MWh[Energy purchased],Energy_Purchases_MWh[Year],a!C$200,Energy_Purchases_MWh[Quarter],"Q2",Energy_Purchases_MWh[Plant Name],$F153),IF($G$5="Q3",SUMIFS(Energy_Purchases_MWh[Energy purchased],Energy_Purchases_MWh[Year],a!C$200,Energy_Purchases_MWh[Quarter],"Q3",Energy_Purchases_MWh[Plant Name],$F153),IF($G$5="Q4",SUMIFS(Energy_Purchases_MWh[Energy purchased],Energy_Purchases_MWh[Year],a!C$200,Energy_Purchases_MWh[Quarter],"Q4",Energy_Purchases_MWh[Plant Name],$F153), IF($G$5="Calendar Year",SUMIFS(Energy_Purchases_MWh[Energy purchased],Energy_Purchases_MWh[Year],a!C$200,Energy_Purchases_MWh[Plant Name],$F153),""))))))/10^3,"")</f>
        <v>4.2</v>
      </c>
      <c r="J153" s="430">
        <f>IFERROR(SUM(IF($G$5="Q1",SUMIFS(Energy_Purchases_MWh[Energy purchased],Energy_Purchases_MWh[Year],a!D$200,Energy_Purchases_MWh[Quarter],"Q1",Energy_Purchases_MWh[Plant Name],$F153),IF($G$5="Q2",SUMIFS(Energy_Purchases_MWh[Energy purchased],Energy_Purchases_MWh[Year],a!D$200,Energy_Purchases_MWh[Quarter],"Q2",Energy_Purchases_MWh[Plant Name],$F153),IF($G$5="Q3",SUMIFS(Energy_Purchases_MWh[Energy purchased],Energy_Purchases_MWh[Year],a!D$200,Energy_Purchases_MWh[Quarter],"Q3",Energy_Purchases_MWh[Plant Name],$F153),IF($G$5="Q4",SUMIFS(Energy_Purchases_MWh[Energy purchased],Energy_Purchases_MWh[Year],a!D$200,Energy_Purchases_MWh[Quarter],"Q4",Energy_Purchases_MWh[Plant Name],$F153), IF($G$5="Calendar Year",SUMIFS(Energy_Purchases_MWh[Energy purchased],Energy_Purchases_MWh[Year],a!D$200,Energy_Purchases_MWh[Plant Name],$F153),""))))))/10^3,"")</f>
        <v>5.3087999999999997</v>
      </c>
      <c r="K153" s="431">
        <f>IFERROR(SUM(IF($G$5="Q1",SUMIFS(Energy_Purchases_MWh[Energy purchased],Energy_Purchases_MWh[Year],a!E$200,Energy_Purchases_MWh[Quarter],"Q1",Energy_Purchases_MWh[Plant Name],$F153),IF($G$5="Q2",SUMIFS(Energy_Purchases_MWh[Energy purchased],Energy_Purchases_MWh[Year],a!E$200,Energy_Purchases_MWh[Quarter],"Q2",Energy_Purchases_MWh[Plant Name],$F153),IF($G$5="Q3",SUMIFS(Energy_Purchases_MWh[Energy purchased],Energy_Purchases_MWh[Year],a!E$200,Energy_Purchases_MWh[Quarter],"Q3",Energy_Purchases_MWh[Plant Name],$F153),IF($G$5="Q4",SUMIFS(Energy_Purchases_MWh[Energy purchased],Energy_Purchases_MWh[Year],a!E$200,Energy_Purchases_MWh[Quarter],"Q4",Energy_Purchases_MWh[Plant Name],$F153), IF($G$5="Calendar Year",SUMIFS(Energy_Purchases_MWh[Energy purchased],Energy_Purchases_MWh[Year],a!E$200,Energy_Purchases_MWh[Plant Name],$F153),""))))))/10^3,"")</f>
        <v>6.2181000000000006</v>
      </c>
    </row>
    <row r="154" spans="6:11" ht="15" customHeight="1"/>
  </sheetData>
  <sheetProtection algorithmName="SHA-512" hashValue="vXgRIok6ivCFMbrbFfKQL87ZMS3WoSfgk4jcgL0qC11AzNNz7LBviPhwLDYmuckx1YMm0i7AGGI6Oj3SKWgj7g==" saltValue="pL12CLz0b63NBPO5MYzcuA==" spinCount="100000" sheet="1" objects="1" scenarios="1"/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A5EB60-A3A8-4492-8413-0C0267CD753B}">
          <x14:formula1>
            <xm:f>a!$A$100:$AC$100</xm:f>
          </x14:formula1>
          <xm:sqref>F5</xm:sqref>
        </x14:dataValidation>
        <x14:dataValidation type="list" allowBlank="1" showInputMessage="1" showErrorMessage="1" xr:uid="{4E810A2E-07E6-45A1-BB5D-7E8EAD1D1836}">
          <x14:formula1>
            <xm:f>a!$A$102:$E$102</xm:f>
          </x14:formula1>
          <xm:sqref>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30E5-84DF-4CC8-8104-68A90AC835EE}">
  <sheetPr published="0" codeName="Sheet3">
    <tabColor rgb="FF92D050"/>
  </sheetPr>
  <dimension ref="A1:BE220"/>
  <sheetViews>
    <sheetView showGridLines="0" zoomScaleNormal="100" zoomScaleSheetLayoutView="80" workbookViewId="0">
      <selection activeCell="D4" sqref="D4"/>
    </sheetView>
  </sheetViews>
  <sheetFormatPr defaultColWidth="8.81640625" defaultRowHeight="14.5"/>
  <cols>
    <col min="1" max="1" width="20.7265625" style="443" customWidth="1"/>
    <col min="2" max="56" width="15.54296875" style="49" customWidth="1"/>
    <col min="57" max="57" width="10.1796875" style="443" bestFit="1" customWidth="1"/>
    <col min="58" max="16384" width="8.81640625" style="443"/>
  </cols>
  <sheetData>
    <row r="1" spans="1:57" ht="15" thickBot="1"/>
    <row r="2" spans="1:57" ht="16.5" customHeight="1" thickBot="1">
      <c r="B2" s="895"/>
      <c r="C2" s="896"/>
      <c r="D2" s="897" t="s">
        <v>768</v>
      </c>
      <c r="E2" s="898"/>
      <c r="F2" s="898"/>
      <c r="G2" s="898"/>
      <c r="H2" s="898"/>
      <c r="I2" s="898"/>
      <c r="J2" s="898"/>
      <c r="K2" s="898"/>
      <c r="L2" s="898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  <c r="X2" s="444"/>
      <c r="Y2" s="444"/>
      <c r="Z2" s="444"/>
      <c r="AA2" s="444"/>
      <c r="AB2" s="444"/>
      <c r="AC2" s="444"/>
      <c r="AD2" s="444"/>
      <c r="AE2" s="899" t="s">
        <v>769</v>
      </c>
      <c r="AF2" s="899"/>
      <c r="AG2" s="900"/>
      <c r="AH2" s="445"/>
      <c r="AI2" s="445"/>
      <c r="AJ2" s="901" t="s">
        <v>770</v>
      </c>
      <c r="AK2" s="902"/>
      <c r="AL2" s="446"/>
      <c r="AM2" s="446"/>
      <c r="AN2" s="446"/>
      <c r="AO2" s="447"/>
      <c r="AP2" s="448"/>
      <c r="AQ2" s="448"/>
      <c r="AR2" s="903" t="s">
        <v>771</v>
      </c>
      <c r="AS2" s="903"/>
      <c r="AT2" s="903"/>
      <c r="AU2" s="903"/>
      <c r="AV2" s="904" t="s">
        <v>772</v>
      </c>
      <c r="AW2" s="905"/>
      <c r="AX2" s="449"/>
      <c r="AY2" s="894" t="s">
        <v>773</v>
      </c>
      <c r="AZ2" s="894"/>
      <c r="BA2" s="894"/>
      <c r="BB2" s="450"/>
      <c r="BC2" s="450"/>
      <c r="BD2" s="450"/>
    </row>
    <row r="3" spans="1:57" s="451" customFormat="1" ht="63" customHeight="1" thickBot="1">
      <c r="B3" s="452" t="s">
        <v>774</v>
      </c>
      <c r="C3" s="453" t="s">
        <v>775</v>
      </c>
      <c r="D3" s="454" t="s">
        <v>101</v>
      </c>
      <c r="E3" s="453" t="s">
        <v>104</v>
      </c>
      <c r="F3" s="453" t="s">
        <v>657</v>
      </c>
      <c r="G3" s="453" t="s">
        <v>67</v>
      </c>
      <c r="H3" s="453" t="s">
        <v>658</v>
      </c>
      <c r="I3" s="453" t="s">
        <v>659</v>
      </c>
      <c r="J3" s="455" t="s">
        <v>660</v>
      </c>
      <c r="K3" s="455" t="s">
        <v>71</v>
      </c>
      <c r="L3" s="455" t="s">
        <v>73</v>
      </c>
      <c r="M3" s="455" t="s">
        <v>75</v>
      </c>
      <c r="N3" s="455" t="s">
        <v>74</v>
      </c>
      <c r="O3" s="455" t="s">
        <v>76</v>
      </c>
      <c r="P3" s="455" t="s">
        <v>661</v>
      </c>
      <c r="Q3" s="455" t="s">
        <v>84</v>
      </c>
      <c r="R3" s="455" t="s">
        <v>662</v>
      </c>
      <c r="S3" s="455" t="s">
        <v>663</v>
      </c>
      <c r="T3" s="455" t="s">
        <v>664</v>
      </c>
      <c r="U3" s="455" t="s">
        <v>665</v>
      </c>
      <c r="V3" s="455" t="s">
        <v>666</v>
      </c>
      <c r="W3" s="455" t="s">
        <v>738</v>
      </c>
      <c r="X3" s="455" t="s">
        <v>739</v>
      </c>
      <c r="Y3" s="455" t="s">
        <v>732</v>
      </c>
      <c r="Z3" s="455" t="s">
        <v>733</v>
      </c>
      <c r="AA3" s="455" t="s">
        <v>734</v>
      </c>
      <c r="AB3" s="455" t="s">
        <v>735</v>
      </c>
      <c r="AC3" s="455" t="s">
        <v>776</v>
      </c>
      <c r="AD3" s="455" t="s">
        <v>23</v>
      </c>
      <c r="AE3" s="453" t="s">
        <v>667</v>
      </c>
      <c r="AF3" s="453" t="s">
        <v>668</v>
      </c>
      <c r="AG3" s="455" t="s">
        <v>68</v>
      </c>
      <c r="AH3" s="455" t="s">
        <v>731</v>
      </c>
      <c r="AI3" s="455" t="s">
        <v>519</v>
      </c>
      <c r="AJ3" s="456" t="s">
        <v>69</v>
      </c>
      <c r="AK3" s="456" t="s">
        <v>72</v>
      </c>
      <c r="AL3" s="456" t="s">
        <v>85</v>
      </c>
      <c r="AM3" s="456" t="s">
        <v>740</v>
      </c>
      <c r="AN3" s="456" t="s">
        <v>741</v>
      </c>
      <c r="AO3" s="456" t="s">
        <v>669</v>
      </c>
      <c r="AP3" s="456" t="s">
        <v>745</v>
      </c>
      <c r="AQ3" s="456" t="s">
        <v>521</v>
      </c>
      <c r="AR3" s="453" t="s">
        <v>742</v>
      </c>
      <c r="AS3" s="453" t="s">
        <v>670</v>
      </c>
      <c r="AT3" s="453" t="s">
        <v>82</v>
      </c>
      <c r="AU3" s="453" t="s">
        <v>83</v>
      </c>
      <c r="AV3" s="453" t="s">
        <v>41</v>
      </c>
      <c r="AW3" s="453" t="s">
        <v>671</v>
      </c>
      <c r="AX3" s="453" t="s">
        <v>16</v>
      </c>
      <c r="AY3" s="453" t="s">
        <v>743</v>
      </c>
      <c r="AZ3" s="453" t="s">
        <v>672</v>
      </c>
      <c r="BA3" s="453" t="s">
        <v>87</v>
      </c>
      <c r="BB3" s="453" t="s">
        <v>736</v>
      </c>
      <c r="BC3" s="453" t="s">
        <v>515</v>
      </c>
      <c r="BD3" s="453" t="s">
        <v>681</v>
      </c>
    </row>
    <row r="4" spans="1:57" s="451" customFormat="1" ht="33.75" customHeight="1" thickBot="1">
      <c r="B4" s="457">
        <v>2024</v>
      </c>
      <c r="C4" s="458" t="s">
        <v>8</v>
      </c>
      <c r="D4" s="459">
        <v>12760.415000000001</v>
      </c>
      <c r="E4" s="460"/>
      <c r="F4" s="459">
        <v>13196.73</v>
      </c>
      <c r="G4" s="459">
        <v>16480.015522792717</v>
      </c>
      <c r="H4" s="459">
        <v>23771.75</v>
      </c>
      <c r="I4" s="459">
        <v>4960.97</v>
      </c>
      <c r="J4" s="459">
        <v>5438</v>
      </c>
      <c r="K4" s="459">
        <v>9165.4</v>
      </c>
      <c r="L4" s="459">
        <v>6418.3</v>
      </c>
      <c r="M4" s="459">
        <v>5184.3900000000003</v>
      </c>
      <c r="N4" s="459">
        <v>3836.1869999999999</v>
      </c>
      <c r="O4" s="459">
        <v>18780.48</v>
      </c>
      <c r="P4" s="459">
        <v>5174.366</v>
      </c>
      <c r="Q4" s="459">
        <v>1534.6499999999999</v>
      </c>
      <c r="R4" s="459">
        <v>3077.6</v>
      </c>
      <c r="S4" s="459">
        <v>6218.1</v>
      </c>
      <c r="T4" s="459">
        <v>21302.62</v>
      </c>
      <c r="U4" s="459">
        <v>3903</v>
      </c>
      <c r="V4" s="459">
        <v>11172.7</v>
      </c>
      <c r="W4" s="459">
        <v>5978.23</v>
      </c>
      <c r="X4" s="459">
        <v>0</v>
      </c>
      <c r="Y4" s="459">
        <v>4619.3100000000004</v>
      </c>
      <c r="Z4" s="459">
        <v>24493.98</v>
      </c>
      <c r="AA4" s="459">
        <v>4941.08</v>
      </c>
      <c r="AB4" s="459">
        <v>8759.99</v>
      </c>
      <c r="AC4" s="459">
        <v>2603.96</v>
      </c>
      <c r="AD4" s="459">
        <v>0</v>
      </c>
      <c r="AE4" s="459">
        <v>47490.096299999997</v>
      </c>
      <c r="AF4" s="459">
        <v>1426.79</v>
      </c>
      <c r="AG4" s="459">
        <v>5157.3999999999996</v>
      </c>
      <c r="AH4" s="459">
        <v>31567.5</v>
      </c>
      <c r="AI4" s="459">
        <v>42456.77</v>
      </c>
      <c r="AJ4" s="459">
        <v>3758.009</v>
      </c>
      <c r="AK4" s="459">
        <v>3637.1</v>
      </c>
      <c r="AL4" s="459">
        <v>5400.44</v>
      </c>
      <c r="AM4" s="459">
        <v>3416.7669999999998</v>
      </c>
      <c r="AN4" s="459">
        <v>13.7814</v>
      </c>
      <c r="AO4" s="459">
        <v>4639.5</v>
      </c>
      <c r="AP4" s="459">
        <v>9198.6489999999994</v>
      </c>
      <c r="AQ4" s="459">
        <v>0</v>
      </c>
      <c r="AR4" s="459">
        <v>14133.143800000002</v>
      </c>
      <c r="AS4" s="461">
        <v>78.34080000000084</v>
      </c>
      <c r="AT4" s="460"/>
      <c r="AU4" s="460"/>
      <c r="AV4" s="459">
        <v>10151.334999999999</v>
      </c>
      <c r="AW4" s="459">
        <v>2044.3921</v>
      </c>
      <c r="AX4" s="462">
        <v>0</v>
      </c>
      <c r="AY4" s="459">
        <v>374508</v>
      </c>
      <c r="AZ4" s="459">
        <v>328474.40000000002</v>
      </c>
      <c r="BA4" s="459">
        <v>232958</v>
      </c>
      <c r="BB4" s="459">
        <v>191769.75</v>
      </c>
      <c r="BC4" s="459">
        <v>145088.41</v>
      </c>
      <c r="BD4" s="459"/>
      <c r="BE4" s="463"/>
    </row>
    <row r="5" spans="1:57" s="451" customFormat="1" ht="33.75" customHeight="1">
      <c r="B5" s="457">
        <v>2024</v>
      </c>
      <c r="C5" s="458" t="s">
        <v>19</v>
      </c>
      <c r="D5" s="459">
        <v>13734.545</v>
      </c>
      <c r="E5" s="460"/>
      <c r="F5" s="459">
        <v>15816.04</v>
      </c>
      <c r="G5" s="459">
        <v>17727.625</v>
      </c>
      <c r="H5" s="459">
        <v>26852.48</v>
      </c>
      <c r="I5" s="459">
        <v>5837.67</v>
      </c>
      <c r="J5" s="459">
        <v>8586</v>
      </c>
      <c r="K5" s="459">
        <v>7580.6000000000013</v>
      </c>
      <c r="L5" s="459">
        <v>6543.7</v>
      </c>
      <c r="M5" s="459">
        <v>5191.55</v>
      </c>
      <c r="N5" s="459">
        <v>5548.7629999999999</v>
      </c>
      <c r="O5" s="459">
        <v>18512.669999999998</v>
      </c>
      <c r="P5" s="459">
        <v>6098.61</v>
      </c>
      <c r="Q5" s="459">
        <v>2199.58</v>
      </c>
      <c r="R5" s="459">
        <v>3022.2999999999997</v>
      </c>
      <c r="S5" s="459">
        <v>8824.6</v>
      </c>
      <c r="T5" s="459">
        <v>15745.53</v>
      </c>
      <c r="U5" s="459">
        <v>4638.3999999999996</v>
      </c>
      <c r="V5" s="459">
        <v>8111</v>
      </c>
      <c r="W5" s="459">
        <v>5680.83</v>
      </c>
      <c r="X5" s="459">
        <v>5348.82</v>
      </c>
      <c r="Y5" s="459">
        <v>3518.36</v>
      </c>
      <c r="Z5" s="459">
        <v>22460.89</v>
      </c>
      <c r="AA5" s="459">
        <v>4422.0600000000004</v>
      </c>
      <c r="AB5" s="459">
        <v>8478.65</v>
      </c>
      <c r="AC5" s="464"/>
      <c r="AD5" s="459">
        <v>0</v>
      </c>
      <c r="AE5" s="459">
        <v>20767.999</v>
      </c>
      <c r="AF5" s="459">
        <v>1852.5060399999959</v>
      </c>
      <c r="AG5" s="459">
        <v>5917</v>
      </c>
      <c r="AH5" s="459">
        <v>24990</v>
      </c>
      <c r="AI5" s="459">
        <v>42049.45</v>
      </c>
      <c r="AJ5" s="459">
        <v>3661.8389999999999</v>
      </c>
      <c r="AK5" s="459">
        <v>3578.4</v>
      </c>
      <c r="AL5" s="459">
        <v>6927.35</v>
      </c>
      <c r="AM5" s="459">
        <v>4085.3589999999999</v>
      </c>
      <c r="AN5" s="459">
        <v>26.351279999999999</v>
      </c>
      <c r="AO5" s="459">
        <v>4741</v>
      </c>
      <c r="AP5" s="459">
        <v>5398.2359999999999</v>
      </c>
      <c r="AQ5" s="459">
        <v>0</v>
      </c>
      <c r="AR5" s="459">
        <v>15792.958000000001</v>
      </c>
      <c r="AS5" s="460"/>
      <c r="AT5" s="460"/>
      <c r="AU5" s="460"/>
      <c r="AV5" s="459">
        <v>11426.195091200008</v>
      </c>
      <c r="AW5" s="459">
        <v>1881.1595</v>
      </c>
      <c r="AX5" s="462">
        <v>0</v>
      </c>
      <c r="AY5" s="459">
        <v>383094</v>
      </c>
      <c r="AZ5" s="459">
        <v>354893.56800000003</v>
      </c>
      <c r="BA5" s="459">
        <v>276553</v>
      </c>
      <c r="BB5" s="459">
        <v>126793.13</v>
      </c>
      <c r="BC5" s="459">
        <v>43679.593999999997</v>
      </c>
      <c r="BD5" s="459">
        <v>45115.442999999999</v>
      </c>
    </row>
    <row r="6" spans="1:57" s="451" customFormat="1" ht="33.75" customHeight="1" thickBot="1">
      <c r="B6" s="465">
        <v>2024</v>
      </c>
      <c r="C6" s="466" t="s">
        <v>20</v>
      </c>
      <c r="D6" s="467">
        <v>12533.805</v>
      </c>
      <c r="E6" s="468"/>
      <c r="F6" s="467">
        <v>13233.08</v>
      </c>
      <c r="G6" s="467">
        <v>18856.512999999999</v>
      </c>
      <c r="H6" s="467">
        <v>24506.53</v>
      </c>
      <c r="I6" s="467">
        <v>4708.92</v>
      </c>
      <c r="J6" s="467">
        <v>9602</v>
      </c>
      <c r="K6" s="467">
        <v>3615.7</v>
      </c>
      <c r="L6" s="467">
        <v>6168</v>
      </c>
      <c r="M6" s="467">
        <v>4687.6710000000003</v>
      </c>
      <c r="N6" s="467">
        <v>4181.027</v>
      </c>
      <c r="O6" s="467">
        <v>19352.75</v>
      </c>
      <c r="P6" s="467">
        <v>6398.1109999999999</v>
      </c>
      <c r="Q6" s="467">
        <v>2518.1190000000001</v>
      </c>
      <c r="R6" s="467">
        <v>3430.9</v>
      </c>
      <c r="S6" s="467">
        <v>8741.1990000000005</v>
      </c>
      <c r="T6" s="467">
        <v>7121.41</v>
      </c>
      <c r="U6" s="467">
        <v>4978.8999999999996</v>
      </c>
      <c r="V6" s="467">
        <v>9030.2999999999993</v>
      </c>
      <c r="W6" s="467">
        <v>5054.7299999999996</v>
      </c>
      <c r="X6" s="467">
        <v>10970.44</v>
      </c>
      <c r="Y6" s="467">
        <v>3772</v>
      </c>
      <c r="Z6" s="467">
        <v>24105.9</v>
      </c>
      <c r="AA6" s="467">
        <v>564.03</v>
      </c>
      <c r="AB6" s="467">
        <v>2609.6</v>
      </c>
      <c r="AC6" s="469"/>
      <c r="AD6" s="469"/>
      <c r="AE6" s="467">
        <v>31100.539800000002</v>
      </c>
      <c r="AF6" s="467">
        <v>3671.1390000000001</v>
      </c>
      <c r="AG6" s="467">
        <v>2426.4</v>
      </c>
      <c r="AH6" s="467">
        <v>31316.400000000001</v>
      </c>
      <c r="AI6" s="467">
        <v>43962.19</v>
      </c>
      <c r="AJ6" s="467">
        <v>4364.1809999999996</v>
      </c>
      <c r="AK6" s="467">
        <v>3954.75</v>
      </c>
      <c r="AL6" s="467">
        <v>6503.01</v>
      </c>
      <c r="AM6" s="467">
        <v>4315.4769999999999</v>
      </c>
      <c r="AN6" s="467">
        <v>23.750400650000003</v>
      </c>
      <c r="AO6" s="467">
        <v>5165.5</v>
      </c>
      <c r="AP6" s="469"/>
      <c r="AQ6" s="469"/>
      <c r="AR6" s="467">
        <v>15331.144299999991</v>
      </c>
      <c r="AS6" s="468"/>
      <c r="AT6" s="468"/>
      <c r="AU6" s="468"/>
      <c r="AV6" s="467">
        <v>10655.289609549991</v>
      </c>
      <c r="AW6" s="467">
        <v>1828.9081000000001</v>
      </c>
      <c r="AX6" s="470">
        <v>0</v>
      </c>
      <c r="AY6" s="467">
        <v>381229.00000000006</v>
      </c>
      <c r="AZ6" s="467">
        <v>368554.97600000002</v>
      </c>
      <c r="BA6" s="467">
        <v>276650</v>
      </c>
      <c r="BB6" s="467">
        <v>193153</v>
      </c>
      <c r="BC6" s="467">
        <v>4603.63</v>
      </c>
      <c r="BD6" s="467">
        <v>0</v>
      </c>
    </row>
    <row r="7" spans="1:57" s="451" customFormat="1" ht="33.75" customHeight="1" thickTop="1">
      <c r="B7" s="471">
        <v>2023</v>
      </c>
      <c r="C7" s="472" t="s">
        <v>21</v>
      </c>
      <c r="D7" s="473">
        <v>14223.781000000001</v>
      </c>
      <c r="E7" s="474"/>
      <c r="F7" s="473">
        <v>17892.41</v>
      </c>
      <c r="G7" s="473">
        <v>19601.007000000001</v>
      </c>
      <c r="H7" s="473">
        <v>26774.84</v>
      </c>
      <c r="I7" s="473">
        <v>5048.0600000000004</v>
      </c>
      <c r="J7" s="473">
        <v>9771</v>
      </c>
      <c r="K7" s="473">
        <v>8109.7</v>
      </c>
      <c r="L7" s="473">
        <v>8130.1999999999989</v>
      </c>
      <c r="M7" s="473">
        <v>10162.41</v>
      </c>
      <c r="N7" s="473">
        <v>5544.8860000000004</v>
      </c>
      <c r="O7" s="473">
        <v>18951.79</v>
      </c>
      <c r="P7" s="473">
        <v>7088.7610000000004</v>
      </c>
      <c r="Q7" s="473">
        <v>4562.4799999999996</v>
      </c>
      <c r="R7" s="473">
        <v>4119.2</v>
      </c>
      <c r="S7" s="473">
        <v>7354.8</v>
      </c>
      <c r="T7" s="473">
        <v>17654.669999999998</v>
      </c>
      <c r="U7" s="473">
        <v>6277.4</v>
      </c>
      <c r="V7" s="473">
        <v>11180.6</v>
      </c>
      <c r="W7" s="473">
        <v>6302.08</v>
      </c>
      <c r="X7" s="473">
        <v>14118.08</v>
      </c>
      <c r="Y7" s="473">
        <v>6852.27</v>
      </c>
      <c r="Z7" s="473">
        <v>24336.81</v>
      </c>
      <c r="AA7" s="475"/>
      <c r="AB7" s="473">
        <v>7313.66</v>
      </c>
      <c r="AC7" s="476"/>
      <c r="AD7" s="476"/>
      <c r="AE7" s="473">
        <v>6472.8858</v>
      </c>
      <c r="AF7" s="473">
        <v>1660.9870000000001</v>
      </c>
      <c r="AG7" s="473">
        <v>1071.8</v>
      </c>
      <c r="AH7" s="473">
        <v>20957.699999999997</v>
      </c>
      <c r="AI7" s="473">
        <v>25665.09</v>
      </c>
      <c r="AJ7" s="473">
        <v>4492.4920000000002</v>
      </c>
      <c r="AK7" s="473">
        <v>4029.05</v>
      </c>
      <c r="AL7" s="473">
        <v>6461.3180000000002</v>
      </c>
      <c r="AM7" s="473">
        <v>4353.5020000000004</v>
      </c>
      <c r="AN7" s="473">
        <v>23.807280000000002</v>
      </c>
      <c r="AO7" s="473">
        <v>5268.2</v>
      </c>
      <c r="AP7" s="476"/>
      <c r="AQ7" s="476"/>
      <c r="AR7" s="473">
        <v>15426.342900000005</v>
      </c>
      <c r="AS7" s="474"/>
      <c r="AT7" s="474"/>
      <c r="AU7" s="474"/>
      <c r="AV7" s="473">
        <v>8706.9259999999995</v>
      </c>
      <c r="AW7" s="473">
        <v>1894.1360000000002</v>
      </c>
      <c r="AX7" s="477">
        <v>0</v>
      </c>
      <c r="AY7" s="473">
        <v>368632</v>
      </c>
      <c r="AZ7" s="473">
        <v>356864.64</v>
      </c>
      <c r="BA7" s="473">
        <v>281784</v>
      </c>
      <c r="BB7" s="473">
        <v>159058.95000000001</v>
      </c>
      <c r="BC7" s="473">
        <v>31128.409500000002</v>
      </c>
      <c r="BD7" s="473">
        <v>0</v>
      </c>
    </row>
    <row r="8" spans="1:57" s="451" customFormat="1" ht="33.75" customHeight="1">
      <c r="B8" s="478">
        <v>2023</v>
      </c>
      <c r="C8" s="479" t="s">
        <v>8</v>
      </c>
      <c r="D8" s="473">
        <v>11345.404</v>
      </c>
      <c r="E8" s="473">
        <v>1101.8915400000001</v>
      </c>
      <c r="F8" s="473">
        <v>1051.82</v>
      </c>
      <c r="G8" s="473">
        <v>15676.741</v>
      </c>
      <c r="H8" s="473">
        <v>19826.400000000001</v>
      </c>
      <c r="I8" s="473">
        <v>5622.29</v>
      </c>
      <c r="J8" s="473">
        <v>6380</v>
      </c>
      <c r="K8" s="473">
        <v>5731.8</v>
      </c>
      <c r="L8" s="473">
        <v>5200.7</v>
      </c>
      <c r="M8" s="473">
        <v>6510.67</v>
      </c>
      <c r="N8" s="473">
        <v>3687.6790000000001</v>
      </c>
      <c r="O8" s="473">
        <v>17273.2</v>
      </c>
      <c r="P8" s="473">
        <v>5027.8900000000003</v>
      </c>
      <c r="Q8" s="473">
        <v>1260.6199999999999</v>
      </c>
      <c r="R8" s="473">
        <v>3289.9</v>
      </c>
      <c r="S8" s="473">
        <v>5308.8</v>
      </c>
      <c r="T8" s="473">
        <v>12887.7</v>
      </c>
      <c r="U8" s="473">
        <v>4585.7</v>
      </c>
      <c r="V8" s="473">
        <v>8838.1</v>
      </c>
      <c r="W8" s="473">
        <v>5912.14</v>
      </c>
      <c r="X8" s="473">
        <v>10323.15</v>
      </c>
      <c r="Y8" s="473">
        <v>4331.26</v>
      </c>
      <c r="Z8" s="473">
        <v>24869.3</v>
      </c>
      <c r="AA8" s="480"/>
      <c r="AB8" s="473">
        <v>5653.74</v>
      </c>
      <c r="AC8" s="464"/>
      <c r="AD8" s="464"/>
      <c r="AE8" s="473">
        <v>16552.8963</v>
      </c>
      <c r="AF8" s="473">
        <v>2067.8881600000022</v>
      </c>
      <c r="AG8" s="473">
        <v>849.5</v>
      </c>
      <c r="AH8" s="473">
        <v>3048.4</v>
      </c>
      <c r="AI8" s="473">
        <v>39368.080000000002</v>
      </c>
      <c r="AJ8" s="473">
        <v>3940.3319999999999</v>
      </c>
      <c r="AK8" s="473">
        <v>3788.4</v>
      </c>
      <c r="AL8" s="473">
        <v>7182.17</v>
      </c>
      <c r="AM8" s="473">
        <v>4258.3050000000003</v>
      </c>
      <c r="AN8" s="473">
        <v>3.9239999999999999</v>
      </c>
      <c r="AO8" s="473">
        <v>5087.3</v>
      </c>
      <c r="AP8" s="464"/>
      <c r="AQ8" s="464"/>
      <c r="AR8" s="473">
        <v>15505.3619</v>
      </c>
      <c r="AS8" s="481"/>
      <c r="AT8" s="481"/>
      <c r="AU8" s="481"/>
      <c r="AV8" s="473">
        <v>12277.35734300002</v>
      </c>
      <c r="AW8" s="473">
        <v>1877.7348</v>
      </c>
      <c r="AX8" s="482">
        <v>0.44</v>
      </c>
      <c r="AY8" s="473">
        <v>433952</v>
      </c>
      <c r="AZ8" s="473">
        <v>386850.41600000003</v>
      </c>
      <c r="BA8" s="473">
        <v>299408</v>
      </c>
      <c r="BB8" s="473">
        <v>112986.25</v>
      </c>
      <c r="BC8" s="473">
        <v>7314.7311000000009</v>
      </c>
      <c r="BD8" s="473">
        <v>7098.3368000000009</v>
      </c>
    </row>
    <row r="9" spans="1:57" s="488" customFormat="1" ht="35.15" customHeight="1">
      <c r="A9" s="483"/>
      <c r="B9" s="478">
        <v>2023</v>
      </c>
      <c r="C9" s="479" t="s">
        <v>19</v>
      </c>
      <c r="D9" s="484">
        <v>11321.418</v>
      </c>
      <c r="E9" s="484">
        <v>2673.0880000000002</v>
      </c>
      <c r="F9" s="484">
        <v>18310.88</v>
      </c>
      <c r="G9" s="485">
        <v>17757.170999999998</v>
      </c>
      <c r="H9" s="485">
        <v>34641.21</v>
      </c>
      <c r="I9" s="485">
        <v>7422.27</v>
      </c>
      <c r="J9" s="485">
        <v>9859.0010000000002</v>
      </c>
      <c r="K9" s="485">
        <v>4233.2</v>
      </c>
      <c r="L9" s="485">
        <v>7538.2</v>
      </c>
      <c r="M9" s="485">
        <v>8646.2999999999993</v>
      </c>
      <c r="N9" s="486">
        <v>5510.2330000000002</v>
      </c>
      <c r="O9" s="486">
        <v>21119.65</v>
      </c>
      <c r="P9" s="486">
        <v>6754.1719999999996</v>
      </c>
      <c r="Q9" s="486">
        <v>3050.2489999999998</v>
      </c>
      <c r="R9" s="485">
        <v>4164.8999999999996</v>
      </c>
      <c r="S9" s="485">
        <v>6186.2</v>
      </c>
      <c r="T9" s="485">
        <v>8905.82</v>
      </c>
      <c r="U9" s="484">
        <v>5163.2</v>
      </c>
      <c r="V9" s="484">
        <v>11119.9</v>
      </c>
      <c r="W9" s="484">
        <v>4513.07</v>
      </c>
      <c r="X9" s="484">
        <v>12834.18</v>
      </c>
      <c r="Y9" s="484">
        <v>5085.24</v>
      </c>
      <c r="Z9" s="484">
        <v>18980.099999999999</v>
      </c>
      <c r="AA9" s="484">
        <v>6407.29</v>
      </c>
      <c r="AB9" s="484">
        <v>3214.9</v>
      </c>
      <c r="AC9" s="464"/>
      <c r="AD9" s="464"/>
      <c r="AE9" s="484">
        <v>14373.654</v>
      </c>
      <c r="AF9" s="484">
        <v>3269.7750000000001</v>
      </c>
      <c r="AG9" s="487">
        <v>109</v>
      </c>
      <c r="AH9" s="464"/>
      <c r="AI9" s="484">
        <v>35822.589999999997</v>
      </c>
      <c r="AJ9" s="484">
        <v>3470.1</v>
      </c>
      <c r="AK9" s="484">
        <v>3804.25</v>
      </c>
      <c r="AL9" s="484">
        <v>7925.73</v>
      </c>
      <c r="AM9" s="484">
        <v>3827.268</v>
      </c>
      <c r="AN9" s="464"/>
      <c r="AO9" s="484">
        <v>5170.3999999999996</v>
      </c>
      <c r="AP9" s="464"/>
      <c r="AQ9" s="464"/>
      <c r="AR9" s="484">
        <v>15258.819</v>
      </c>
      <c r="AS9" s="481"/>
      <c r="AT9" s="481"/>
      <c r="AU9" s="481"/>
      <c r="AV9" s="484">
        <v>5748.902</v>
      </c>
      <c r="AW9" s="484">
        <v>1967.3820000000001</v>
      </c>
      <c r="AX9" s="484">
        <v>0.70299999999999996</v>
      </c>
      <c r="AY9" s="484">
        <v>372131.67700000003</v>
      </c>
      <c r="AZ9" s="484">
        <v>338037.32799999998</v>
      </c>
      <c r="BA9" s="484">
        <v>261735</v>
      </c>
      <c r="BB9" s="484">
        <v>131791.15</v>
      </c>
      <c r="BC9" s="484">
        <v>6959.4340000000002</v>
      </c>
      <c r="BD9" s="484">
        <v>7076.4949999999999</v>
      </c>
    </row>
    <row r="10" spans="1:57" s="451" customFormat="1" ht="38.25" customHeight="1" thickBot="1">
      <c r="B10" s="489">
        <v>2023</v>
      </c>
      <c r="C10" s="490" t="s">
        <v>20</v>
      </c>
      <c r="D10" s="491">
        <v>10341.111999999999</v>
      </c>
      <c r="E10" s="491">
        <v>3138.181</v>
      </c>
      <c r="F10" s="491">
        <v>24128.29</v>
      </c>
      <c r="G10" s="492">
        <v>6405.1049999999996</v>
      </c>
      <c r="H10" s="492">
        <v>11687.97</v>
      </c>
      <c r="I10" s="492">
        <v>4819.25</v>
      </c>
      <c r="J10" s="492">
        <v>4186.2030000000004</v>
      </c>
      <c r="K10" s="492">
        <v>8208</v>
      </c>
      <c r="L10" s="492">
        <v>1066.5</v>
      </c>
      <c r="M10" s="492">
        <v>4673.1000000000004</v>
      </c>
      <c r="N10" s="492">
        <v>4897.91</v>
      </c>
      <c r="O10" s="492">
        <v>14162.43</v>
      </c>
      <c r="P10" s="492">
        <v>2435.8000000000002</v>
      </c>
      <c r="Q10" s="492">
        <v>4357.9840000000004</v>
      </c>
      <c r="R10" s="492">
        <v>3202.7</v>
      </c>
      <c r="S10" s="492">
        <v>1757.77</v>
      </c>
      <c r="T10" s="492">
        <v>4963.3</v>
      </c>
      <c r="U10" s="491">
        <v>4320.3</v>
      </c>
      <c r="V10" s="491">
        <v>10105.379999999999</v>
      </c>
      <c r="W10" s="491">
        <v>5079.1000000000004</v>
      </c>
      <c r="X10" s="491">
        <v>6882.9</v>
      </c>
      <c r="Y10" s="491">
        <v>3936.02</v>
      </c>
      <c r="Z10" s="491">
        <v>23424.06</v>
      </c>
      <c r="AA10" s="491">
        <v>3393.4799999999996</v>
      </c>
      <c r="AB10" s="469"/>
      <c r="AC10" s="469"/>
      <c r="AD10" s="469"/>
      <c r="AE10" s="491">
        <v>18332.8007</v>
      </c>
      <c r="AF10" s="491">
        <v>2642.9761800000001</v>
      </c>
      <c r="AG10" s="491">
        <v>2151.1</v>
      </c>
      <c r="AH10" s="469"/>
      <c r="AI10" s="491">
        <v>39930.17</v>
      </c>
      <c r="AJ10" s="491">
        <v>4107.3370000000004</v>
      </c>
      <c r="AK10" s="491">
        <v>4111.3</v>
      </c>
      <c r="AL10" s="491">
        <v>7287.86</v>
      </c>
      <c r="AM10" s="491">
        <v>4364.1049999999996</v>
      </c>
      <c r="AN10" s="469"/>
      <c r="AO10" s="491">
        <v>5278.5</v>
      </c>
      <c r="AP10" s="469"/>
      <c r="AQ10" s="469"/>
      <c r="AR10" s="491">
        <v>17787.630700000002</v>
      </c>
      <c r="AS10" s="493"/>
      <c r="AT10" s="493"/>
      <c r="AU10" s="493"/>
      <c r="AV10" s="491">
        <v>6915.1639999999998</v>
      </c>
      <c r="AW10" s="491">
        <v>1837.2466999999997</v>
      </c>
      <c r="AX10" s="491">
        <v>0</v>
      </c>
      <c r="AY10" s="491">
        <v>470133.36874938011</v>
      </c>
      <c r="AZ10" s="491">
        <v>410400.73599999998</v>
      </c>
      <c r="BA10" s="491">
        <v>271866</v>
      </c>
      <c r="BB10" s="469"/>
      <c r="BC10" s="491">
        <v>2553.0196000000001</v>
      </c>
      <c r="BD10" s="491">
        <v>2236.7683000000002</v>
      </c>
    </row>
    <row r="11" spans="1:57" s="451" customFormat="1" ht="33.75" customHeight="1" thickTop="1">
      <c r="B11" s="471">
        <v>2022</v>
      </c>
      <c r="C11" s="472" t="s">
        <v>21</v>
      </c>
      <c r="D11" s="473">
        <v>16288.224</v>
      </c>
      <c r="E11" s="473">
        <v>2887.12</v>
      </c>
      <c r="F11" s="473">
        <v>21141.19</v>
      </c>
      <c r="G11" s="473">
        <v>18525.838</v>
      </c>
      <c r="H11" s="473">
        <v>35472.773999999998</v>
      </c>
      <c r="I11" s="473">
        <v>5973.7</v>
      </c>
      <c r="J11" s="473">
        <v>9558</v>
      </c>
      <c r="K11" s="473">
        <v>4648.3</v>
      </c>
      <c r="L11" s="473">
        <v>9652.1</v>
      </c>
      <c r="M11" s="473">
        <v>11285.22</v>
      </c>
      <c r="N11" s="473">
        <v>5308.6009999999997</v>
      </c>
      <c r="O11" s="473">
        <v>19960.939999999999</v>
      </c>
      <c r="P11" s="473">
        <v>5806.3109999999997</v>
      </c>
      <c r="Q11" s="473">
        <v>5204.6000000000004</v>
      </c>
      <c r="R11" s="473">
        <v>4208.6000000000004</v>
      </c>
      <c r="S11" s="473">
        <v>7026.8</v>
      </c>
      <c r="T11" s="473">
        <v>9455.09</v>
      </c>
      <c r="U11" s="473">
        <v>5625.5</v>
      </c>
      <c r="V11" s="473">
        <v>11240.3</v>
      </c>
      <c r="W11" s="473">
        <v>6572.97</v>
      </c>
      <c r="X11" s="473">
        <v>12252.31</v>
      </c>
      <c r="Y11" s="473">
        <v>7975.88</v>
      </c>
      <c r="Z11" s="473">
        <v>21453.45</v>
      </c>
      <c r="AA11" s="473">
        <v>7690.34</v>
      </c>
      <c r="AB11" s="476"/>
      <c r="AC11" s="476"/>
      <c r="AD11" s="476"/>
      <c r="AE11" s="473">
        <v>16791.962600000003</v>
      </c>
      <c r="AF11" s="473">
        <v>1286.19</v>
      </c>
      <c r="AG11" s="473">
        <v>6402.9</v>
      </c>
      <c r="AH11" s="476"/>
      <c r="AI11" s="473">
        <v>37040.86</v>
      </c>
      <c r="AJ11" s="473">
        <v>4401.0479999999998</v>
      </c>
      <c r="AK11" s="473">
        <v>4109</v>
      </c>
      <c r="AL11" s="473">
        <v>6770.86</v>
      </c>
      <c r="AM11" s="473">
        <v>3630.0569999999998</v>
      </c>
      <c r="AN11" s="476"/>
      <c r="AO11" s="473">
        <v>4585.3999999999996</v>
      </c>
      <c r="AP11" s="476"/>
      <c r="AQ11" s="476"/>
      <c r="AR11" s="473">
        <v>17211.160499999991</v>
      </c>
      <c r="AS11" s="473">
        <v>1544.17</v>
      </c>
      <c r="AT11" s="474"/>
      <c r="AU11" s="474"/>
      <c r="AV11" s="473">
        <v>5311.35</v>
      </c>
      <c r="AW11" s="473">
        <v>1885.1761000000001</v>
      </c>
      <c r="AX11" s="473">
        <v>0</v>
      </c>
      <c r="AY11" s="473">
        <v>383972.31699999992</v>
      </c>
      <c r="AZ11" s="473">
        <v>371219.57199999999</v>
      </c>
      <c r="BA11" s="473">
        <v>263328</v>
      </c>
      <c r="BB11" s="476"/>
      <c r="BC11" s="473">
        <v>14794.253799999999</v>
      </c>
      <c r="BD11" s="476"/>
    </row>
    <row r="12" spans="1:57" s="488" customFormat="1" ht="35.15" customHeight="1">
      <c r="A12" s="483"/>
      <c r="B12" s="478">
        <v>2022</v>
      </c>
      <c r="C12" s="479" t="s">
        <v>8</v>
      </c>
      <c r="D12" s="484">
        <v>13868</v>
      </c>
      <c r="E12" s="484">
        <v>2343</v>
      </c>
      <c r="F12" s="484">
        <v>13259</v>
      </c>
      <c r="G12" s="484">
        <v>10287</v>
      </c>
      <c r="H12" s="484">
        <v>16460</v>
      </c>
      <c r="I12" s="484">
        <v>4775</v>
      </c>
      <c r="J12" s="484">
        <v>8918</v>
      </c>
      <c r="K12" s="484">
        <v>7928</v>
      </c>
      <c r="L12" s="484">
        <v>4746</v>
      </c>
      <c r="M12" s="484">
        <v>6823</v>
      </c>
      <c r="N12" s="494">
        <v>3954</v>
      </c>
      <c r="O12" s="494">
        <v>10107</v>
      </c>
      <c r="P12" s="494">
        <v>3748</v>
      </c>
      <c r="Q12" s="494">
        <v>1365</v>
      </c>
      <c r="R12" s="484">
        <v>3343</v>
      </c>
      <c r="S12" s="484">
        <v>4200</v>
      </c>
      <c r="T12" s="484">
        <v>10258</v>
      </c>
      <c r="U12" s="484">
        <v>4262</v>
      </c>
      <c r="V12" s="484">
        <v>5513</v>
      </c>
      <c r="W12" s="484">
        <v>5358</v>
      </c>
      <c r="X12" s="484">
        <v>9826</v>
      </c>
      <c r="Y12" s="484">
        <v>4772</v>
      </c>
      <c r="Z12" s="484">
        <v>17867</v>
      </c>
      <c r="AA12" s="484">
        <v>5050</v>
      </c>
      <c r="AB12" s="464"/>
      <c r="AC12" s="464"/>
      <c r="AD12" s="464"/>
      <c r="AE12" s="484">
        <v>41283</v>
      </c>
      <c r="AF12" s="484">
        <v>1716</v>
      </c>
      <c r="AG12" s="484">
        <v>7454</v>
      </c>
      <c r="AH12" s="464"/>
      <c r="AI12" s="484">
        <v>44532</v>
      </c>
      <c r="AJ12" s="484">
        <v>3742</v>
      </c>
      <c r="AK12" s="484">
        <v>3715</v>
      </c>
      <c r="AL12" s="484">
        <v>7997</v>
      </c>
      <c r="AM12" s="484">
        <v>3505</v>
      </c>
      <c r="AN12" s="464"/>
      <c r="AO12" s="484">
        <v>4271</v>
      </c>
      <c r="AP12" s="464"/>
      <c r="AQ12" s="464"/>
      <c r="AR12" s="484">
        <v>21897</v>
      </c>
      <c r="AS12" s="484">
        <v>3540</v>
      </c>
      <c r="AT12" s="481"/>
      <c r="AU12" s="481"/>
      <c r="AV12" s="484">
        <v>8924</v>
      </c>
      <c r="AW12" s="484">
        <v>1675</v>
      </c>
      <c r="AX12" s="484"/>
      <c r="AY12" s="484">
        <v>444614</v>
      </c>
      <c r="AZ12" s="484">
        <v>365342</v>
      </c>
      <c r="BA12" s="484">
        <v>227354</v>
      </c>
      <c r="BB12" s="464"/>
      <c r="BC12" s="484">
        <v>8737</v>
      </c>
      <c r="BD12" s="464"/>
    </row>
    <row r="13" spans="1:57" s="488" customFormat="1" ht="35.15" customHeight="1">
      <c r="A13" s="483"/>
      <c r="B13" s="478">
        <v>2022</v>
      </c>
      <c r="C13" s="479" t="s">
        <v>19</v>
      </c>
      <c r="D13" s="484">
        <v>14105.998</v>
      </c>
      <c r="E13" s="484">
        <v>1293.501</v>
      </c>
      <c r="F13" s="484">
        <v>16011.83</v>
      </c>
      <c r="G13" s="484">
        <v>14691.9</v>
      </c>
      <c r="H13" s="484">
        <v>20727.63</v>
      </c>
      <c r="I13" s="484">
        <v>6173.01</v>
      </c>
      <c r="J13" s="484">
        <v>8897</v>
      </c>
      <c r="K13" s="484">
        <v>2271</v>
      </c>
      <c r="L13" s="484">
        <v>6026.5</v>
      </c>
      <c r="M13" s="484">
        <v>6190.76</v>
      </c>
      <c r="N13" s="494">
        <v>4887.3180000000002</v>
      </c>
      <c r="O13" s="494">
        <v>15267.2</v>
      </c>
      <c r="P13" s="494">
        <v>3834.7289999999998</v>
      </c>
      <c r="Q13" s="494">
        <v>2379.2800000000002</v>
      </c>
      <c r="R13" s="484">
        <v>3244.4</v>
      </c>
      <c r="S13" s="484">
        <v>6383.6</v>
      </c>
      <c r="T13" s="484">
        <v>5126.37</v>
      </c>
      <c r="U13" s="484">
        <v>4250.8999999999996</v>
      </c>
      <c r="V13" s="484">
        <v>7793.7</v>
      </c>
      <c r="W13" s="484">
        <v>5175.6499999999996</v>
      </c>
      <c r="X13" s="484">
        <v>8746.67</v>
      </c>
      <c r="Y13" s="484">
        <v>4633.8999999999996</v>
      </c>
      <c r="Z13" s="484">
        <v>14634.773999999999</v>
      </c>
      <c r="AA13" s="484">
        <v>5289.12</v>
      </c>
      <c r="AB13" s="464"/>
      <c r="AC13" s="464"/>
      <c r="AD13" s="464"/>
      <c r="AE13" s="484">
        <v>49199.5023</v>
      </c>
      <c r="AF13" s="484">
        <v>0</v>
      </c>
      <c r="AG13" s="484">
        <v>11440</v>
      </c>
      <c r="AH13" s="464"/>
      <c r="AI13" s="484">
        <v>42808.5</v>
      </c>
      <c r="AJ13" s="484">
        <v>3909.9639999999999</v>
      </c>
      <c r="AK13" s="484">
        <v>3764.85</v>
      </c>
      <c r="AL13" s="484">
        <v>8771.08</v>
      </c>
      <c r="AM13" s="484">
        <v>4147.8549999999996</v>
      </c>
      <c r="AN13" s="464"/>
      <c r="AO13" s="484">
        <v>5220.3</v>
      </c>
      <c r="AP13" s="464"/>
      <c r="AQ13" s="464"/>
      <c r="AR13" s="484">
        <v>15453.300000000045</v>
      </c>
      <c r="AS13" s="484">
        <v>4247.17</v>
      </c>
      <c r="AT13" s="481"/>
      <c r="AU13" s="481"/>
      <c r="AV13" s="484">
        <v>5129.1499999999996</v>
      </c>
      <c r="AW13" s="484">
        <v>1717.1369000000002</v>
      </c>
      <c r="AX13" s="484">
        <v>5.149</v>
      </c>
      <c r="AY13" s="484">
        <v>363900</v>
      </c>
      <c r="AZ13" s="484">
        <v>354373.04</v>
      </c>
      <c r="BA13" s="484">
        <v>273764</v>
      </c>
      <c r="BB13" s="464"/>
      <c r="BC13" s="484">
        <v>8128.7815000000001</v>
      </c>
      <c r="BD13" s="464"/>
    </row>
    <row r="14" spans="1:57" s="488" customFormat="1" ht="35.15" customHeight="1" thickBot="1">
      <c r="A14" s="483"/>
      <c r="B14" s="489">
        <v>2022</v>
      </c>
      <c r="C14" s="490" t="s">
        <v>20</v>
      </c>
      <c r="D14" s="491">
        <v>10763.258</v>
      </c>
      <c r="E14" s="491">
        <v>3034.982</v>
      </c>
      <c r="F14" s="491">
        <v>9721.14</v>
      </c>
      <c r="G14" s="491">
        <v>6432.424</v>
      </c>
      <c r="H14" s="491">
        <v>10497.91</v>
      </c>
      <c r="I14" s="491">
        <v>5092.1499999999996</v>
      </c>
      <c r="J14" s="491">
        <v>9437</v>
      </c>
      <c r="K14" s="491">
        <v>432.7</v>
      </c>
      <c r="L14" s="491">
        <v>4502.5</v>
      </c>
      <c r="M14" s="491">
        <v>3397.17</v>
      </c>
      <c r="N14" s="495">
        <v>4288.92</v>
      </c>
      <c r="O14" s="496">
        <v>7055.369999999999</v>
      </c>
      <c r="P14" s="496">
        <v>3318.3490000000006</v>
      </c>
      <c r="Q14" s="496">
        <v>1759.52</v>
      </c>
      <c r="R14" s="496">
        <v>2695.3</v>
      </c>
      <c r="S14" s="496">
        <v>7066.6</v>
      </c>
      <c r="T14" s="496">
        <v>750.74</v>
      </c>
      <c r="U14" s="496">
        <v>3951.7</v>
      </c>
      <c r="V14" s="496">
        <v>4602.7</v>
      </c>
      <c r="W14" s="496">
        <v>3544.87</v>
      </c>
      <c r="X14" s="496">
        <v>5647.15</v>
      </c>
      <c r="Y14" s="496">
        <v>3429.64</v>
      </c>
      <c r="Z14" s="496">
        <v>14498.15</v>
      </c>
      <c r="AA14" s="469">
        <v>0</v>
      </c>
      <c r="AB14" s="469"/>
      <c r="AC14" s="469"/>
      <c r="AD14" s="469"/>
      <c r="AE14" s="496">
        <v>52368.608</v>
      </c>
      <c r="AF14" s="496">
        <v>0</v>
      </c>
      <c r="AG14" s="496">
        <v>10404.6</v>
      </c>
      <c r="AH14" s="469"/>
      <c r="AI14" s="496">
        <v>40425.949999999997</v>
      </c>
      <c r="AJ14" s="496">
        <v>4123.1059999999998</v>
      </c>
      <c r="AK14" s="496">
        <v>3936.8</v>
      </c>
      <c r="AL14" s="496">
        <v>7845.84</v>
      </c>
      <c r="AM14" s="496">
        <v>4266.6509999999998</v>
      </c>
      <c r="AN14" s="469"/>
      <c r="AO14" s="496">
        <v>5119.3</v>
      </c>
      <c r="AP14" s="469"/>
      <c r="AQ14" s="469"/>
      <c r="AR14" s="496">
        <v>6330.7000000000462</v>
      </c>
      <c r="AS14" s="496">
        <v>4663.8599999999997</v>
      </c>
      <c r="AT14" s="493"/>
      <c r="AU14" s="493"/>
      <c r="AV14" s="496">
        <v>1981.2</v>
      </c>
      <c r="AW14" s="496">
        <v>1510.857</v>
      </c>
      <c r="AX14" s="496"/>
      <c r="AY14" s="496">
        <v>395201</v>
      </c>
      <c r="AZ14" s="496">
        <v>407960.51299999998</v>
      </c>
      <c r="BA14" s="496">
        <v>282970</v>
      </c>
      <c r="BB14" s="469"/>
      <c r="BC14" s="496">
        <v>1702.1829999999998</v>
      </c>
      <c r="BD14" s="469"/>
    </row>
    <row r="15" spans="1:57" s="488" customFormat="1" ht="35.15" customHeight="1" thickTop="1">
      <c r="A15" s="483"/>
      <c r="B15" s="497">
        <v>2021</v>
      </c>
      <c r="C15" s="498" t="s">
        <v>21</v>
      </c>
      <c r="D15" s="499">
        <v>14734.118</v>
      </c>
      <c r="E15" s="499">
        <v>1108.3800000000001</v>
      </c>
      <c r="F15" s="499">
        <v>19610.509999999998</v>
      </c>
      <c r="G15" s="473">
        <v>18020.642100000001</v>
      </c>
      <c r="H15" s="473">
        <v>33065.03</v>
      </c>
      <c r="I15" s="473">
        <v>1926.4</v>
      </c>
      <c r="J15" s="473">
        <v>8427</v>
      </c>
      <c r="K15" s="473">
        <v>5217.8</v>
      </c>
      <c r="L15" s="473">
        <v>7930.5</v>
      </c>
      <c r="M15" s="473">
        <v>7524.19</v>
      </c>
      <c r="N15" s="473">
        <v>4632.3590000000004</v>
      </c>
      <c r="O15" s="473">
        <v>20220.25</v>
      </c>
      <c r="P15" s="473">
        <v>5208.9709999999995</v>
      </c>
      <c r="Q15" s="473">
        <v>4556.47</v>
      </c>
      <c r="R15" s="473">
        <v>4448.3</v>
      </c>
      <c r="S15" s="473">
        <v>9956.9</v>
      </c>
      <c r="T15" s="473">
        <v>12881.198</v>
      </c>
      <c r="U15" s="473">
        <v>5889.5</v>
      </c>
      <c r="V15" s="473">
        <v>11741.5</v>
      </c>
      <c r="W15" s="473">
        <v>4483.9399999999996</v>
      </c>
      <c r="X15" s="473">
        <v>4476.5</v>
      </c>
      <c r="Y15" s="473">
        <v>1488.01</v>
      </c>
      <c r="Z15" s="473">
        <v>2281.83</v>
      </c>
      <c r="AA15" s="476"/>
      <c r="AB15" s="476"/>
      <c r="AC15" s="476"/>
      <c r="AD15" s="476"/>
      <c r="AE15" s="473">
        <v>22824.4915</v>
      </c>
      <c r="AF15" s="473">
        <v>0.1</v>
      </c>
      <c r="AG15" s="473">
        <v>11156.1</v>
      </c>
      <c r="AH15" s="476"/>
      <c r="AI15" s="473">
        <v>26933.200000000001</v>
      </c>
      <c r="AJ15" s="473">
        <v>4278.2960000000003</v>
      </c>
      <c r="AK15" s="473">
        <v>4119.8</v>
      </c>
      <c r="AL15" s="473">
        <v>7588.06</v>
      </c>
      <c r="AM15" s="473">
        <v>4472.982</v>
      </c>
      <c r="AN15" s="476"/>
      <c r="AO15" s="473">
        <v>5242.9</v>
      </c>
      <c r="AP15" s="476"/>
      <c r="AQ15" s="476"/>
      <c r="AR15" s="473">
        <v>0</v>
      </c>
      <c r="AS15" s="473">
        <v>2352.143</v>
      </c>
      <c r="AT15" s="474"/>
      <c r="AU15" s="474"/>
      <c r="AV15" s="473">
        <v>4335.05</v>
      </c>
      <c r="AW15" s="473">
        <v>1573.6067999999998</v>
      </c>
      <c r="AX15" s="473"/>
      <c r="AY15" s="473">
        <v>361925</v>
      </c>
      <c r="AZ15" s="473">
        <v>389072.26299999998</v>
      </c>
      <c r="BA15" s="473">
        <v>252914</v>
      </c>
      <c r="BB15" s="476"/>
      <c r="BC15" s="473">
        <v>12626.0761</v>
      </c>
      <c r="BD15" s="476"/>
    </row>
    <row r="16" spans="1:57" s="488" customFormat="1" ht="35.15" customHeight="1">
      <c r="A16" s="483"/>
      <c r="B16" s="478">
        <v>2021</v>
      </c>
      <c r="C16" s="479" t="s">
        <v>8</v>
      </c>
      <c r="D16" s="484">
        <v>11132.474</v>
      </c>
      <c r="E16" s="484">
        <v>0</v>
      </c>
      <c r="F16" s="484">
        <v>15283.88</v>
      </c>
      <c r="G16" s="484">
        <v>13546.099</v>
      </c>
      <c r="H16" s="484">
        <v>12342.720000000008</v>
      </c>
      <c r="I16" s="484">
        <v>2813.84</v>
      </c>
      <c r="J16" s="484">
        <v>6879</v>
      </c>
      <c r="K16" s="484">
        <v>5284.4</v>
      </c>
      <c r="L16" s="484">
        <v>5916.9</v>
      </c>
      <c r="M16" s="484">
        <v>6177.66</v>
      </c>
      <c r="N16" s="484">
        <v>3518.7950000000001</v>
      </c>
      <c r="O16" s="484">
        <v>14833.981</v>
      </c>
      <c r="P16" s="484">
        <v>3941.306</v>
      </c>
      <c r="Q16" s="484">
        <v>1920.36</v>
      </c>
      <c r="R16" s="484">
        <v>3754.3999999999996</v>
      </c>
      <c r="S16" s="484">
        <v>3397.2</v>
      </c>
      <c r="T16" s="484">
        <v>6892.4891611000003</v>
      </c>
      <c r="U16" s="484">
        <v>4399.3999999999996</v>
      </c>
      <c r="V16" s="484">
        <v>7847.7427299999999</v>
      </c>
      <c r="W16" s="484">
        <v>4366.5559999999996</v>
      </c>
      <c r="X16" s="484">
        <v>999.12</v>
      </c>
      <c r="Y16" s="464"/>
      <c r="Z16" s="464"/>
      <c r="AA16" s="464"/>
      <c r="AB16" s="464"/>
      <c r="AC16" s="464"/>
      <c r="AD16" s="464"/>
      <c r="AE16" s="484">
        <v>48242.886900000005</v>
      </c>
      <c r="AF16" s="484">
        <v>0.127</v>
      </c>
      <c r="AG16" s="484">
        <v>10878.5</v>
      </c>
      <c r="AH16" s="464"/>
      <c r="AI16" s="484">
        <v>25784.377</v>
      </c>
      <c r="AJ16" s="484">
        <v>3781.172</v>
      </c>
      <c r="AK16" s="484">
        <v>3771.35</v>
      </c>
      <c r="AL16" s="484">
        <v>7912.8423627000002</v>
      </c>
      <c r="AM16" s="484">
        <v>4181.7749999999996</v>
      </c>
      <c r="AN16" s="464"/>
      <c r="AO16" s="484">
        <v>4892.2</v>
      </c>
      <c r="AP16" s="464"/>
      <c r="AQ16" s="464"/>
      <c r="AR16" s="484">
        <v>13020.899999999952</v>
      </c>
      <c r="AS16" s="484">
        <v>1206.3199999999997</v>
      </c>
      <c r="AT16" s="481"/>
      <c r="AU16" s="481"/>
      <c r="AV16" s="484">
        <v>4421.9759999999997</v>
      </c>
      <c r="AW16" s="484">
        <v>1440.7070000000003</v>
      </c>
      <c r="AX16" s="484"/>
      <c r="AY16" s="484">
        <v>398512</v>
      </c>
      <c r="AZ16" s="484">
        <v>390088.70400000003</v>
      </c>
      <c r="BA16" s="484">
        <v>207034</v>
      </c>
      <c r="BB16" s="464"/>
      <c r="BC16" s="484">
        <v>10722.03</v>
      </c>
      <c r="BD16" s="464"/>
    </row>
    <row r="17" spans="1:56" s="488" customFormat="1" ht="35.15" customHeight="1">
      <c r="A17" s="483"/>
      <c r="B17" s="478">
        <v>2021</v>
      </c>
      <c r="C17" s="479" t="s">
        <v>19</v>
      </c>
      <c r="D17" s="484">
        <v>9967.134</v>
      </c>
      <c r="E17" s="484">
        <v>0</v>
      </c>
      <c r="F17" s="484">
        <v>15949.23</v>
      </c>
      <c r="G17" s="484">
        <v>15884.602000000001</v>
      </c>
      <c r="H17" s="484">
        <v>25711.88</v>
      </c>
      <c r="I17" s="484">
        <v>3072.03</v>
      </c>
      <c r="J17" s="484">
        <v>7368</v>
      </c>
      <c r="K17" s="484">
        <v>2613.3000000000002</v>
      </c>
      <c r="L17" s="484">
        <v>5988.1</v>
      </c>
      <c r="M17" s="484">
        <v>4967.8500000000004</v>
      </c>
      <c r="N17" s="494">
        <v>5642.8379999999997</v>
      </c>
      <c r="O17" s="494">
        <v>18565.219000000001</v>
      </c>
      <c r="P17" s="494">
        <v>4839.9979999999996</v>
      </c>
      <c r="Q17" s="494">
        <v>3008.25</v>
      </c>
      <c r="R17" s="484">
        <v>3335.9</v>
      </c>
      <c r="S17" s="484">
        <v>4902</v>
      </c>
      <c r="T17" s="484">
        <v>6496.259</v>
      </c>
      <c r="U17" s="484">
        <v>4179.3999999999996</v>
      </c>
      <c r="V17" s="484">
        <v>9125.5830000000005</v>
      </c>
      <c r="W17" s="484">
        <v>440.12</v>
      </c>
      <c r="X17" s="464"/>
      <c r="Y17" s="464"/>
      <c r="Z17" s="464"/>
      <c r="AA17" s="464"/>
      <c r="AB17" s="464"/>
      <c r="AC17" s="464"/>
      <c r="AD17" s="464"/>
      <c r="AE17" s="484">
        <v>51847.449000000001</v>
      </c>
      <c r="AF17" s="484">
        <v>4.1360000000000001</v>
      </c>
      <c r="AG17" s="484">
        <v>9127.9</v>
      </c>
      <c r="AH17" s="464"/>
      <c r="AI17" s="464"/>
      <c r="AJ17" s="484">
        <v>3574.7379999999998</v>
      </c>
      <c r="AK17" s="484">
        <v>3881.3</v>
      </c>
      <c r="AL17" s="484">
        <v>8481.0217071000006</v>
      </c>
      <c r="AM17" s="484">
        <v>4122.5379999999996</v>
      </c>
      <c r="AN17" s="464"/>
      <c r="AO17" s="484">
        <v>5302</v>
      </c>
      <c r="AP17" s="464"/>
      <c r="AQ17" s="464"/>
      <c r="AR17" s="484">
        <v>15355.599999999851</v>
      </c>
      <c r="AS17" s="484">
        <v>1511.53</v>
      </c>
      <c r="AT17" s="481"/>
      <c r="AU17" s="481"/>
      <c r="AV17" s="484">
        <v>7691.6350000000002</v>
      </c>
      <c r="AW17" s="484">
        <v>1425.441</v>
      </c>
      <c r="AX17" s="484"/>
      <c r="AY17" s="484">
        <v>357530.40638000006</v>
      </c>
      <c r="AZ17" s="484">
        <v>391403.712</v>
      </c>
      <c r="BA17" s="484">
        <v>210935</v>
      </c>
      <c r="BB17" s="464"/>
      <c r="BC17" s="484">
        <v>104.81310000000001</v>
      </c>
      <c r="BD17" s="464"/>
    </row>
    <row r="18" spans="1:56" s="488" customFormat="1" ht="35.15" customHeight="1" thickBot="1">
      <c r="A18" s="483"/>
      <c r="B18" s="489">
        <v>2021</v>
      </c>
      <c r="C18" s="490" t="s">
        <v>20</v>
      </c>
      <c r="D18" s="491">
        <v>6395.433</v>
      </c>
      <c r="E18" s="491">
        <v>0</v>
      </c>
      <c r="F18" s="491">
        <v>12121.4</v>
      </c>
      <c r="G18" s="491">
        <v>14745.790999999999</v>
      </c>
      <c r="H18" s="491">
        <v>15715.98</v>
      </c>
      <c r="I18" s="491">
        <v>2798.88</v>
      </c>
      <c r="J18" s="491">
        <v>6659</v>
      </c>
      <c r="K18" s="491">
        <v>724.9</v>
      </c>
      <c r="L18" s="491">
        <v>5164.7</v>
      </c>
      <c r="M18" s="491">
        <v>3893.03</v>
      </c>
      <c r="N18" s="495">
        <v>3074.5529999999999</v>
      </c>
      <c r="O18" s="496">
        <v>15185.02</v>
      </c>
      <c r="P18" s="496">
        <v>4337.5420000000004</v>
      </c>
      <c r="Q18" s="496">
        <v>1888.53</v>
      </c>
      <c r="R18" s="496">
        <v>2857</v>
      </c>
      <c r="S18" s="496">
        <v>8208.9</v>
      </c>
      <c r="T18" s="496">
        <v>1238.6721916000001</v>
      </c>
      <c r="U18" s="496">
        <v>4132.3990000000003</v>
      </c>
      <c r="V18" s="496">
        <v>5681.3105799999994</v>
      </c>
      <c r="W18" s="469">
        <v>0</v>
      </c>
      <c r="X18" s="469"/>
      <c r="Y18" s="469"/>
      <c r="Z18" s="469"/>
      <c r="AA18" s="469"/>
      <c r="AB18" s="469"/>
      <c r="AC18" s="469"/>
      <c r="AD18" s="469"/>
      <c r="AE18" s="496">
        <v>53540.885999999999</v>
      </c>
      <c r="AF18" s="496">
        <v>130.08099999999999</v>
      </c>
      <c r="AG18" s="496">
        <v>6061.2</v>
      </c>
      <c r="AH18" s="469"/>
      <c r="AI18" s="469"/>
      <c r="AJ18" s="496">
        <v>4044.4589999999998</v>
      </c>
      <c r="AK18" s="496">
        <v>4100.3500000000004</v>
      </c>
      <c r="AL18" s="496">
        <v>7789.8559195999997</v>
      </c>
      <c r="AM18" s="496">
        <v>4184.0749999999998</v>
      </c>
      <c r="AN18" s="469"/>
      <c r="AO18" s="496">
        <v>5201.3</v>
      </c>
      <c r="AP18" s="469"/>
      <c r="AQ18" s="469"/>
      <c r="AR18" s="496">
        <v>16064.600000000091</v>
      </c>
      <c r="AS18" s="496">
        <v>1671.49604</v>
      </c>
      <c r="AT18" s="493"/>
      <c r="AU18" s="493"/>
      <c r="AV18" s="496">
        <v>1772.95</v>
      </c>
      <c r="AW18" s="496">
        <v>1212.0640000000001</v>
      </c>
      <c r="AX18" s="496"/>
      <c r="AY18" s="496">
        <v>347688.00000000006</v>
      </c>
      <c r="AZ18" s="496">
        <v>385110.20799999998</v>
      </c>
      <c r="BA18" s="496">
        <v>252504</v>
      </c>
      <c r="BB18" s="469"/>
      <c r="BC18" s="496">
        <v>1515.037</v>
      </c>
      <c r="BD18" s="469"/>
    </row>
    <row r="19" spans="1:56" s="488" customFormat="1" ht="35.15" customHeight="1" thickTop="1">
      <c r="A19" s="483"/>
      <c r="B19" s="497">
        <v>2020</v>
      </c>
      <c r="C19" s="498" t="s">
        <v>21</v>
      </c>
      <c r="D19" s="499">
        <v>11409.898999999999</v>
      </c>
      <c r="E19" s="499">
        <v>0</v>
      </c>
      <c r="F19" s="499">
        <v>22100.28</v>
      </c>
      <c r="G19" s="473">
        <v>18501.157999999999</v>
      </c>
      <c r="H19" s="473">
        <v>34881.11</v>
      </c>
      <c r="I19" s="473">
        <v>3616.75</v>
      </c>
      <c r="J19" s="473">
        <v>10158</v>
      </c>
      <c r="K19" s="473">
        <v>5737.9</v>
      </c>
      <c r="L19" s="473">
        <v>8242.7000000000007</v>
      </c>
      <c r="M19" s="473">
        <v>6005.7700000000013</v>
      </c>
      <c r="N19" s="473">
        <v>3954.779</v>
      </c>
      <c r="O19" s="473">
        <v>15335.74</v>
      </c>
      <c r="P19" s="473">
        <v>5597.0010000000002</v>
      </c>
      <c r="Q19" s="473">
        <v>4967.9799999999996</v>
      </c>
      <c r="R19" s="473">
        <v>4542.3999999999996</v>
      </c>
      <c r="S19" s="473">
        <v>13514.1</v>
      </c>
      <c r="T19" s="473">
        <v>1733.4670000000001</v>
      </c>
      <c r="U19" s="473">
        <v>5623.8</v>
      </c>
      <c r="V19" s="473">
        <v>6428</v>
      </c>
      <c r="W19" s="476"/>
      <c r="X19" s="476"/>
      <c r="Y19" s="476"/>
      <c r="Z19" s="476"/>
      <c r="AA19" s="476"/>
      <c r="AB19" s="476"/>
      <c r="AC19" s="476"/>
      <c r="AD19" s="476"/>
      <c r="AE19" s="473">
        <v>25418.166800000003</v>
      </c>
      <c r="AF19" s="473">
        <v>235.79300000000003</v>
      </c>
      <c r="AG19" s="473">
        <v>9048</v>
      </c>
      <c r="AH19" s="476"/>
      <c r="AI19" s="476"/>
      <c r="AJ19" s="473">
        <v>4501.4380000000001</v>
      </c>
      <c r="AK19" s="473">
        <v>4321.8</v>
      </c>
      <c r="AL19" s="473">
        <v>7774.1599276000006</v>
      </c>
      <c r="AM19" s="473">
        <v>4316.768</v>
      </c>
      <c r="AN19" s="476"/>
      <c r="AO19" s="473">
        <v>4884.6000000000004</v>
      </c>
      <c r="AP19" s="476"/>
      <c r="AQ19" s="476"/>
      <c r="AR19" s="473">
        <v>9786.0999999999985</v>
      </c>
      <c r="AS19" s="473">
        <v>1455.0108300000004</v>
      </c>
      <c r="AT19" s="474"/>
      <c r="AU19" s="474"/>
      <c r="AV19" s="473">
        <v>4137.5450000000001</v>
      </c>
      <c r="AW19" s="473">
        <v>1270.383</v>
      </c>
      <c r="AX19" s="473"/>
      <c r="AY19" s="473">
        <v>314337</v>
      </c>
      <c r="AZ19" s="473">
        <v>379366.68800000002</v>
      </c>
      <c r="BA19" s="473">
        <v>202232</v>
      </c>
      <c r="BB19" s="476"/>
      <c r="BC19" s="473">
        <v>5652.4045000000006</v>
      </c>
      <c r="BD19" s="476"/>
    </row>
    <row r="20" spans="1:56" s="488" customFormat="1" ht="35.15" customHeight="1">
      <c r="A20" s="483"/>
      <c r="B20" s="478">
        <v>2020</v>
      </c>
      <c r="C20" s="479" t="s">
        <v>8</v>
      </c>
      <c r="D20" s="484">
        <v>11127.762999999999</v>
      </c>
      <c r="E20" s="484">
        <v>0</v>
      </c>
      <c r="F20" s="484">
        <v>17672.8</v>
      </c>
      <c r="G20" s="484">
        <v>17762.621999999999</v>
      </c>
      <c r="H20" s="484">
        <v>11415.24</v>
      </c>
      <c r="I20" s="484">
        <v>4611.7699999999995</v>
      </c>
      <c r="J20" s="484">
        <v>5436</v>
      </c>
      <c r="K20" s="484">
        <v>8201</v>
      </c>
      <c r="L20" s="484">
        <v>7181.1</v>
      </c>
      <c r="M20" s="484">
        <v>0</v>
      </c>
      <c r="N20" s="484">
        <v>5036.7089999999998</v>
      </c>
      <c r="O20" s="484">
        <v>18127.3</v>
      </c>
      <c r="P20" s="484">
        <v>4365.8760000000002</v>
      </c>
      <c r="Q20" s="484">
        <v>1816.9</v>
      </c>
      <c r="R20" s="484">
        <v>3711.7</v>
      </c>
      <c r="S20" s="484">
        <v>4401.7</v>
      </c>
      <c r="T20" s="484">
        <v>713.81099999999992</v>
      </c>
      <c r="U20" s="484">
        <v>4707.5</v>
      </c>
      <c r="V20" s="484">
        <v>723.8</v>
      </c>
      <c r="W20" s="464"/>
      <c r="X20" s="464"/>
      <c r="Y20" s="464"/>
      <c r="Z20" s="464"/>
      <c r="AA20" s="464"/>
      <c r="AB20" s="464"/>
      <c r="AC20" s="464"/>
      <c r="AD20" s="464"/>
      <c r="AE20" s="484">
        <v>32026.7058</v>
      </c>
      <c r="AF20" s="484">
        <v>1957.806</v>
      </c>
      <c r="AG20" s="484">
        <v>9131</v>
      </c>
      <c r="AH20" s="464"/>
      <c r="AI20" s="464"/>
      <c r="AJ20" s="484">
        <v>3640.3620000000001</v>
      </c>
      <c r="AK20" s="484">
        <v>3719</v>
      </c>
      <c r="AL20" s="484">
        <v>7468.7240000000002</v>
      </c>
      <c r="AM20" s="484">
        <v>3916.788</v>
      </c>
      <c r="AN20" s="464"/>
      <c r="AO20" s="484">
        <v>1863.9</v>
      </c>
      <c r="AP20" s="464"/>
      <c r="AQ20" s="464"/>
      <c r="AR20" s="484">
        <v>13086.3</v>
      </c>
      <c r="AS20" s="484">
        <v>706.26607999999999</v>
      </c>
      <c r="AT20" s="481"/>
      <c r="AU20" s="481"/>
      <c r="AV20" s="484">
        <v>3764.54</v>
      </c>
      <c r="AW20" s="484">
        <v>1077.7260000000001</v>
      </c>
      <c r="AX20" s="484"/>
      <c r="AY20" s="484">
        <v>308105</v>
      </c>
      <c r="AZ20" s="484">
        <v>373538.49599999998</v>
      </c>
      <c r="BA20" s="484">
        <v>239050</v>
      </c>
      <c r="BB20" s="464"/>
      <c r="BC20" s="464">
        <v>0</v>
      </c>
      <c r="BD20" s="464"/>
    </row>
    <row r="21" spans="1:56" s="488" customFormat="1" ht="35.15" customHeight="1">
      <c r="A21" s="483"/>
      <c r="B21" s="478">
        <v>2020</v>
      </c>
      <c r="C21" s="479" t="s">
        <v>19</v>
      </c>
      <c r="D21" s="484">
        <v>9798.2819999999992</v>
      </c>
      <c r="E21" s="484">
        <v>869.14400000000001</v>
      </c>
      <c r="F21" s="484">
        <v>14521.83</v>
      </c>
      <c r="G21" s="484">
        <v>17855.366000000002</v>
      </c>
      <c r="H21" s="484">
        <v>25245.360000000001</v>
      </c>
      <c r="I21" s="484">
        <v>3143.42</v>
      </c>
      <c r="J21" s="484">
        <v>9680</v>
      </c>
      <c r="K21" s="484">
        <v>6434.2</v>
      </c>
      <c r="L21" s="484">
        <v>7076.8</v>
      </c>
      <c r="M21" s="484">
        <v>3516.2600000000102</v>
      </c>
      <c r="N21" s="494">
        <v>6160.8580000000002</v>
      </c>
      <c r="O21" s="494">
        <v>17086.22</v>
      </c>
      <c r="P21" s="494">
        <v>3852.489</v>
      </c>
      <c r="Q21" s="494">
        <v>2548.46</v>
      </c>
      <c r="R21" s="484">
        <v>3375.9</v>
      </c>
      <c r="S21" s="484">
        <v>7524</v>
      </c>
      <c r="T21" s="484">
        <v>1206.9870000000001</v>
      </c>
      <c r="U21" s="484">
        <v>4522.7</v>
      </c>
      <c r="V21" s="484">
        <v>41.9</v>
      </c>
      <c r="W21" s="464"/>
      <c r="X21" s="464"/>
      <c r="Y21" s="464"/>
      <c r="Z21" s="464"/>
      <c r="AA21" s="464"/>
      <c r="AB21" s="464"/>
      <c r="AC21" s="464"/>
      <c r="AD21" s="464"/>
      <c r="AE21" s="484">
        <v>41945.559500000003</v>
      </c>
      <c r="AF21" s="484">
        <v>1378.2739999999999</v>
      </c>
      <c r="AG21" s="484">
        <v>6173.3</v>
      </c>
      <c r="AH21" s="464"/>
      <c r="AI21" s="464"/>
      <c r="AJ21" s="484">
        <v>3788.3449999999998</v>
      </c>
      <c r="AK21" s="484">
        <v>3817.45</v>
      </c>
      <c r="AL21" s="484">
        <v>8021.85</v>
      </c>
      <c r="AM21" s="484">
        <v>4383.0950000000003</v>
      </c>
      <c r="AN21" s="464"/>
      <c r="AO21" s="464"/>
      <c r="AP21" s="464"/>
      <c r="AQ21" s="464"/>
      <c r="AR21" s="484">
        <v>15594.4999999999</v>
      </c>
      <c r="AS21" s="484">
        <v>589.41156999999998</v>
      </c>
      <c r="AT21" s="481"/>
      <c r="AU21" s="481"/>
      <c r="AV21" s="484">
        <v>3929.2750000000001</v>
      </c>
      <c r="AW21" s="484">
        <v>1346.1790000000001</v>
      </c>
      <c r="AX21" s="484"/>
      <c r="AY21" s="484">
        <v>247548</v>
      </c>
      <c r="AZ21" s="484">
        <v>287259.76199999999</v>
      </c>
      <c r="BA21" s="484">
        <v>203377</v>
      </c>
      <c r="BB21" s="464"/>
      <c r="BC21" s="464">
        <v>0</v>
      </c>
      <c r="BD21" s="464"/>
    </row>
    <row r="22" spans="1:56" s="488" customFormat="1" ht="35.15" customHeight="1" thickBot="1">
      <c r="A22" s="483"/>
      <c r="B22" s="489">
        <v>2020</v>
      </c>
      <c r="C22" s="490" t="s">
        <v>20</v>
      </c>
      <c r="D22" s="491">
        <v>13120.777</v>
      </c>
      <c r="E22" s="491">
        <v>2976.114</v>
      </c>
      <c r="F22" s="491">
        <v>13194.970000000001</v>
      </c>
      <c r="G22" s="491">
        <v>18378.267800000009</v>
      </c>
      <c r="H22" s="491">
        <v>23056.590000000044</v>
      </c>
      <c r="I22" s="491">
        <v>5439.70999999998</v>
      </c>
      <c r="J22" s="491">
        <v>9885.0000000000018</v>
      </c>
      <c r="K22" s="491">
        <v>4115.7000000000007</v>
      </c>
      <c r="L22" s="491">
        <v>5636.5999999999995</v>
      </c>
      <c r="M22" s="491">
        <v>7013.35</v>
      </c>
      <c r="N22" s="495">
        <v>4740.3370000000004</v>
      </c>
      <c r="O22" s="496">
        <v>16214.880000000012</v>
      </c>
      <c r="P22" s="496">
        <v>3779.1820000000002</v>
      </c>
      <c r="Q22" s="496">
        <v>2371.42</v>
      </c>
      <c r="R22" s="496">
        <v>3061.099999999999</v>
      </c>
      <c r="S22" s="496">
        <v>8281.5670000000009</v>
      </c>
      <c r="T22" s="496">
        <v>2640.5789999999997</v>
      </c>
      <c r="U22" s="496">
        <v>4173.7</v>
      </c>
      <c r="V22" s="496">
        <v>0</v>
      </c>
      <c r="W22" s="469"/>
      <c r="X22" s="469"/>
      <c r="Y22" s="469"/>
      <c r="Z22" s="469"/>
      <c r="AA22" s="469"/>
      <c r="AB22" s="469"/>
      <c r="AC22" s="469"/>
      <c r="AD22" s="469"/>
      <c r="AE22" s="496">
        <v>50854.560299999997</v>
      </c>
      <c r="AF22" s="496">
        <v>3961.931</v>
      </c>
      <c r="AG22" s="496">
        <v>6152.4</v>
      </c>
      <c r="AH22" s="469"/>
      <c r="AI22" s="469"/>
      <c r="AJ22" s="496">
        <v>3995.3379999999906</v>
      </c>
      <c r="AK22" s="496">
        <v>4163.55</v>
      </c>
      <c r="AL22" s="496">
        <v>8295</v>
      </c>
      <c r="AM22" s="496">
        <v>4586.9110000000001</v>
      </c>
      <c r="AN22" s="469"/>
      <c r="AO22" s="469"/>
      <c r="AP22" s="469"/>
      <c r="AQ22" s="469"/>
      <c r="AR22" s="496">
        <v>15150.500000000018</v>
      </c>
      <c r="AS22" s="496">
        <v>895.14013</v>
      </c>
      <c r="AT22" s="493"/>
      <c r="AU22" s="493"/>
      <c r="AV22" s="496">
        <v>4686.91</v>
      </c>
      <c r="AW22" s="496">
        <v>1218.1251600000001</v>
      </c>
      <c r="AX22" s="496"/>
      <c r="AY22" s="496">
        <v>309820</v>
      </c>
      <c r="AZ22" s="496">
        <v>351802.52688000002</v>
      </c>
      <c r="BA22" s="496">
        <v>212676</v>
      </c>
      <c r="BB22" s="469"/>
      <c r="BC22" s="469">
        <v>0</v>
      </c>
      <c r="BD22" s="469"/>
    </row>
    <row r="23" spans="1:56" s="488" customFormat="1" ht="35.15" customHeight="1" thickTop="1">
      <c r="A23" s="483"/>
      <c r="B23" s="497">
        <v>2019</v>
      </c>
      <c r="C23" s="498" t="s">
        <v>21</v>
      </c>
      <c r="D23" s="499">
        <v>15787.204</v>
      </c>
      <c r="E23" s="499">
        <v>3469.8119999999999</v>
      </c>
      <c r="F23" s="499">
        <v>24100.41</v>
      </c>
      <c r="G23" s="473">
        <v>18865.273999999998</v>
      </c>
      <c r="H23" s="473">
        <v>25840.46</v>
      </c>
      <c r="I23" s="473">
        <v>4417.72</v>
      </c>
      <c r="J23" s="473">
        <v>10172</v>
      </c>
      <c r="K23" s="473">
        <v>8384.5999999999985</v>
      </c>
      <c r="L23" s="473">
        <v>8295.1999999999989</v>
      </c>
      <c r="M23" s="473">
        <v>11044.72</v>
      </c>
      <c r="N23" s="473">
        <v>6151.6190000000006</v>
      </c>
      <c r="O23" s="473">
        <v>15321.420000000011</v>
      </c>
      <c r="P23" s="473">
        <v>4475.62</v>
      </c>
      <c r="Q23" s="473">
        <v>4215.1899999999996</v>
      </c>
      <c r="R23" s="473">
        <v>3934.8970000000004</v>
      </c>
      <c r="S23" s="473">
        <v>11960.748000000001</v>
      </c>
      <c r="T23" s="473">
        <v>848.26300000000003</v>
      </c>
      <c r="U23" s="473">
        <v>4837.2979999999998</v>
      </c>
      <c r="V23" s="476"/>
      <c r="W23" s="476"/>
      <c r="X23" s="476"/>
      <c r="Y23" s="476"/>
      <c r="Z23" s="476"/>
      <c r="AA23" s="476"/>
      <c r="AB23" s="476"/>
      <c r="AC23" s="476"/>
      <c r="AD23" s="476"/>
      <c r="AE23" s="473">
        <v>40509.251999999993</v>
      </c>
      <c r="AF23" s="473">
        <v>1601.3139999999999</v>
      </c>
      <c r="AG23" s="473">
        <v>6485.3</v>
      </c>
      <c r="AH23" s="476"/>
      <c r="AI23" s="476"/>
      <c r="AJ23" s="473">
        <v>3800.7579999999998</v>
      </c>
      <c r="AK23" s="473">
        <v>4043.05</v>
      </c>
      <c r="AL23" s="473">
        <v>7899.93</v>
      </c>
      <c r="AM23" s="473">
        <v>4049.9739999999997</v>
      </c>
      <c r="AN23" s="476"/>
      <c r="AO23" s="476"/>
      <c r="AP23" s="476"/>
      <c r="AQ23" s="476"/>
      <c r="AR23" s="473">
        <v>15494.899999999998</v>
      </c>
      <c r="AS23" s="473">
        <v>6135.7695400000011</v>
      </c>
      <c r="AT23" s="474"/>
      <c r="AU23" s="474"/>
      <c r="AV23" s="473">
        <v>6064.7400000000007</v>
      </c>
      <c r="AW23" s="473">
        <v>1142.723</v>
      </c>
      <c r="AX23" s="473"/>
      <c r="AY23" s="473">
        <v>299103.19154000003</v>
      </c>
      <c r="AZ23" s="473">
        <v>333275.712</v>
      </c>
      <c r="BA23" s="473">
        <v>199024.99999999997</v>
      </c>
      <c r="BB23" s="476"/>
      <c r="BC23" s="476"/>
      <c r="BD23" s="476"/>
    </row>
    <row r="24" spans="1:56" s="488" customFormat="1" ht="35.15" customHeight="1">
      <c r="A24" s="483"/>
      <c r="B24" s="478">
        <v>2019</v>
      </c>
      <c r="C24" s="479" t="s">
        <v>8</v>
      </c>
      <c r="D24" s="484">
        <v>14175.936</v>
      </c>
      <c r="E24" s="484">
        <v>3076.3760000000002</v>
      </c>
      <c r="F24" s="484">
        <v>15386.53</v>
      </c>
      <c r="G24" s="484">
        <v>14563.248</v>
      </c>
      <c r="H24" s="484">
        <v>19823.71</v>
      </c>
      <c r="I24" s="484">
        <v>3369.36</v>
      </c>
      <c r="J24" s="484">
        <v>5067</v>
      </c>
      <c r="K24" s="484">
        <v>6915</v>
      </c>
      <c r="L24" s="484">
        <v>6540.1</v>
      </c>
      <c r="M24" s="484">
        <v>7841.93</v>
      </c>
      <c r="N24" s="484">
        <v>2971.4549999999999</v>
      </c>
      <c r="O24" s="484">
        <v>15009.36</v>
      </c>
      <c r="P24" s="484">
        <v>3880.5540000000001</v>
      </c>
      <c r="Q24" s="484">
        <v>2454.84</v>
      </c>
      <c r="R24" s="484">
        <v>3082.1239999999998</v>
      </c>
      <c r="S24" s="484">
        <v>3937.866</v>
      </c>
      <c r="T24" s="484">
        <v>1340.84</v>
      </c>
      <c r="U24" s="464"/>
      <c r="V24" s="464"/>
      <c r="W24" s="464"/>
      <c r="X24" s="464"/>
      <c r="Y24" s="464"/>
      <c r="Z24" s="464"/>
      <c r="AA24" s="464"/>
      <c r="AB24" s="464"/>
      <c r="AC24" s="464"/>
      <c r="AD24" s="464"/>
      <c r="AE24" s="484">
        <v>37187.953199999953</v>
      </c>
      <c r="AF24" s="484">
        <v>2674</v>
      </c>
      <c r="AG24" s="484">
        <v>6818.2</v>
      </c>
      <c r="AH24" s="464"/>
      <c r="AI24" s="464"/>
      <c r="AJ24" s="484">
        <v>3832.3789999999999</v>
      </c>
      <c r="AK24" s="484">
        <v>3858.45</v>
      </c>
      <c r="AL24" s="484">
        <v>7526.24</v>
      </c>
      <c r="AM24" s="484">
        <v>3881.5520000000001</v>
      </c>
      <c r="AN24" s="464"/>
      <c r="AO24" s="464"/>
      <c r="AP24" s="464"/>
      <c r="AQ24" s="464"/>
      <c r="AR24" s="484">
        <v>17345.899999999998</v>
      </c>
      <c r="AS24" s="484">
        <v>5329.7855599999994</v>
      </c>
      <c r="AT24" s="481"/>
      <c r="AU24" s="481"/>
      <c r="AV24" s="484">
        <v>3033.6950000000002</v>
      </c>
      <c r="AW24" s="484">
        <v>1111.028</v>
      </c>
      <c r="AX24" s="484"/>
      <c r="AY24" s="484">
        <v>326262</v>
      </c>
      <c r="AZ24" s="484">
        <v>364323.10399999999</v>
      </c>
      <c r="BA24" s="484">
        <v>200337.99700000003</v>
      </c>
      <c r="BB24" s="464"/>
      <c r="BC24" s="464"/>
      <c r="BD24" s="464"/>
    </row>
    <row r="25" spans="1:56" s="488" customFormat="1" ht="35.15" customHeight="1">
      <c r="A25" s="483"/>
      <c r="B25" s="478">
        <v>2019</v>
      </c>
      <c r="C25" s="479" t="s">
        <v>19</v>
      </c>
      <c r="D25" s="484">
        <v>15160.233</v>
      </c>
      <c r="E25" s="484">
        <v>2956.1329999999998</v>
      </c>
      <c r="F25" s="484">
        <v>16628.560000000001</v>
      </c>
      <c r="G25" s="484">
        <v>9557.4590000000007</v>
      </c>
      <c r="H25" s="484">
        <v>12480.54</v>
      </c>
      <c r="I25" s="484">
        <v>3291.11</v>
      </c>
      <c r="J25" s="484">
        <v>8824</v>
      </c>
      <c r="K25" s="484">
        <v>4228.8</v>
      </c>
      <c r="L25" s="484">
        <v>6264.2</v>
      </c>
      <c r="M25" s="484">
        <v>7238.67</v>
      </c>
      <c r="N25" s="494">
        <v>3170.1170000000002</v>
      </c>
      <c r="O25" s="494">
        <v>7824.28</v>
      </c>
      <c r="P25" s="494">
        <v>2503.886</v>
      </c>
      <c r="Q25" s="494">
        <v>1720.19</v>
      </c>
      <c r="R25" s="484">
        <v>2562.6039999999998</v>
      </c>
      <c r="S25" s="464"/>
      <c r="T25" s="464"/>
      <c r="U25" s="464"/>
      <c r="V25" s="464"/>
      <c r="W25" s="464"/>
      <c r="X25" s="464"/>
      <c r="Y25" s="464"/>
      <c r="Z25" s="464"/>
      <c r="AA25" s="464"/>
      <c r="AB25" s="464"/>
      <c r="AC25" s="464"/>
      <c r="AD25" s="464"/>
      <c r="AE25" s="484">
        <v>24249.874099999954</v>
      </c>
      <c r="AF25" s="484">
        <v>3204</v>
      </c>
      <c r="AG25" s="484">
        <v>6522.9409999999998</v>
      </c>
      <c r="AH25" s="464"/>
      <c r="AI25" s="464"/>
      <c r="AJ25" s="484">
        <v>3727.4140000000002</v>
      </c>
      <c r="AK25" s="484">
        <v>3694.75</v>
      </c>
      <c r="AL25" s="484">
        <v>7677.28</v>
      </c>
      <c r="AM25" s="484">
        <v>3860.123</v>
      </c>
      <c r="AN25" s="464"/>
      <c r="AO25" s="464"/>
      <c r="AP25" s="464"/>
      <c r="AQ25" s="464"/>
      <c r="AR25" s="484">
        <v>17238.900000000001</v>
      </c>
      <c r="AS25" s="484">
        <v>5358.1847000000007</v>
      </c>
      <c r="AT25" s="481"/>
      <c r="AU25" s="481"/>
      <c r="AV25" s="484">
        <v>1604.67</v>
      </c>
      <c r="AW25" s="484">
        <v>1053.3028900000002</v>
      </c>
      <c r="AX25" s="484"/>
      <c r="AY25" s="484">
        <v>344378</v>
      </c>
      <c r="AZ25" s="484">
        <v>377006.49200000003</v>
      </c>
      <c r="BA25" s="484">
        <v>181646.73699999999</v>
      </c>
      <c r="BB25" s="464"/>
      <c r="BC25" s="464"/>
      <c r="BD25" s="464"/>
    </row>
    <row r="26" spans="1:56" s="488" customFormat="1" ht="35.15" customHeight="1" thickBot="1">
      <c r="A26" s="483"/>
      <c r="B26" s="489">
        <v>2019</v>
      </c>
      <c r="C26" s="490" t="s">
        <v>20</v>
      </c>
      <c r="D26" s="491">
        <v>10836.894</v>
      </c>
      <c r="E26" s="491">
        <v>2355.66</v>
      </c>
      <c r="F26" s="491">
        <v>10999.45</v>
      </c>
      <c r="G26" s="491">
        <v>3666.194</v>
      </c>
      <c r="H26" s="491">
        <v>8543.65</v>
      </c>
      <c r="I26" s="491">
        <v>3332.46</v>
      </c>
      <c r="J26" s="491">
        <v>4775</v>
      </c>
      <c r="K26" s="491">
        <v>518.70000000000005</v>
      </c>
      <c r="L26" s="491">
        <v>3969.1</v>
      </c>
      <c r="M26" s="491">
        <v>3469.56</v>
      </c>
      <c r="N26" s="495">
        <v>3516.52</v>
      </c>
      <c r="O26" s="496">
        <v>4590.16</v>
      </c>
      <c r="P26" s="496">
        <v>2085.1379999999999</v>
      </c>
      <c r="Q26" s="496">
        <v>1247.1099999999999</v>
      </c>
      <c r="R26" s="469"/>
      <c r="S26" s="469"/>
      <c r="T26" s="469"/>
      <c r="U26" s="469"/>
      <c r="V26" s="469"/>
      <c r="W26" s="469"/>
      <c r="X26" s="469"/>
      <c r="Y26" s="469"/>
      <c r="Z26" s="469"/>
      <c r="AA26" s="469"/>
      <c r="AB26" s="469"/>
      <c r="AC26" s="469"/>
      <c r="AD26" s="469"/>
      <c r="AE26" s="496">
        <v>59706.752</v>
      </c>
      <c r="AF26" s="496">
        <v>0</v>
      </c>
      <c r="AG26" s="496">
        <v>7818.8000000000011</v>
      </c>
      <c r="AH26" s="469"/>
      <c r="AI26" s="469"/>
      <c r="AJ26" s="496">
        <v>4454.3</v>
      </c>
      <c r="AK26" s="496">
        <v>4426.8500000000004</v>
      </c>
      <c r="AL26" s="496">
        <v>8970.3709999999992</v>
      </c>
      <c r="AM26" s="496">
        <v>2388.9090000000001</v>
      </c>
      <c r="AN26" s="469"/>
      <c r="AO26" s="469"/>
      <c r="AP26" s="469"/>
      <c r="AQ26" s="469"/>
      <c r="AR26" s="496">
        <v>18693.099999999922</v>
      </c>
      <c r="AS26" s="496">
        <v>17182.32</v>
      </c>
      <c r="AT26" s="493"/>
      <c r="AU26" s="493"/>
      <c r="AV26" s="496">
        <v>5465.12</v>
      </c>
      <c r="AW26" s="496">
        <v>996.55570000000012</v>
      </c>
      <c r="AX26" s="496"/>
      <c r="AY26" s="496">
        <v>352926</v>
      </c>
      <c r="AZ26" s="496">
        <v>389842.766</v>
      </c>
      <c r="BA26" s="496">
        <v>137794.09700000001</v>
      </c>
      <c r="BB26" s="469"/>
      <c r="BC26" s="469"/>
      <c r="BD26" s="469"/>
    </row>
    <row r="27" spans="1:56" s="488" customFormat="1" ht="35.15" customHeight="1" thickTop="1">
      <c r="A27" s="483"/>
      <c r="B27" s="497">
        <v>2018</v>
      </c>
      <c r="C27" s="498" t="s">
        <v>21</v>
      </c>
      <c r="D27" s="499">
        <v>17423.674999999999</v>
      </c>
      <c r="E27" s="499">
        <v>3580.9409999999998</v>
      </c>
      <c r="F27" s="499">
        <v>24426.59</v>
      </c>
      <c r="G27" s="473">
        <v>12954.86</v>
      </c>
      <c r="H27" s="473">
        <v>25320.86</v>
      </c>
      <c r="I27" s="473">
        <v>5643.56</v>
      </c>
      <c r="J27" s="473">
        <v>5670</v>
      </c>
      <c r="K27" s="473">
        <v>3597.4</v>
      </c>
      <c r="L27" s="473">
        <v>9861.1</v>
      </c>
      <c r="M27" s="473">
        <v>9662.09</v>
      </c>
      <c r="N27" s="473">
        <v>4859.3230000000003</v>
      </c>
      <c r="O27" s="473">
        <v>14118.9</v>
      </c>
      <c r="P27" s="473">
        <v>1089.5830000000001</v>
      </c>
      <c r="Q27" s="473">
        <v>3561.82</v>
      </c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  <c r="AC27" s="476"/>
      <c r="AD27" s="476"/>
      <c r="AE27" s="473">
        <v>59328.58110000001</v>
      </c>
      <c r="AF27" s="473">
        <v>842.79200000000003</v>
      </c>
      <c r="AG27" s="473">
        <v>7769.4</v>
      </c>
      <c r="AH27" s="476"/>
      <c r="AI27" s="476"/>
      <c r="AJ27" s="473">
        <v>4692.1350000000002</v>
      </c>
      <c r="AK27" s="473">
        <v>4246.5</v>
      </c>
      <c r="AL27" s="473">
        <v>279.96100000000001</v>
      </c>
      <c r="AM27" s="476"/>
      <c r="AN27" s="476"/>
      <c r="AO27" s="476"/>
      <c r="AP27" s="476"/>
      <c r="AQ27" s="476"/>
      <c r="AR27" s="473">
        <v>26165.600000000049</v>
      </c>
      <c r="AS27" s="473">
        <v>17251.690060000001</v>
      </c>
      <c r="AT27" s="474"/>
      <c r="AU27" s="474"/>
      <c r="AV27" s="473">
        <v>10378.825000000001</v>
      </c>
      <c r="AW27" s="473">
        <v>1121.3440000000001</v>
      </c>
      <c r="AX27" s="473"/>
      <c r="AY27" s="473">
        <v>367231.71100000001</v>
      </c>
      <c r="AZ27" s="473">
        <v>408610.26799999998</v>
      </c>
      <c r="BA27" s="473">
        <v>886.84503700000005</v>
      </c>
      <c r="BB27" s="476"/>
      <c r="BC27" s="476"/>
      <c r="BD27" s="476"/>
    </row>
    <row r="28" spans="1:56" s="488" customFormat="1" ht="35.15" customHeight="1">
      <c r="A28" s="483"/>
      <c r="B28" s="478">
        <v>2018</v>
      </c>
      <c r="C28" s="479" t="s">
        <v>8</v>
      </c>
      <c r="D28" s="484">
        <v>14315.684000000001</v>
      </c>
      <c r="E28" s="484">
        <v>3574.53</v>
      </c>
      <c r="F28" s="484">
        <v>17731.37</v>
      </c>
      <c r="G28" s="484">
        <v>9473.6910000000007</v>
      </c>
      <c r="H28" s="484">
        <v>11838.339999999998</v>
      </c>
      <c r="I28" s="484">
        <v>4885.619999999999</v>
      </c>
      <c r="J28" s="484">
        <v>5253</v>
      </c>
      <c r="K28" s="484">
        <v>7014.6</v>
      </c>
      <c r="L28" s="484">
        <v>7464.8</v>
      </c>
      <c r="M28" s="484">
        <v>8711.8000000000011</v>
      </c>
      <c r="N28" s="484">
        <v>2660.0549999999998</v>
      </c>
      <c r="O28" s="484">
        <v>12521.560000000001</v>
      </c>
      <c r="P28" s="464"/>
      <c r="Q28" s="464"/>
      <c r="R28" s="464"/>
      <c r="S28" s="464"/>
      <c r="T28" s="464"/>
      <c r="U28" s="464"/>
      <c r="V28" s="464"/>
      <c r="W28" s="464"/>
      <c r="X28" s="464"/>
      <c r="Y28" s="464"/>
      <c r="Z28" s="464"/>
      <c r="AA28" s="464"/>
      <c r="AB28" s="464"/>
      <c r="AC28" s="464"/>
      <c r="AD28" s="464"/>
      <c r="AE28" s="484">
        <v>41388.783199999998</v>
      </c>
      <c r="AF28" s="484">
        <v>1258.6020000000001</v>
      </c>
      <c r="AG28" s="484">
        <v>8419.2999999999993</v>
      </c>
      <c r="AH28" s="464"/>
      <c r="AI28" s="464"/>
      <c r="AJ28" s="484">
        <v>4119.13</v>
      </c>
      <c r="AK28" s="484">
        <v>3944.3</v>
      </c>
      <c r="AL28" s="464"/>
      <c r="AM28" s="464"/>
      <c r="AN28" s="464"/>
      <c r="AO28" s="464"/>
      <c r="AP28" s="464"/>
      <c r="AQ28" s="464"/>
      <c r="AR28" s="484">
        <v>35110.300000000003</v>
      </c>
      <c r="AS28" s="484">
        <v>23404.673999999999</v>
      </c>
      <c r="AT28" s="481"/>
      <c r="AU28" s="481"/>
      <c r="AV28" s="484">
        <v>9332.5649999999987</v>
      </c>
      <c r="AW28" s="484">
        <v>979.78129999999999</v>
      </c>
      <c r="AX28" s="484"/>
      <c r="AY28" s="484">
        <v>394102.52759999997</v>
      </c>
      <c r="AZ28" s="484">
        <v>413696</v>
      </c>
      <c r="BA28" s="464"/>
      <c r="BB28" s="464"/>
      <c r="BC28" s="464"/>
      <c r="BD28" s="464"/>
    </row>
    <row r="29" spans="1:56" s="488" customFormat="1" ht="35.15" customHeight="1">
      <c r="A29" s="483"/>
      <c r="B29" s="478">
        <v>2018</v>
      </c>
      <c r="C29" s="479" t="s">
        <v>19</v>
      </c>
      <c r="D29" s="484">
        <v>17163.2</v>
      </c>
      <c r="E29" s="484">
        <v>3857.5940000000001</v>
      </c>
      <c r="F29" s="484">
        <v>22675.14</v>
      </c>
      <c r="G29" s="484">
        <v>9799.8649999999998</v>
      </c>
      <c r="H29" s="484">
        <v>35292.06</v>
      </c>
      <c r="I29" s="484">
        <v>7157.76</v>
      </c>
      <c r="J29" s="484">
        <v>10380.989</v>
      </c>
      <c r="K29" s="484">
        <v>7977.6</v>
      </c>
      <c r="L29" s="484">
        <v>8258.2999999999993</v>
      </c>
      <c r="M29" s="484">
        <v>10460.459999999999</v>
      </c>
      <c r="N29" s="494">
        <v>5515.8720000000003</v>
      </c>
      <c r="O29" s="494">
        <v>2696.94</v>
      </c>
      <c r="P29" s="464"/>
      <c r="Q29" s="464"/>
      <c r="R29" s="464"/>
      <c r="S29" s="464"/>
      <c r="T29" s="464"/>
      <c r="U29" s="464"/>
      <c r="V29" s="464"/>
      <c r="W29" s="464"/>
      <c r="X29" s="464"/>
      <c r="Y29" s="464"/>
      <c r="Z29" s="464"/>
      <c r="AA29" s="464"/>
      <c r="AB29" s="464"/>
      <c r="AC29" s="464"/>
      <c r="AD29" s="464"/>
      <c r="AE29" s="484">
        <v>22075.266</v>
      </c>
      <c r="AF29" s="484">
        <v>1609.047</v>
      </c>
      <c r="AG29" s="484">
        <v>2661</v>
      </c>
      <c r="AH29" s="464"/>
      <c r="AI29" s="464"/>
      <c r="AJ29" s="484">
        <v>3635.8809999999999</v>
      </c>
      <c r="AK29" s="484">
        <v>3718.6</v>
      </c>
      <c r="AL29" s="464"/>
      <c r="AM29" s="464"/>
      <c r="AN29" s="464"/>
      <c r="AO29" s="464"/>
      <c r="AP29" s="464"/>
      <c r="AQ29" s="464"/>
      <c r="AR29" s="484">
        <v>16535.2</v>
      </c>
      <c r="AS29" s="484">
        <v>17549.131000000001</v>
      </c>
      <c r="AT29" s="481"/>
      <c r="AU29" s="481"/>
      <c r="AV29" s="484">
        <v>9983.3169999999991</v>
      </c>
      <c r="AW29" s="484">
        <v>1070.059</v>
      </c>
      <c r="AX29" s="484"/>
      <c r="AY29" s="484">
        <v>370023.99900000001</v>
      </c>
      <c r="AZ29" s="484">
        <v>400291.45600000001</v>
      </c>
      <c r="BA29" s="464"/>
      <c r="BB29" s="464"/>
      <c r="BC29" s="464"/>
      <c r="BD29" s="464"/>
    </row>
    <row r="30" spans="1:56" s="488" customFormat="1" ht="35.15" customHeight="1" thickBot="1">
      <c r="A30" s="483"/>
      <c r="B30" s="489">
        <v>2018</v>
      </c>
      <c r="C30" s="490" t="s">
        <v>20</v>
      </c>
      <c r="D30" s="491">
        <v>10907</v>
      </c>
      <c r="E30" s="491">
        <v>3708.7750000000001</v>
      </c>
      <c r="F30" s="491">
        <v>13066.63</v>
      </c>
      <c r="G30" s="491">
        <v>4820.9309999999996</v>
      </c>
      <c r="H30" s="491">
        <v>6680.46</v>
      </c>
      <c r="I30" s="491">
        <v>3312.17</v>
      </c>
      <c r="J30" s="491">
        <v>6819.0010000000002</v>
      </c>
      <c r="K30" s="491">
        <v>1099.5</v>
      </c>
      <c r="L30" s="491">
        <v>3259.7</v>
      </c>
      <c r="M30" s="491">
        <v>1613.72</v>
      </c>
      <c r="N30" s="495">
        <v>700.73900000000003</v>
      </c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469"/>
      <c r="AB30" s="469"/>
      <c r="AC30" s="469"/>
      <c r="AD30" s="469"/>
      <c r="AE30" s="496">
        <v>52374.374000000003</v>
      </c>
      <c r="AF30" s="496">
        <v>1989.287</v>
      </c>
      <c r="AG30" s="496">
        <v>6740.5990000000002</v>
      </c>
      <c r="AH30" s="469"/>
      <c r="AI30" s="469"/>
      <c r="AJ30" s="496">
        <v>3829.8380000000002</v>
      </c>
      <c r="AK30" s="496">
        <v>3843.65</v>
      </c>
      <c r="AL30" s="469"/>
      <c r="AM30" s="469"/>
      <c r="AN30" s="469"/>
      <c r="AO30" s="469"/>
      <c r="AP30" s="469"/>
      <c r="AQ30" s="469"/>
      <c r="AR30" s="496">
        <v>32505.599999999999</v>
      </c>
      <c r="AS30" s="496">
        <v>30351.57</v>
      </c>
      <c r="AT30" s="493"/>
      <c r="AU30" s="493"/>
      <c r="AV30" s="496">
        <v>5088.4449999999997</v>
      </c>
      <c r="AW30" s="496">
        <v>1016.146</v>
      </c>
      <c r="AX30" s="496"/>
      <c r="AY30" s="496">
        <v>381444</v>
      </c>
      <c r="AZ30" s="496">
        <v>421179.07199999999</v>
      </c>
      <c r="BA30" s="469"/>
      <c r="BB30" s="469"/>
      <c r="BC30" s="469"/>
      <c r="BD30" s="469"/>
    </row>
    <row r="31" spans="1:56" s="488" customFormat="1" ht="35.15" customHeight="1" thickTop="1">
      <c r="A31" s="483"/>
      <c r="B31" s="497">
        <v>2017</v>
      </c>
      <c r="C31" s="498" t="s">
        <v>21</v>
      </c>
      <c r="D31" s="499">
        <v>16891.987000000001</v>
      </c>
      <c r="E31" s="499">
        <v>6663.2139999999999</v>
      </c>
      <c r="F31" s="499">
        <v>23078.59</v>
      </c>
      <c r="G31" s="473">
        <v>13827.886</v>
      </c>
      <c r="H31" s="473">
        <v>29933.73</v>
      </c>
      <c r="I31" s="473">
        <v>5375.59</v>
      </c>
      <c r="J31" s="473">
        <v>6731</v>
      </c>
      <c r="K31" s="473">
        <v>6200.9</v>
      </c>
      <c r="L31" s="473">
        <v>6906.3</v>
      </c>
      <c r="M31" s="476"/>
      <c r="N31" s="476"/>
      <c r="O31" s="476"/>
      <c r="P31" s="476"/>
      <c r="Q31" s="476"/>
      <c r="R31" s="476"/>
      <c r="S31" s="476"/>
      <c r="T31" s="476"/>
      <c r="U31" s="476"/>
      <c r="V31" s="476"/>
      <c r="W31" s="476"/>
      <c r="X31" s="476"/>
      <c r="Y31" s="476"/>
      <c r="Z31" s="476"/>
      <c r="AA31" s="476"/>
      <c r="AB31" s="476"/>
      <c r="AC31" s="476"/>
      <c r="AD31" s="476"/>
      <c r="AE31" s="473">
        <v>51759.322800000009</v>
      </c>
      <c r="AF31" s="473">
        <v>910.34700000000009</v>
      </c>
      <c r="AG31" s="473">
        <v>6660.2</v>
      </c>
      <c r="AH31" s="476"/>
      <c r="AI31" s="476"/>
      <c r="AJ31" s="473">
        <v>4114.1302800000003</v>
      </c>
      <c r="AK31" s="473">
        <v>4581</v>
      </c>
      <c r="AL31" s="476"/>
      <c r="AM31" s="476"/>
      <c r="AN31" s="476"/>
      <c r="AO31" s="476"/>
      <c r="AP31" s="476"/>
      <c r="AQ31" s="476"/>
      <c r="AR31" s="473">
        <v>16211.099999999979</v>
      </c>
      <c r="AS31" s="473">
        <v>15879.089</v>
      </c>
      <c r="AT31" s="474"/>
      <c r="AU31" s="474"/>
      <c r="AV31" s="473">
        <v>3818.165</v>
      </c>
      <c r="AW31" s="473">
        <v>1018.7582</v>
      </c>
      <c r="AX31" s="473"/>
      <c r="AY31" s="473">
        <v>362075</v>
      </c>
      <c r="AZ31" s="473">
        <v>399941.66399999999</v>
      </c>
      <c r="BA31" s="476"/>
      <c r="BB31" s="476"/>
      <c r="BC31" s="476"/>
      <c r="BD31" s="476"/>
    </row>
    <row r="32" spans="1:56" s="488" customFormat="1" ht="35.15" customHeight="1">
      <c r="A32" s="483"/>
      <c r="B32" s="478">
        <v>2017</v>
      </c>
      <c r="C32" s="479" t="s">
        <v>8</v>
      </c>
      <c r="D32" s="484">
        <v>16957.748000000003</v>
      </c>
      <c r="E32" s="484">
        <v>6328.8220799999999</v>
      </c>
      <c r="F32" s="484">
        <v>4780.83</v>
      </c>
      <c r="G32" s="484">
        <v>12895.733999999999</v>
      </c>
      <c r="H32" s="484">
        <v>13301.839999999998</v>
      </c>
      <c r="I32" s="484">
        <v>4195.09</v>
      </c>
      <c r="J32" s="484">
        <v>3458</v>
      </c>
      <c r="K32" s="484">
        <v>3923.7000000000003</v>
      </c>
      <c r="L32" s="464"/>
      <c r="M32" s="464"/>
      <c r="N32" s="464"/>
      <c r="O32" s="464"/>
      <c r="P32" s="464"/>
      <c r="Q32" s="464"/>
      <c r="R32" s="464"/>
      <c r="S32" s="464"/>
      <c r="T32" s="464"/>
      <c r="U32" s="464"/>
      <c r="V32" s="464"/>
      <c r="W32" s="464"/>
      <c r="X32" s="464"/>
      <c r="Y32" s="464"/>
      <c r="Z32" s="464"/>
      <c r="AA32" s="464"/>
      <c r="AB32" s="464"/>
      <c r="AC32" s="464"/>
      <c r="AD32" s="464"/>
      <c r="AE32" s="484">
        <v>24639.859599999996</v>
      </c>
      <c r="AF32" s="484">
        <v>1948.4420600000049</v>
      </c>
      <c r="AG32" s="484">
        <v>4196.5</v>
      </c>
      <c r="AH32" s="464"/>
      <c r="AI32" s="464"/>
      <c r="AJ32" s="484">
        <v>7252.7980000000007</v>
      </c>
      <c r="AK32" s="484">
        <v>889</v>
      </c>
      <c r="AL32" s="464"/>
      <c r="AM32" s="464"/>
      <c r="AN32" s="464"/>
      <c r="AO32" s="464"/>
      <c r="AP32" s="464"/>
      <c r="AQ32" s="464"/>
      <c r="AR32" s="484">
        <v>23899.399999999969</v>
      </c>
      <c r="AS32" s="484">
        <v>32160.881000000005</v>
      </c>
      <c r="AT32" s="481"/>
      <c r="AU32" s="481"/>
      <c r="AV32" s="484">
        <v>2717.5950000000003</v>
      </c>
      <c r="AW32" s="484">
        <v>936.88710000000003</v>
      </c>
      <c r="AX32" s="484"/>
      <c r="AY32" s="484">
        <v>392834.99600000004</v>
      </c>
      <c r="AZ32" s="484">
        <v>420875.29600000003</v>
      </c>
      <c r="BA32" s="464"/>
      <c r="BB32" s="464"/>
      <c r="BC32" s="464"/>
      <c r="BD32" s="464"/>
    </row>
    <row r="33" spans="1:56" s="488" customFormat="1" ht="35.15" customHeight="1">
      <c r="A33" s="483"/>
      <c r="B33" s="478">
        <v>2017</v>
      </c>
      <c r="C33" s="479" t="s">
        <v>19</v>
      </c>
      <c r="D33" s="484">
        <v>15282.287</v>
      </c>
      <c r="E33" s="484">
        <v>6868.0810000000001</v>
      </c>
      <c r="F33" s="484">
        <v>0</v>
      </c>
      <c r="G33" s="484">
        <v>7265.4530000000004</v>
      </c>
      <c r="H33" s="484">
        <v>6098.5400000000009</v>
      </c>
      <c r="I33" s="484">
        <v>2735.14</v>
      </c>
      <c r="J33" s="484">
        <v>4955</v>
      </c>
      <c r="K33" s="484">
        <v>1303.5999999999999</v>
      </c>
      <c r="L33" s="464"/>
      <c r="M33" s="464"/>
      <c r="N33" s="464"/>
      <c r="O33" s="464"/>
      <c r="P33" s="464"/>
      <c r="Q33" s="464"/>
      <c r="R33" s="464"/>
      <c r="S33" s="464"/>
      <c r="T33" s="464"/>
      <c r="U33" s="464"/>
      <c r="V33" s="464"/>
      <c r="W33" s="464"/>
      <c r="X33" s="464"/>
      <c r="Y33" s="464"/>
      <c r="Z33" s="464"/>
      <c r="AA33" s="464"/>
      <c r="AB33" s="464"/>
      <c r="AC33" s="464"/>
      <c r="AD33" s="464"/>
      <c r="AE33" s="484">
        <v>14467.784299999998</v>
      </c>
      <c r="AF33" s="484">
        <v>2232.6800000000003</v>
      </c>
      <c r="AG33" s="484">
        <v>611.70000000000005</v>
      </c>
      <c r="AH33" s="464"/>
      <c r="AI33" s="464"/>
      <c r="AJ33" s="484">
        <v>4026.8390000000009</v>
      </c>
      <c r="AK33" s="464"/>
      <c r="AL33" s="464"/>
      <c r="AM33" s="464"/>
      <c r="AN33" s="464"/>
      <c r="AO33" s="464"/>
      <c r="AP33" s="464"/>
      <c r="AQ33" s="464"/>
      <c r="AR33" s="484">
        <v>21981.990000000053</v>
      </c>
      <c r="AS33" s="484">
        <v>48661.659</v>
      </c>
      <c r="AT33" s="481"/>
      <c r="AU33" s="481"/>
      <c r="AV33" s="484">
        <v>1588.5050000000001</v>
      </c>
      <c r="AW33" s="484">
        <v>924.00799999999992</v>
      </c>
      <c r="AX33" s="484"/>
      <c r="AY33" s="484">
        <v>385496.00000000006</v>
      </c>
      <c r="AZ33" s="484">
        <v>412559.10400000005</v>
      </c>
      <c r="BA33" s="464"/>
      <c r="BB33" s="464"/>
      <c r="BC33" s="464"/>
      <c r="BD33" s="464"/>
    </row>
    <row r="34" spans="1:56" s="488" customFormat="1" ht="35.15" customHeight="1" thickBot="1">
      <c r="A34" s="483"/>
      <c r="B34" s="489">
        <v>2017</v>
      </c>
      <c r="C34" s="490" t="s">
        <v>20</v>
      </c>
      <c r="D34" s="491">
        <v>10329.055999999999</v>
      </c>
      <c r="E34" s="491">
        <v>5719.55</v>
      </c>
      <c r="F34" s="491">
        <v>4309.5300000000007</v>
      </c>
      <c r="G34" s="491">
        <v>7252.7980000000007</v>
      </c>
      <c r="H34" s="491">
        <v>5449.4800000000005</v>
      </c>
      <c r="I34" s="491">
        <v>4134.5599999999995</v>
      </c>
      <c r="J34" s="491">
        <v>889</v>
      </c>
      <c r="K34" s="491">
        <v>0</v>
      </c>
      <c r="L34" s="464"/>
      <c r="M34" s="464"/>
      <c r="N34" s="464"/>
      <c r="O34" s="464"/>
      <c r="P34" s="464"/>
      <c r="Q34" s="464"/>
      <c r="R34" s="464"/>
      <c r="S34" s="464"/>
      <c r="T34" s="464"/>
      <c r="U34" s="464"/>
      <c r="V34" s="464"/>
      <c r="W34" s="464"/>
      <c r="X34" s="464"/>
      <c r="Y34" s="464"/>
      <c r="Z34" s="464"/>
      <c r="AA34" s="464"/>
      <c r="AB34" s="464"/>
      <c r="AC34" s="500"/>
      <c r="AD34" s="500"/>
      <c r="AE34" s="496">
        <v>35214.272799999999</v>
      </c>
      <c r="AF34" s="496">
        <v>2678.8650000000002</v>
      </c>
      <c r="AG34" s="496">
        <v>4454.5</v>
      </c>
      <c r="AH34" s="464"/>
      <c r="AI34" s="464"/>
      <c r="AJ34" s="496">
        <v>4543.0811000000003</v>
      </c>
      <c r="AK34" s="464"/>
      <c r="AL34" s="464"/>
      <c r="AM34" s="464"/>
      <c r="AN34" s="464"/>
      <c r="AO34" s="464"/>
      <c r="AP34" s="500"/>
      <c r="AQ34" s="500"/>
      <c r="AR34" s="496">
        <v>24727.01</v>
      </c>
      <c r="AS34" s="496">
        <v>47554.032530000004</v>
      </c>
      <c r="AT34" s="493"/>
      <c r="AU34" s="493"/>
      <c r="AV34" s="496">
        <v>1438.0799999999997</v>
      </c>
      <c r="AW34" s="496">
        <v>967.16139999999996</v>
      </c>
      <c r="AX34" s="496"/>
      <c r="AY34" s="496">
        <v>387921</v>
      </c>
      <c r="AZ34" s="496">
        <v>421680.60800000001</v>
      </c>
      <c r="BA34" s="464"/>
      <c r="BB34" s="464"/>
      <c r="BC34" s="464"/>
      <c r="BD34" s="464"/>
    </row>
    <row r="35" spans="1:56" s="488" customFormat="1" ht="35.15" customHeight="1" thickTop="1">
      <c r="A35" s="483"/>
      <c r="B35" s="497">
        <v>2016</v>
      </c>
      <c r="C35" s="498" t="s">
        <v>21</v>
      </c>
      <c r="D35" s="499">
        <v>15970.217599999998</v>
      </c>
      <c r="E35" s="499">
        <v>6648.9299000000219</v>
      </c>
      <c r="F35" s="499">
        <v>19491.620000000021</v>
      </c>
      <c r="G35" s="473">
        <v>9251.86</v>
      </c>
      <c r="H35" s="473">
        <v>33294.22</v>
      </c>
      <c r="I35" s="473">
        <v>6421.97</v>
      </c>
      <c r="J35" s="464"/>
      <c r="K35" s="464"/>
      <c r="L35" s="464"/>
      <c r="M35" s="464"/>
      <c r="N35" s="464"/>
      <c r="O35" s="464"/>
      <c r="P35" s="464"/>
      <c r="Q35" s="464"/>
      <c r="R35" s="464"/>
      <c r="S35" s="464"/>
      <c r="T35" s="464"/>
      <c r="U35" s="464"/>
      <c r="V35" s="464"/>
      <c r="W35" s="464"/>
      <c r="X35" s="464"/>
      <c r="Y35" s="464"/>
      <c r="Z35" s="464"/>
      <c r="AA35" s="464"/>
      <c r="AB35" s="464"/>
      <c r="AC35" s="476"/>
      <c r="AD35" s="476"/>
      <c r="AE35" s="473">
        <v>44841.315738264042</v>
      </c>
      <c r="AF35" s="473">
        <v>1670.991</v>
      </c>
      <c r="AG35" s="473">
        <v>6218.1</v>
      </c>
      <c r="AH35" s="464"/>
      <c r="AI35" s="464"/>
      <c r="AJ35" s="473">
        <v>3715.8874000000001</v>
      </c>
      <c r="AK35" s="464"/>
      <c r="AL35" s="464"/>
      <c r="AM35" s="464"/>
      <c r="AN35" s="464"/>
      <c r="AO35" s="464"/>
      <c r="AP35" s="476"/>
      <c r="AQ35" s="476"/>
      <c r="AR35" s="473">
        <v>4716.28999999999</v>
      </c>
      <c r="AS35" s="473">
        <v>15484.240999999998</v>
      </c>
      <c r="AT35" s="474"/>
      <c r="AU35" s="474"/>
      <c r="AV35" s="473">
        <v>7230.89</v>
      </c>
      <c r="AW35" s="473">
        <v>896.76700000000005</v>
      </c>
      <c r="AX35" s="473"/>
      <c r="AY35" s="473">
        <v>352226.99987</v>
      </c>
      <c r="AZ35" s="473">
        <v>381986.864</v>
      </c>
      <c r="BA35" s="464"/>
      <c r="BB35" s="464"/>
      <c r="BC35" s="464"/>
      <c r="BD35" s="464"/>
    </row>
    <row r="36" spans="1:56" s="488" customFormat="1" ht="35.15" customHeight="1">
      <c r="A36" s="483"/>
      <c r="B36" s="478">
        <v>2016</v>
      </c>
      <c r="C36" s="479" t="s">
        <v>8</v>
      </c>
      <c r="D36" s="484">
        <v>13537.48</v>
      </c>
      <c r="E36" s="484">
        <v>6623.2169999999996</v>
      </c>
      <c r="F36" s="484">
        <v>14097.49</v>
      </c>
      <c r="G36" s="484">
        <v>8967.0300000000007</v>
      </c>
      <c r="H36" s="484">
        <v>10108.709999999999</v>
      </c>
      <c r="I36" s="484">
        <v>4862.8</v>
      </c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464"/>
      <c r="X36" s="464"/>
      <c r="Y36" s="464"/>
      <c r="Z36" s="464"/>
      <c r="AA36" s="464"/>
      <c r="AB36" s="464"/>
      <c r="AC36" s="464"/>
      <c r="AD36" s="464"/>
      <c r="AE36" s="484">
        <v>40744.873</v>
      </c>
      <c r="AF36" s="484">
        <v>2117.848</v>
      </c>
      <c r="AG36" s="484">
        <v>5607.4</v>
      </c>
      <c r="AH36" s="464"/>
      <c r="AI36" s="464"/>
      <c r="AJ36" s="464"/>
      <c r="AK36" s="464"/>
      <c r="AL36" s="464"/>
      <c r="AM36" s="464"/>
      <c r="AN36" s="464"/>
      <c r="AO36" s="464"/>
      <c r="AP36" s="464"/>
      <c r="AQ36" s="464"/>
      <c r="AR36" s="484">
        <v>0</v>
      </c>
      <c r="AS36" s="484">
        <v>15286.523999999999</v>
      </c>
      <c r="AT36" s="481"/>
      <c r="AU36" s="481"/>
      <c r="AV36" s="484">
        <v>9298.08</v>
      </c>
      <c r="AW36" s="484">
        <v>974.65800000000013</v>
      </c>
      <c r="AX36" s="484"/>
      <c r="AY36" s="484">
        <v>367266</v>
      </c>
      <c r="AZ36" s="484">
        <v>394215.34399999998</v>
      </c>
      <c r="BA36" s="464"/>
      <c r="BB36" s="464"/>
      <c r="BC36" s="464"/>
      <c r="BD36" s="464"/>
    </row>
    <row r="37" spans="1:56" s="488" customFormat="1" ht="35.15" customHeight="1">
      <c r="A37" s="483"/>
      <c r="B37" s="478">
        <v>2016</v>
      </c>
      <c r="C37" s="479" t="s">
        <v>19</v>
      </c>
      <c r="D37" s="484">
        <v>16290.68</v>
      </c>
      <c r="E37" s="484">
        <v>6363.6900000000005</v>
      </c>
      <c r="F37" s="484">
        <v>20970.659999999996</v>
      </c>
      <c r="G37" s="484">
        <v>8914.2000000000007</v>
      </c>
      <c r="H37" s="484">
        <v>17266.2</v>
      </c>
      <c r="I37" s="484">
        <v>6940.4100000000008</v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464"/>
      <c r="U37" s="464"/>
      <c r="V37" s="464"/>
      <c r="W37" s="464"/>
      <c r="X37" s="464"/>
      <c r="Y37" s="464"/>
      <c r="Z37" s="464"/>
      <c r="AA37" s="464"/>
      <c r="AB37" s="464"/>
      <c r="AC37" s="464"/>
      <c r="AD37" s="464"/>
      <c r="AE37" s="484">
        <v>19472.57</v>
      </c>
      <c r="AF37" s="484">
        <v>1934.7600000000002</v>
      </c>
      <c r="AG37" s="484">
        <v>2702.9</v>
      </c>
      <c r="AH37" s="464"/>
      <c r="AI37" s="464"/>
      <c r="AJ37" s="464"/>
      <c r="AK37" s="464"/>
      <c r="AL37" s="464"/>
      <c r="AM37" s="464"/>
      <c r="AN37" s="464"/>
      <c r="AO37" s="464"/>
      <c r="AP37" s="464"/>
      <c r="AQ37" s="464"/>
      <c r="AR37" s="484">
        <v>0</v>
      </c>
      <c r="AS37" s="484">
        <v>15435.89</v>
      </c>
      <c r="AT37" s="481"/>
      <c r="AU37" s="481"/>
      <c r="AV37" s="484">
        <v>9981.25</v>
      </c>
      <c r="AW37" s="484">
        <v>971.31</v>
      </c>
      <c r="AX37" s="484"/>
      <c r="AY37" s="484">
        <v>362969</v>
      </c>
      <c r="AZ37" s="484">
        <v>381388.79999999999</v>
      </c>
      <c r="BA37" s="464"/>
      <c r="BB37" s="464"/>
      <c r="BC37" s="464"/>
      <c r="BD37" s="464"/>
    </row>
    <row r="38" spans="1:56" s="488" customFormat="1" ht="35.15" customHeight="1" thickBot="1">
      <c r="A38" s="483"/>
      <c r="B38" s="489">
        <v>2016</v>
      </c>
      <c r="C38" s="490" t="s">
        <v>20</v>
      </c>
      <c r="D38" s="491">
        <v>10984</v>
      </c>
      <c r="E38" s="491">
        <v>6131</v>
      </c>
      <c r="F38" s="491">
        <v>11210</v>
      </c>
      <c r="G38" s="491">
        <v>7360.6610000000001</v>
      </c>
      <c r="H38" s="491">
        <v>24960</v>
      </c>
      <c r="I38" s="491">
        <v>7013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464"/>
      <c r="U38" s="464"/>
      <c r="V38" s="464"/>
      <c r="W38" s="464"/>
      <c r="X38" s="464"/>
      <c r="Y38" s="464"/>
      <c r="Z38" s="464"/>
      <c r="AA38" s="464"/>
      <c r="AB38" s="464"/>
      <c r="AC38" s="500"/>
      <c r="AD38" s="500"/>
      <c r="AE38" s="496">
        <v>43786</v>
      </c>
      <c r="AF38" s="496">
        <v>2195</v>
      </c>
      <c r="AG38" s="496">
        <v>6281.9</v>
      </c>
      <c r="AH38" s="464"/>
      <c r="AI38" s="464"/>
      <c r="AJ38" s="464"/>
      <c r="AK38" s="464"/>
      <c r="AL38" s="464"/>
      <c r="AM38" s="464"/>
      <c r="AN38" s="464"/>
      <c r="AO38" s="464"/>
      <c r="AP38" s="500"/>
      <c r="AQ38" s="500"/>
      <c r="AR38" s="496">
        <v>0</v>
      </c>
      <c r="AS38" s="496">
        <v>15341</v>
      </c>
      <c r="AT38" s="493"/>
      <c r="AU38" s="493"/>
      <c r="AV38" s="496">
        <v>10446</v>
      </c>
      <c r="AW38" s="496">
        <v>932</v>
      </c>
      <c r="AX38" s="496"/>
      <c r="AY38" s="496">
        <v>379741</v>
      </c>
      <c r="AZ38" s="496">
        <v>347282</v>
      </c>
      <c r="BA38" s="464"/>
      <c r="BB38" s="464"/>
      <c r="BC38" s="464"/>
      <c r="BD38" s="464"/>
    </row>
    <row r="39" spans="1:56" s="488" customFormat="1" ht="35.15" customHeight="1" thickTop="1">
      <c r="A39" s="483"/>
      <c r="B39" s="497">
        <v>2015</v>
      </c>
      <c r="C39" s="498" t="s">
        <v>21</v>
      </c>
      <c r="D39" s="499">
        <v>18462.02</v>
      </c>
      <c r="E39" s="499">
        <v>6321.0800000000008</v>
      </c>
      <c r="F39" s="499">
        <v>25236.789999999997</v>
      </c>
      <c r="G39" s="473">
        <v>39973.370000000003</v>
      </c>
      <c r="H39" s="473">
        <v>9492.9169999999995</v>
      </c>
      <c r="I39" s="473">
        <v>7292.34</v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464"/>
      <c r="U39" s="464"/>
      <c r="V39" s="464"/>
      <c r="W39" s="464"/>
      <c r="X39" s="464"/>
      <c r="Y39" s="464"/>
      <c r="Z39" s="464"/>
      <c r="AA39" s="464"/>
      <c r="AB39" s="464"/>
      <c r="AC39" s="476"/>
      <c r="AD39" s="476"/>
      <c r="AE39" s="473">
        <v>26976.93</v>
      </c>
      <c r="AF39" s="473">
        <v>1142.2</v>
      </c>
      <c r="AG39" s="473">
        <v>1058.5</v>
      </c>
      <c r="AH39" s="464"/>
      <c r="AI39" s="464"/>
      <c r="AJ39" s="464"/>
      <c r="AK39" s="464"/>
      <c r="AL39" s="464"/>
      <c r="AM39" s="464"/>
      <c r="AN39" s="464"/>
      <c r="AO39" s="464"/>
      <c r="AP39" s="476"/>
      <c r="AQ39" s="476"/>
      <c r="AR39" s="473">
        <v>0</v>
      </c>
      <c r="AS39" s="473">
        <v>15478.02</v>
      </c>
      <c r="AT39" s="474"/>
      <c r="AU39" s="474"/>
      <c r="AV39" s="473">
        <v>10549.699999999999</v>
      </c>
      <c r="AW39" s="473">
        <v>966.06999999999994</v>
      </c>
      <c r="AX39" s="473"/>
      <c r="AY39" s="473">
        <v>366469.29</v>
      </c>
      <c r="AZ39" s="473">
        <v>323628.36</v>
      </c>
      <c r="BA39" s="464"/>
      <c r="BB39" s="464"/>
      <c r="BC39" s="464"/>
      <c r="BD39" s="464"/>
    </row>
    <row r="40" spans="1:56" s="488" customFormat="1" ht="35.15" customHeight="1">
      <c r="A40" s="483"/>
      <c r="B40" s="478">
        <v>2015</v>
      </c>
      <c r="C40" s="479" t="s">
        <v>8</v>
      </c>
      <c r="D40" s="484">
        <v>15059.613290322581</v>
      </c>
      <c r="E40" s="484">
        <v>6272.7868064516133</v>
      </c>
      <c r="F40" s="484">
        <v>17031.051935483873</v>
      </c>
      <c r="G40" s="484">
        <v>9094.1801935483854</v>
      </c>
      <c r="H40" s="484">
        <v>13524.371290322581</v>
      </c>
      <c r="I40" s="484">
        <v>5577.1545161290323</v>
      </c>
      <c r="J40" s="464"/>
      <c r="K40" s="464"/>
      <c r="L40" s="464"/>
      <c r="M40" s="464"/>
      <c r="N40" s="464"/>
      <c r="O40" s="464"/>
      <c r="P40" s="464"/>
      <c r="Q40" s="464"/>
      <c r="R40" s="464"/>
      <c r="S40" s="464"/>
      <c r="T40" s="464"/>
      <c r="U40" s="464"/>
      <c r="V40" s="464"/>
      <c r="W40" s="464"/>
      <c r="X40" s="464"/>
      <c r="Y40" s="464"/>
      <c r="Z40" s="464"/>
      <c r="AA40" s="464"/>
      <c r="AB40" s="464"/>
      <c r="AC40" s="464"/>
      <c r="AD40" s="464"/>
      <c r="AE40" s="484">
        <v>49482.002225806456</v>
      </c>
      <c r="AF40" s="484">
        <v>1785.8499354838711</v>
      </c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64"/>
      <c r="AR40" s="484">
        <v>0</v>
      </c>
      <c r="AS40" s="484">
        <v>15215.408580645162</v>
      </c>
      <c r="AT40" s="481"/>
      <c r="AU40" s="481"/>
      <c r="AV40" s="484">
        <v>11411.2</v>
      </c>
      <c r="AW40" s="484">
        <v>908.90200000000004</v>
      </c>
      <c r="AX40" s="484"/>
      <c r="AY40" s="484">
        <v>331886.90322580643</v>
      </c>
      <c r="AZ40" s="484">
        <v>372431.24593548384</v>
      </c>
      <c r="BA40" s="464"/>
      <c r="BB40" s="464"/>
      <c r="BC40" s="464"/>
      <c r="BD40" s="464"/>
    </row>
    <row r="41" spans="1:56" s="488" customFormat="1" ht="35.15" customHeight="1">
      <c r="A41" s="483"/>
      <c r="B41" s="478">
        <v>2015</v>
      </c>
      <c r="C41" s="479" t="s">
        <v>19</v>
      </c>
      <c r="D41" s="484">
        <v>18078.557903225803</v>
      </c>
      <c r="E41" s="484">
        <v>6114.8578709677422</v>
      </c>
      <c r="F41" s="484">
        <v>23771.085483870967</v>
      </c>
      <c r="G41" s="484">
        <v>7467.860483870968</v>
      </c>
      <c r="H41" s="484">
        <v>27775.113548387104</v>
      </c>
      <c r="I41" s="484">
        <v>6827.0058064516124</v>
      </c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4"/>
      <c r="X41" s="464"/>
      <c r="Y41" s="464"/>
      <c r="Z41" s="464"/>
      <c r="AA41" s="464"/>
      <c r="AB41" s="464"/>
      <c r="AC41" s="464"/>
      <c r="AD41" s="464"/>
      <c r="AE41" s="484">
        <v>24907.847161290323</v>
      </c>
      <c r="AF41" s="484">
        <v>2942.3235483870967</v>
      </c>
      <c r="AG41" s="464"/>
      <c r="AH41" s="464"/>
      <c r="AI41" s="464"/>
      <c r="AJ41" s="464"/>
      <c r="AK41" s="464"/>
      <c r="AL41" s="464"/>
      <c r="AM41" s="464"/>
      <c r="AN41" s="464"/>
      <c r="AO41" s="464"/>
      <c r="AP41" s="464"/>
      <c r="AQ41" s="464"/>
      <c r="AR41" s="484">
        <v>0</v>
      </c>
      <c r="AS41" s="484">
        <v>15208.703387096775</v>
      </c>
      <c r="AT41" s="481"/>
      <c r="AU41" s="481"/>
      <c r="AV41" s="484">
        <v>11481.387096774193</v>
      </c>
      <c r="AW41" s="484">
        <v>985.5579677419355</v>
      </c>
      <c r="AX41" s="484"/>
      <c r="AY41" s="484">
        <v>316582.85412903229</v>
      </c>
      <c r="AZ41" s="484">
        <v>359690.72722580645</v>
      </c>
      <c r="BA41" s="464"/>
      <c r="BB41" s="464"/>
      <c r="BC41" s="464"/>
      <c r="BD41" s="464"/>
    </row>
    <row r="42" spans="1:56" s="488" customFormat="1" ht="35.15" customHeight="1" thickBot="1">
      <c r="A42" s="483"/>
      <c r="B42" s="489">
        <v>2015</v>
      </c>
      <c r="C42" s="490" t="s">
        <v>20</v>
      </c>
      <c r="D42" s="491">
        <v>10333.254000000001</v>
      </c>
      <c r="E42" s="491">
        <v>5772.7370000000001</v>
      </c>
      <c r="F42" s="491">
        <v>11277.560000000001</v>
      </c>
      <c r="G42" s="491">
        <v>5721.14</v>
      </c>
      <c r="H42" s="491">
        <v>5313.6</v>
      </c>
      <c r="I42" s="491">
        <v>5103.3500000000004</v>
      </c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464"/>
      <c r="X42" s="464"/>
      <c r="Y42" s="464"/>
      <c r="Z42" s="464"/>
      <c r="AA42" s="464"/>
      <c r="AB42" s="464"/>
      <c r="AC42" s="500"/>
      <c r="AD42" s="500"/>
      <c r="AE42" s="496">
        <v>62918.902000000002</v>
      </c>
      <c r="AF42" s="496">
        <v>2784.3999999999996</v>
      </c>
      <c r="AG42" s="464"/>
      <c r="AH42" s="464"/>
      <c r="AI42" s="464"/>
      <c r="AJ42" s="464"/>
      <c r="AK42" s="464"/>
      <c r="AL42" s="464"/>
      <c r="AM42" s="464"/>
      <c r="AN42" s="464"/>
      <c r="AO42" s="464"/>
      <c r="AP42" s="500"/>
      <c r="AQ42" s="500"/>
      <c r="AR42" s="496">
        <v>12319.500000000002</v>
      </c>
      <c r="AS42" s="496">
        <v>15126.662000000002</v>
      </c>
      <c r="AT42" s="493"/>
      <c r="AU42" s="493"/>
      <c r="AV42" s="496">
        <v>11254.1</v>
      </c>
      <c r="AW42" s="496">
        <v>920.53700000000003</v>
      </c>
      <c r="AX42" s="496"/>
      <c r="AY42" s="496">
        <v>315856.21500000003</v>
      </c>
      <c r="AZ42" s="496">
        <v>358848.27999999997</v>
      </c>
      <c r="BA42" s="464"/>
      <c r="BB42" s="464"/>
      <c r="BC42" s="464"/>
      <c r="BD42" s="464"/>
    </row>
    <row r="43" spans="1:56" s="488" customFormat="1" ht="35.15" customHeight="1" thickTop="1">
      <c r="A43" s="483"/>
      <c r="B43" s="501">
        <v>2014</v>
      </c>
      <c r="C43" s="502" t="s">
        <v>21</v>
      </c>
      <c r="D43" s="499">
        <v>17799.916000000001</v>
      </c>
      <c r="E43" s="499">
        <v>6683.866</v>
      </c>
      <c r="F43" s="499">
        <v>24438.17</v>
      </c>
      <c r="G43" s="473">
        <v>10460.634</v>
      </c>
      <c r="H43" s="473">
        <v>36511.539999999994</v>
      </c>
      <c r="I43" s="473">
        <v>7541.7000000000007</v>
      </c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464"/>
      <c r="X43" s="464"/>
      <c r="Y43" s="464"/>
      <c r="Z43" s="464"/>
      <c r="AA43" s="464"/>
      <c r="AB43" s="464"/>
      <c r="AC43" s="476"/>
      <c r="AD43" s="476"/>
      <c r="AE43" s="473">
        <v>52968.670000000006</v>
      </c>
      <c r="AF43" s="473">
        <v>1795.9359999999999</v>
      </c>
      <c r="AG43" s="464"/>
      <c r="AH43" s="464"/>
      <c r="AI43" s="464"/>
      <c r="AJ43" s="464"/>
      <c r="AK43" s="464"/>
      <c r="AL43" s="464"/>
      <c r="AM43" s="464"/>
      <c r="AN43" s="464"/>
      <c r="AO43" s="464"/>
      <c r="AP43" s="476"/>
      <c r="AQ43" s="476"/>
      <c r="AR43" s="473">
        <v>2315.4</v>
      </c>
      <c r="AS43" s="473">
        <v>15392.871000000001</v>
      </c>
      <c r="AT43" s="474"/>
      <c r="AU43" s="474"/>
      <c r="AV43" s="473">
        <v>9302.4</v>
      </c>
      <c r="AW43" s="473">
        <v>963.7170000000001</v>
      </c>
      <c r="AX43" s="473"/>
      <c r="AY43" s="473">
        <v>288160</v>
      </c>
      <c r="AZ43" s="473">
        <v>330236.86719999998</v>
      </c>
      <c r="BA43" s="464"/>
      <c r="BB43" s="464"/>
      <c r="BC43" s="464"/>
      <c r="BD43" s="464"/>
    </row>
    <row r="44" spans="1:56" s="488" customFormat="1" ht="35.15" customHeight="1">
      <c r="A44" s="483"/>
      <c r="B44" s="478">
        <v>2014</v>
      </c>
      <c r="C44" s="479" t="s">
        <v>8</v>
      </c>
      <c r="D44" s="484">
        <v>17741.914000000001</v>
      </c>
      <c r="E44" s="484">
        <v>6531.576</v>
      </c>
      <c r="F44" s="484">
        <v>23861.33</v>
      </c>
      <c r="G44" s="484">
        <v>7177.7730000000001</v>
      </c>
      <c r="H44" s="484">
        <v>19927.500000000004</v>
      </c>
      <c r="I44" s="484">
        <v>5132.58</v>
      </c>
      <c r="J44" s="464"/>
      <c r="K44" s="464"/>
      <c r="L44" s="464"/>
      <c r="M44" s="464"/>
      <c r="N44" s="464"/>
      <c r="O44" s="464"/>
      <c r="P44" s="464"/>
      <c r="Q44" s="464"/>
      <c r="R44" s="464"/>
      <c r="S44" s="464"/>
      <c r="T44" s="464"/>
      <c r="U44" s="464"/>
      <c r="V44" s="464"/>
      <c r="W44" s="464"/>
      <c r="X44" s="464"/>
      <c r="Y44" s="464"/>
      <c r="Z44" s="464"/>
      <c r="AA44" s="464"/>
      <c r="AB44" s="464"/>
      <c r="AC44" s="464"/>
      <c r="AD44" s="464"/>
      <c r="AE44" s="484">
        <v>62683.794999999998</v>
      </c>
      <c r="AF44" s="484">
        <v>3310.518</v>
      </c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64"/>
      <c r="AR44" s="484">
        <v>62683.794999999998</v>
      </c>
      <c r="AS44" s="484">
        <v>15412.509</v>
      </c>
      <c r="AT44" s="481"/>
      <c r="AU44" s="481"/>
      <c r="AV44" s="484">
        <v>6356.8</v>
      </c>
      <c r="AW44" s="484">
        <v>896.10599999999988</v>
      </c>
      <c r="AX44" s="484"/>
      <c r="AY44" s="484">
        <v>296321.97000000003</v>
      </c>
      <c r="AZ44" s="484">
        <v>342570.36800000002</v>
      </c>
      <c r="BA44" s="464"/>
      <c r="BB44" s="464"/>
      <c r="BC44" s="464"/>
      <c r="BD44" s="464"/>
    </row>
    <row r="45" spans="1:56" s="488" customFormat="1" ht="35.15" customHeight="1">
      <c r="A45" s="483"/>
      <c r="B45" s="478">
        <v>2014</v>
      </c>
      <c r="C45" s="479" t="s">
        <v>19</v>
      </c>
      <c r="D45" s="484">
        <v>18124.962000000007</v>
      </c>
      <c r="E45" s="484">
        <v>6193.7209999999995</v>
      </c>
      <c r="F45" s="484">
        <v>25722.799999999999</v>
      </c>
      <c r="G45" s="484">
        <v>5665.6190000000006</v>
      </c>
      <c r="H45" s="484">
        <v>21098.489999999983</v>
      </c>
      <c r="I45" s="484">
        <v>5389.2500000000009</v>
      </c>
      <c r="J45" s="464"/>
      <c r="K45" s="464"/>
      <c r="L45" s="464"/>
      <c r="M45" s="464"/>
      <c r="N45" s="464"/>
      <c r="O45" s="464"/>
      <c r="P45" s="464"/>
      <c r="Q45" s="464"/>
      <c r="R45" s="464"/>
      <c r="S45" s="464"/>
      <c r="T45" s="464"/>
      <c r="U45" s="464"/>
      <c r="V45" s="464"/>
      <c r="W45" s="464"/>
      <c r="X45" s="464"/>
      <c r="Y45" s="464"/>
      <c r="Z45" s="464"/>
      <c r="AA45" s="464"/>
      <c r="AB45" s="464"/>
      <c r="AC45" s="464"/>
      <c r="AD45" s="464"/>
      <c r="AE45" s="484">
        <v>30837.800461736046</v>
      </c>
      <c r="AF45" s="484">
        <v>2529.1208999999999</v>
      </c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R45" s="484">
        <v>13960.2</v>
      </c>
      <c r="AS45" s="484">
        <v>15205.618</v>
      </c>
      <c r="AT45" s="481"/>
      <c r="AU45" s="481"/>
      <c r="AV45" s="484">
        <v>5174</v>
      </c>
      <c r="AW45" s="484">
        <v>944.80600000000004</v>
      </c>
      <c r="AX45" s="484"/>
      <c r="AY45" s="484">
        <v>306802.22000000003</v>
      </c>
      <c r="AZ45" s="484">
        <v>348520.86399999994</v>
      </c>
      <c r="BA45" s="464"/>
      <c r="BB45" s="464"/>
      <c r="BC45" s="464"/>
      <c r="BD45" s="464"/>
    </row>
    <row r="46" spans="1:56" s="488" customFormat="1" ht="35.15" customHeight="1" thickBot="1">
      <c r="A46" s="483"/>
      <c r="B46" s="489">
        <v>2014</v>
      </c>
      <c r="C46" s="490" t="s">
        <v>20</v>
      </c>
      <c r="D46" s="491">
        <v>10974.743</v>
      </c>
      <c r="E46" s="491">
        <v>3780.2910000000002</v>
      </c>
      <c r="F46" s="491">
        <v>13054.089999999998</v>
      </c>
      <c r="G46" s="491">
        <v>4169.3869999999997</v>
      </c>
      <c r="H46" s="491">
        <v>7246.39</v>
      </c>
      <c r="I46" s="491">
        <v>4720.2700000000004</v>
      </c>
      <c r="J46" s="464"/>
      <c r="K46" s="464"/>
      <c r="L46" s="464"/>
      <c r="M46" s="464"/>
      <c r="N46" s="464"/>
      <c r="O46" s="464"/>
      <c r="P46" s="464"/>
      <c r="Q46" s="464"/>
      <c r="R46" s="464"/>
      <c r="S46" s="464"/>
      <c r="T46" s="464"/>
      <c r="U46" s="464"/>
      <c r="V46" s="464"/>
      <c r="W46" s="464"/>
      <c r="X46" s="464"/>
      <c r="Y46" s="464"/>
      <c r="Z46" s="464"/>
      <c r="AA46" s="464"/>
      <c r="AB46" s="464"/>
      <c r="AC46" s="500"/>
      <c r="AD46" s="500"/>
      <c r="AE46" s="496">
        <v>56731.672000000006</v>
      </c>
      <c r="AF46" s="496">
        <v>2696.4700000000003</v>
      </c>
      <c r="AG46" s="464"/>
      <c r="AH46" s="464"/>
      <c r="AI46" s="464"/>
      <c r="AJ46" s="464"/>
      <c r="AK46" s="464"/>
      <c r="AL46" s="464"/>
      <c r="AM46" s="464"/>
      <c r="AN46" s="464"/>
      <c r="AO46" s="464"/>
      <c r="AP46" s="500"/>
      <c r="AQ46" s="500"/>
      <c r="AR46" s="496">
        <v>6545.4000000000005</v>
      </c>
      <c r="AS46" s="496">
        <v>6417.1189999999997</v>
      </c>
      <c r="AT46" s="493"/>
      <c r="AU46" s="493"/>
      <c r="AV46" s="496">
        <v>8179.15</v>
      </c>
      <c r="AW46" s="496">
        <v>879.01099999999997</v>
      </c>
      <c r="AX46" s="496"/>
      <c r="AY46" s="496">
        <v>304252.64699999994</v>
      </c>
      <c r="AZ46" s="496">
        <v>344421.43999999994</v>
      </c>
      <c r="BA46" s="464"/>
      <c r="BB46" s="464"/>
      <c r="BC46" s="464"/>
      <c r="BD46" s="464"/>
    </row>
    <row r="47" spans="1:56" s="488" customFormat="1" ht="35.15" customHeight="1" thickTop="1">
      <c r="A47" s="483"/>
      <c r="B47" s="497">
        <v>2013</v>
      </c>
      <c r="C47" s="498" t="s">
        <v>21</v>
      </c>
      <c r="D47" s="499">
        <v>12425.137000000001</v>
      </c>
      <c r="E47" s="499">
        <v>5428.8590000000013</v>
      </c>
      <c r="F47" s="499">
        <v>18991.21</v>
      </c>
      <c r="G47" s="473">
        <v>5709.2250000000004</v>
      </c>
      <c r="H47" s="473">
        <v>33750.879999999997</v>
      </c>
      <c r="I47" s="473">
        <v>6654.84</v>
      </c>
      <c r="J47" s="464"/>
      <c r="K47" s="464"/>
      <c r="L47" s="464"/>
      <c r="M47" s="464"/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76"/>
      <c r="AD47" s="476"/>
      <c r="AE47" s="473">
        <v>46952.060000000005</v>
      </c>
      <c r="AF47" s="473">
        <v>651.41999999999996</v>
      </c>
      <c r="AG47" s="464"/>
      <c r="AH47" s="464"/>
      <c r="AI47" s="464"/>
      <c r="AJ47" s="464"/>
      <c r="AK47" s="464"/>
      <c r="AL47" s="464"/>
      <c r="AM47" s="464"/>
      <c r="AN47" s="464"/>
      <c r="AO47" s="464"/>
      <c r="AP47" s="476"/>
      <c r="AQ47" s="476"/>
      <c r="AR47" s="473">
        <v>185.70000000000002</v>
      </c>
      <c r="AS47" s="473">
        <v>221.185</v>
      </c>
      <c r="AT47" s="474"/>
      <c r="AU47" s="474"/>
      <c r="AV47" s="473">
        <v>13190.699999999999</v>
      </c>
      <c r="AW47" s="473">
        <v>779.88900000000001</v>
      </c>
      <c r="AX47" s="473"/>
      <c r="AY47" s="473">
        <v>290628.12900000002</v>
      </c>
      <c r="AZ47" s="473">
        <v>325447.00799999997</v>
      </c>
      <c r="BA47" s="464"/>
      <c r="BB47" s="464"/>
      <c r="BC47" s="464"/>
      <c r="BD47" s="464"/>
    </row>
    <row r="48" spans="1:56" s="488" customFormat="1" ht="35.15" customHeight="1">
      <c r="A48" s="483"/>
      <c r="B48" s="478">
        <v>2013</v>
      </c>
      <c r="C48" s="479" t="s">
        <v>8</v>
      </c>
      <c r="D48" s="484">
        <v>3798.578</v>
      </c>
      <c r="E48" s="484">
        <v>1087.9769999999999</v>
      </c>
      <c r="F48" s="484">
        <v>15426.760000000002</v>
      </c>
      <c r="G48" s="484">
        <v>4868.6889999999994</v>
      </c>
      <c r="H48" s="484">
        <v>16039.169999999998</v>
      </c>
      <c r="I48" s="484">
        <v>5657.89</v>
      </c>
      <c r="J48" s="464"/>
      <c r="K48" s="464"/>
      <c r="L48" s="464"/>
      <c r="M48" s="464"/>
      <c r="N48" s="464"/>
      <c r="O48" s="464"/>
      <c r="P48" s="464"/>
      <c r="Q48" s="464"/>
      <c r="R48" s="464"/>
      <c r="S48" s="464"/>
      <c r="T48" s="464"/>
      <c r="U48" s="464"/>
      <c r="V48" s="464"/>
      <c r="W48" s="464"/>
      <c r="X48" s="464"/>
      <c r="Y48" s="464"/>
      <c r="Z48" s="464"/>
      <c r="AA48" s="464"/>
      <c r="AB48" s="464"/>
      <c r="AC48" s="464"/>
      <c r="AD48" s="464"/>
      <c r="AE48" s="484">
        <v>27150.719000000001</v>
      </c>
      <c r="AF48" s="484">
        <v>2342.3100000000004</v>
      </c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R48" s="484">
        <v>0</v>
      </c>
      <c r="AS48" s="484">
        <v>0</v>
      </c>
      <c r="AT48" s="481"/>
      <c r="AU48" s="481"/>
      <c r="AV48" s="484">
        <v>10693.699999999999</v>
      </c>
      <c r="AW48" s="484">
        <v>707.77</v>
      </c>
      <c r="AX48" s="484"/>
      <c r="AY48" s="484">
        <v>325104.19699999999</v>
      </c>
      <c r="AZ48" s="484">
        <v>354212.44799999997</v>
      </c>
      <c r="BA48" s="464"/>
      <c r="BB48" s="464"/>
      <c r="BC48" s="464"/>
      <c r="BD48" s="464"/>
    </row>
    <row r="49" spans="1:56" s="488" customFormat="1" ht="35.15" customHeight="1">
      <c r="A49" s="483"/>
      <c r="B49" s="478">
        <v>2013</v>
      </c>
      <c r="C49" s="479" t="s">
        <v>19</v>
      </c>
      <c r="D49" s="484">
        <v>1113.5619999999999</v>
      </c>
      <c r="E49" s="484">
        <v>2740.1950000000002</v>
      </c>
      <c r="F49" s="484">
        <v>17538.04</v>
      </c>
      <c r="G49" s="484">
        <v>4355.42</v>
      </c>
      <c r="H49" s="484">
        <v>26588.16</v>
      </c>
      <c r="I49" s="484">
        <v>8516.69</v>
      </c>
      <c r="J49" s="464"/>
      <c r="K49" s="464"/>
      <c r="L49" s="464"/>
      <c r="M49" s="464"/>
      <c r="N49" s="464"/>
      <c r="O49" s="464"/>
      <c r="P49" s="464"/>
      <c r="Q49" s="464"/>
      <c r="R49" s="464"/>
      <c r="S49" s="464"/>
      <c r="T49" s="464"/>
      <c r="U49" s="464"/>
      <c r="V49" s="464"/>
      <c r="W49" s="464"/>
      <c r="X49" s="464"/>
      <c r="Y49" s="464"/>
      <c r="Z49" s="464"/>
      <c r="AA49" s="464"/>
      <c r="AB49" s="464"/>
      <c r="AC49" s="464"/>
      <c r="AD49" s="464"/>
      <c r="AE49" s="484">
        <v>19204.106399999997</v>
      </c>
      <c r="AF49" s="484">
        <v>2855</v>
      </c>
      <c r="AG49" s="464"/>
      <c r="AH49" s="464"/>
      <c r="AI49" s="464"/>
      <c r="AJ49" s="464"/>
      <c r="AK49" s="464"/>
      <c r="AL49" s="464"/>
      <c r="AM49" s="464"/>
      <c r="AN49" s="464"/>
      <c r="AO49" s="464"/>
      <c r="AP49" s="464"/>
      <c r="AQ49" s="464"/>
      <c r="AR49" s="484">
        <v>0</v>
      </c>
      <c r="AS49" s="484">
        <v>0</v>
      </c>
      <c r="AT49" s="481"/>
      <c r="AU49" s="481"/>
      <c r="AV49" s="484">
        <v>10262.75</v>
      </c>
      <c r="AW49" s="484">
        <v>771.37</v>
      </c>
      <c r="AX49" s="484"/>
      <c r="AY49" s="484">
        <v>318655.15600000002</v>
      </c>
      <c r="AZ49" s="484">
        <v>350963.38799999998</v>
      </c>
      <c r="BA49" s="464"/>
      <c r="BB49" s="464"/>
      <c r="BC49" s="464"/>
      <c r="BD49" s="464"/>
    </row>
    <row r="50" spans="1:56" s="488" customFormat="1" ht="35.15" customHeight="1" thickBot="1">
      <c r="A50" s="483"/>
      <c r="B50" s="489">
        <v>2013</v>
      </c>
      <c r="C50" s="490" t="s">
        <v>20</v>
      </c>
      <c r="D50" s="491">
        <v>213.52912000000103</v>
      </c>
      <c r="E50" s="491">
        <v>6485.585</v>
      </c>
      <c r="F50" s="491">
        <v>15857.42</v>
      </c>
      <c r="G50" s="491">
        <v>3379.21452</v>
      </c>
      <c r="H50" s="491">
        <v>24844.26</v>
      </c>
      <c r="I50" s="491">
        <v>8296.2400000000016</v>
      </c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469"/>
      <c r="AA50" s="469"/>
      <c r="AB50" s="469"/>
      <c r="AC50" s="469"/>
      <c r="AD50" s="469"/>
      <c r="AE50" s="496">
        <v>23119.449399999994</v>
      </c>
      <c r="AF50" s="496">
        <v>3170.2169999999996</v>
      </c>
      <c r="AG50" s="469"/>
      <c r="AH50" s="469"/>
      <c r="AI50" s="469"/>
      <c r="AJ50" s="469"/>
      <c r="AK50" s="469"/>
      <c r="AL50" s="469"/>
      <c r="AM50" s="469"/>
      <c r="AN50" s="469"/>
      <c r="AO50" s="469"/>
      <c r="AP50" s="469"/>
      <c r="AQ50" s="469"/>
      <c r="AR50" s="496">
        <v>1212.2000000000698</v>
      </c>
      <c r="AS50" s="496">
        <v>143.173</v>
      </c>
      <c r="AT50" s="493"/>
      <c r="AU50" s="493"/>
      <c r="AV50" s="496">
        <v>8747.9499999999989</v>
      </c>
      <c r="AW50" s="496">
        <v>773.92989999999861</v>
      </c>
      <c r="AX50" s="496"/>
      <c r="AY50" s="496">
        <v>305757.19400000002</v>
      </c>
      <c r="AZ50" s="496">
        <v>344946.88</v>
      </c>
      <c r="BA50" s="469"/>
      <c r="BB50" s="469"/>
      <c r="BC50" s="469"/>
      <c r="BD50" s="469"/>
    </row>
    <row r="51" spans="1:56" s="488" customFormat="1" ht="35.15" customHeight="1" thickTop="1">
      <c r="A51" s="483"/>
      <c r="B51" s="497">
        <v>2012</v>
      </c>
      <c r="C51" s="498" t="s">
        <v>21</v>
      </c>
      <c r="D51" s="499">
        <v>410.79</v>
      </c>
      <c r="E51" s="499">
        <v>6474.03</v>
      </c>
      <c r="F51" s="499">
        <v>27281.03</v>
      </c>
      <c r="G51" s="476"/>
      <c r="H51" s="473">
        <v>33483.07</v>
      </c>
      <c r="I51" s="473">
        <v>8477.82</v>
      </c>
      <c r="J51" s="476"/>
      <c r="K51" s="476"/>
      <c r="L51" s="476"/>
      <c r="M51" s="476"/>
      <c r="N51" s="476"/>
      <c r="O51" s="476"/>
      <c r="P51" s="476"/>
      <c r="Q51" s="476"/>
      <c r="R51" s="476"/>
      <c r="S51" s="476"/>
      <c r="T51" s="476"/>
      <c r="U51" s="476"/>
      <c r="V51" s="476"/>
      <c r="W51" s="476"/>
      <c r="X51" s="476"/>
      <c r="Y51" s="476"/>
      <c r="Z51" s="476"/>
      <c r="AA51" s="476"/>
      <c r="AB51" s="476"/>
      <c r="AC51" s="476"/>
      <c r="AD51" s="476"/>
      <c r="AE51" s="473">
        <v>22966.55</v>
      </c>
      <c r="AF51" s="473">
        <v>785.61</v>
      </c>
      <c r="AG51" s="476"/>
      <c r="AH51" s="476"/>
      <c r="AI51" s="476"/>
      <c r="AJ51" s="476"/>
      <c r="AK51" s="476"/>
      <c r="AL51" s="476"/>
      <c r="AM51" s="476"/>
      <c r="AN51" s="476"/>
      <c r="AO51" s="476"/>
      <c r="AP51" s="476"/>
      <c r="AQ51" s="476"/>
      <c r="AR51" s="473">
        <v>14730.74</v>
      </c>
      <c r="AS51" s="473">
        <v>23079.86</v>
      </c>
      <c r="AT51" s="474"/>
      <c r="AU51" s="474"/>
      <c r="AV51" s="473">
        <v>5644.85</v>
      </c>
      <c r="AW51" s="473">
        <v>684.48</v>
      </c>
      <c r="AX51" s="473"/>
      <c r="AY51" s="473">
        <v>285597.59000000003</v>
      </c>
      <c r="AZ51" s="473">
        <v>315162.21999999997</v>
      </c>
      <c r="BA51" s="476"/>
      <c r="BB51" s="476"/>
      <c r="BC51" s="476"/>
      <c r="BD51" s="476"/>
    </row>
    <row r="52" spans="1:56" s="488" customFormat="1" ht="35.15" customHeight="1">
      <c r="A52" s="483"/>
      <c r="B52" s="478">
        <v>2012</v>
      </c>
      <c r="C52" s="479" t="s">
        <v>8</v>
      </c>
      <c r="D52" s="484">
        <v>1029.133</v>
      </c>
      <c r="E52" s="484">
        <v>5613.2709999999997</v>
      </c>
      <c r="F52" s="484">
        <v>17645.27</v>
      </c>
      <c r="G52" s="464"/>
      <c r="H52" s="484">
        <v>17187.61</v>
      </c>
      <c r="I52" s="484">
        <v>6307.04</v>
      </c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4"/>
      <c r="X52" s="464"/>
      <c r="Y52" s="464"/>
      <c r="Z52" s="464"/>
      <c r="AA52" s="464"/>
      <c r="AB52" s="464"/>
      <c r="AC52" s="464"/>
      <c r="AD52" s="464"/>
      <c r="AE52" s="484">
        <v>24488.454000000002</v>
      </c>
      <c r="AF52" s="484">
        <v>1171.7249999999999</v>
      </c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84">
        <v>16510.900000000001</v>
      </c>
      <c r="AS52" s="484">
        <v>11590.239</v>
      </c>
      <c r="AT52" s="481"/>
      <c r="AU52" s="481"/>
      <c r="AV52" s="484">
        <v>5712.3</v>
      </c>
      <c r="AW52" s="484">
        <v>787.3</v>
      </c>
      <c r="AX52" s="484"/>
      <c r="AY52" s="484">
        <v>304139.06400000001</v>
      </c>
      <c r="AZ52" s="484">
        <v>328518.80599999998</v>
      </c>
      <c r="BA52" s="464"/>
      <c r="BB52" s="464"/>
      <c r="BC52" s="464"/>
      <c r="BD52" s="464"/>
    </row>
    <row r="53" spans="1:56" s="488" customFormat="1" ht="35.15" customHeight="1">
      <c r="A53" s="483"/>
      <c r="B53" s="478">
        <v>2012</v>
      </c>
      <c r="C53" s="479" t="s">
        <v>19</v>
      </c>
      <c r="D53" s="484">
        <v>2660</v>
      </c>
      <c r="E53" s="484">
        <v>5709</v>
      </c>
      <c r="F53" s="484">
        <v>21555</v>
      </c>
      <c r="G53" s="464"/>
      <c r="H53" s="484">
        <v>8053</v>
      </c>
      <c r="I53" s="484">
        <v>23328</v>
      </c>
      <c r="J53" s="464"/>
      <c r="K53" s="464"/>
      <c r="L53" s="464"/>
      <c r="M53" s="464"/>
      <c r="N53" s="464"/>
      <c r="O53" s="464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4"/>
      <c r="AC53" s="464"/>
      <c r="AD53" s="464"/>
      <c r="AE53" s="484">
        <v>11801</v>
      </c>
      <c r="AF53" s="484">
        <v>3009</v>
      </c>
      <c r="AG53" s="464"/>
      <c r="AH53" s="464"/>
      <c r="AI53" s="464"/>
      <c r="AJ53" s="464"/>
      <c r="AK53" s="464"/>
      <c r="AL53" s="464"/>
      <c r="AM53" s="464"/>
      <c r="AN53" s="464"/>
      <c r="AO53" s="464"/>
      <c r="AP53" s="464"/>
      <c r="AQ53" s="464"/>
      <c r="AR53" s="484">
        <v>37000</v>
      </c>
      <c r="AS53" s="484">
        <v>14055</v>
      </c>
      <c r="AT53" s="481"/>
      <c r="AU53" s="481"/>
      <c r="AV53" s="484">
        <v>6348</v>
      </c>
      <c r="AW53" s="484">
        <v>810.74699999999996</v>
      </c>
      <c r="AX53" s="484"/>
      <c r="AY53" s="484">
        <v>312635</v>
      </c>
      <c r="AZ53" s="484">
        <v>261676</v>
      </c>
      <c r="BA53" s="464"/>
      <c r="BB53" s="464"/>
      <c r="BC53" s="464"/>
      <c r="BD53" s="464"/>
    </row>
    <row r="54" spans="1:56" s="488" customFormat="1" ht="35.15" customHeight="1" thickBot="1">
      <c r="A54" s="483"/>
      <c r="B54" s="489">
        <v>2012</v>
      </c>
      <c r="C54" s="490" t="s">
        <v>20</v>
      </c>
      <c r="D54" s="491">
        <v>515.62599999999998</v>
      </c>
      <c r="E54" s="491">
        <v>4847.3599999999997</v>
      </c>
      <c r="F54" s="491">
        <v>10682.39</v>
      </c>
      <c r="G54" s="469"/>
      <c r="H54" s="491">
        <v>4830.74</v>
      </c>
      <c r="I54" s="491">
        <v>6035.89</v>
      </c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69"/>
      <c r="X54" s="469"/>
      <c r="Y54" s="469"/>
      <c r="Z54" s="469"/>
      <c r="AA54" s="469"/>
      <c r="AB54" s="469"/>
      <c r="AC54" s="469"/>
      <c r="AD54" s="469"/>
      <c r="AE54" s="496">
        <v>26057.49</v>
      </c>
      <c r="AF54" s="496">
        <v>3816</v>
      </c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96">
        <v>80456.100000000006</v>
      </c>
      <c r="AS54" s="496">
        <v>21298.366999999998</v>
      </c>
      <c r="AT54" s="496">
        <v>56571.57</v>
      </c>
      <c r="AU54" s="493"/>
      <c r="AV54" s="496">
        <v>13810.45</v>
      </c>
      <c r="AW54" s="496">
        <v>776.81100000000004</v>
      </c>
      <c r="AX54" s="496"/>
      <c r="AY54" s="496">
        <v>372265.27399999998</v>
      </c>
      <c r="AZ54" s="496">
        <v>60771.892</v>
      </c>
      <c r="BA54" s="469"/>
      <c r="BB54" s="469"/>
      <c r="BC54" s="469"/>
      <c r="BD54" s="469"/>
    </row>
    <row r="55" spans="1:56" s="488" customFormat="1" ht="35.15" customHeight="1" thickTop="1">
      <c r="A55" s="483"/>
      <c r="B55" s="497">
        <v>2011</v>
      </c>
      <c r="C55" s="498" t="s">
        <v>21</v>
      </c>
      <c r="D55" s="499">
        <v>653.27300000000002</v>
      </c>
      <c r="E55" s="499">
        <v>4951.8599999999997</v>
      </c>
      <c r="F55" s="499">
        <v>25626.87</v>
      </c>
      <c r="G55" s="476"/>
      <c r="H55" s="473">
        <v>35367.14</v>
      </c>
      <c r="I55" s="473">
        <v>9012.64</v>
      </c>
      <c r="J55" s="476"/>
      <c r="K55" s="476"/>
      <c r="L55" s="476"/>
      <c r="M55" s="476"/>
      <c r="N55" s="476"/>
      <c r="O55" s="476"/>
      <c r="P55" s="476"/>
      <c r="Q55" s="476"/>
      <c r="R55" s="476"/>
      <c r="S55" s="476"/>
      <c r="T55" s="476"/>
      <c r="U55" s="476"/>
      <c r="V55" s="476"/>
      <c r="W55" s="476"/>
      <c r="X55" s="476"/>
      <c r="Y55" s="476"/>
      <c r="Z55" s="476"/>
      <c r="AA55" s="476"/>
      <c r="AB55" s="476"/>
      <c r="AC55" s="476"/>
      <c r="AD55" s="476"/>
      <c r="AE55" s="473">
        <v>15282.25</v>
      </c>
      <c r="AF55" s="473">
        <v>1046</v>
      </c>
      <c r="AG55" s="476"/>
      <c r="AH55" s="476"/>
      <c r="AI55" s="476"/>
      <c r="AJ55" s="476"/>
      <c r="AK55" s="476"/>
      <c r="AL55" s="476"/>
      <c r="AM55" s="476"/>
      <c r="AN55" s="476"/>
      <c r="AO55" s="476"/>
      <c r="AP55" s="476"/>
      <c r="AQ55" s="476"/>
      <c r="AR55" s="473">
        <v>85418.3</v>
      </c>
      <c r="AS55" s="473">
        <v>15238</v>
      </c>
      <c r="AT55" s="473">
        <v>62306.36</v>
      </c>
      <c r="AU55" s="474"/>
      <c r="AV55" s="473">
        <v>10425.950000000001</v>
      </c>
      <c r="AW55" s="473">
        <v>742.73</v>
      </c>
      <c r="AX55" s="473"/>
      <c r="AY55" s="473">
        <v>375057.266</v>
      </c>
      <c r="AZ55" s="476"/>
      <c r="BA55" s="476"/>
      <c r="BB55" s="476"/>
      <c r="BC55" s="476"/>
      <c r="BD55" s="476"/>
    </row>
    <row r="56" spans="1:56" s="488" customFormat="1" ht="35.15" customHeight="1">
      <c r="A56" s="483"/>
      <c r="B56" s="478">
        <v>2011</v>
      </c>
      <c r="C56" s="479" t="s">
        <v>8</v>
      </c>
      <c r="D56" s="484">
        <v>2183.09</v>
      </c>
      <c r="E56" s="484">
        <v>5878.57</v>
      </c>
      <c r="F56" s="484">
        <v>20387.740000000002</v>
      </c>
      <c r="G56" s="464"/>
      <c r="H56" s="484">
        <v>21954.83</v>
      </c>
      <c r="I56" s="484">
        <v>6919.9</v>
      </c>
      <c r="J56" s="464"/>
      <c r="K56" s="464"/>
      <c r="L56" s="464"/>
      <c r="M56" s="464"/>
      <c r="N56" s="464"/>
      <c r="O56" s="464"/>
      <c r="P56" s="464"/>
      <c r="Q56" s="464"/>
      <c r="R56" s="464"/>
      <c r="S56" s="464"/>
      <c r="T56" s="464"/>
      <c r="U56" s="464"/>
      <c r="V56" s="464"/>
      <c r="W56" s="464"/>
      <c r="X56" s="464"/>
      <c r="Y56" s="464"/>
      <c r="Z56" s="464"/>
      <c r="AA56" s="464"/>
      <c r="AB56" s="464"/>
      <c r="AC56" s="464"/>
      <c r="AD56" s="464"/>
      <c r="AE56" s="484">
        <v>12466.64</v>
      </c>
      <c r="AF56" s="484">
        <v>261</v>
      </c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84">
        <v>95961.7</v>
      </c>
      <c r="AS56" s="484">
        <v>4530.241</v>
      </c>
      <c r="AT56" s="484">
        <v>102942.85</v>
      </c>
      <c r="AU56" s="484">
        <v>2550.4</v>
      </c>
      <c r="AV56" s="484">
        <v>10630.3</v>
      </c>
      <c r="AW56" s="484">
        <v>775.34400000000005</v>
      </c>
      <c r="AX56" s="484"/>
      <c r="AY56" s="484">
        <v>357206.14</v>
      </c>
      <c r="AZ56" s="464"/>
      <c r="BA56" s="464"/>
      <c r="BB56" s="464"/>
      <c r="BC56" s="464"/>
      <c r="BD56" s="464"/>
    </row>
    <row r="57" spans="1:56" s="488" customFormat="1" ht="35.15" customHeight="1">
      <c r="A57" s="483"/>
      <c r="B57" s="503">
        <v>2011</v>
      </c>
      <c r="C57" s="504" t="s">
        <v>19</v>
      </c>
      <c r="D57" s="505">
        <v>526.43299999999999</v>
      </c>
      <c r="E57" s="505">
        <v>6661.3019999999997</v>
      </c>
      <c r="F57" s="505">
        <v>22169.53</v>
      </c>
      <c r="G57" s="500"/>
      <c r="H57" s="505">
        <v>7769.06</v>
      </c>
      <c r="I57" s="505">
        <v>5534.38</v>
      </c>
      <c r="J57" s="500"/>
      <c r="K57" s="500"/>
      <c r="L57" s="500"/>
      <c r="M57" s="500"/>
      <c r="N57" s="500"/>
      <c r="O57" s="500"/>
      <c r="P57" s="500"/>
      <c r="Q57" s="500"/>
      <c r="R57" s="500"/>
      <c r="S57" s="500"/>
      <c r="T57" s="500"/>
      <c r="U57" s="500"/>
      <c r="V57" s="500"/>
      <c r="W57" s="500"/>
      <c r="X57" s="500"/>
      <c r="Y57" s="500"/>
      <c r="Z57" s="500"/>
      <c r="AA57" s="500"/>
      <c r="AB57" s="500"/>
      <c r="AC57" s="500"/>
      <c r="AD57" s="500"/>
      <c r="AE57" s="505">
        <v>6654.46</v>
      </c>
      <c r="AF57" s="505">
        <v>142</v>
      </c>
      <c r="AG57" s="500"/>
      <c r="AH57" s="500"/>
      <c r="AI57" s="500"/>
      <c r="AJ57" s="500"/>
      <c r="AK57" s="500"/>
      <c r="AL57" s="500"/>
      <c r="AM57" s="500"/>
      <c r="AN57" s="500"/>
      <c r="AO57" s="500"/>
      <c r="AP57" s="500"/>
      <c r="AQ57" s="500"/>
      <c r="AR57" s="505">
        <v>105630.1</v>
      </c>
      <c r="AS57" s="505">
        <v>22143.05</v>
      </c>
      <c r="AT57" s="505">
        <v>100331.071</v>
      </c>
      <c r="AU57" s="505">
        <v>61134.555999999997</v>
      </c>
      <c r="AV57" s="505">
        <v>7806.5</v>
      </c>
      <c r="AW57" s="505">
        <v>722.92899999999997</v>
      </c>
      <c r="AX57" s="505"/>
      <c r="AY57" s="505">
        <v>307952.58799999999</v>
      </c>
      <c r="AZ57" s="500"/>
      <c r="BA57" s="500"/>
      <c r="BB57" s="500"/>
      <c r="BC57" s="500"/>
      <c r="BD57" s="500"/>
    </row>
    <row r="58" spans="1:56" s="506" customFormat="1" ht="35.15" customHeight="1" thickBot="1">
      <c r="A58" s="483"/>
      <c r="B58" s="490">
        <v>2011</v>
      </c>
      <c r="C58" s="490" t="s">
        <v>20</v>
      </c>
      <c r="D58" s="491">
        <v>301.99799999999999</v>
      </c>
      <c r="E58" s="491">
        <v>5369.76</v>
      </c>
      <c r="F58" s="491">
        <v>12709.21</v>
      </c>
      <c r="G58" s="469"/>
      <c r="H58" s="491">
        <v>5291</v>
      </c>
      <c r="I58" s="491">
        <v>892.42</v>
      </c>
      <c r="J58" s="469"/>
      <c r="K58" s="469"/>
      <c r="L58" s="469"/>
      <c r="M58" s="469"/>
      <c r="N58" s="469"/>
      <c r="O58" s="469"/>
      <c r="P58" s="469"/>
      <c r="Q58" s="469"/>
      <c r="R58" s="469"/>
      <c r="S58" s="469"/>
      <c r="T58" s="469"/>
      <c r="U58" s="469"/>
      <c r="V58" s="469"/>
      <c r="W58" s="469"/>
      <c r="X58" s="469"/>
      <c r="Y58" s="469"/>
      <c r="Z58" s="469"/>
      <c r="AA58" s="469"/>
      <c r="AB58" s="469"/>
      <c r="AC58" s="469"/>
      <c r="AD58" s="469"/>
      <c r="AE58" s="496">
        <v>23540.41</v>
      </c>
      <c r="AF58" s="496">
        <v>805</v>
      </c>
      <c r="AG58" s="469"/>
      <c r="AH58" s="469"/>
      <c r="AI58" s="469"/>
      <c r="AJ58" s="469"/>
      <c r="AK58" s="469"/>
      <c r="AL58" s="469"/>
      <c r="AM58" s="469"/>
      <c r="AN58" s="469"/>
      <c r="AO58" s="469"/>
      <c r="AP58" s="469"/>
      <c r="AQ58" s="469"/>
      <c r="AR58" s="496">
        <v>104199.2</v>
      </c>
      <c r="AS58" s="496">
        <v>28032</v>
      </c>
      <c r="AT58" s="496">
        <v>98262.67</v>
      </c>
      <c r="AU58" s="496">
        <v>69312.41</v>
      </c>
      <c r="AV58" s="496">
        <v>6967.1</v>
      </c>
      <c r="AW58" s="496">
        <v>683.6</v>
      </c>
      <c r="AX58" s="496"/>
      <c r="AY58" s="496">
        <v>295719.44199999998</v>
      </c>
      <c r="AZ58" s="469"/>
      <c r="BA58" s="469"/>
      <c r="BB58" s="469"/>
      <c r="BC58" s="469"/>
      <c r="BD58" s="469"/>
    </row>
    <row r="59" spans="1:56" s="488" customFormat="1" ht="35.15" customHeight="1" thickTop="1">
      <c r="A59" s="483"/>
      <c r="B59" s="497">
        <v>2010</v>
      </c>
      <c r="C59" s="498" t="s">
        <v>21</v>
      </c>
      <c r="D59" s="499">
        <v>286.62200000000001</v>
      </c>
      <c r="E59" s="499">
        <v>5969.36</v>
      </c>
      <c r="F59" s="499">
        <v>23191.01</v>
      </c>
      <c r="G59" s="476"/>
      <c r="H59" s="476"/>
      <c r="I59" s="476"/>
      <c r="J59" s="476"/>
      <c r="K59" s="476"/>
      <c r="L59" s="476"/>
      <c r="M59" s="476"/>
      <c r="N59" s="476"/>
      <c r="O59" s="476"/>
      <c r="P59" s="476"/>
      <c r="Q59" s="476"/>
      <c r="R59" s="476"/>
      <c r="S59" s="476"/>
      <c r="T59" s="476"/>
      <c r="U59" s="476"/>
      <c r="V59" s="476"/>
      <c r="W59" s="476"/>
      <c r="X59" s="476"/>
      <c r="Y59" s="476"/>
      <c r="Z59" s="476"/>
      <c r="AA59" s="476"/>
      <c r="AB59" s="476"/>
      <c r="AC59" s="476"/>
      <c r="AD59" s="476"/>
      <c r="AE59" s="473">
        <v>24679.47</v>
      </c>
      <c r="AF59" s="473">
        <v>0</v>
      </c>
      <c r="AG59" s="476"/>
      <c r="AH59" s="476"/>
      <c r="AI59" s="476"/>
      <c r="AJ59" s="476"/>
      <c r="AK59" s="476"/>
      <c r="AL59" s="476"/>
      <c r="AM59" s="476"/>
      <c r="AN59" s="476"/>
      <c r="AO59" s="476"/>
      <c r="AP59" s="476"/>
      <c r="AQ59" s="476"/>
      <c r="AR59" s="473">
        <v>98642.4</v>
      </c>
      <c r="AS59" s="473">
        <v>30326</v>
      </c>
      <c r="AT59" s="473">
        <v>104811.15700000001</v>
      </c>
      <c r="AU59" s="473">
        <v>43208.144999999997</v>
      </c>
      <c r="AV59" s="473">
        <v>7180.6</v>
      </c>
      <c r="AW59" s="473">
        <v>761.15</v>
      </c>
      <c r="AX59" s="473"/>
      <c r="AY59" s="473">
        <v>301866.984</v>
      </c>
      <c r="AZ59" s="476"/>
      <c r="BA59" s="476"/>
      <c r="BB59" s="476"/>
      <c r="BC59" s="476"/>
      <c r="BD59" s="476"/>
    </row>
    <row r="60" spans="1:56" s="488" customFormat="1" ht="35.15" customHeight="1">
      <c r="A60" s="483"/>
      <c r="B60" s="478">
        <v>2010</v>
      </c>
      <c r="C60" s="479" t="s">
        <v>8</v>
      </c>
      <c r="D60" s="484">
        <v>451.58199999999999</v>
      </c>
      <c r="E60" s="484">
        <v>4623.99</v>
      </c>
      <c r="F60" s="484">
        <v>16414.939999999999</v>
      </c>
      <c r="G60" s="464"/>
      <c r="H60" s="464"/>
      <c r="I60" s="464"/>
      <c r="J60" s="464"/>
      <c r="K60" s="464"/>
      <c r="L60" s="464"/>
      <c r="M60" s="464"/>
      <c r="N60" s="464"/>
      <c r="O60" s="464"/>
      <c r="P60" s="464"/>
      <c r="Q60" s="464"/>
      <c r="R60" s="464"/>
      <c r="S60" s="464"/>
      <c r="T60" s="464"/>
      <c r="U60" s="464"/>
      <c r="V60" s="464"/>
      <c r="W60" s="464"/>
      <c r="X60" s="464"/>
      <c r="Y60" s="464"/>
      <c r="Z60" s="464"/>
      <c r="AA60" s="464"/>
      <c r="AB60" s="464"/>
      <c r="AC60" s="464"/>
      <c r="AD60" s="464"/>
      <c r="AE60" s="484">
        <v>23512.175999999999</v>
      </c>
      <c r="AF60" s="484">
        <v>1677</v>
      </c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64"/>
      <c r="AR60" s="484">
        <v>86915.099000000002</v>
      </c>
      <c r="AS60" s="484">
        <v>22187</v>
      </c>
      <c r="AT60" s="484">
        <v>102974.73</v>
      </c>
      <c r="AU60" s="484">
        <v>36482.370000000003</v>
      </c>
      <c r="AV60" s="484">
        <v>7828.2</v>
      </c>
      <c r="AW60" s="484">
        <v>783.1</v>
      </c>
      <c r="AX60" s="484"/>
      <c r="AY60" s="484">
        <v>330195.60399999999</v>
      </c>
      <c r="AZ60" s="464"/>
      <c r="BA60" s="464"/>
      <c r="BB60" s="464"/>
      <c r="BC60" s="464"/>
      <c r="BD60" s="464"/>
    </row>
    <row r="61" spans="1:56" s="488" customFormat="1" ht="35.15" customHeight="1">
      <c r="A61" s="483"/>
      <c r="B61" s="478">
        <v>2010</v>
      </c>
      <c r="C61" s="479" t="s">
        <v>19</v>
      </c>
      <c r="D61" s="484">
        <v>432.07900000000001</v>
      </c>
      <c r="E61" s="484">
        <v>6550.5749999999998</v>
      </c>
      <c r="F61" s="484">
        <v>13878.78</v>
      </c>
      <c r="G61" s="464"/>
      <c r="H61" s="464"/>
      <c r="I61" s="464"/>
      <c r="J61" s="464"/>
      <c r="K61" s="464"/>
      <c r="L61" s="464"/>
      <c r="M61" s="464"/>
      <c r="N61" s="464"/>
      <c r="O61" s="464"/>
      <c r="P61" s="464"/>
      <c r="Q61" s="464"/>
      <c r="R61" s="464"/>
      <c r="S61" s="464"/>
      <c r="T61" s="464"/>
      <c r="U61" s="464"/>
      <c r="V61" s="464"/>
      <c r="W61" s="464"/>
      <c r="X61" s="464"/>
      <c r="Y61" s="464"/>
      <c r="Z61" s="464"/>
      <c r="AA61" s="464"/>
      <c r="AB61" s="464"/>
      <c r="AC61" s="464"/>
      <c r="AD61" s="464"/>
      <c r="AE61" s="484">
        <v>9829.1630000000005</v>
      </c>
      <c r="AF61" s="484">
        <v>777</v>
      </c>
      <c r="AG61" s="464"/>
      <c r="AH61" s="464"/>
      <c r="AI61" s="464"/>
      <c r="AJ61" s="464"/>
      <c r="AK61" s="464"/>
      <c r="AL61" s="464"/>
      <c r="AM61" s="464"/>
      <c r="AN61" s="464"/>
      <c r="AO61" s="464"/>
      <c r="AP61" s="464"/>
      <c r="AQ61" s="464"/>
      <c r="AR61" s="484">
        <v>93845</v>
      </c>
      <c r="AS61" s="484">
        <v>19156</v>
      </c>
      <c r="AT61" s="484">
        <v>105451.255</v>
      </c>
      <c r="AU61" s="484">
        <v>40964.629999999997</v>
      </c>
      <c r="AV61" s="484">
        <v>7059.7</v>
      </c>
      <c r="AW61" s="484">
        <v>763.4</v>
      </c>
      <c r="AX61" s="484"/>
      <c r="AY61" s="484">
        <v>322400.098</v>
      </c>
      <c r="AZ61" s="464"/>
      <c r="BA61" s="464"/>
      <c r="BB61" s="464"/>
      <c r="BC61" s="464"/>
      <c r="BD61" s="464"/>
    </row>
    <row r="62" spans="1:56" s="488" customFormat="1" ht="35.15" customHeight="1" thickBot="1">
      <c r="A62" s="483"/>
      <c r="B62" s="489">
        <v>2010</v>
      </c>
      <c r="C62" s="490" t="s">
        <v>20</v>
      </c>
      <c r="D62" s="491">
        <v>2251.61</v>
      </c>
      <c r="E62" s="491">
        <v>5164.7820000000002</v>
      </c>
      <c r="F62" s="491">
        <v>12874.99</v>
      </c>
      <c r="G62" s="469"/>
      <c r="H62" s="469"/>
      <c r="I62" s="469"/>
      <c r="J62" s="469"/>
      <c r="K62" s="469"/>
      <c r="L62" s="469"/>
      <c r="M62" s="469"/>
      <c r="N62" s="469"/>
      <c r="O62" s="469"/>
      <c r="P62" s="469"/>
      <c r="Q62" s="469"/>
      <c r="R62" s="469"/>
      <c r="S62" s="469"/>
      <c r="T62" s="469"/>
      <c r="U62" s="469"/>
      <c r="V62" s="469"/>
      <c r="W62" s="469"/>
      <c r="X62" s="469"/>
      <c r="Y62" s="469"/>
      <c r="Z62" s="469"/>
      <c r="AA62" s="469"/>
      <c r="AB62" s="469"/>
      <c r="AC62" s="469"/>
      <c r="AD62" s="469"/>
      <c r="AE62" s="496">
        <v>22293.73</v>
      </c>
      <c r="AF62" s="496">
        <v>2343</v>
      </c>
      <c r="AG62" s="469"/>
      <c r="AH62" s="469"/>
      <c r="AI62" s="469"/>
      <c r="AJ62" s="469"/>
      <c r="AK62" s="469"/>
      <c r="AL62" s="469"/>
      <c r="AM62" s="469"/>
      <c r="AN62" s="469"/>
      <c r="AO62" s="469"/>
      <c r="AP62" s="469"/>
      <c r="AQ62" s="469"/>
      <c r="AR62" s="496">
        <v>93178.100999999995</v>
      </c>
      <c r="AS62" s="496">
        <v>10893</v>
      </c>
      <c r="AT62" s="496">
        <v>104538.692</v>
      </c>
      <c r="AU62" s="496">
        <v>26704.499</v>
      </c>
      <c r="AV62" s="496">
        <v>7142.8</v>
      </c>
      <c r="AW62" s="496">
        <v>700.5</v>
      </c>
      <c r="AX62" s="496"/>
      <c r="AY62" s="496">
        <v>301340.01</v>
      </c>
      <c r="AZ62" s="469"/>
      <c r="BA62" s="469"/>
      <c r="BB62" s="469"/>
      <c r="BC62" s="469"/>
      <c r="BD62" s="469"/>
    </row>
    <row r="63" spans="1:56" s="488" customFormat="1" ht="35.15" customHeight="1" thickTop="1">
      <c r="A63" s="483"/>
      <c r="B63" s="497">
        <v>2009</v>
      </c>
      <c r="C63" s="498" t="s">
        <v>21</v>
      </c>
      <c r="D63" s="499">
        <v>106.462</v>
      </c>
      <c r="E63" s="499">
        <v>7445.6580000000004</v>
      </c>
      <c r="F63" s="499">
        <v>15805.38</v>
      </c>
      <c r="G63" s="476"/>
      <c r="H63" s="476"/>
      <c r="I63" s="476"/>
      <c r="J63" s="476"/>
      <c r="K63" s="476"/>
      <c r="L63" s="476"/>
      <c r="M63" s="476"/>
      <c r="N63" s="476"/>
      <c r="O63" s="476"/>
      <c r="P63" s="476"/>
      <c r="Q63" s="476"/>
      <c r="R63" s="476"/>
      <c r="S63" s="476"/>
      <c r="T63" s="476"/>
      <c r="U63" s="476"/>
      <c r="V63" s="476"/>
      <c r="W63" s="476"/>
      <c r="X63" s="476"/>
      <c r="Y63" s="476"/>
      <c r="Z63" s="476"/>
      <c r="AA63" s="476"/>
      <c r="AB63" s="476"/>
      <c r="AC63" s="476"/>
      <c r="AD63" s="476"/>
      <c r="AE63" s="473">
        <v>22445.133999999998</v>
      </c>
      <c r="AF63" s="473">
        <v>503</v>
      </c>
      <c r="AG63" s="476"/>
      <c r="AH63" s="476"/>
      <c r="AI63" s="476"/>
      <c r="AJ63" s="476"/>
      <c r="AK63" s="476"/>
      <c r="AL63" s="476"/>
      <c r="AM63" s="476"/>
      <c r="AN63" s="476"/>
      <c r="AO63" s="476"/>
      <c r="AP63" s="476"/>
      <c r="AQ63" s="476"/>
      <c r="AR63" s="473">
        <v>97738.45</v>
      </c>
      <c r="AS63" s="473">
        <v>275</v>
      </c>
      <c r="AT63" s="473">
        <v>104925.444</v>
      </c>
      <c r="AU63" s="473">
        <v>33756.379000000001</v>
      </c>
      <c r="AV63" s="473">
        <v>6834.2560000000003</v>
      </c>
      <c r="AW63" s="473">
        <v>677.3</v>
      </c>
      <c r="AX63" s="473"/>
      <c r="AY63" s="473">
        <v>299534.25400000002</v>
      </c>
      <c r="AZ63" s="476"/>
      <c r="BA63" s="476"/>
      <c r="BB63" s="476"/>
      <c r="BC63" s="476"/>
      <c r="BD63" s="476"/>
    </row>
    <row r="64" spans="1:56" s="488" customFormat="1" ht="35.15" customHeight="1">
      <c r="A64" s="483"/>
      <c r="B64" s="478">
        <v>2009</v>
      </c>
      <c r="C64" s="479" t="s">
        <v>8</v>
      </c>
      <c r="D64" s="484">
        <v>491.93700000000001</v>
      </c>
      <c r="E64" s="484">
        <v>7138.1629999999996</v>
      </c>
      <c r="F64" s="484">
        <v>107.51</v>
      </c>
      <c r="G64" s="464"/>
      <c r="H64" s="464"/>
      <c r="I64" s="464"/>
      <c r="J64" s="464"/>
      <c r="K64" s="464"/>
      <c r="L64" s="464"/>
      <c r="M64" s="464"/>
      <c r="N64" s="464"/>
      <c r="O64" s="464"/>
      <c r="P64" s="464"/>
      <c r="Q64" s="464"/>
      <c r="R64" s="464"/>
      <c r="S64" s="464"/>
      <c r="T64" s="464"/>
      <c r="U64" s="464"/>
      <c r="V64" s="464"/>
      <c r="W64" s="464"/>
      <c r="X64" s="464"/>
      <c r="Y64" s="464"/>
      <c r="Z64" s="464"/>
      <c r="AA64" s="464"/>
      <c r="AB64" s="464"/>
      <c r="AC64" s="464"/>
      <c r="AD64" s="464"/>
      <c r="AE64" s="484">
        <v>25018.971000000001</v>
      </c>
      <c r="AF64" s="484">
        <v>1944</v>
      </c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64"/>
      <c r="AR64" s="484">
        <v>101506.65</v>
      </c>
      <c r="AS64" s="464"/>
      <c r="AT64" s="484">
        <v>105856.9</v>
      </c>
      <c r="AU64" s="484">
        <v>39599.135000000002</v>
      </c>
      <c r="AV64" s="484">
        <v>5254.634</v>
      </c>
      <c r="AW64" s="484">
        <v>664.2</v>
      </c>
      <c r="AX64" s="484"/>
      <c r="AY64" s="484">
        <v>307590.64600000001</v>
      </c>
      <c r="AZ64" s="464"/>
      <c r="BA64" s="464"/>
      <c r="BB64" s="464"/>
      <c r="BC64" s="464"/>
      <c r="BD64" s="464"/>
    </row>
    <row r="65" spans="1:56" s="506" customFormat="1" ht="35.15" customHeight="1">
      <c r="A65" s="483"/>
      <c r="B65" s="478">
        <v>2009</v>
      </c>
      <c r="C65" s="479" t="s">
        <v>19</v>
      </c>
      <c r="D65" s="484">
        <v>476.95400000000001</v>
      </c>
      <c r="E65" s="484">
        <v>6273.28</v>
      </c>
      <c r="F65" s="464"/>
      <c r="G65" s="464"/>
      <c r="H65" s="464"/>
      <c r="I65" s="464"/>
      <c r="J65" s="464"/>
      <c r="K65" s="464"/>
      <c r="L65" s="464"/>
      <c r="M65" s="464"/>
      <c r="N65" s="464"/>
      <c r="O65" s="464"/>
      <c r="P65" s="464"/>
      <c r="Q65" s="464"/>
      <c r="R65" s="464"/>
      <c r="S65" s="464"/>
      <c r="T65" s="464"/>
      <c r="U65" s="464"/>
      <c r="V65" s="464"/>
      <c r="W65" s="464"/>
      <c r="X65" s="464"/>
      <c r="Y65" s="464"/>
      <c r="Z65" s="464"/>
      <c r="AA65" s="464"/>
      <c r="AB65" s="464"/>
      <c r="AC65" s="464"/>
      <c r="AD65" s="464"/>
      <c r="AE65" s="484">
        <v>14481.102999999999</v>
      </c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84">
        <v>91542.88</v>
      </c>
      <c r="AS65" s="464"/>
      <c r="AT65" s="484">
        <v>102842.318</v>
      </c>
      <c r="AU65" s="484">
        <v>34495.016000000003</v>
      </c>
      <c r="AV65" s="484">
        <v>6363.1880000000001</v>
      </c>
      <c r="AW65" s="484">
        <v>640.22900000000004</v>
      </c>
      <c r="AX65" s="484"/>
      <c r="AY65" s="484">
        <v>307740.598</v>
      </c>
      <c r="AZ65" s="464"/>
      <c r="BA65" s="464"/>
      <c r="BB65" s="464"/>
      <c r="BC65" s="464"/>
      <c r="BD65" s="464"/>
    </row>
    <row r="66" spans="1:56" s="506" customFormat="1" ht="35.15" customHeight="1" thickBot="1">
      <c r="A66" s="483"/>
      <c r="B66" s="489">
        <v>2009</v>
      </c>
      <c r="C66" s="490" t="s">
        <v>20</v>
      </c>
      <c r="D66" s="491">
        <v>227.768</v>
      </c>
      <c r="E66" s="491">
        <v>7486.6409999999996</v>
      </c>
      <c r="F66" s="469"/>
      <c r="G66" s="469"/>
      <c r="H66" s="469"/>
      <c r="I66" s="469"/>
      <c r="J66" s="469"/>
      <c r="K66" s="469"/>
      <c r="L66" s="469"/>
      <c r="M66" s="469"/>
      <c r="N66" s="469"/>
      <c r="O66" s="469"/>
      <c r="P66" s="469"/>
      <c r="Q66" s="469"/>
      <c r="R66" s="469"/>
      <c r="S66" s="469"/>
      <c r="T66" s="469"/>
      <c r="U66" s="469"/>
      <c r="V66" s="469"/>
      <c r="W66" s="469"/>
      <c r="X66" s="469"/>
      <c r="Y66" s="469"/>
      <c r="Z66" s="469"/>
      <c r="AA66" s="469"/>
      <c r="AB66" s="469"/>
      <c r="AC66" s="469"/>
      <c r="AD66" s="469"/>
      <c r="AE66" s="496">
        <v>25905.311000000002</v>
      </c>
      <c r="AF66" s="469"/>
      <c r="AG66" s="469"/>
      <c r="AH66" s="469"/>
      <c r="AI66" s="469"/>
      <c r="AJ66" s="469"/>
      <c r="AK66" s="469"/>
      <c r="AL66" s="469"/>
      <c r="AM66" s="469"/>
      <c r="AN66" s="469"/>
      <c r="AO66" s="469"/>
      <c r="AP66" s="469"/>
      <c r="AQ66" s="469"/>
      <c r="AR66" s="496">
        <v>71087.8</v>
      </c>
      <c r="AS66" s="469"/>
      <c r="AT66" s="496">
        <v>94461.411999999997</v>
      </c>
      <c r="AU66" s="496">
        <v>18522.878000000001</v>
      </c>
      <c r="AV66" s="496">
        <v>6610.54</v>
      </c>
      <c r="AW66" s="496">
        <v>585.79999999999995</v>
      </c>
      <c r="AX66" s="496"/>
      <c r="AY66" s="496">
        <v>320109.103</v>
      </c>
      <c r="AZ66" s="469"/>
      <c r="BA66" s="469"/>
      <c r="BB66" s="469"/>
      <c r="BC66" s="469"/>
      <c r="BD66" s="469"/>
    </row>
    <row r="67" spans="1:56" s="506" customFormat="1" ht="35.15" customHeight="1" thickTop="1">
      <c r="A67" s="483"/>
      <c r="B67" s="497">
        <v>2008</v>
      </c>
      <c r="C67" s="498" t="s">
        <v>21</v>
      </c>
      <c r="D67" s="499">
        <v>184.96700000000001</v>
      </c>
      <c r="E67" s="499">
        <v>7378.7079999999996</v>
      </c>
      <c r="F67" s="476"/>
      <c r="G67" s="476"/>
      <c r="H67" s="476"/>
      <c r="I67" s="476"/>
      <c r="J67" s="476"/>
      <c r="K67" s="476"/>
      <c r="L67" s="476"/>
      <c r="M67" s="476"/>
      <c r="N67" s="476"/>
      <c r="O67" s="476"/>
      <c r="P67" s="476"/>
      <c r="Q67" s="476"/>
      <c r="R67" s="476"/>
      <c r="S67" s="476"/>
      <c r="T67" s="476"/>
      <c r="U67" s="476"/>
      <c r="V67" s="476"/>
      <c r="W67" s="476"/>
      <c r="X67" s="476"/>
      <c r="Y67" s="476"/>
      <c r="Z67" s="476"/>
      <c r="AA67" s="476"/>
      <c r="AB67" s="476"/>
      <c r="AC67" s="476"/>
      <c r="AD67" s="476"/>
      <c r="AE67" s="473">
        <v>20498.37</v>
      </c>
      <c r="AF67" s="476"/>
      <c r="AG67" s="476"/>
      <c r="AH67" s="476"/>
      <c r="AI67" s="476"/>
      <c r="AJ67" s="476"/>
      <c r="AK67" s="476"/>
      <c r="AL67" s="476"/>
      <c r="AM67" s="476"/>
      <c r="AN67" s="476"/>
      <c r="AO67" s="476"/>
      <c r="AP67" s="476"/>
      <c r="AQ67" s="476"/>
      <c r="AR67" s="473">
        <v>85134.13</v>
      </c>
      <c r="AS67" s="476"/>
      <c r="AT67" s="473">
        <v>55409.114000000001</v>
      </c>
      <c r="AU67" s="473">
        <v>34338.779000000002</v>
      </c>
      <c r="AV67" s="473">
        <v>7079.0720000000001</v>
      </c>
      <c r="AW67" s="473">
        <v>587.4</v>
      </c>
      <c r="AX67" s="473"/>
      <c r="AY67" s="473">
        <v>328856.90500000003</v>
      </c>
      <c r="AZ67" s="476"/>
      <c r="BA67" s="476"/>
      <c r="BB67" s="476"/>
      <c r="BC67" s="476"/>
      <c r="BD67" s="476"/>
    </row>
    <row r="68" spans="1:56" s="506" customFormat="1" ht="35.15" customHeight="1">
      <c r="A68" s="483"/>
      <c r="B68" s="478">
        <v>2008</v>
      </c>
      <c r="C68" s="479" t="s">
        <v>8</v>
      </c>
      <c r="D68" s="484">
        <v>137</v>
      </c>
      <c r="E68" s="484">
        <v>7790</v>
      </c>
      <c r="F68" s="464"/>
      <c r="G68" s="464"/>
      <c r="H68" s="464"/>
      <c r="I68" s="464"/>
      <c r="J68" s="464"/>
      <c r="K68" s="464"/>
      <c r="L68" s="464"/>
      <c r="M68" s="464"/>
      <c r="N68" s="464"/>
      <c r="O68" s="464"/>
      <c r="P68" s="464"/>
      <c r="Q68" s="464"/>
      <c r="R68" s="464"/>
      <c r="S68" s="464"/>
      <c r="T68" s="464"/>
      <c r="U68" s="464"/>
      <c r="V68" s="464"/>
      <c r="W68" s="464"/>
      <c r="X68" s="464"/>
      <c r="Y68" s="464"/>
      <c r="Z68" s="464"/>
      <c r="AA68" s="464"/>
      <c r="AB68" s="464"/>
      <c r="AC68" s="464"/>
      <c r="AD68" s="464"/>
      <c r="AE68" s="484">
        <v>19996</v>
      </c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84">
        <v>32076.561000000002</v>
      </c>
      <c r="AS68" s="464"/>
      <c r="AT68" s="484">
        <v>62289.788</v>
      </c>
      <c r="AU68" s="484">
        <v>38581.78</v>
      </c>
      <c r="AV68" s="484">
        <v>6505</v>
      </c>
      <c r="AW68" s="484">
        <v>581.79999999999995</v>
      </c>
      <c r="AX68" s="484"/>
      <c r="AY68" s="484">
        <v>322580</v>
      </c>
      <c r="AZ68" s="464"/>
      <c r="BA68" s="464"/>
      <c r="BB68" s="464"/>
      <c r="BC68" s="464"/>
      <c r="BD68" s="464"/>
    </row>
    <row r="69" spans="1:56" s="506" customFormat="1" ht="35.15" customHeight="1">
      <c r="A69" s="483"/>
      <c r="B69" s="503">
        <v>2008</v>
      </c>
      <c r="C69" s="504" t="s">
        <v>19</v>
      </c>
      <c r="D69" s="505">
        <v>431.8</v>
      </c>
      <c r="E69" s="505">
        <v>7736.8</v>
      </c>
      <c r="F69" s="464"/>
      <c r="G69" s="464"/>
      <c r="H69" s="464"/>
      <c r="I69" s="464"/>
      <c r="J69" s="464"/>
      <c r="K69" s="464"/>
      <c r="L69" s="464"/>
      <c r="M69" s="464"/>
      <c r="N69" s="464"/>
      <c r="O69" s="464"/>
      <c r="P69" s="464"/>
      <c r="Q69" s="464"/>
      <c r="R69" s="464"/>
      <c r="S69" s="464"/>
      <c r="T69" s="464"/>
      <c r="U69" s="464"/>
      <c r="V69" s="464"/>
      <c r="W69" s="464"/>
      <c r="X69" s="464"/>
      <c r="Y69" s="464"/>
      <c r="Z69" s="464"/>
      <c r="AA69" s="464"/>
      <c r="AB69" s="464"/>
      <c r="AC69" s="500"/>
      <c r="AD69" s="500"/>
      <c r="AE69" s="505">
        <v>4149.0240000000003</v>
      </c>
      <c r="AF69" s="464"/>
      <c r="AG69" s="464"/>
      <c r="AH69" s="464"/>
      <c r="AI69" s="464"/>
      <c r="AJ69" s="464"/>
      <c r="AK69" s="464"/>
      <c r="AL69" s="464"/>
      <c r="AM69" s="464"/>
      <c r="AN69" s="464"/>
      <c r="AO69" s="464"/>
      <c r="AP69" s="464"/>
      <c r="AQ69" s="464"/>
      <c r="AR69" s="464"/>
      <c r="AS69" s="464"/>
      <c r="AT69" s="464"/>
      <c r="AU69" s="505">
        <v>131761</v>
      </c>
      <c r="AV69" s="505">
        <v>17887.8</v>
      </c>
      <c r="AW69" s="505">
        <v>587.70000000000005</v>
      </c>
      <c r="AX69" s="505"/>
      <c r="AY69" s="505">
        <v>353376.94400000002</v>
      </c>
      <c r="AZ69" s="464"/>
      <c r="BA69" s="464"/>
      <c r="BB69" s="464"/>
      <c r="BC69" s="464"/>
      <c r="BD69" s="464"/>
    </row>
    <row r="70" spans="1:56" s="506" customFormat="1" ht="35.15" customHeight="1" thickBot="1">
      <c r="A70" s="483"/>
      <c r="B70" s="489">
        <v>2008</v>
      </c>
      <c r="C70" s="490" t="s">
        <v>20</v>
      </c>
      <c r="D70" s="491">
        <v>400.03699999999998</v>
      </c>
      <c r="E70" s="491">
        <v>6891.7349999999997</v>
      </c>
      <c r="F70" s="469"/>
      <c r="G70" s="469"/>
      <c r="H70" s="469"/>
      <c r="I70" s="469"/>
      <c r="J70" s="469"/>
      <c r="K70" s="469"/>
      <c r="L70" s="469"/>
      <c r="M70" s="469"/>
      <c r="N70" s="469"/>
      <c r="O70" s="469"/>
      <c r="P70" s="469"/>
      <c r="Q70" s="469"/>
      <c r="R70" s="469"/>
      <c r="S70" s="469"/>
      <c r="T70" s="469"/>
      <c r="U70" s="469"/>
      <c r="V70" s="469"/>
      <c r="W70" s="469"/>
      <c r="X70" s="469"/>
      <c r="Y70" s="469"/>
      <c r="Z70" s="469"/>
      <c r="AA70" s="469"/>
      <c r="AB70" s="469"/>
      <c r="AC70" s="469"/>
      <c r="AD70" s="469"/>
      <c r="AE70" s="496">
        <v>10472.6247</v>
      </c>
      <c r="AF70" s="469"/>
      <c r="AG70" s="469"/>
      <c r="AH70" s="469"/>
      <c r="AI70" s="469"/>
      <c r="AJ70" s="469"/>
      <c r="AK70" s="469"/>
      <c r="AL70" s="469"/>
      <c r="AM70" s="469"/>
      <c r="AN70" s="469"/>
      <c r="AO70" s="469"/>
      <c r="AP70" s="469"/>
      <c r="AQ70" s="469"/>
      <c r="AR70" s="469"/>
      <c r="AS70" s="469"/>
      <c r="AT70" s="469"/>
      <c r="AU70" s="496">
        <v>106572</v>
      </c>
      <c r="AV70" s="496">
        <v>9450.2639999999992</v>
      </c>
      <c r="AW70" s="496">
        <v>540.79999999999995</v>
      </c>
      <c r="AX70" s="496"/>
      <c r="AY70" s="496">
        <v>368630.12800000003</v>
      </c>
      <c r="AZ70" s="469"/>
      <c r="BA70" s="469"/>
      <c r="BB70" s="469"/>
      <c r="BC70" s="469"/>
      <c r="BD70" s="469"/>
    </row>
    <row r="71" spans="1:56" s="488" customFormat="1" ht="35.15" customHeight="1" thickTop="1">
      <c r="A71" s="483"/>
      <c r="B71" s="497">
        <v>2007</v>
      </c>
      <c r="C71" s="498" t="s">
        <v>21</v>
      </c>
      <c r="D71" s="499">
        <v>108</v>
      </c>
      <c r="E71" s="499">
        <v>6221</v>
      </c>
      <c r="F71" s="476"/>
      <c r="G71" s="476"/>
      <c r="H71" s="476"/>
      <c r="I71" s="476"/>
      <c r="J71" s="476"/>
      <c r="K71" s="476"/>
      <c r="L71" s="476"/>
      <c r="M71" s="476"/>
      <c r="N71" s="476"/>
      <c r="O71" s="476"/>
      <c r="P71" s="476"/>
      <c r="Q71" s="476"/>
      <c r="R71" s="476"/>
      <c r="S71" s="476"/>
      <c r="T71" s="476"/>
      <c r="U71" s="476"/>
      <c r="V71" s="476"/>
      <c r="W71" s="476"/>
      <c r="X71" s="476"/>
      <c r="Y71" s="476"/>
      <c r="Z71" s="476"/>
      <c r="AA71" s="476"/>
      <c r="AB71" s="476"/>
      <c r="AC71" s="476"/>
      <c r="AD71" s="476"/>
      <c r="AE71" s="476"/>
      <c r="AF71" s="476"/>
      <c r="AG71" s="476"/>
      <c r="AH71" s="476"/>
      <c r="AI71" s="476"/>
      <c r="AJ71" s="476"/>
      <c r="AK71" s="476"/>
      <c r="AL71" s="476"/>
      <c r="AM71" s="476"/>
      <c r="AN71" s="476"/>
      <c r="AO71" s="476"/>
      <c r="AP71" s="476"/>
      <c r="AQ71" s="476"/>
      <c r="AR71" s="476"/>
      <c r="AS71" s="476"/>
      <c r="AT71" s="476"/>
      <c r="AU71" s="473">
        <v>125760</v>
      </c>
      <c r="AV71" s="473">
        <v>7578</v>
      </c>
      <c r="AW71" s="473">
        <v>567.1</v>
      </c>
      <c r="AX71" s="473"/>
      <c r="AY71" s="473">
        <v>361992</v>
      </c>
      <c r="AZ71" s="476"/>
      <c r="BA71" s="476"/>
      <c r="BB71" s="476"/>
      <c r="BC71" s="476"/>
      <c r="BD71" s="476"/>
    </row>
    <row r="72" spans="1:56" s="488" customFormat="1" ht="35.15" customHeight="1">
      <c r="A72" s="483"/>
      <c r="B72" s="478">
        <v>2007</v>
      </c>
      <c r="C72" s="479" t="s">
        <v>8</v>
      </c>
      <c r="D72" s="484">
        <v>454</v>
      </c>
      <c r="E72" s="484">
        <v>8267</v>
      </c>
      <c r="F72" s="464"/>
      <c r="G72" s="464"/>
      <c r="H72" s="464"/>
      <c r="I72" s="464"/>
      <c r="J72" s="464"/>
      <c r="K72" s="464"/>
      <c r="L72" s="464"/>
      <c r="M72" s="464"/>
      <c r="N72" s="464"/>
      <c r="O72" s="464"/>
      <c r="P72" s="464"/>
      <c r="Q72" s="464"/>
      <c r="R72" s="464"/>
      <c r="S72" s="464"/>
      <c r="T72" s="464"/>
      <c r="U72" s="464"/>
      <c r="V72" s="464"/>
      <c r="W72" s="464"/>
      <c r="X72" s="464"/>
      <c r="Y72" s="464"/>
      <c r="Z72" s="464"/>
      <c r="AA72" s="464"/>
      <c r="AB72" s="464"/>
      <c r="AC72" s="476"/>
      <c r="AD72" s="476"/>
      <c r="AE72" s="476"/>
      <c r="AF72" s="464"/>
      <c r="AG72" s="464"/>
      <c r="AH72" s="464"/>
      <c r="AI72" s="464"/>
      <c r="AJ72" s="464"/>
      <c r="AK72" s="464"/>
      <c r="AL72" s="464"/>
      <c r="AM72" s="464"/>
      <c r="AN72" s="464"/>
      <c r="AO72" s="464"/>
      <c r="AP72" s="464"/>
      <c r="AQ72" s="464"/>
      <c r="AR72" s="464"/>
      <c r="AS72" s="464"/>
      <c r="AT72" s="464"/>
      <c r="AU72" s="484">
        <v>138033</v>
      </c>
      <c r="AV72" s="484">
        <v>11474.32</v>
      </c>
      <c r="AW72" s="484">
        <v>413.7</v>
      </c>
      <c r="AX72" s="484"/>
      <c r="AY72" s="484">
        <v>322664</v>
      </c>
      <c r="AZ72" s="464"/>
      <c r="BA72" s="464"/>
      <c r="BB72" s="464"/>
      <c r="BC72" s="464"/>
      <c r="BD72" s="464"/>
    </row>
    <row r="73" spans="1:56" s="488" customFormat="1" ht="35.15" customHeight="1">
      <c r="A73" s="483"/>
      <c r="B73" s="478">
        <v>2007</v>
      </c>
      <c r="C73" s="479" t="s">
        <v>19</v>
      </c>
      <c r="D73" s="484">
        <v>77.515000000000001</v>
      </c>
      <c r="E73" s="484">
        <v>8013</v>
      </c>
      <c r="F73" s="464"/>
      <c r="G73" s="464"/>
      <c r="H73" s="464"/>
      <c r="I73" s="464"/>
      <c r="J73" s="464"/>
      <c r="K73" s="464"/>
      <c r="L73" s="464"/>
      <c r="M73" s="464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  <c r="AB73" s="464"/>
      <c r="AC73" s="476"/>
      <c r="AD73" s="476"/>
      <c r="AE73" s="476"/>
      <c r="AF73" s="464"/>
      <c r="AG73" s="464"/>
      <c r="AH73" s="464"/>
      <c r="AI73" s="464"/>
      <c r="AJ73" s="464"/>
      <c r="AK73" s="464"/>
      <c r="AL73" s="464"/>
      <c r="AM73" s="464"/>
      <c r="AN73" s="464"/>
      <c r="AO73" s="464"/>
      <c r="AP73" s="464"/>
      <c r="AQ73" s="464"/>
      <c r="AR73" s="464"/>
      <c r="AS73" s="464"/>
      <c r="AT73" s="464"/>
      <c r="AU73" s="484">
        <v>118592</v>
      </c>
      <c r="AV73" s="484">
        <v>20830</v>
      </c>
      <c r="AW73" s="484">
        <v>517</v>
      </c>
      <c r="AX73" s="484"/>
      <c r="AY73" s="484">
        <v>301822</v>
      </c>
      <c r="AZ73" s="464"/>
      <c r="BA73" s="464"/>
      <c r="BB73" s="464"/>
      <c r="BC73" s="464"/>
      <c r="BD73" s="464"/>
    </row>
    <row r="74" spans="1:56" s="488" customFormat="1" ht="35.15" customHeight="1" thickBot="1">
      <c r="A74" s="483"/>
      <c r="B74" s="489">
        <v>2007</v>
      </c>
      <c r="C74" s="490" t="s">
        <v>20</v>
      </c>
      <c r="D74" s="491">
        <v>104.098</v>
      </c>
      <c r="E74" s="491">
        <v>7142</v>
      </c>
      <c r="F74" s="469"/>
      <c r="G74" s="469"/>
      <c r="H74" s="469"/>
      <c r="I74" s="469"/>
      <c r="J74" s="469"/>
      <c r="K74" s="469"/>
      <c r="L74" s="469"/>
      <c r="M74" s="469"/>
      <c r="N74" s="469"/>
      <c r="O74" s="469"/>
      <c r="P74" s="469"/>
      <c r="Q74" s="469"/>
      <c r="R74" s="469"/>
      <c r="S74" s="469"/>
      <c r="T74" s="469"/>
      <c r="U74" s="469"/>
      <c r="V74" s="469"/>
      <c r="W74" s="469"/>
      <c r="X74" s="469"/>
      <c r="Y74" s="469"/>
      <c r="Z74" s="469"/>
      <c r="AA74" s="469"/>
      <c r="AB74" s="469"/>
      <c r="AC74" s="507"/>
      <c r="AD74" s="507"/>
      <c r="AE74" s="476"/>
      <c r="AF74" s="469"/>
      <c r="AG74" s="469"/>
      <c r="AH74" s="469"/>
      <c r="AI74" s="469"/>
      <c r="AJ74" s="469"/>
      <c r="AK74" s="469"/>
      <c r="AL74" s="469"/>
      <c r="AM74" s="469"/>
      <c r="AN74" s="469"/>
      <c r="AO74" s="469"/>
      <c r="AP74" s="469"/>
      <c r="AQ74" s="469"/>
      <c r="AR74" s="469"/>
      <c r="AS74" s="469"/>
      <c r="AT74" s="469"/>
      <c r="AU74" s="496">
        <v>156622</v>
      </c>
      <c r="AV74" s="496">
        <v>18402</v>
      </c>
      <c r="AW74" s="496">
        <v>517</v>
      </c>
      <c r="AX74" s="496"/>
      <c r="AY74" s="496">
        <v>277066</v>
      </c>
      <c r="AZ74" s="469"/>
      <c r="BA74" s="469"/>
      <c r="BB74" s="469"/>
      <c r="BC74" s="469"/>
      <c r="BD74" s="469"/>
    </row>
    <row r="75" spans="1:56" s="488" customFormat="1" ht="35.15" customHeight="1" thickTop="1">
      <c r="A75" s="483"/>
      <c r="B75" s="497">
        <v>2006</v>
      </c>
      <c r="C75" s="498" t="s">
        <v>21</v>
      </c>
      <c r="D75" s="499">
        <v>164</v>
      </c>
      <c r="E75" s="499">
        <v>7999</v>
      </c>
      <c r="F75" s="476"/>
      <c r="G75" s="476"/>
      <c r="H75" s="476"/>
      <c r="I75" s="476"/>
      <c r="J75" s="476"/>
      <c r="K75" s="476"/>
      <c r="L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  <c r="W75" s="476"/>
      <c r="X75" s="476"/>
      <c r="Y75" s="476"/>
      <c r="Z75" s="476"/>
      <c r="AA75" s="476"/>
      <c r="AB75" s="476"/>
      <c r="AC75" s="476"/>
      <c r="AD75" s="476"/>
      <c r="AE75" s="476"/>
      <c r="AF75" s="476"/>
      <c r="AG75" s="476"/>
      <c r="AH75" s="476"/>
      <c r="AI75" s="476"/>
      <c r="AJ75" s="476"/>
      <c r="AK75" s="476"/>
      <c r="AL75" s="476"/>
      <c r="AM75" s="476"/>
      <c r="AN75" s="476"/>
      <c r="AO75" s="476"/>
      <c r="AP75" s="476"/>
      <c r="AQ75" s="476"/>
      <c r="AR75" s="476"/>
      <c r="AS75" s="476"/>
      <c r="AT75" s="476"/>
      <c r="AU75" s="473">
        <v>141484</v>
      </c>
      <c r="AV75" s="473">
        <v>17397</v>
      </c>
      <c r="AW75" s="473">
        <v>514</v>
      </c>
      <c r="AX75" s="473"/>
      <c r="AY75" s="473">
        <v>262810</v>
      </c>
      <c r="AZ75" s="476"/>
      <c r="BA75" s="476"/>
      <c r="BB75" s="476"/>
      <c r="BC75" s="476"/>
      <c r="BD75" s="476"/>
    </row>
    <row r="76" spans="1:56" s="488" customFormat="1" ht="35.15" customHeight="1">
      <c r="A76" s="483"/>
      <c r="B76" s="478">
        <v>2006</v>
      </c>
      <c r="C76" s="479" t="s">
        <v>8</v>
      </c>
      <c r="D76" s="484">
        <v>629</v>
      </c>
      <c r="E76" s="484">
        <v>6675</v>
      </c>
      <c r="F76" s="464"/>
      <c r="G76" s="464"/>
      <c r="H76" s="464"/>
      <c r="I76" s="464"/>
      <c r="J76" s="464"/>
      <c r="K76" s="464"/>
      <c r="L76" s="464"/>
      <c r="M76" s="464"/>
      <c r="N76" s="464"/>
      <c r="O76" s="464"/>
      <c r="P76" s="464"/>
      <c r="Q76" s="464"/>
      <c r="R76" s="464"/>
      <c r="S76" s="464"/>
      <c r="T76" s="464"/>
      <c r="U76" s="464"/>
      <c r="V76" s="464"/>
      <c r="W76" s="464"/>
      <c r="X76" s="464"/>
      <c r="Y76" s="464"/>
      <c r="Z76" s="464"/>
      <c r="AA76" s="464"/>
      <c r="AB76" s="464"/>
      <c r="AC76" s="476"/>
      <c r="AD76" s="476"/>
      <c r="AE76" s="476"/>
      <c r="AF76" s="464"/>
      <c r="AG76" s="464"/>
      <c r="AH76" s="464"/>
      <c r="AI76" s="464"/>
      <c r="AJ76" s="464"/>
      <c r="AK76" s="464"/>
      <c r="AL76" s="464"/>
      <c r="AM76" s="464"/>
      <c r="AN76" s="464"/>
      <c r="AO76" s="464"/>
      <c r="AP76" s="464"/>
      <c r="AQ76" s="464"/>
      <c r="AR76" s="464"/>
      <c r="AS76" s="464"/>
      <c r="AT76" s="464"/>
      <c r="AU76" s="484">
        <v>91803</v>
      </c>
      <c r="AV76" s="484">
        <v>16848</v>
      </c>
      <c r="AW76" s="484">
        <v>799</v>
      </c>
      <c r="AX76" s="484"/>
      <c r="AY76" s="484">
        <v>279836</v>
      </c>
      <c r="AZ76" s="464"/>
      <c r="BA76" s="464"/>
      <c r="BB76" s="464"/>
      <c r="BC76" s="464"/>
      <c r="BD76" s="464"/>
    </row>
    <row r="77" spans="1:56" s="488" customFormat="1" ht="35.15" customHeight="1">
      <c r="A77" s="483"/>
      <c r="B77" s="478">
        <v>2006</v>
      </c>
      <c r="C77" s="479" t="s">
        <v>19</v>
      </c>
      <c r="D77" s="484">
        <v>428</v>
      </c>
      <c r="E77" s="484">
        <v>7137</v>
      </c>
      <c r="F77" s="464"/>
      <c r="G77" s="464"/>
      <c r="H77" s="464"/>
      <c r="I77" s="464"/>
      <c r="J77" s="464"/>
      <c r="K77" s="464"/>
      <c r="L77" s="464"/>
      <c r="M77" s="464"/>
      <c r="N77" s="464"/>
      <c r="O77" s="464"/>
      <c r="P77" s="464"/>
      <c r="Q77" s="464"/>
      <c r="R77" s="464"/>
      <c r="S77" s="464"/>
      <c r="T77" s="464"/>
      <c r="U77" s="464"/>
      <c r="V77" s="464"/>
      <c r="W77" s="464"/>
      <c r="X77" s="464"/>
      <c r="Y77" s="464"/>
      <c r="Z77" s="464"/>
      <c r="AA77" s="464"/>
      <c r="AB77" s="464"/>
      <c r="AC77" s="476"/>
      <c r="AD77" s="476"/>
      <c r="AE77" s="476"/>
      <c r="AF77" s="464"/>
      <c r="AG77" s="464"/>
      <c r="AH77" s="464"/>
      <c r="AI77" s="464"/>
      <c r="AJ77" s="464"/>
      <c r="AK77" s="464"/>
      <c r="AL77" s="464"/>
      <c r="AM77" s="464"/>
      <c r="AN77" s="464"/>
      <c r="AO77" s="464"/>
      <c r="AP77" s="464"/>
      <c r="AQ77" s="464"/>
      <c r="AR77" s="464"/>
      <c r="AS77" s="464"/>
      <c r="AT77" s="464"/>
      <c r="AU77" s="484">
        <v>73469</v>
      </c>
      <c r="AV77" s="484">
        <v>6452</v>
      </c>
      <c r="AW77" s="484">
        <v>511</v>
      </c>
      <c r="AX77" s="484"/>
      <c r="AY77" s="484">
        <v>296155</v>
      </c>
      <c r="AZ77" s="464"/>
      <c r="BA77" s="464"/>
      <c r="BB77" s="464"/>
      <c r="BC77" s="464"/>
      <c r="BD77" s="464"/>
    </row>
    <row r="78" spans="1:56" s="488" customFormat="1" ht="35.15" customHeight="1" thickBot="1">
      <c r="A78" s="483"/>
      <c r="B78" s="508">
        <v>2006</v>
      </c>
      <c r="C78" s="509" t="s">
        <v>20</v>
      </c>
      <c r="D78" s="510">
        <v>401</v>
      </c>
      <c r="E78" s="510">
        <v>6588</v>
      </c>
      <c r="F78" s="511"/>
      <c r="G78" s="511"/>
      <c r="H78" s="511"/>
      <c r="I78" s="511"/>
      <c r="J78" s="511"/>
      <c r="K78" s="511"/>
      <c r="L78" s="511"/>
      <c r="M78" s="511"/>
      <c r="N78" s="511"/>
      <c r="O78" s="511"/>
      <c r="P78" s="511"/>
      <c r="Q78" s="511"/>
      <c r="R78" s="511"/>
      <c r="S78" s="511"/>
      <c r="T78" s="511"/>
      <c r="U78" s="511"/>
      <c r="V78" s="511"/>
      <c r="W78" s="511"/>
      <c r="X78" s="511"/>
      <c r="Y78" s="511"/>
      <c r="Z78" s="511"/>
      <c r="AA78" s="511"/>
      <c r="AB78" s="511"/>
      <c r="AC78" s="511"/>
      <c r="AD78" s="511"/>
      <c r="AE78" s="511"/>
      <c r="AF78" s="511"/>
      <c r="AG78" s="511"/>
      <c r="AH78" s="511"/>
      <c r="AI78" s="511"/>
      <c r="AJ78" s="511"/>
      <c r="AK78" s="511"/>
      <c r="AL78" s="511"/>
      <c r="AM78" s="511"/>
      <c r="AN78" s="511"/>
      <c r="AO78" s="511"/>
      <c r="AP78" s="511"/>
      <c r="AQ78" s="511"/>
      <c r="AR78" s="511"/>
      <c r="AS78" s="511"/>
      <c r="AT78" s="511"/>
      <c r="AU78" s="512">
        <v>62743</v>
      </c>
      <c r="AV78" s="512">
        <v>6031</v>
      </c>
      <c r="AW78" s="512">
        <v>475</v>
      </c>
      <c r="AX78" s="512"/>
      <c r="AY78" s="512">
        <v>321655</v>
      </c>
      <c r="AZ78" s="511"/>
      <c r="BA78" s="511"/>
      <c r="BB78" s="511"/>
      <c r="BC78" s="511"/>
      <c r="BD78" s="511"/>
    </row>
    <row r="79" spans="1:56" ht="16.5" customHeight="1" thickTop="1">
      <c r="A79" s="513"/>
      <c r="B79" s="514" t="s">
        <v>777</v>
      </c>
      <c r="C79" s="514"/>
      <c r="D79" s="515"/>
      <c r="E79" s="515"/>
      <c r="F79" s="515"/>
      <c r="G79" s="515"/>
      <c r="H79" s="515"/>
      <c r="I79" s="515"/>
      <c r="J79" s="515"/>
      <c r="K79" s="515"/>
      <c r="L79" s="515"/>
      <c r="M79" s="515"/>
      <c r="N79" s="515"/>
      <c r="O79" s="515"/>
      <c r="P79" s="515"/>
      <c r="Q79" s="515"/>
      <c r="R79" s="515"/>
      <c r="S79" s="515"/>
      <c r="T79" s="515"/>
      <c r="U79" s="515"/>
      <c r="V79" s="515"/>
      <c r="W79" s="515"/>
      <c r="X79" s="515"/>
      <c r="Y79" s="515"/>
      <c r="Z79" s="515"/>
      <c r="AA79" s="515"/>
      <c r="AB79" s="515"/>
      <c r="AC79" s="515"/>
      <c r="AD79" s="515"/>
      <c r="AE79" s="515"/>
      <c r="AF79" s="515"/>
      <c r="AG79" s="515"/>
      <c r="AH79" s="515"/>
      <c r="AI79" s="515"/>
      <c r="AJ79" s="515"/>
      <c r="AK79" s="515"/>
      <c r="AL79" s="515"/>
      <c r="AM79" s="515"/>
      <c r="AN79" s="515"/>
      <c r="AO79" s="515"/>
      <c r="AP79" s="515"/>
      <c r="AQ79" s="515"/>
      <c r="AR79" s="515"/>
      <c r="AS79" s="515"/>
      <c r="AT79" s="515"/>
      <c r="AU79" s="515"/>
      <c r="AV79" s="515"/>
      <c r="AW79" s="515"/>
      <c r="AX79" s="515"/>
      <c r="AY79" s="515"/>
      <c r="AZ79" s="515"/>
      <c r="BA79" s="515"/>
      <c r="BB79" s="515"/>
      <c r="BC79" s="515"/>
      <c r="BD79" s="515"/>
    </row>
    <row r="80" spans="1:56" ht="16.5" customHeight="1">
      <c r="A80" s="513"/>
      <c r="B80" s="514" t="s">
        <v>778</v>
      </c>
      <c r="C80" s="516"/>
      <c r="D80" s="515"/>
      <c r="E80" s="515"/>
      <c r="F80" s="515"/>
      <c r="G80" s="515"/>
      <c r="H80" s="515"/>
      <c r="I80" s="515"/>
      <c r="J80" s="515"/>
      <c r="K80" s="515"/>
      <c r="L80" s="515"/>
      <c r="M80" s="515"/>
      <c r="N80" s="515"/>
      <c r="O80" s="515"/>
      <c r="P80" s="515"/>
      <c r="Q80" s="515"/>
      <c r="R80" s="515"/>
      <c r="S80" s="515"/>
      <c r="T80" s="515"/>
      <c r="U80" s="515"/>
      <c r="V80" s="515"/>
      <c r="W80" s="515"/>
      <c r="X80" s="515"/>
      <c r="Y80" s="515"/>
      <c r="Z80" s="515"/>
      <c r="AA80" s="515"/>
      <c r="AB80" s="515"/>
      <c r="AC80" s="515"/>
      <c r="AD80" s="515"/>
      <c r="AE80" s="515"/>
      <c r="AF80" s="515"/>
      <c r="AG80" s="515"/>
      <c r="AH80" s="515"/>
      <c r="AI80" s="515"/>
      <c r="AJ80" s="515"/>
      <c r="AK80" s="515"/>
      <c r="AL80" s="515"/>
      <c r="AM80" s="515"/>
      <c r="AN80" s="515"/>
      <c r="AO80" s="515"/>
      <c r="AP80" s="515"/>
      <c r="AQ80" s="515"/>
      <c r="AR80" s="515"/>
      <c r="AS80" s="515"/>
      <c r="AT80" s="515"/>
      <c r="AU80" s="515"/>
      <c r="AV80" s="515"/>
      <c r="AW80" s="515"/>
      <c r="AX80" s="515"/>
      <c r="AY80" s="515"/>
      <c r="AZ80" s="515"/>
      <c r="BA80" s="515"/>
      <c r="BB80" s="515"/>
      <c r="BC80" s="515"/>
      <c r="BD80" s="515"/>
    </row>
    <row r="81" spans="1:56" ht="16.5" customHeight="1">
      <c r="A81" s="513"/>
      <c r="B81" s="514" t="s">
        <v>779</v>
      </c>
      <c r="C81" s="516"/>
      <c r="D81" s="515"/>
      <c r="E81" s="515"/>
      <c r="F81" s="515"/>
      <c r="G81" s="515"/>
      <c r="H81" s="515"/>
      <c r="I81" s="515"/>
      <c r="J81" s="515"/>
      <c r="K81" s="515"/>
      <c r="L81" s="515"/>
      <c r="M81" s="515"/>
      <c r="N81" s="515"/>
      <c r="O81" s="515"/>
      <c r="P81" s="515"/>
      <c r="Q81" s="515"/>
      <c r="R81" s="515"/>
      <c r="S81" s="515"/>
      <c r="T81" s="515"/>
      <c r="U81" s="515"/>
      <c r="V81" s="515"/>
      <c r="W81" s="515"/>
      <c r="X81" s="515"/>
      <c r="Y81" s="515"/>
      <c r="Z81" s="515"/>
      <c r="AA81" s="515"/>
      <c r="AB81" s="515"/>
      <c r="AC81" s="515"/>
      <c r="AD81" s="515"/>
      <c r="AE81" s="515"/>
      <c r="AF81" s="515"/>
      <c r="AG81" s="515"/>
      <c r="AH81" s="515"/>
      <c r="AI81" s="515"/>
      <c r="AJ81" s="515"/>
      <c r="AK81" s="515"/>
      <c r="AL81" s="515"/>
      <c r="AM81" s="515"/>
      <c r="AN81" s="515"/>
      <c r="AO81" s="515"/>
      <c r="AP81" s="515"/>
      <c r="AQ81" s="515"/>
      <c r="AR81" s="515"/>
      <c r="AS81" s="515"/>
      <c r="AT81" s="515"/>
      <c r="AU81" s="515"/>
      <c r="AV81" s="515"/>
      <c r="AW81" s="515"/>
      <c r="AX81" s="515"/>
      <c r="AY81" s="515"/>
      <c r="AZ81" s="515"/>
      <c r="BA81" s="515"/>
      <c r="BB81" s="515"/>
      <c r="BC81" s="515"/>
      <c r="BD81" s="515"/>
    </row>
    <row r="82" spans="1:56" ht="16.5" customHeight="1">
      <c r="A82" s="513"/>
      <c r="B82" s="517" t="s">
        <v>780</v>
      </c>
      <c r="C82" s="518"/>
      <c r="D82" s="515"/>
      <c r="E82" s="515"/>
      <c r="F82" s="515"/>
      <c r="G82" s="515"/>
      <c r="H82" s="515"/>
      <c r="I82" s="515"/>
      <c r="J82" s="515"/>
      <c r="K82" s="515"/>
      <c r="L82" s="515"/>
      <c r="M82" s="515"/>
      <c r="N82" s="515"/>
      <c r="O82" s="515"/>
      <c r="P82" s="515"/>
      <c r="Q82" s="515"/>
      <c r="R82" s="515"/>
      <c r="S82" s="515"/>
      <c r="T82" s="515"/>
      <c r="U82" s="515"/>
      <c r="V82" s="515"/>
      <c r="W82" s="515"/>
      <c r="X82" s="515"/>
      <c r="Y82" s="515"/>
      <c r="Z82" s="515"/>
      <c r="AA82" s="515"/>
      <c r="AB82" s="515"/>
      <c r="AC82" s="515"/>
      <c r="AD82" s="515"/>
      <c r="AE82" s="515"/>
      <c r="AF82" s="515"/>
      <c r="AG82" s="515"/>
      <c r="AH82" s="515"/>
      <c r="AI82" s="515"/>
      <c r="AJ82" s="515"/>
      <c r="AK82" s="515"/>
      <c r="AL82" s="515"/>
      <c r="AM82" s="515"/>
      <c r="AN82" s="515"/>
      <c r="AO82" s="515"/>
      <c r="AP82" s="515"/>
      <c r="AQ82" s="515"/>
      <c r="AR82" s="515"/>
      <c r="AS82" s="515"/>
      <c r="AT82" s="515"/>
      <c r="AU82" s="515"/>
      <c r="AV82" s="515"/>
      <c r="AW82" s="515"/>
      <c r="AX82" s="515"/>
      <c r="AY82" s="515"/>
      <c r="AZ82" s="515"/>
      <c r="BA82" s="515"/>
      <c r="BB82" s="515"/>
      <c r="BC82" s="515"/>
      <c r="BD82" s="515"/>
    </row>
    <row r="83" spans="1:56" ht="16.5" customHeight="1">
      <c r="A83" s="513"/>
      <c r="B83" s="519"/>
      <c r="C83" s="517" t="s">
        <v>781</v>
      </c>
      <c r="D83" s="515"/>
      <c r="E83" s="515"/>
      <c r="F83" s="515"/>
      <c r="G83" s="515"/>
      <c r="H83" s="515"/>
      <c r="I83" s="515"/>
      <c r="J83" s="515"/>
      <c r="K83" s="515"/>
      <c r="L83" s="515"/>
      <c r="M83" s="515"/>
      <c r="N83" s="515"/>
      <c r="O83" s="515"/>
      <c r="P83" s="515"/>
      <c r="Q83" s="515"/>
      <c r="R83" s="515"/>
      <c r="S83" s="515"/>
      <c r="T83" s="515"/>
      <c r="U83" s="515"/>
      <c r="V83" s="515"/>
      <c r="W83" s="515"/>
      <c r="X83" s="515"/>
      <c r="Y83" s="515"/>
      <c r="Z83" s="515"/>
      <c r="AA83" s="515"/>
      <c r="AB83" s="515"/>
      <c r="AC83" s="515"/>
      <c r="AD83" s="515"/>
      <c r="AE83" s="515"/>
      <c r="AF83" s="515"/>
      <c r="AG83" s="515"/>
      <c r="AH83" s="515"/>
      <c r="AI83" s="515"/>
      <c r="AJ83" s="515"/>
      <c r="AK83" s="515"/>
      <c r="AL83" s="515"/>
      <c r="AM83" s="515"/>
      <c r="AN83" s="515"/>
      <c r="AO83" s="515"/>
      <c r="AP83" s="515"/>
      <c r="AQ83" s="515"/>
      <c r="AR83" s="515"/>
      <c r="AS83" s="515"/>
      <c r="AT83" s="515"/>
      <c r="AU83" s="515"/>
      <c r="AV83" s="515"/>
      <c r="AW83" s="515"/>
      <c r="AX83" s="515"/>
      <c r="AY83" s="515"/>
      <c r="AZ83" s="515"/>
      <c r="BA83" s="515"/>
      <c r="BB83" s="515"/>
      <c r="BC83" s="515"/>
      <c r="BD83" s="515"/>
    </row>
    <row r="84" spans="1:56" ht="16.5" customHeight="1">
      <c r="A84" s="513"/>
      <c r="B84" s="520"/>
      <c r="C84" s="517" t="s">
        <v>782</v>
      </c>
      <c r="D84" s="515"/>
      <c r="E84" s="515"/>
      <c r="F84" s="515"/>
      <c r="G84" s="515"/>
      <c r="H84" s="515"/>
      <c r="I84" s="515"/>
      <c r="J84" s="515"/>
      <c r="K84" s="515"/>
      <c r="L84" s="515"/>
      <c r="M84" s="515"/>
      <c r="N84" s="515"/>
      <c r="O84" s="515"/>
      <c r="P84" s="515"/>
      <c r="Q84" s="515"/>
      <c r="R84" s="515"/>
      <c r="S84" s="515"/>
      <c r="T84" s="515"/>
      <c r="U84" s="515"/>
      <c r="V84" s="515"/>
      <c r="W84" s="515"/>
      <c r="X84" s="515"/>
      <c r="Y84" s="515"/>
      <c r="Z84" s="515"/>
      <c r="AA84" s="515"/>
      <c r="AB84" s="515"/>
      <c r="AC84" s="515"/>
      <c r="AD84" s="515"/>
      <c r="AE84" s="515"/>
      <c r="AF84" s="515"/>
      <c r="AG84" s="515"/>
      <c r="AH84" s="515"/>
      <c r="AI84" s="515"/>
      <c r="AJ84" s="515"/>
      <c r="AK84" s="515"/>
      <c r="AL84" s="515"/>
      <c r="AM84" s="515"/>
      <c r="AN84" s="515"/>
      <c r="AO84" s="515"/>
      <c r="AP84" s="515"/>
      <c r="AQ84" s="515"/>
      <c r="AR84" s="515"/>
      <c r="AS84" s="515"/>
      <c r="AT84" s="515"/>
      <c r="AU84" s="515"/>
      <c r="AV84" s="515"/>
      <c r="AW84" s="515"/>
      <c r="AX84" s="515"/>
      <c r="AY84" s="515"/>
      <c r="AZ84" s="515"/>
      <c r="BA84" s="515"/>
      <c r="BB84" s="515"/>
      <c r="BC84" s="515"/>
      <c r="BD84" s="515"/>
    </row>
    <row r="85" spans="1:56" ht="16.5" customHeight="1">
      <c r="A85" s="513"/>
      <c r="B85" s="521"/>
      <c r="C85" s="514" t="s">
        <v>783</v>
      </c>
      <c r="D85" s="515"/>
      <c r="E85" s="515"/>
      <c r="F85" s="515"/>
      <c r="G85" s="515"/>
      <c r="H85" s="515"/>
      <c r="I85" s="515"/>
      <c r="J85" s="515"/>
      <c r="K85" s="515"/>
      <c r="L85" s="515"/>
      <c r="M85" s="515"/>
      <c r="N85" s="515"/>
      <c r="O85" s="515"/>
      <c r="P85" s="515"/>
      <c r="Q85" s="515"/>
      <c r="R85" s="515"/>
      <c r="S85" s="515"/>
      <c r="T85" s="515"/>
      <c r="U85" s="515"/>
      <c r="V85" s="515"/>
      <c r="W85" s="515"/>
      <c r="X85" s="515"/>
      <c r="Y85" s="515"/>
      <c r="Z85" s="515"/>
      <c r="AA85" s="515"/>
      <c r="AB85" s="515"/>
      <c r="AC85" s="515"/>
      <c r="AD85" s="515"/>
      <c r="AE85" s="515"/>
      <c r="AF85" s="515"/>
      <c r="AG85" s="515"/>
      <c r="AH85" s="515"/>
      <c r="AI85" s="515"/>
      <c r="AJ85" s="515"/>
      <c r="AK85" s="515"/>
      <c r="AL85" s="515"/>
      <c r="AM85" s="515"/>
      <c r="AN85" s="515"/>
      <c r="AO85" s="515"/>
      <c r="AP85" s="515"/>
      <c r="AQ85" s="515"/>
      <c r="AR85" s="515"/>
      <c r="AS85" s="515"/>
      <c r="AT85" s="515"/>
      <c r="AU85" s="515"/>
      <c r="AV85" s="515"/>
      <c r="AW85" s="515"/>
      <c r="AX85" s="515"/>
      <c r="AY85" s="515"/>
      <c r="AZ85" s="515"/>
      <c r="BA85" s="515"/>
      <c r="BB85" s="515"/>
      <c r="BC85" s="515"/>
      <c r="BD85" s="515"/>
    </row>
    <row r="86" spans="1:56" ht="16.5" customHeight="1">
      <c r="A86" s="513"/>
      <c r="B86" s="515"/>
      <c r="C86" s="515"/>
      <c r="D86" s="515"/>
      <c r="E86" s="515"/>
      <c r="F86" s="515"/>
      <c r="G86" s="515"/>
      <c r="H86" s="515"/>
      <c r="I86" s="515"/>
      <c r="J86" s="515"/>
      <c r="K86" s="515"/>
      <c r="L86" s="515"/>
      <c r="M86" s="515"/>
      <c r="N86" s="515"/>
      <c r="O86" s="515"/>
      <c r="P86" s="515"/>
      <c r="Q86" s="515"/>
      <c r="R86" s="515"/>
      <c r="S86" s="515"/>
      <c r="T86" s="515"/>
      <c r="U86" s="515"/>
      <c r="V86" s="515"/>
      <c r="W86" s="515"/>
      <c r="X86" s="515"/>
      <c r="Y86" s="515"/>
      <c r="Z86" s="515"/>
      <c r="AA86" s="515"/>
      <c r="AB86" s="515"/>
      <c r="AC86" s="515"/>
      <c r="AD86" s="515"/>
      <c r="AE86" s="515"/>
      <c r="AF86" s="515"/>
      <c r="AG86" s="515"/>
      <c r="AH86" s="515"/>
      <c r="AI86" s="515"/>
      <c r="AJ86" s="515"/>
      <c r="AK86" s="515"/>
      <c r="AL86" s="515"/>
      <c r="AM86" s="515"/>
      <c r="AN86" s="515"/>
      <c r="AO86" s="515"/>
      <c r="AP86" s="515"/>
      <c r="AQ86" s="515"/>
      <c r="AR86" s="515"/>
      <c r="AS86" s="515"/>
      <c r="AT86" s="515"/>
      <c r="AU86" s="515"/>
      <c r="AV86" s="515"/>
      <c r="AW86" s="515"/>
      <c r="AX86" s="515"/>
      <c r="AY86" s="515"/>
      <c r="AZ86" s="515"/>
      <c r="BA86" s="515"/>
      <c r="BB86" s="515"/>
      <c r="BC86" s="515"/>
      <c r="BD86" s="515"/>
    </row>
    <row r="87" spans="1:56" ht="16.5" customHeight="1">
      <c r="A87" s="513"/>
      <c r="B87" s="515"/>
      <c r="C87" s="515"/>
      <c r="D87" s="515"/>
      <c r="E87" s="515"/>
      <c r="F87" s="515"/>
      <c r="G87" s="515"/>
      <c r="H87" s="515"/>
      <c r="I87" s="515"/>
      <c r="J87" s="515"/>
      <c r="K87" s="515"/>
      <c r="L87" s="515"/>
      <c r="M87" s="515"/>
      <c r="N87" s="515"/>
      <c r="O87" s="515"/>
      <c r="P87" s="515"/>
      <c r="Q87" s="515"/>
      <c r="R87" s="515"/>
      <c r="S87" s="515"/>
      <c r="T87" s="515"/>
      <c r="U87" s="515"/>
      <c r="V87" s="515"/>
      <c r="W87" s="515"/>
      <c r="X87" s="515"/>
      <c r="Y87" s="515"/>
      <c r="Z87" s="515"/>
      <c r="AA87" s="515"/>
      <c r="AB87" s="515"/>
      <c r="AC87" s="515"/>
      <c r="AD87" s="515"/>
      <c r="AE87" s="515"/>
      <c r="AF87" s="515"/>
      <c r="AG87" s="515"/>
      <c r="AH87" s="515"/>
      <c r="AI87" s="515"/>
      <c r="AJ87" s="515"/>
      <c r="AK87" s="515"/>
      <c r="AL87" s="515"/>
      <c r="AM87" s="515"/>
      <c r="AN87" s="515"/>
      <c r="AO87" s="515"/>
      <c r="AP87" s="515"/>
      <c r="AQ87" s="515"/>
      <c r="AR87" s="515"/>
      <c r="AS87" s="515"/>
      <c r="AT87" s="515"/>
      <c r="AU87" s="515"/>
      <c r="AV87" s="515"/>
      <c r="AW87" s="515"/>
      <c r="AX87" s="515"/>
      <c r="AY87" s="515"/>
      <c r="AZ87" s="515"/>
      <c r="BA87" s="515"/>
      <c r="BB87" s="515"/>
      <c r="BC87" s="515"/>
      <c r="BD87" s="515"/>
    </row>
    <row r="88" spans="1:56" ht="16.5" customHeight="1">
      <c r="A88" s="513"/>
      <c r="B88" s="515"/>
      <c r="C88" s="515"/>
      <c r="D88" s="515"/>
      <c r="E88" s="515"/>
      <c r="F88" s="515"/>
      <c r="G88" s="515"/>
      <c r="H88" s="515"/>
      <c r="I88" s="515"/>
      <c r="J88" s="515"/>
      <c r="K88" s="515"/>
      <c r="L88" s="515"/>
      <c r="M88" s="515"/>
      <c r="N88" s="515"/>
      <c r="O88" s="515"/>
      <c r="P88" s="515"/>
      <c r="Q88" s="515"/>
      <c r="R88" s="515"/>
      <c r="S88" s="515"/>
      <c r="T88" s="515"/>
      <c r="U88" s="515"/>
      <c r="V88" s="515"/>
      <c r="W88" s="515"/>
      <c r="X88" s="515"/>
      <c r="Y88" s="515"/>
      <c r="Z88" s="515"/>
      <c r="AA88" s="515"/>
      <c r="AB88" s="515"/>
      <c r="AC88" s="515"/>
      <c r="AD88" s="515"/>
      <c r="AE88" s="515"/>
      <c r="AF88" s="515"/>
      <c r="AG88" s="515"/>
      <c r="AH88" s="515"/>
      <c r="AI88" s="515"/>
      <c r="AJ88" s="515"/>
      <c r="AK88" s="515"/>
      <c r="AL88" s="515"/>
      <c r="AM88" s="515"/>
      <c r="AN88" s="515"/>
      <c r="AO88" s="515"/>
      <c r="AP88" s="515"/>
      <c r="AQ88" s="515"/>
      <c r="AR88" s="515"/>
      <c r="AS88" s="515"/>
      <c r="AT88" s="515"/>
      <c r="AU88" s="515"/>
      <c r="AV88" s="515"/>
      <c r="AW88" s="515"/>
      <c r="AX88" s="515"/>
      <c r="AY88" s="515"/>
      <c r="AZ88" s="515"/>
      <c r="BA88" s="515"/>
      <c r="BB88" s="515"/>
      <c r="BC88" s="515"/>
      <c r="BD88" s="515"/>
    </row>
    <row r="89" spans="1:56" ht="58.5" customHeight="1">
      <c r="A89" s="513"/>
      <c r="B89" s="515"/>
      <c r="C89" s="515"/>
      <c r="D89" s="515"/>
      <c r="E89" s="515"/>
      <c r="F89" s="515"/>
      <c r="G89" s="515"/>
      <c r="H89" s="515"/>
      <c r="I89" s="515"/>
      <c r="J89" s="515"/>
      <c r="K89" s="515"/>
      <c r="L89" s="515"/>
      <c r="M89" s="515"/>
      <c r="N89" s="515"/>
      <c r="O89" s="515"/>
      <c r="P89" s="515"/>
      <c r="Q89" s="515"/>
      <c r="R89" s="515"/>
      <c r="S89" s="515"/>
      <c r="T89" s="515"/>
      <c r="U89" s="515"/>
      <c r="V89" s="515"/>
      <c r="W89" s="515"/>
      <c r="X89" s="515"/>
      <c r="Y89" s="515"/>
      <c r="Z89" s="515"/>
      <c r="AA89" s="515"/>
      <c r="AB89" s="515"/>
      <c r="AC89" s="515"/>
      <c r="AD89" s="515"/>
      <c r="AE89" s="515"/>
      <c r="AF89" s="515"/>
      <c r="AG89" s="515"/>
      <c r="AH89" s="515"/>
      <c r="AI89" s="515"/>
      <c r="AJ89" s="515"/>
      <c r="AK89" s="515"/>
      <c r="AL89" s="515"/>
      <c r="AM89" s="515"/>
      <c r="AN89" s="515"/>
      <c r="AO89" s="515"/>
      <c r="AP89" s="515"/>
      <c r="AQ89" s="515"/>
      <c r="AR89" s="515"/>
      <c r="AS89" s="515"/>
      <c r="AT89" s="515"/>
      <c r="AU89" s="515"/>
      <c r="AV89" s="515"/>
      <c r="AW89" s="515"/>
      <c r="AX89" s="515"/>
      <c r="AY89" s="515"/>
      <c r="AZ89" s="515"/>
      <c r="BA89" s="515"/>
      <c r="BB89" s="515"/>
      <c r="BC89" s="515"/>
      <c r="BD89" s="515"/>
    </row>
    <row r="90" spans="1:56" ht="18" customHeight="1">
      <c r="A90" s="513"/>
      <c r="B90" s="515"/>
      <c r="C90" s="515"/>
      <c r="D90" s="515"/>
      <c r="E90" s="515"/>
      <c r="F90" s="515"/>
      <c r="G90" s="515"/>
      <c r="H90" s="515"/>
      <c r="I90" s="515"/>
      <c r="J90" s="515"/>
      <c r="K90" s="515"/>
      <c r="L90" s="515"/>
      <c r="M90" s="515"/>
      <c r="N90" s="515"/>
      <c r="O90" s="515"/>
      <c r="P90" s="515"/>
      <c r="Q90" s="515"/>
      <c r="R90" s="515"/>
      <c r="S90" s="515"/>
      <c r="T90" s="515"/>
      <c r="U90" s="515"/>
      <c r="V90" s="515"/>
      <c r="W90" s="515"/>
      <c r="X90" s="515"/>
      <c r="Y90" s="515"/>
      <c r="Z90" s="515"/>
      <c r="AA90" s="515"/>
      <c r="AB90" s="515"/>
      <c r="AC90" s="515"/>
      <c r="AD90" s="515"/>
      <c r="AE90" s="515"/>
      <c r="AF90" s="515"/>
      <c r="AG90" s="515"/>
      <c r="AH90" s="515"/>
      <c r="AI90" s="515"/>
      <c r="AJ90" s="515"/>
      <c r="AK90" s="515"/>
      <c r="AL90" s="515"/>
      <c r="AM90" s="515"/>
      <c r="AN90" s="515"/>
      <c r="AO90" s="515"/>
      <c r="AP90" s="515"/>
      <c r="AQ90" s="515"/>
      <c r="AR90" s="515"/>
      <c r="AS90" s="515"/>
      <c r="AT90" s="515"/>
      <c r="AU90" s="515"/>
      <c r="AV90" s="515"/>
      <c r="AW90" s="515"/>
      <c r="AX90" s="515"/>
      <c r="AY90" s="515"/>
      <c r="AZ90" s="515"/>
      <c r="BA90" s="515"/>
      <c r="BB90" s="515"/>
      <c r="BC90" s="515"/>
      <c r="BD90" s="515"/>
    </row>
    <row r="91" spans="1:56">
      <c r="A91" s="513"/>
      <c r="B91" s="515"/>
      <c r="C91" s="515"/>
      <c r="D91" s="515"/>
      <c r="E91" s="515"/>
      <c r="F91" s="515"/>
      <c r="G91" s="515"/>
      <c r="H91" s="515"/>
      <c r="I91" s="515"/>
      <c r="J91" s="515"/>
      <c r="K91" s="515"/>
      <c r="L91" s="515"/>
      <c r="M91" s="515"/>
      <c r="N91" s="515"/>
      <c r="O91" s="515"/>
      <c r="P91" s="515"/>
      <c r="Q91" s="515"/>
      <c r="R91" s="515"/>
      <c r="S91" s="515"/>
      <c r="T91" s="515"/>
      <c r="U91" s="515"/>
      <c r="V91" s="515"/>
      <c r="W91" s="515"/>
      <c r="X91" s="515"/>
      <c r="Y91" s="515"/>
      <c r="Z91" s="515"/>
      <c r="AA91" s="515"/>
      <c r="AB91" s="515"/>
      <c r="AC91" s="515"/>
      <c r="AD91" s="515"/>
      <c r="AE91" s="515"/>
      <c r="AF91" s="515"/>
      <c r="AG91" s="515"/>
      <c r="AH91" s="515"/>
      <c r="AI91" s="515"/>
      <c r="AJ91" s="515"/>
      <c r="AK91" s="515"/>
      <c r="AL91" s="515"/>
      <c r="AM91" s="515"/>
      <c r="AN91" s="515"/>
      <c r="AO91" s="515"/>
      <c r="AP91" s="515"/>
      <c r="AQ91" s="515"/>
      <c r="AR91" s="515"/>
      <c r="AS91" s="515"/>
      <c r="AT91" s="515"/>
      <c r="AU91" s="515"/>
      <c r="AV91" s="515"/>
      <c r="AW91" s="515"/>
      <c r="AX91" s="515"/>
      <c r="AY91" s="515"/>
      <c r="AZ91" s="515"/>
      <c r="BA91" s="515"/>
      <c r="BB91" s="515"/>
      <c r="BC91" s="515"/>
      <c r="BD91" s="515"/>
    </row>
    <row r="92" spans="1:56">
      <c r="A92" s="513"/>
      <c r="B92" s="515"/>
      <c r="C92" s="515"/>
      <c r="D92" s="515"/>
      <c r="E92" s="515"/>
      <c r="F92" s="515"/>
      <c r="G92" s="515"/>
      <c r="H92" s="515"/>
      <c r="I92" s="515"/>
      <c r="J92" s="515"/>
      <c r="K92" s="515"/>
      <c r="L92" s="515"/>
      <c r="M92" s="515"/>
      <c r="N92" s="515"/>
      <c r="O92" s="515"/>
      <c r="P92" s="515"/>
      <c r="Q92" s="515"/>
      <c r="R92" s="515"/>
      <c r="S92" s="515"/>
      <c r="T92" s="515"/>
      <c r="U92" s="515"/>
      <c r="V92" s="515"/>
      <c r="W92" s="515"/>
      <c r="X92" s="515"/>
      <c r="Y92" s="515"/>
      <c r="Z92" s="515"/>
      <c r="AA92" s="515"/>
      <c r="AB92" s="515"/>
      <c r="AC92" s="515"/>
      <c r="AD92" s="515"/>
      <c r="AE92" s="515"/>
      <c r="AF92" s="515"/>
      <c r="AG92" s="515"/>
      <c r="AH92" s="515"/>
      <c r="AI92" s="515"/>
      <c r="AJ92" s="515"/>
      <c r="AK92" s="515"/>
      <c r="AL92" s="515"/>
      <c r="AM92" s="515"/>
      <c r="AN92" s="515"/>
      <c r="AO92" s="515"/>
      <c r="AP92" s="515"/>
      <c r="AQ92" s="515"/>
      <c r="AR92" s="515"/>
      <c r="AS92" s="515"/>
      <c r="AT92" s="515"/>
      <c r="AU92" s="515"/>
      <c r="AV92" s="515"/>
      <c r="AW92" s="515"/>
      <c r="AX92" s="515"/>
      <c r="AY92" s="515"/>
      <c r="AZ92" s="515"/>
      <c r="BA92" s="515"/>
      <c r="BB92" s="515"/>
      <c r="BC92" s="515"/>
      <c r="BD92" s="515"/>
    </row>
    <row r="93" spans="1:56">
      <c r="A93" s="513"/>
      <c r="B93" s="515"/>
      <c r="C93" s="515"/>
      <c r="D93" s="515"/>
      <c r="E93" s="515"/>
      <c r="F93" s="515"/>
      <c r="G93" s="515"/>
      <c r="H93" s="515"/>
      <c r="I93" s="515"/>
      <c r="J93" s="515"/>
      <c r="K93" s="515"/>
      <c r="L93" s="515"/>
      <c r="M93" s="515"/>
      <c r="N93" s="515"/>
      <c r="O93" s="515"/>
      <c r="P93" s="515"/>
      <c r="Q93" s="515"/>
      <c r="R93" s="515"/>
      <c r="S93" s="515"/>
      <c r="T93" s="515"/>
      <c r="U93" s="515"/>
      <c r="V93" s="515"/>
      <c r="W93" s="515"/>
      <c r="X93" s="515"/>
      <c r="Y93" s="515"/>
      <c r="Z93" s="515"/>
      <c r="AA93" s="515"/>
      <c r="AB93" s="515"/>
      <c r="AC93" s="515"/>
      <c r="AD93" s="515"/>
      <c r="AE93" s="515"/>
      <c r="AF93" s="515"/>
      <c r="AG93" s="515"/>
      <c r="AH93" s="515"/>
      <c r="AI93" s="515"/>
      <c r="AJ93" s="515"/>
      <c r="AK93" s="515"/>
      <c r="AL93" s="515"/>
      <c r="AM93" s="515"/>
      <c r="AN93" s="515"/>
      <c r="AO93" s="515"/>
      <c r="AP93" s="515"/>
      <c r="AQ93" s="515"/>
      <c r="AR93" s="515"/>
      <c r="AS93" s="515"/>
      <c r="AT93" s="515"/>
      <c r="AU93" s="515"/>
      <c r="AV93" s="515"/>
      <c r="AW93" s="515"/>
      <c r="AX93" s="515"/>
      <c r="AY93" s="515"/>
      <c r="AZ93" s="515"/>
      <c r="BA93" s="515"/>
      <c r="BB93" s="515"/>
      <c r="BC93" s="515"/>
      <c r="BD93" s="515"/>
    </row>
    <row r="94" spans="1:56">
      <c r="A94" s="513"/>
      <c r="B94" s="515"/>
      <c r="C94" s="515"/>
      <c r="D94" s="515"/>
      <c r="E94" s="515"/>
      <c r="F94" s="515"/>
      <c r="G94" s="515"/>
      <c r="H94" s="515"/>
      <c r="I94" s="515"/>
      <c r="J94" s="515"/>
      <c r="K94" s="515"/>
      <c r="L94" s="515"/>
      <c r="M94" s="515"/>
      <c r="N94" s="515"/>
      <c r="O94" s="515"/>
      <c r="P94" s="515"/>
      <c r="Q94" s="515"/>
      <c r="R94" s="515"/>
      <c r="S94" s="515"/>
      <c r="T94" s="515"/>
      <c r="U94" s="515"/>
      <c r="V94" s="515"/>
      <c r="W94" s="515"/>
      <c r="X94" s="515"/>
      <c r="Y94" s="515"/>
      <c r="Z94" s="515"/>
      <c r="AA94" s="515"/>
      <c r="AB94" s="515"/>
      <c r="AC94" s="515"/>
      <c r="AD94" s="515"/>
      <c r="AE94" s="515"/>
      <c r="AF94" s="515"/>
      <c r="AG94" s="515"/>
      <c r="AH94" s="515"/>
      <c r="AI94" s="515"/>
      <c r="AJ94" s="515"/>
      <c r="AK94" s="515"/>
      <c r="AL94" s="515"/>
      <c r="AM94" s="515"/>
      <c r="AN94" s="515"/>
      <c r="AO94" s="515"/>
      <c r="AP94" s="515"/>
      <c r="AQ94" s="515"/>
      <c r="AR94" s="515"/>
      <c r="AS94" s="515"/>
      <c r="AT94" s="515"/>
      <c r="AU94" s="515"/>
      <c r="AV94" s="515"/>
      <c r="AW94" s="515"/>
      <c r="AX94" s="515"/>
      <c r="AY94" s="515"/>
      <c r="AZ94" s="515"/>
      <c r="BA94" s="515"/>
      <c r="BB94" s="515"/>
      <c r="BC94" s="515"/>
      <c r="BD94" s="515"/>
    </row>
    <row r="95" spans="1:56">
      <c r="A95" s="513"/>
      <c r="B95" s="515"/>
      <c r="C95" s="515"/>
      <c r="D95" s="515"/>
      <c r="E95" s="515"/>
      <c r="F95" s="515"/>
      <c r="G95" s="515"/>
      <c r="H95" s="515"/>
      <c r="I95" s="515"/>
      <c r="J95" s="515"/>
      <c r="K95" s="515"/>
      <c r="L95" s="515"/>
      <c r="M95" s="515"/>
      <c r="N95" s="515"/>
      <c r="O95" s="515"/>
      <c r="P95" s="515"/>
      <c r="Q95" s="515"/>
      <c r="R95" s="515"/>
      <c r="S95" s="515"/>
      <c r="T95" s="515"/>
      <c r="U95" s="515"/>
      <c r="V95" s="515"/>
      <c r="W95" s="515"/>
      <c r="X95" s="515"/>
      <c r="Y95" s="515"/>
      <c r="Z95" s="515"/>
      <c r="AA95" s="515"/>
      <c r="AB95" s="515"/>
      <c r="AC95" s="515"/>
      <c r="AD95" s="515"/>
      <c r="AE95" s="515"/>
      <c r="AF95" s="515"/>
      <c r="AG95" s="515"/>
      <c r="AH95" s="515"/>
      <c r="AI95" s="515"/>
      <c r="AJ95" s="515"/>
      <c r="AK95" s="515"/>
      <c r="AL95" s="515"/>
      <c r="AM95" s="515"/>
      <c r="AN95" s="515"/>
      <c r="AO95" s="515"/>
      <c r="AP95" s="515"/>
      <c r="AQ95" s="515"/>
      <c r="AR95" s="515"/>
      <c r="AS95" s="515"/>
      <c r="AT95" s="515"/>
      <c r="AU95" s="515"/>
      <c r="AV95" s="515"/>
      <c r="AW95" s="515"/>
      <c r="AX95" s="515"/>
      <c r="AY95" s="515"/>
      <c r="AZ95" s="515"/>
      <c r="BA95" s="515"/>
      <c r="BB95" s="515"/>
      <c r="BC95" s="515"/>
      <c r="BD95" s="515"/>
    </row>
    <row r="96" spans="1:56">
      <c r="A96" s="513"/>
      <c r="B96" s="515"/>
      <c r="C96" s="515"/>
      <c r="D96" s="515"/>
      <c r="E96" s="515"/>
      <c r="F96" s="515"/>
      <c r="G96" s="515"/>
      <c r="H96" s="515"/>
      <c r="I96" s="515"/>
      <c r="J96" s="515"/>
      <c r="K96" s="515"/>
      <c r="L96" s="515"/>
      <c r="M96" s="515"/>
      <c r="N96" s="515"/>
      <c r="O96" s="515"/>
      <c r="P96" s="515"/>
      <c r="Q96" s="515"/>
      <c r="R96" s="515"/>
      <c r="S96" s="515"/>
      <c r="T96" s="515"/>
      <c r="U96" s="515"/>
      <c r="V96" s="515"/>
      <c r="W96" s="515"/>
      <c r="X96" s="515"/>
      <c r="Y96" s="515"/>
      <c r="Z96" s="515"/>
      <c r="AA96" s="515"/>
      <c r="AB96" s="515"/>
      <c r="AC96" s="515"/>
      <c r="AD96" s="515"/>
      <c r="AE96" s="515"/>
      <c r="AF96" s="515"/>
      <c r="AG96" s="515"/>
      <c r="AH96" s="515"/>
      <c r="AI96" s="515"/>
      <c r="AJ96" s="515"/>
      <c r="AK96" s="515"/>
      <c r="AL96" s="515"/>
      <c r="AM96" s="515"/>
      <c r="AN96" s="515"/>
      <c r="AO96" s="515"/>
      <c r="AP96" s="515"/>
      <c r="AQ96" s="515"/>
      <c r="AR96" s="515"/>
      <c r="AS96" s="515"/>
      <c r="AT96" s="515"/>
      <c r="AU96" s="515"/>
      <c r="AV96" s="515"/>
      <c r="AW96" s="515"/>
      <c r="AX96" s="515"/>
      <c r="AY96" s="515"/>
      <c r="AZ96" s="515"/>
      <c r="BA96" s="515"/>
      <c r="BB96" s="515"/>
      <c r="BC96" s="515"/>
      <c r="BD96" s="515"/>
    </row>
    <row r="97" spans="1:56">
      <c r="A97" s="513"/>
      <c r="B97" s="515"/>
      <c r="C97" s="515"/>
      <c r="D97" s="515"/>
      <c r="E97" s="515"/>
      <c r="F97" s="515"/>
      <c r="G97" s="515"/>
      <c r="H97" s="515"/>
      <c r="I97" s="515"/>
      <c r="J97" s="515"/>
      <c r="K97" s="515"/>
      <c r="L97" s="515"/>
      <c r="M97" s="515"/>
      <c r="N97" s="515"/>
      <c r="O97" s="515"/>
      <c r="P97" s="515"/>
      <c r="Q97" s="515"/>
      <c r="R97" s="515"/>
      <c r="S97" s="515"/>
      <c r="T97" s="515"/>
      <c r="U97" s="515"/>
      <c r="V97" s="515"/>
      <c r="W97" s="515"/>
      <c r="X97" s="515"/>
      <c r="Y97" s="515"/>
      <c r="Z97" s="515"/>
      <c r="AA97" s="515"/>
      <c r="AB97" s="515"/>
      <c r="AC97" s="515"/>
      <c r="AD97" s="515"/>
      <c r="AE97" s="515"/>
      <c r="AF97" s="515"/>
      <c r="AG97" s="515"/>
      <c r="AH97" s="515"/>
      <c r="AI97" s="515"/>
      <c r="AJ97" s="515"/>
      <c r="AK97" s="515"/>
      <c r="AL97" s="515"/>
      <c r="AM97" s="515"/>
      <c r="AN97" s="515"/>
      <c r="AO97" s="515"/>
      <c r="AP97" s="515"/>
      <c r="AQ97" s="515"/>
      <c r="AR97" s="515"/>
      <c r="AS97" s="515"/>
      <c r="AT97" s="515"/>
      <c r="AU97" s="515"/>
      <c r="AV97" s="515"/>
      <c r="AW97" s="515"/>
      <c r="AX97" s="515"/>
      <c r="AY97" s="515"/>
      <c r="AZ97" s="515"/>
      <c r="BA97" s="515"/>
      <c r="BB97" s="515"/>
      <c r="BC97" s="515"/>
      <c r="BD97" s="515"/>
    </row>
    <row r="98" spans="1:56">
      <c r="A98" s="513"/>
      <c r="B98" s="515"/>
      <c r="C98" s="515"/>
      <c r="D98" s="515"/>
      <c r="E98" s="515"/>
      <c r="F98" s="515"/>
      <c r="G98" s="515"/>
      <c r="H98" s="515"/>
      <c r="I98" s="515"/>
      <c r="J98" s="515"/>
      <c r="K98" s="515"/>
      <c r="L98" s="515"/>
      <c r="M98" s="515"/>
      <c r="N98" s="515"/>
      <c r="O98" s="515"/>
      <c r="P98" s="515"/>
      <c r="Q98" s="515"/>
      <c r="R98" s="515"/>
      <c r="S98" s="515"/>
      <c r="T98" s="515"/>
      <c r="U98" s="515"/>
      <c r="V98" s="515"/>
      <c r="W98" s="515"/>
      <c r="X98" s="515"/>
      <c r="Y98" s="515"/>
      <c r="Z98" s="515"/>
      <c r="AA98" s="515"/>
      <c r="AB98" s="515"/>
      <c r="AC98" s="515"/>
      <c r="AD98" s="515"/>
      <c r="AE98" s="515"/>
      <c r="AF98" s="515"/>
      <c r="AG98" s="515"/>
      <c r="AH98" s="515"/>
      <c r="AI98" s="515"/>
      <c r="AJ98" s="515"/>
      <c r="AK98" s="515"/>
      <c r="AL98" s="515"/>
      <c r="AM98" s="515"/>
      <c r="AN98" s="515"/>
      <c r="AO98" s="515"/>
      <c r="AP98" s="515"/>
      <c r="AQ98" s="515"/>
      <c r="AR98" s="515"/>
      <c r="AS98" s="515"/>
      <c r="AT98" s="515"/>
      <c r="AU98" s="515"/>
      <c r="AV98" s="515"/>
      <c r="AW98" s="515"/>
      <c r="AX98" s="515"/>
      <c r="AY98" s="515"/>
      <c r="AZ98" s="515"/>
      <c r="BA98" s="515"/>
      <c r="BB98" s="515"/>
      <c r="BC98" s="515"/>
      <c r="BD98" s="515"/>
    </row>
    <row r="99" spans="1:56">
      <c r="A99" s="513"/>
      <c r="B99" s="515"/>
      <c r="C99" s="515"/>
      <c r="D99" s="515"/>
      <c r="E99" s="515"/>
      <c r="F99" s="515"/>
      <c r="G99" s="515"/>
      <c r="H99" s="515"/>
      <c r="I99" s="515"/>
      <c r="J99" s="515"/>
      <c r="K99" s="515"/>
      <c r="L99" s="515"/>
      <c r="M99" s="515"/>
      <c r="N99" s="515"/>
      <c r="O99" s="515"/>
      <c r="P99" s="515"/>
      <c r="Q99" s="515"/>
      <c r="R99" s="515"/>
      <c r="S99" s="515"/>
      <c r="T99" s="515"/>
      <c r="U99" s="515"/>
      <c r="V99" s="515"/>
      <c r="W99" s="515"/>
      <c r="X99" s="515"/>
      <c r="Y99" s="515"/>
      <c r="Z99" s="515"/>
      <c r="AA99" s="515"/>
      <c r="AB99" s="515"/>
      <c r="AC99" s="515"/>
      <c r="AD99" s="515"/>
      <c r="AE99" s="515"/>
      <c r="AF99" s="515"/>
      <c r="AG99" s="515"/>
      <c r="AH99" s="515"/>
      <c r="AI99" s="515"/>
      <c r="AJ99" s="515"/>
      <c r="AK99" s="515"/>
      <c r="AL99" s="515"/>
      <c r="AM99" s="515"/>
      <c r="AN99" s="515"/>
      <c r="AO99" s="515"/>
      <c r="AP99" s="515"/>
      <c r="AQ99" s="515"/>
      <c r="AR99" s="515"/>
      <c r="AS99" s="515"/>
      <c r="AT99" s="515"/>
      <c r="AU99" s="515"/>
      <c r="AV99" s="515"/>
      <c r="AW99" s="515"/>
      <c r="AX99" s="515"/>
      <c r="AY99" s="515"/>
      <c r="AZ99" s="515"/>
      <c r="BA99" s="515"/>
      <c r="BB99" s="515"/>
      <c r="BC99" s="515"/>
      <c r="BD99" s="515"/>
    </row>
    <row r="100" spans="1:56">
      <c r="A100" s="513"/>
      <c r="B100" s="515"/>
      <c r="C100" s="515"/>
      <c r="D100" s="515"/>
      <c r="E100" s="515"/>
      <c r="F100" s="515"/>
      <c r="G100" s="515"/>
      <c r="H100" s="515"/>
      <c r="I100" s="515"/>
      <c r="J100" s="515"/>
      <c r="K100" s="515"/>
      <c r="L100" s="515"/>
      <c r="M100" s="515"/>
      <c r="N100" s="515"/>
      <c r="O100" s="515"/>
      <c r="P100" s="515"/>
      <c r="Q100" s="515"/>
      <c r="R100" s="515"/>
      <c r="S100" s="515"/>
      <c r="T100" s="515"/>
      <c r="U100" s="515"/>
      <c r="V100" s="515"/>
      <c r="W100" s="515"/>
      <c r="X100" s="515"/>
      <c r="Y100" s="515"/>
      <c r="Z100" s="515"/>
      <c r="AA100" s="515"/>
      <c r="AB100" s="515"/>
      <c r="AC100" s="515"/>
      <c r="AD100" s="515"/>
      <c r="AE100" s="515"/>
      <c r="AF100" s="515"/>
      <c r="AG100" s="515"/>
      <c r="AH100" s="515"/>
      <c r="AI100" s="515"/>
      <c r="AJ100" s="515"/>
      <c r="AK100" s="515"/>
      <c r="AL100" s="515"/>
      <c r="AM100" s="515"/>
      <c r="AN100" s="515"/>
      <c r="AO100" s="515"/>
      <c r="AP100" s="515"/>
      <c r="AQ100" s="515"/>
      <c r="AR100" s="515"/>
      <c r="AS100" s="515"/>
      <c r="AT100" s="515"/>
      <c r="AU100" s="515"/>
      <c r="AV100" s="515"/>
      <c r="AW100" s="515"/>
      <c r="AX100" s="515"/>
      <c r="AY100" s="515"/>
      <c r="AZ100" s="515"/>
      <c r="BA100" s="515"/>
      <c r="BB100" s="515"/>
      <c r="BC100" s="515"/>
      <c r="BD100" s="515"/>
    </row>
    <row r="101" spans="1:56">
      <c r="A101" s="513"/>
      <c r="B101" s="515"/>
      <c r="C101" s="515"/>
      <c r="D101" s="515"/>
      <c r="E101" s="515"/>
      <c r="F101" s="515"/>
      <c r="G101" s="515"/>
      <c r="H101" s="515"/>
      <c r="I101" s="515"/>
      <c r="J101" s="515"/>
      <c r="K101" s="515"/>
      <c r="L101" s="515"/>
      <c r="M101" s="515"/>
      <c r="N101" s="515"/>
      <c r="O101" s="515"/>
      <c r="P101" s="515"/>
      <c r="Q101" s="515"/>
      <c r="R101" s="515"/>
      <c r="S101" s="515"/>
      <c r="T101" s="515"/>
      <c r="U101" s="515"/>
      <c r="V101" s="515"/>
      <c r="W101" s="515"/>
      <c r="X101" s="515"/>
      <c r="Y101" s="515"/>
      <c r="Z101" s="515"/>
      <c r="AA101" s="515"/>
      <c r="AB101" s="515"/>
      <c r="AC101" s="515"/>
      <c r="AD101" s="515"/>
      <c r="AE101" s="515"/>
      <c r="AF101" s="515"/>
      <c r="AG101" s="515"/>
      <c r="AH101" s="515"/>
      <c r="AI101" s="515"/>
      <c r="AJ101" s="515"/>
      <c r="AK101" s="515"/>
      <c r="AL101" s="515"/>
      <c r="AM101" s="515"/>
      <c r="AN101" s="515"/>
      <c r="AO101" s="515"/>
      <c r="AP101" s="515"/>
      <c r="AQ101" s="515"/>
      <c r="AR101" s="515"/>
      <c r="AS101" s="515"/>
      <c r="AT101" s="515"/>
      <c r="AU101" s="515"/>
      <c r="AV101" s="515"/>
      <c r="AW101" s="515"/>
      <c r="AX101" s="515"/>
      <c r="AY101" s="515"/>
      <c r="AZ101" s="515"/>
      <c r="BA101" s="515"/>
      <c r="BB101" s="515"/>
      <c r="BC101" s="515"/>
      <c r="BD101" s="515"/>
    </row>
    <row r="102" spans="1:56">
      <c r="A102" s="513"/>
      <c r="B102" s="515"/>
      <c r="C102" s="515"/>
      <c r="D102" s="515"/>
      <c r="E102" s="515"/>
      <c r="F102" s="515"/>
      <c r="G102" s="515"/>
      <c r="H102" s="515"/>
      <c r="I102" s="515"/>
      <c r="J102" s="515"/>
      <c r="K102" s="515"/>
      <c r="L102" s="515"/>
      <c r="M102" s="515"/>
      <c r="N102" s="515"/>
      <c r="O102" s="515"/>
      <c r="P102" s="515"/>
      <c r="Q102" s="515"/>
      <c r="R102" s="515"/>
      <c r="S102" s="515"/>
      <c r="T102" s="515"/>
      <c r="U102" s="515"/>
      <c r="V102" s="515"/>
      <c r="W102" s="515"/>
      <c r="X102" s="515"/>
      <c r="Y102" s="515"/>
      <c r="Z102" s="515"/>
      <c r="AA102" s="515"/>
      <c r="AB102" s="515"/>
      <c r="AC102" s="515"/>
      <c r="AD102" s="515"/>
      <c r="AE102" s="515"/>
      <c r="AF102" s="515"/>
      <c r="AG102" s="515"/>
      <c r="AH102" s="515"/>
      <c r="AI102" s="515"/>
      <c r="AJ102" s="515"/>
      <c r="AK102" s="515"/>
      <c r="AL102" s="515"/>
      <c r="AM102" s="515"/>
      <c r="AN102" s="515"/>
      <c r="AO102" s="515"/>
      <c r="AP102" s="515"/>
      <c r="AQ102" s="515"/>
      <c r="AR102" s="515"/>
      <c r="AS102" s="515"/>
      <c r="AT102" s="515"/>
      <c r="AU102" s="515"/>
      <c r="AV102" s="515"/>
      <c r="AW102" s="515"/>
      <c r="AX102" s="515"/>
      <c r="AY102" s="515"/>
      <c r="AZ102" s="515"/>
      <c r="BA102" s="515"/>
      <c r="BB102" s="515"/>
      <c r="BC102" s="515"/>
      <c r="BD102" s="515"/>
    </row>
    <row r="103" spans="1:56">
      <c r="A103" s="513"/>
      <c r="B103" s="515"/>
      <c r="C103" s="515"/>
      <c r="D103" s="515"/>
      <c r="E103" s="515"/>
      <c r="F103" s="515"/>
      <c r="G103" s="515"/>
      <c r="H103" s="515"/>
      <c r="I103" s="515"/>
      <c r="J103" s="515"/>
      <c r="K103" s="515"/>
      <c r="L103" s="515"/>
      <c r="M103" s="515"/>
      <c r="N103" s="515"/>
      <c r="O103" s="515"/>
      <c r="P103" s="515"/>
      <c r="Q103" s="515"/>
      <c r="R103" s="515"/>
      <c r="S103" s="515"/>
      <c r="T103" s="515"/>
      <c r="U103" s="515"/>
      <c r="V103" s="515"/>
      <c r="W103" s="515"/>
      <c r="X103" s="515"/>
      <c r="Y103" s="515"/>
      <c r="Z103" s="515"/>
      <c r="AA103" s="515"/>
      <c r="AB103" s="515"/>
      <c r="AC103" s="515"/>
      <c r="AD103" s="515"/>
      <c r="AE103" s="515"/>
      <c r="AF103" s="515"/>
      <c r="AG103" s="515"/>
      <c r="AH103" s="515"/>
      <c r="AI103" s="515"/>
      <c r="AJ103" s="515"/>
      <c r="AK103" s="515"/>
      <c r="AL103" s="515"/>
      <c r="AM103" s="515"/>
      <c r="AN103" s="515"/>
      <c r="AO103" s="515"/>
      <c r="AP103" s="515"/>
      <c r="AQ103" s="515"/>
      <c r="AR103" s="515"/>
      <c r="AS103" s="515"/>
      <c r="AT103" s="515"/>
      <c r="AU103" s="515"/>
      <c r="AV103" s="515"/>
      <c r="AW103" s="515"/>
      <c r="AX103" s="515"/>
      <c r="AY103" s="515"/>
      <c r="AZ103" s="515"/>
      <c r="BA103" s="515"/>
      <c r="BB103" s="515"/>
      <c r="BC103" s="515"/>
      <c r="BD103" s="515"/>
    </row>
    <row r="104" spans="1:56">
      <c r="A104" s="513"/>
      <c r="B104" s="515"/>
      <c r="C104" s="515"/>
      <c r="D104" s="515"/>
      <c r="E104" s="515"/>
      <c r="F104" s="515"/>
      <c r="G104" s="515"/>
      <c r="H104" s="515"/>
      <c r="I104" s="515"/>
      <c r="J104" s="515"/>
      <c r="K104" s="515"/>
      <c r="L104" s="515"/>
      <c r="M104" s="515"/>
      <c r="N104" s="515"/>
      <c r="O104" s="515"/>
      <c r="P104" s="515"/>
      <c r="Q104" s="515"/>
      <c r="R104" s="515"/>
      <c r="S104" s="515"/>
      <c r="T104" s="515"/>
      <c r="U104" s="515"/>
      <c r="V104" s="515"/>
      <c r="W104" s="515"/>
      <c r="X104" s="515"/>
      <c r="Y104" s="515"/>
      <c r="Z104" s="515"/>
      <c r="AA104" s="515"/>
      <c r="AB104" s="515"/>
      <c r="AC104" s="515"/>
      <c r="AD104" s="515"/>
      <c r="AE104" s="515"/>
      <c r="AF104" s="515"/>
      <c r="AG104" s="515"/>
      <c r="AH104" s="515"/>
      <c r="AI104" s="515"/>
      <c r="AJ104" s="515"/>
      <c r="AK104" s="515"/>
      <c r="AL104" s="515"/>
      <c r="AM104" s="515"/>
      <c r="AN104" s="515"/>
      <c r="AO104" s="515"/>
      <c r="AP104" s="515"/>
      <c r="AQ104" s="515"/>
      <c r="AR104" s="515"/>
      <c r="AS104" s="515"/>
      <c r="AT104" s="515"/>
      <c r="AU104" s="515"/>
      <c r="AV104" s="515"/>
      <c r="AW104" s="515"/>
      <c r="AX104" s="515"/>
      <c r="AY104" s="515"/>
      <c r="AZ104" s="515"/>
      <c r="BA104" s="515"/>
      <c r="BB104" s="515"/>
      <c r="BC104" s="515"/>
      <c r="BD104" s="515"/>
    </row>
    <row r="105" spans="1:56">
      <c r="A105" s="513"/>
      <c r="B105" s="515"/>
      <c r="C105" s="515"/>
      <c r="D105" s="515"/>
      <c r="E105" s="515"/>
      <c r="F105" s="515"/>
      <c r="G105" s="515"/>
      <c r="H105" s="515"/>
      <c r="I105" s="515"/>
      <c r="J105" s="515"/>
      <c r="K105" s="515"/>
      <c r="L105" s="515"/>
      <c r="M105" s="515"/>
      <c r="N105" s="515"/>
      <c r="O105" s="515"/>
      <c r="P105" s="515"/>
      <c r="Q105" s="515"/>
      <c r="R105" s="515"/>
      <c r="S105" s="515"/>
      <c r="T105" s="515"/>
      <c r="U105" s="515"/>
      <c r="V105" s="515"/>
      <c r="W105" s="515"/>
      <c r="X105" s="515"/>
      <c r="Y105" s="515"/>
      <c r="Z105" s="515"/>
      <c r="AA105" s="515"/>
      <c r="AB105" s="515"/>
      <c r="AC105" s="515"/>
      <c r="AD105" s="515"/>
      <c r="AE105" s="515"/>
      <c r="AF105" s="515"/>
      <c r="AG105" s="515"/>
      <c r="AH105" s="515"/>
      <c r="AI105" s="515"/>
      <c r="AJ105" s="515"/>
      <c r="AK105" s="515"/>
      <c r="AL105" s="515"/>
      <c r="AM105" s="515"/>
      <c r="AN105" s="515"/>
      <c r="AO105" s="515"/>
      <c r="AP105" s="515"/>
      <c r="AQ105" s="515"/>
      <c r="AR105" s="515"/>
      <c r="AS105" s="515"/>
      <c r="AT105" s="515"/>
      <c r="AU105" s="515"/>
      <c r="AV105" s="515"/>
      <c r="AW105" s="515"/>
      <c r="AX105" s="515"/>
      <c r="AY105" s="515"/>
      <c r="AZ105" s="515"/>
      <c r="BA105" s="515"/>
      <c r="BB105" s="515"/>
      <c r="BC105" s="515"/>
      <c r="BD105" s="515"/>
    </row>
    <row r="106" spans="1:56">
      <c r="A106" s="513"/>
      <c r="B106" s="515"/>
      <c r="C106" s="515"/>
      <c r="D106" s="515"/>
      <c r="E106" s="515"/>
      <c r="F106" s="515"/>
      <c r="G106" s="515"/>
      <c r="H106" s="515"/>
      <c r="I106" s="515"/>
      <c r="J106" s="515"/>
      <c r="K106" s="515"/>
      <c r="L106" s="515"/>
      <c r="M106" s="515"/>
      <c r="N106" s="515"/>
      <c r="O106" s="515"/>
      <c r="P106" s="515"/>
      <c r="Q106" s="515"/>
      <c r="R106" s="515"/>
      <c r="S106" s="515"/>
      <c r="T106" s="515"/>
      <c r="U106" s="515"/>
      <c r="V106" s="515"/>
      <c r="W106" s="515"/>
      <c r="X106" s="515"/>
      <c r="Y106" s="515"/>
      <c r="Z106" s="515"/>
      <c r="AA106" s="515"/>
      <c r="AB106" s="515"/>
      <c r="AC106" s="515"/>
      <c r="AD106" s="515"/>
      <c r="AE106" s="515"/>
      <c r="AF106" s="515"/>
      <c r="AG106" s="515"/>
      <c r="AH106" s="515"/>
      <c r="AI106" s="515"/>
      <c r="AJ106" s="515"/>
      <c r="AK106" s="515"/>
      <c r="AL106" s="515"/>
      <c r="AM106" s="515"/>
      <c r="AN106" s="515"/>
      <c r="AO106" s="515"/>
      <c r="AP106" s="515"/>
      <c r="AQ106" s="515"/>
      <c r="AR106" s="515"/>
      <c r="AS106" s="515"/>
      <c r="AT106" s="515"/>
      <c r="AU106" s="515"/>
      <c r="AV106" s="515"/>
      <c r="AW106" s="515"/>
      <c r="AX106" s="515"/>
      <c r="AY106" s="515"/>
      <c r="AZ106" s="515"/>
      <c r="BA106" s="515"/>
      <c r="BB106" s="515"/>
      <c r="BC106" s="515"/>
      <c r="BD106" s="515"/>
    </row>
    <row r="107" spans="1:56">
      <c r="A107" s="513"/>
      <c r="B107" s="515"/>
      <c r="C107" s="515"/>
      <c r="D107" s="515"/>
      <c r="E107" s="515"/>
      <c r="F107" s="515"/>
      <c r="G107" s="515"/>
      <c r="H107" s="515"/>
      <c r="I107" s="515"/>
      <c r="J107" s="515"/>
      <c r="K107" s="515"/>
      <c r="L107" s="515"/>
      <c r="M107" s="515"/>
      <c r="N107" s="515"/>
      <c r="O107" s="515"/>
      <c r="P107" s="515"/>
      <c r="Q107" s="515"/>
      <c r="R107" s="515"/>
      <c r="S107" s="515"/>
      <c r="T107" s="515"/>
      <c r="U107" s="515"/>
      <c r="V107" s="515"/>
      <c r="W107" s="515"/>
      <c r="X107" s="515"/>
      <c r="Y107" s="515"/>
      <c r="Z107" s="515"/>
      <c r="AA107" s="515"/>
      <c r="AB107" s="515"/>
      <c r="AC107" s="515"/>
      <c r="AD107" s="515"/>
      <c r="AE107" s="515"/>
      <c r="AF107" s="515"/>
      <c r="AG107" s="515"/>
      <c r="AH107" s="515"/>
      <c r="AI107" s="515"/>
      <c r="AJ107" s="515"/>
      <c r="AK107" s="515"/>
      <c r="AL107" s="515"/>
      <c r="AM107" s="515"/>
      <c r="AN107" s="515"/>
      <c r="AO107" s="515"/>
      <c r="AP107" s="515"/>
      <c r="AQ107" s="515"/>
      <c r="AR107" s="515"/>
      <c r="AS107" s="515"/>
      <c r="AT107" s="515"/>
      <c r="AU107" s="515"/>
      <c r="AV107" s="515"/>
      <c r="AW107" s="515"/>
      <c r="AX107" s="515"/>
      <c r="AY107" s="515"/>
      <c r="AZ107" s="515"/>
      <c r="BA107" s="515"/>
      <c r="BB107" s="515"/>
      <c r="BC107" s="515"/>
      <c r="BD107" s="515"/>
    </row>
    <row r="108" spans="1:56">
      <c r="A108" s="513"/>
      <c r="B108" s="515"/>
      <c r="C108" s="515"/>
      <c r="D108" s="515"/>
      <c r="E108" s="515"/>
      <c r="F108" s="515"/>
      <c r="G108" s="515"/>
      <c r="H108" s="515"/>
      <c r="I108" s="515"/>
      <c r="J108" s="515"/>
      <c r="K108" s="515"/>
      <c r="L108" s="515"/>
      <c r="M108" s="515"/>
      <c r="N108" s="515"/>
      <c r="O108" s="515"/>
      <c r="P108" s="515"/>
      <c r="Q108" s="515"/>
      <c r="R108" s="515"/>
      <c r="S108" s="515"/>
      <c r="T108" s="515"/>
      <c r="U108" s="515"/>
      <c r="V108" s="515"/>
      <c r="W108" s="515"/>
      <c r="X108" s="515"/>
      <c r="Y108" s="515"/>
      <c r="Z108" s="515"/>
      <c r="AA108" s="515"/>
      <c r="AB108" s="515"/>
      <c r="AC108" s="515"/>
      <c r="AD108" s="515"/>
      <c r="AE108" s="515"/>
      <c r="AF108" s="515"/>
      <c r="AG108" s="515"/>
      <c r="AH108" s="515"/>
      <c r="AI108" s="515"/>
      <c r="AJ108" s="515"/>
      <c r="AK108" s="515"/>
      <c r="AL108" s="515"/>
      <c r="AM108" s="515"/>
      <c r="AN108" s="515"/>
      <c r="AO108" s="515"/>
      <c r="AP108" s="515"/>
      <c r="AQ108" s="515"/>
      <c r="AR108" s="515"/>
      <c r="AS108" s="515"/>
      <c r="AT108" s="515"/>
      <c r="AU108" s="515"/>
      <c r="AV108" s="515"/>
      <c r="AW108" s="515"/>
      <c r="AX108" s="515"/>
      <c r="AY108" s="515"/>
      <c r="AZ108" s="515"/>
      <c r="BA108" s="515"/>
      <c r="BB108" s="515"/>
      <c r="BC108" s="515"/>
      <c r="BD108" s="515"/>
    </row>
    <row r="109" spans="1:56">
      <c r="A109" s="513"/>
      <c r="B109" s="515"/>
      <c r="C109" s="515"/>
      <c r="D109" s="515"/>
      <c r="E109" s="515"/>
      <c r="F109" s="515"/>
      <c r="G109" s="515"/>
      <c r="H109" s="515"/>
      <c r="I109" s="515"/>
      <c r="J109" s="515"/>
      <c r="K109" s="515"/>
      <c r="L109" s="515"/>
      <c r="M109" s="515"/>
      <c r="N109" s="515"/>
      <c r="O109" s="515"/>
      <c r="P109" s="515"/>
      <c r="Q109" s="515"/>
      <c r="R109" s="515"/>
      <c r="S109" s="515"/>
      <c r="T109" s="515"/>
      <c r="U109" s="515"/>
      <c r="V109" s="515"/>
      <c r="W109" s="515"/>
      <c r="X109" s="515"/>
      <c r="Y109" s="515"/>
      <c r="Z109" s="515"/>
      <c r="AA109" s="515"/>
      <c r="AB109" s="515"/>
      <c r="AC109" s="515"/>
      <c r="AD109" s="515"/>
      <c r="AE109" s="515"/>
      <c r="AF109" s="515"/>
      <c r="AG109" s="515"/>
      <c r="AH109" s="515"/>
      <c r="AI109" s="515"/>
      <c r="AJ109" s="515"/>
      <c r="AK109" s="515"/>
      <c r="AL109" s="515"/>
      <c r="AM109" s="515"/>
      <c r="AN109" s="515"/>
      <c r="AO109" s="515"/>
      <c r="AP109" s="515"/>
      <c r="AQ109" s="515"/>
      <c r="AR109" s="515"/>
      <c r="AS109" s="515"/>
      <c r="AT109" s="515"/>
      <c r="AU109" s="515"/>
      <c r="AV109" s="515"/>
      <c r="AW109" s="515"/>
      <c r="AX109" s="515"/>
      <c r="AY109" s="515"/>
      <c r="AZ109" s="515"/>
      <c r="BA109" s="515"/>
      <c r="BB109" s="515"/>
      <c r="BC109" s="515"/>
      <c r="BD109" s="515"/>
    </row>
    <row r="110" spans="1:56">
      <c r="A110" s="513"/>
      <c r="B110" s="515"/>
      <c r="C110" s="515"/>
      <c r="D110" s="515"/>
      <c r="E110" s="515"/>
      <c r="F110" s="515"/>
      <c r="G110" s="515"/>
      <c r="H110" s="515"/>
      <c r="I110" s="515"/>
      <c r="J110" s="515"/>
      <c r="K110" s="515"/>
      <c r="L110" s="515"/>
      <c r="M110" s="515"/>
      <c r="N110" s="515"/>
      <c r="O110" s="515"/>
      <c r="P110" s="515"/>
      <c r="Q110" s="515"/>
      <c r="R110" s="515"/>
      <c r="S110" s="515"/>
      <c r="T110" s="515"/>
      <c r="U110" s="515"/>
      <c r="V110" s="515"/>
      <c r="W110" s="515"/>
      <c r="X110" s="515"/>
      <c r="Y110" s="515"/>
      <c r="Z110" s="515"/>
      <c r="AA110" s="515"/>
      <c r="AB110" s="515"/>
      <c r="AC110" s="515"/>
      <c r="AD110" s="515"/>
      <c r="AE110" s="515"/>
      <c r="AF110" s="515"/>
      <c r="AG110" s="515"/>
      <c r="AH110" s="515"/>
      <c r="AI110" s="515"/>
      <c r="AJ110" s="515"/>
      <c r="AK110" s="515"/>
      <c r="AL110" s="515"/>
      <c r="AM110" s="515"/>
      <c r="AN110" s="515"/>
      <c r="AO110" s="515"/>
      <c r="AP110" s="515"/>
      <c r="AQ110" s="515"/>
      <c r="AR110" s="515"/>
      <c r="AS110" s="515"/>
      <c r="AT110" s="515"/>
      <c r="AU110" s="515"/>
      <c r="AV110" s="515"/>
      <c r="AW110" s="515"/>
      <c r="AX110" s="515"/>
      <c r="AY110" s="515"/>
      <c r="AZ110" s="515"/>
      <c r="BA110" s="515"/>
      <c r="BB110" s="515"/>
      <c r="BC110" s="515"/>
      <c r="BD110" s="515"/>
    </row>
    <row r="111" spans="1:56">
      <c r="A111" s="513"/>
      <c r="B111" s="515"/>
      <c r="C111" s="515"/>
      <c r="D111" s="515"/>
      <c r="E111" s="515"/>
      <c r="F111" s="515"/>
      <c r="G111" s="515"/>
      <c r="H111" s="515"/>
      <c r="I111" s="515"/>
      <c r="J111" s="515"/>
      <c r="K111" s="515"/>
      <c r="L111" s="515"/>
      <c r="M111" s="515"/>
      <c r="N111" s="515"/>
      <c r="O111" s="515"/>
      <c r="P111" s="515"/>
      <c r="Q111" s="515"/>
      <c r="R111" s="515"/>
      <c r="S111" s="515"/>
      <c r="T111" s="515"/>
      <c r="U111" s="515"/>
      <c r="V111" s="515"/>
      <c r="W111" s="515"/>
      <c r="X111" s="515"/>
      <c r="Y111" s="515"/>
      <c r="Z111" s="515"/>
      <c r="AA111" s="515"/>
      <c r="AB111" s="515"/>
      <c r="AC111" s="515"/>
      <c r="AD111" s="515"/>
      <c r="AE111" s="515"/>
      <c r="AF111" s="515"/>
      <c r="AG111" s="515"/>
      <c r="AH111" s="515"/>
      <c r="AI111" s="515"/>
      <c r="AJ111" s="515"/>
      <c r="AK111" s="515"/>
      <c r="AL111" s="515"/>
      <c r="AM111" s="515"/>
      <c r="AN111" s="515"/>
      <c r="AO111" s="515"/>
      <c r="AP111" s="515"/>
      <c r="AQ111" s="515"/>
      <c r="AR111" s="515"/>
      <c r="AS111" s="515"/>
      <c r="AT111" s="515"/>
      <c r="AU111" s="515"/>
      <c r="AV111" s="515"/>
      <c r="AW111" s="515"/>
      <c r="AX111" s="515"/>
      <c r="AY111" s="515"/>
      <c r="AZ111" s="515"/>
      <c r="BA111" s="515"/>
      <c r="BB111" s="515"/>
      <c r="BC111" s="515"/>
      <c r="BD111" s="515"/>
    </row>
    <row r="112" spans="1:56">
      <c r="A112" s="513"/>
      <c r="B112" s="515"/>
      <c r="C112" s="515"/>
      <c r="D112" s="515"/>
      <c r="E112" s="515"/>
      <c r="F112" s="515"/>
      <c r="G112" s="515"/>
      <c r="H112" s="515"/>
      <c r="I112" s="515"/>
      <c r="J112" s="515"/>
      <c r="K112" s="515"/>
      <c r="L112" s="515"/>
      <c r="M112" s="515"/>
      <c r="N112" s="515"/>
      <c r="O112" s="515"/>
      <c r="P112" s="515"/>
      <c r="Q112" s="515"/>
      <c r="R112" s="515"/>
      <c r="S112" s="515"/>
      <c r="T112" s="515"/>
      <c r="U112" s="515"/>
      <c r="V112" s="515"/>
      <c r="W112" s="515"/>
      <c r="X112" s="515"/>
      <c r="Y112" s="515"/>
      <c r="Z112" s="515"/>
      <c r="AA112" s="515"/>
      <c r="AB112" s="515"/>
      <c r="AC112" s="515"/>
      <c r="AD112" s="515"/>
      <c r="AE112" s="515"/>
      <c r="AF112" s="515"/>
      <c r="AG112" s="515"/>
      <c r="AH112" s="515"/>
      <c r="AI112" s="515"/>
      <c r="AJ112" s="515"/>
      <c r="AK112" s="515"/>
      <c r="AL112" s="515"/>
      <c r="AM112" s="515"/>
      <c r="AN112" s="515"/>
      <c r="AO112" s="515"/>
      <c r="AP112" s="515"/>
      <c r="AQ112" s="515"/>
      <c r="AR112" s="515"/>
      <c r="AS112" s="515"/>
      <c r="AT112" s="515"/>
      <c r="AU112" s="515"/>
      <c r="AV112" s="515"/>
      <c r="AW112" s="515"/>
      <c r="AX112" s="515"/>
      <c r="AY112" s="515"/>
      <c r="AZ112" s="515"/>
      <c r="BA112" s="515"/>
      <c r="BB112" s="515"/>
      <c r="BC112" s="515"/>
      <c r="BD112" s="515"/>
    </row>
    <row r="113" spans="1:56">
      <c r="A113" s="513"/>
      <c r="B113" s="515"/>
      <c r="C113" s="515"/>
      <c r="D113" s="515"/>
      <c r="E113" s="515"/>
      <c r="F113" s="515"/>
      <c r="G113" s="515"/>
      <c r="H113" s="515"/>
      <c r="I113" s="515"/>
      <c r="J113" s="515"/>
      <c r="K113" s="515"/>
      <c r="L113" s="515"/>
      <c r="M113" s="515"/>
      <c r="N113" s="515"/>
      <c r="O113" s="515"/>
      <c r="P113" s="515"/>
      <c r="Q113" s="515"/>
      <c r="R113" s="515"/>
      <c r="S113" s="515"/>
      <c r="T113" s="515"/>
      <c r="U113" s="515"/>
      <c r="V113" s="515"/>
      <c r="W113" s="515"/>
      <c r="X113" s="515"/>
      <c r="Y113" s="515"/>
      <c r="Z113" s="515"/>
      <c r="AA113" s="515"/>
      <c r="AB113" s="515"/>
      <c r="AC113" s="515"/>
      <c r="AD113" s="515"/>
      <c r="AE113" s="515"/>
      <c r="AF113" s="515"/>
      <c r="AG113" s="515"/>
      <c r="AH113" s="515"/>
      <c r="AI113" s="515"/>
      <c r="AJ113" s="515"/>
      <c r="AK113" s="515"/>
      <c r="AL113" s="515"/>
      <c r="AM113" s="515"/>
      <c r="AN113" s="515"/>
      <c r="AO113" s="515"/>
      <c r="AP113" s="515"/>
      <c r="AQ113" s="515"/>
      <c r="AR113" s="515"/>
      <c r="AS113" s="515"/>
      <c r="AT113" s="515"/>
      <c r="AU113" s="515"/>
      <c r="AV113" s="515"/>
      <c r="AW113" s="515"/>
      <c r="AX113" s="515"/>
      <c r="AY113" s="515"/>
      <c r="AZ113" s="515"/>
      <c r="BA113" s="515"/>
      <c r="BB113" s="515"/>
      <c r="BC113" s="515"/>
      <c r="BD113" s="515"/>
    </row>
    <row r="114" spans="1:56">
      <c r="A114" s="513"/>
      <c r="B114" s="515"/>
      <c r="C114" s="515"/>
      <c r="D114" s="515"/>
      <c r="E114" s="515"/>
      <c r="F114" s="515"/>
      <c r="G114" s="515"/>
      <c r="H114" s="515"/>
      <c r="I114" s="515"/>
      <c r="J114" s="515"/>
      <c r="K114" s="515"/>
      <c r="L114" s="515"/>
      <c r="M114" s="515"/>
      <c r="N114" s="515"/>
      <c r="O114" s="515"/>
      <c r="P114" s="515"/>
      <c r="Q114" s="515"/>
      <c r="R114" s="515"/>
      <c r="S114" s="515"/>
      <c r="T114" s="515"/>
      <c r="U114" s="515"/>
      <c r="V114" s="515"/>
      <c r="W114" s="515"/>
      <c r="X114" s="515"/>
      <c r="Y114" s="515"/>
      <c r="Z114" s="515"/>
      <c r="AA114" s="515"/>
      <c r="AB114" s="515"/>
      <c r="AC114" s="515"/>
      <c r="AD114" s="515"/>
      <c r="AE114" s="515"/>
      <c r="AF114" s="515"/>
      <c r="AG114" s="515"/>
      <c r="AH114" s="515"/>
      <c r="AI114" s="515"/>
      <c r="AJ114" s="515"/>
      <c r="AK114" s="515"/>
      <c r="AL114" s="515"/>
      <c r="AM114" s="515"/>
      <c r="AN114" s="515"/>
      <c r="AO114" s="515"/>
      <c r="AP114" s="515"/>
      <c r="AQ114" s="515"/>
      <c r="AR114" s="515"/>
      <c r="AS114" s="515"/>
      <c r="AT114" s="515"/>
      <c r="AU114" s="515"/>
      <c r="AV114" s="515"/>
      <c r="AW114" s="515"/>
      <c r="AX114" s="515"/>
      <c r="AY114" s="515"/>
      <c r="AZ114" s="515"/>
      <c r="BA114" s="515"/>
      <c r="BB114" s="515"/>
      <c r="BC114" s="515"/>
      <c r="BD114" s="515"/>
    </row>
    <row r="115" spans="1:56">
      <c r="A115" s="513"/>
      <c r="B115" s="515"/>
      <c r="C115" s="515"/>
      <c r="D115" s="515"/>
      <c r="E115" s="515"/>
      <c r="F115" s="515"/>
      <c r="G115" s="515"/>
      <c r="H115" s="515"/>
      <c r="I115" s="515"/>
      <c r="J115" s="515"/>
      <c r="K115" s="515"/>
      <c r="L115" s="515"/>
      <c r="M115" s="515"/>
      <c r="N115" s="515"/>
      <c r="O115" s="515"/>
      <c r="P115" s="515"/>
      <c r="Q115" s="515"/>
      <c r="R115" s="515"/>
      <c r="S115" s="515"/>
      <c r="T115" s="515"/>
      <c r="U115" s="515"/>
      <c r="V115" s="515"/>
      <c r="W115" s="515"/>
      <c r="X115" s="515"/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5"/>
      <c r="BC115" s="515"/>
      <c r="BD115" s="515"/>
    </row>
    <row r="116" spans="1:56">
      <c r="A116" s="513"/>
      <c r="B116" s="515"/>
      <c r="C116" s="515"/>
      <c r="D116" s="515"/>
      <c r="E116" s="515"/>
      <c r="F116" s="515"/>
      <c r="G116" s="515"/>
      <c r="H116" s="515"/>
      <c r="I116" s="515"/>
      <c r="J116" s="515"/>
      <c r="K116" s="515"/>
      <c r="L116" s="515"/>
      <c r="M116" s="515"/>
      <c r="N116" s="515"/>
      <c r="O116" s="515"/>
      <c r="P116" s="515"/>
      <c r="Q116" s="515"/>
      <c r="R116" s="515"/>
      <c r="S116" s="515"/>
      <c r="T116" s="515"/>
      <c r="U116" s="515"/>
      <c r="V116" s="515"/>
      <c r="W116" s="515"/>
      <c r="X116" s="515"/>
      <c r="Y116" s="515"/>
      <c r="Z116" s="515"/>
      <c r="AA116" s="515"/>
      <c r="AB116" s="515"/>
      <c r="AC116" s="515"/>
      <c r="AD116" s="515"/>
      <c r="AE116" s="515"/>
      <c r="AF116" s="515"/>
      <c r="AG116" s="515"/>
      <c r="AH116" s="515"/>
      <c r="AI116" s="515"/>
      <c r="AJ116" s="515"/>
      <c r="AK116" s="515"/>
      <c r="AL116" s="515"/>
      <c r="AM116" s="515"/>
      <c r="AN116" s="515"/>
      <c r="AO116" s="515"/>
      <c r="AP116" s="515"/>
      <c r="AQ116" s="515"/>
      <c r="AR116" s="515"/>
      <c r="AS116" s="515"/>
      <c r="AT116" s="515"/>
      <c r="AU116" s="515"/>
      <c r="AV116" s="515"/>
      <c r="AW116" s="515"/>
      <c r="AX116" s="515"/>
      <c r="AY116" s="515"/>
      <c r="AZ116" s="515"/>
      <c r="BA116" s="515"/>
      <c r="BB116" s="515"/>
      <c r="BC116" s="515"/>
      <c r="BD116" s="515"/>
    </row>
    <row r="117" spans="1:56">
      <c r="A117" s="513"/>
      <c r="B117" s="515"/>
      <c r="C117" s="515"/>
      <c r="D117" s="515"/>
      <c r="E117" s="515"/>
      <c r="F117" s="515"/>
      <c r="G117" s="515"/>
      <c r="H117" s="515"/>
      <c r="I117" s="515"/>
      <c r="J117" s="515"/>
      <c r="K117" s="515"/>
      <c r="L117" s="515"/>
      <c r="M117" s="515"/>
      <c r="N117" s="515"/>
      <c r="O117" s="515"/>
      <c r="P117" s="515"/>
      <c r="Q117" s="515"/>
      <c r="R117" s="515"/>
      <c r="S117" s="515"/>
      <c r="T117" s="515"/>
      <c r="U117" s="515"/>
      <c r="V117" s="515"/>
      <c r="W117" s="515"/>
      <c r="X117" s="515"/>
      <c r="Y117" s="515"/>
      <c r="Z117" s="515"/>
      <c r="AA117" s="515"/>
      <c r="AB117" s="515"/>
      <c r="AC117" s="515"/>
      <c r="AD117" s="515"/>
      <c r="AE117" s="515"/>
      <c r="AF117" s="515"/>
      <c r="AG117" s="515"/>
      <c r="AH117" s="515"/>
      <c r="AI117" s="515"/>
      <c r="AJ117" s="515"/>
      <c r="AK117" s="515"/>
      <c r="AL117" s="515"/>
      <c r="AM117" s="515"/>
      <c r="AN117" s="515"/>
      <c r="AO117" s="515"/>
      <c r="AP117" s="515"/>
      <c r="AQ117" s="515"/>
      <c r="AR117" s="515"/>
      <c r="AS117" s="515"/>
      <c r="AT117" s="515"/>
      <c r="AU117" s="515"/>
      <c r="AV117" s="515"/>
      <c r="AW117" s="515"/>
      <c r="AX117" s="515"/>
      <c r="AY117" s="515"/>
      <c r="AZ117" s="515"/>
      <c r="BA117" s="515"/>
      <c r="BB117" s="515"/>
      <c r="BC117" s="515"/>
      <c r="BD117" s="515"/>
    </row>
    <row r="118" spans="1:56">
      <c r="A118" s="513"/>
      <c r="B118" s="515"/>
      <c r="C118" s="515"/>
      <c r="D118" s="515"/>
      <c r="E118" s="515"/>
      <c r="F118" s="515"/>
      <c r="G118" s="515"/>
      <c r="H118" s="515"/>
      <c r="I118" s="515"/>
      <c r="J118" s="515"/>
      <c r="K118" s="515"/>
      <c r="L118" s="515"/>
      <c r="M118" s="515"/>
      <c r="N118" s="515"/>
      <c r="O118" s="515"/>
      <c r="P118" s="515"/>
      <c r="Q118" s="515"/>
      <c r="R118" s="515"/>
      <c r="S118" s="515"/>
      <c r="T118" s="515"/>
      <c r="U118" s="515"/>
      <c r="V118" s="515"/>
      <c r="W118" s="515"/>
      <c r="X118" s="515"/>
      <c r="Y118" s="515"/>
      <c r="Z118" s="515"/>
      <c r="AA118" s="515"/>
      <c r="AB118" s="515"/>
      <c r="AC118" s="515"/>
      <c r="AD118" s="515"/>
      <c r="AE118" s="515"/>
      <c r="AF118" s="515"/>
      <c r="AG118" s="515"/>
      <c r="AH118" s="515"/>
      <c r="AI118" s="515"/>
      <c r="AJ118" s="515"/>
      <c r="AK118" s="515"/>
      <c r="AL118" s="515"/>
      <c r="AM118" s="515"/>
      <c r="AN118" s="515"/>
      <c r="AO118" s="515"/>
      <c r="AP118" s="515"/>
      <c r="AQ118" s="515"/>
      <c r="AR118" s="515"/>
      <c r="AS118" s="515"/>
      <c r="AT118" s="515"/>
      <c r="AU118" s="515"/>
      <c r="AV118" s="515"/>
      <c r="AW118" s="515"/>
      <c r="AX118" s="515"/>
      <c r="AY118" s="515"/>
      <c r="AZ118" s="515"/>
      <c r="BA118" s="515"/>
      <c r="BB118" s="515"/>
      <c r="BC118" s="515"/>
      <c r="BD118" s="515"/>
    </row>
    <row r="119" spans="1:56">
      <c r="A119" s="513"/>
      <c r="B119" s="515"/>
      <c r="C119" s="515"/>
      <c r="D119" s="515"/>
      <c r="E119" s="515"/>
      <c r="F119" s="515"/>
      <c r="G119" s="515"/>
      <c r="H119" s="515"/>
      <c r="I119" s="515"/>
      <c r="J119" s="515"/>
      <c r="K119" s="515"/>
      <c r="L119" s="515"/>
      <c r="M119" s="515"/>
      <c r="N119" s="515"/>
      <c r="O119" s="515"/>
      <c r="P119" s="515"/>
      <c r="Q119" s="515"/>
      <c r="R119" s="515"/>
      <c r="S119" s="515"/>
      <c r="T119" s="515"/>
      <c r="U119" s="515"/>
      <c r="V119" s="515"/>
      <c r="W119" s="515"/>
      <c r="X119" s="515"/>
      <c r="Y119" s="515"/>
      <c r="Z119" s="515"/>
      <c r="AA119" s="515"/>
      <c r="AB119" s="515"/>
      <c r="AC119" s="515"/>
      <c r="AD119" s="515"/>
      <c r="AE119" s="515"/>
      <c r="AF119" s="515"/>
      <c r="AG119" s="515"/>
      <c r="AH119" s="515"/>
      <c r="AI119" s="515"/>
      <c r="AJ119" s="515"/>
      <c r="AK119" s="515"/>
      <c r="AL119" s="515"/>
      <c r="AM119" s="515"/>
      <c r="AN119" s="515"/>
      <c r="AO119" s="515"/>
      <c r="AP119" s="515"/>
      <c r="AQ119" s="515"/>
      <c r="AR119" s="515"/>
      <c r="AS119" s="515"/>
      <c r="AT119" s="515"/>
      <c r="AU119" s="515"/>
      <c r="AV119" s="515"/>
      <c r="AW119" s="515"/>
      <c r="AX119" s="515"/>
      <c r="AY119" s="515"/>
      <c r="AZ119" s="515"/>
      <c r="BA119" s="515"/>
      <c r="BB119" s="515"/>
      <c r="BC119" s="515"/>
      <c r="BD119" s="515"/>
    </row>
    <row r="120" spans="1:56">
      <c r="A120" s="513"/>
      <c r="B120" s="515"/>
      <c r="C120" s="515"/>
      <c r="D120" s="515"/>
      <c r="E120" s="515"/>
      <c r="F120" s="515"/>
      <c r="G120" s="515"/>
      <c r="H120" s="515"/>
      <c r="I120" s="515"/>
      <c r="J120" s="515"/>
      <c r="K120" s="515"/>
      <c r="L120" s="515"/>
      <c r="M120" s="515"/>
      <c r="N120" s="515"/>
      <c r="O120" s="515"/>
      <c r="P120" s="515"/>
      <c r="Q120" s="515"/>
      <c r="R120" s="515"/>
      <c r="S120" s="515"/>
      <c r="T120" s="515"/>
      <c r="U120" s="515"/>
      <c r="V120" s="515"/>
      <c r="W120" s="515"/>
      <c r="X120" s="515"/>
      <c r="Y120" s="515"/>
      <c r="Z120" s="515"/>
      <c r="AA120" s="515"/>
      <c r="AB120" s="515"/>
      <c r="AC120" s="515"/>
      <c r="AD120" s="515"/>
      <c r="AE120" s="515"/>
      <c r="AF120" s="515"/>
      <c r="AG120" s="515"/>
      <c r="AH120" s="515"/>
      <c r="AI120" s="515"/>
      <c r="AJ120" s="515"/>
      <c r="AK120" s="515"/>
      <c r="AL120" s="515"/>
      <c r="AM120" s="515"/>
      <c r="AN120" s="515"/>
      <c r="AO120" s="515"/>
      <c r="AP120" s="515"/>
      <c r="AQ120" s="515"/>
      <c r="AR120" s="515"/>
      <c r="AS120" s="515"/>
      <c r="AT120" s="515"/>
      <c r="AU120" s="515"/>
      <c r="AV120" s="515"/>
      <c r="AW120" s="515"/>
      <c r="AX120" s="515"/>
      <c r="AY120" s="515"/>
      <c r="AZ120" s="515"/>
      <c r="BA120" s="515"/>
      <c r="BB120" s="515"/>
      <c r="BC120" s="515"/>
      <c r="BD120" s="515"/>
    </row>
    <row r="121" spans="1:56">
      <c r="A121" s="513"/>
      <c r="B121" s="515"/>
      <c r="C121" s="515"/>
      <c r="D121" s="515"/>
      <c r="E121" s="515"/>
      <c r="F121" s="515"/>
      <c r="G121" s="515"/>
      <c r="H121" s="515"/>
      <c r="I121" s="515"/>
      <c r="J121" s="515"/>
      <c r="K121" s="515"/>
      <c r="L121" s="515"/>
      <c r="M121" s="515"/>
      <c r="N121" s="515"/>
      <c r="O121" s="515"/>
      <c r="P121" s="515"/>
      <c r="Q121" s="515"/>
      <c r="R121" s="515"/>
      <c r="S121" s="515"/>
      <c r="T121" s="515"/>
      <c r="U121" s="515"/>
      <c r="V121" s="515"/>
      <c r="W121" s="515"/>
      <c r="X121" s="515"/>
      <c r="Y121" s="515"/>
      <c r="Z121" s="515"/>
      <c r="AA121" s="515"/>
      <c r="AB121" s="515"/>
      <c r="AC121" s="515"/>
      <c r="AD121" s="515"/>
      <c r="AE121" s="515"/>
      <c r="AF121" s="515"/>
      <c r="AG121" s="515"/>
      <c r="AH121" s="515"/>
      <c r="AI121" s="515"/>
      <c r="AJ121" s="515"/>
      <c r="AK121" s="515"/>
      <c r="AL121" s="515"/>
      <c r="AM121" s="515"/>
      <c r="AN121" s="515"/>
      <c r="AO121" s="515"/>
      <c r="AP121" s="515"/>
      <c r="AQ121" s="515"/>
      <c r="AR121" s="515"/>
      <c r="AS121" s="515"/>
      <c r="AT121" s="515"/>
      <c r="AU121" s="515"/>
      <c r="AV121" s="515"/>
      <c r="AW121" s="515"/>
      <c r="AX121" s="515"/>
      <c r="AY121" s="515"/>
      <c r="AZ121" s="515"/>
      <c r="BA121" s="515"/>
      <c r="BB121" s="515"/>
      <c r="BC121" s="515"/>
      <c r="BD121" s="515"/>
    </row>
    <row r="122" spans="1:56">
      <c r="A122" s="513"/>
      <c r="B122" s="515"/>
      <c r="C122" s="515"/>
      <c r="D122" s="515"/>
      <c r="E122" s="515"/>
      <c r="F122" s="515"/>
      <c r="G122" s="515"/>
      <c r="H122" s="515"/>
      <c r="I122" s="515"/>
      <c r="J122" s="515"/>
      <c r="K122" s="515"/>
      <c r="L122" s="515"/>
      <c r="M122" s="515"/>
      <c r="N122" s="515"/>
      <c r="O122" s="515"/>
      <c r="P122" s="515"/>
      <c r="Q122" s="515"/>
      <c r="R122" s="515"/>
      <c r="S122" s="515"/>
      <c r="T122" s="515"/>
      <c r="U122" s="515"/>
      <c r="V122" s="515"/>
      <c r="W122" s="515"/>
      <c r="X122" s="515"/>
      <c r="Y122" s="515"/>
      <c r="Z122" s="515"/>
      <c r="AA122" s="515"/>
      <c r="AB122" s="515"/>
      <c r="AC122" s="515"/>
      <c r="AD122" s="515"/>
      <c r="AE122" s="515"/>
      <c r="AF122" s="515"/>
      <c r="AG122" s="515"/>
      <c r="AH122" s="515"/>
      <c r="AI122" s="515"/>
      <c r="AJ122" s="515"/>
      <c r="AK122" s="515"/>
      <c r="AL122" s="515"/>
      <c r="AM122" s="515"/>
      <c r="AN122" s="515"/>
      <c r="AO122" s="515"/>
      <c r="AP122" s="515"/>
      <c r="AQ122" s="515"/>
      <c r="AR122" s="515"/>
      <c r="AS122" s="515"/>
      <c r="AT122" s="515"/>
      <c r="AU122" s="515"/>
      <c r="AV122" s="515"/>
      <c r="AW122" s="515"/>
      <c r="AX122" s="515"/>
      <c r="AY122" s="515"/>
      <c r="AZ122" s="515"/>
      <c r="BA122" s="515"/>
      <c r="BB122" s="515"/>
      <c r="BC122" s="515"/>
      <c r="BD122" s="515"/>
    </row>
    <row r="123" spans="1:56">
      <c r="A123" s="513"/>
      <c r="B123" s="515"/>
      <c r="C123" s="515"/>
      <c r="D123" s="515"/>
      <c r="E123" s="515"/>
      <c r="F123" s="515"/>
      <c r="G123" s="515"/>
      <c r="H123" s="515"/>
      <c r="I123" s="515"/>
      <c r="J123" s="515"/>
      <c r="K123" s="515"/>
      <c r="L123" s="515"/>
      <c r="M123" s="515"/>
      <c r="N123" s="515"/>
      <c r="O123" s="515"/>
      <c r="P123" s="515"/>
      <c r="Q123" s="515"/>
      <c r="R123" s="515"/>
      <c r="S123" s="515"/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/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</row>
    <row r="124" spans="1:56">
      <c r="A124" s="513"/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R124" s="515"/>
      <c r="S124" s="515"/>
      <c r="T124" s="515"/>
      <c r="U124" s="515"/>
      <c r="V124" s="515"/>
      <c r="W124" s="515"/>
      <c r="X124" s="515"/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  <c r="AV124" s="515"/>
      <c r="AW124" s="515"/>
      <c r="AX124" s="515"/>
      <c r="AY124" s="515"/>
      <c r="AZ124" s="515"/>
      <c r="BA124" s="515"/>
      <c r="BB124" s="515"/>
      <c r="BC124" s="515"/>
      <c r="BD124" s="515"/>
    </row>
    <row r="125" spans="1:56">
      <c r="A125" s="513"/>
      <c r="B125" s="515"/>
      <c r="C125" s="515"/>
      <c r="D125" s="515"/>
      <c r="E125" s="515"/>
      <c r="F125" s="515"/>
      <c r="G125" s="515"/>
      <c r="H125" s="515"/>
      <c r="I125" s="515"/>
      <c r="J125" s="515"/>
      <c r="K125" s="515"/>
      <c r="L125" s="515"/>
      <c r="M125" s="515"/>
      <c r="N125" s="515"/>
      <c r="O125" s="515"/>
      <c r="P125" s="515"/>
      <c r="Q125" s="515"/>
      <c r="R125" s="515"/>
      <c r="S125" s="515"/>
      <c r="T125" s="515"/>
      <c r="U125" s="515"/>
      <c r="V125" s="515"/>
      <c r="W125" s="515"/>
      <c r="X125" s="515"/>
      <c r="Y125" s="515"/>
      <c r="Z125" s="515"/>
      <c r="AA125" s="515"/>
      <c r="AB125" s="515"/>
      <c r="AC125" s="515"/>
      <c r="AD125" s="515"/>
      <c r="AE125" s="515"/>
      <c r="AF125" s="515"/>
      <c r="AG125" s="515"/>
      <c r="AH125" s="515"/>
      <c r="AI125" s="515"/>
      <c r="AJ125" s="515"/>
      <c r="AK125" s="515"/>
      <c r="AL125" s="515"/>
      <c r="AM125" s="515"/>
      <c r="AN125" s="515"/>
      <c r="AO125" s="515"/>
      <c r="AP125" s="515"/>
      <c r="AQ125" s="515"/>
      <c r="AR125" s="515"/>
      <c r="AS125" s="515"/>
      <c r="AT125" s="515"/>
      <c r="AU125" s="515"/>
      <c r="AV125" s="515"/>
      <c r="AW125" s="515"/>
      <c r="AX125" s="515"/>
      <c r="AY125" s="515"/>
      <c r="AZ125" s="515"/>
      <c r="BA125" s="515"/>
      <c r="BB125" s="515"/>
      <c r="BC125" s="515"/>
      <c r="BD125" s="515"/>
    </row>
    <row r="126" spans="1:56">
      <c r="A126" s="513"/>
      <c r="B126" s="515"/>
      <c r="C126" s="515"/>
      <c r="D126" s="515"/>
      <c r="E126" s="515"/>
      <c r="F126" s="515"/>
      <c r="G126" s="515"/>
      <c r="H126" s="515"/>
      <c r="I126" s="515"/>
      <c r="J126" s="515"/>
      <c r="K126" s="515"/>
      <c r="L126" s="515"/>
      <c r="M126" s="515"/>
      <c r="N126" s="515"/>
      <c r="O126" s="515"/>
      <c r="P126" s="515"/>
      <c r="Q126" s="515"/>
      <c r="R126" s="515"/>
      <c r="S126" s="515"/>
      <c r="T126" s="515"/>
      <c r="U126" s="515"/>
      <c r="V126" s="515"/>
      <c r="W126" s="515"/>
      <c r="X126" s="515"/>
      <c r="Y126" s="515"/>
      <c r="Z126" s="515"/>
      <c r="AA126" s="515"/>
      <c r="AB126" s="515"/>
      <c r="AC126" s="515"/>
      <c r="AD126" s="515"/>
      <c r="AE126" s="515"/>
      <c r="AF126" s="515"/>
      <c r="AG126" s="515"/>
      <c r="AH126" s="515"/>
      <c r="AI126" s="515"/>
      <c r="AJ126" s="515"/>
      <c r="AK126" s="515"/>
      <c r="AL126" s="515"/>
      <c r="AM126" s="515"/>
      <c r="AN126" s="515"/>
      <c r="AO126" s="515"/>
      <c r="AP126" s="515"/>
      <c r="AQ126" s="515"/>
      <c r="AR126" s="515"/>
      <c r="AS126" s="515"/>
      <c r="AT126" s="515"/>
      <c r="AU126" s="515"/>
      <c r="AV126" s="515"/>
      <c r="AW126" s="515"/>
      <c r="AX126" s="515"/>
      <c r="AY126" s="515"/>
      <c r="AZ126" s="515"/>
      <c r="BA126" s="515"/>
      <c r="BB126" s="515"/>
      <c r="BC126" s="515"/>
      <c r="BD126" s="515"/>
    </row>
    <row r="127" spans="1:56">
      <c r="A127" s="513"/>
      <c r="B127" s="515"/>
      <c r="C127" s="515"/>
      <c r="D127" s="515"/>
      <c r="E127" s="515"/>
      <c r="F127" s="515"/>
      <c r="G127" s="515"/>
      <c r="H127" s="515"/>
      <c r="I127" s="515"/>
      <c r="J127" s="515"/>
      <c r="K127" s="515"/>
      <c r="L127" s="515"/>
      <c r="M127" s="515"/>
      <c r="N127" s="515"/>
      <c r="O127" s="515"/>
      <c r="P127" s="515"/>
      <c r="Q127" s="515"/>
      <c r="R127" s="515"/>
      <c r="S127" s="515"/>
      <c r="T127" s="515"/>
      <c r="U127" s="515"/>
      <c r="V127" s="515"/>
      <c r="W127" s="515"/>
      <c r="X127" s="515"/>
      <c r="Y127" s="515"/>
      <c r="Z127" s="515"/>
      <c r="AA127" s="515"/>
      <c r="AB127" s="515"/>
      <c r="AC127" s="515"/>
      <c r="AD127" s="515"/>
      <c r="AE127" s="515"/>
      <c r="AF127" s="515"/>
      <c r="AG127" s="515"/>
      <c r="AH127" s="515"/>
      <c r="AI127" s="515"/>
      <c r="AJ127" s="515"/>
      <c r="AK127" s="515"/>
      <c r="AL127" s="515"/>
      <c r="AM127" s="515"/>
      <c r="AN127" s="515"/>
      <c r="AO127" s="515"/>
      <c r="AP127" s="515"/>
      <c r="AQ127" s="515"/>
      <c r="AR127" s="515"/>
      <c r="AS127" s="515"/>
      <c r="AT127" s="515"/>
      <c r="AU127" s="515"/>
      <c r="AV127" s="515"/>
      <c r="AW127" s="515"/>
      <c r="AX127" s="515"/>
      <c r="AY127" s="515"/>
      <c r="AZ127" s="515"/>
      <c r="BA127" s="515"/>
      <c r="BB127" s="515"/>
      <c r="BC127" s="515"/>
      <c r="BD127" s="515"/>
    </row>
    <row r="128" spans="1:56">
      <c r="A128" s="513"/>
      <c r="B128" s="515"/>
      <c r="C128" s="515"/>
      <c r="D128" s="515"/>
      <c r="E128" s="515"/>
      <c r="F128" s="515"/>
      <c r="G128" s="515"/>
      <c r="H128" s="515"/>
      <c r="I128" s="515"/>
      <c r="J128" s="515"/>
      <c r="K128" s="515"/>
      <c r="L128" s="515"/>
      <c r="M128" s="515"/>
      <c r="N128" s="515"/>
      <c r="O128" s="515"/>
      <c r="P128" s="515"/>
      <c r="Q128" s="515"/>
      <c r="R128" s="515"/>
      <c r="S128" s="515"/>
      <c r="T128" s="515"/>
      <c r="U128" s="515"/>
      <c r="V128" s="515"/>
      <c r="W128" s="515"/>
      <c r="X128" s="515"/>
      <c r="Y128" s="515"/>
      <c r="Z128" s="515"/>
      <c r="AA128" s="515"/>
      <c r="AB128" s="515"/>
      <c r="AC128" s="515"/>
      <c r="AD128" s="515"/>
      <c r="AE128" s="515"/>
      <c r="AF128" s="515"/>
      <c r="AG128" s="515"/>
      <c r="AH128" s="515"/>
      <c r="AI128" s="515"/>
      <c r="AJ128" s="515"/>
      <c r="AK128" s="515"/>
      <c r="AL128" s="515"/>
      <c r="AM128" s="515"/>
      <c r="AN128" s="515"/>
      <c r="AO128" s="515"/>
      <c r="AP128" s="515"/>
      <c r="AQ128" s="515"/>
      <c r="AR128" s="515"/>
      <c r="AS128" s="515"/>
      <c r="AT128" s="515"/>
      <c r="AU128" s="515"/>
      <c r="AV128" s="515"/>
      <c r="AW128" s="515"/>
      <c r="AX128" s="515"/>
      <c r="AY128" s="515"/>
      <c r="AZ128" s="515"/>
      <c r="BA128" s="515"/>
      <c r="BB128" s="515"/>
      <c r="BC128" s="515"/>
      <c r="BD128" s="515"/>
    </row>
    <row r="129" spans="1:56">
      <c r="A129" s="513"/>
      <c r="B129" s="515"/>
      <c r="C129" s="515"/>
      <c r="D129" s="515"/>
      <c r="E129" s="515"/>
      <c r="F129" s="515"/>
      <c r="G129" s="515"/>
      <c r="H129" s="515"/>
      <c r="I129" s="515"/>
      <c r="J129" s="515"/>
      <c r="K129" s="515"/>
      <c r="L129" s="515"/>
      <c r="M129" s="515"/>
      <c r="N129" s="515"/>
      <c r="O129" s="515"/>
      <c r="P129" s="515"/>
      <c r="Q129" s="515"/>
      <c r="R129" s="515"/>
      <c r="S129" s="515"/>
      <c r="T129" s="515"/>
      <c r="U129" s="515"/>
      <c r="V129" s="515"/>
      <c r="W129" s="515"/>
      <c r="X129" s="515"/>
      <c r="Y129" s="515"/>
      <c r="Z129" s="515"/>
      <c r="AA129" s="515"/>
      <c r="AB129" s="515"/>
      <c r="AC129" s="515"/>
      <c r="AD129" s="515"/>
      <c r="AE129" s="515"/>
      <c r="AF129" s="515"/>
      <c r="AG129" s="515"/>
      <c r="AH129" s="515"/>
      <c r="AI129" s="515"/>
      <c r="AJ129" s="515"/>
      <c r="AK129" s="515"/>
      <c r="AL129" s="515"/>
      <c r="AM129" s="515"/>
      <c r="AN129" s="515"/>
      <c r="AO129" s="515"/>
      <c r="AP129" s="515"/>
      <c r="AQ129" s="515"/>
      <c r="AR129" s="515"/>
      <c r="AS129" s="515"/>
      <c r="AT129" s="515"/>
      <c r="AU129" s="515"/>
      <c r="AV129" s="515"/>
      <c r="AW129" s="515"/>
      <c r="AX129" s="515"/>
      <c r="AY129" s="515"/>
      <c r="AZ129" s="515"/>
      <c r="BA129" s="515"/>
      <c r="BB129" s="515"/>
      <c r="BC129" s="515"/>
      <c r="BD129" s="515"/>
    </row>
    <row r="130" spans="1:56">
      <c r="A130" s="513"/>
      <c r="B130" s="515"/>
      <c r="C130" s="515"/>
      <c r="D130" s="515"/>
      <c r="E130" s="515"/>
      <c r="F130" s="515"/>
      <c r="G130" s="515"/>
      <c r="H130" s="515"/>
      <c r="I130" s="515"/>
      <c r="J130" s="515"/>
      <c r="K130" s="515"/>
      <c r="L130" s="515"/>
      <c r="M130" s="515"/>
      <c r="N130" s="515"/>
      <c r="O130" s="515"/>
      <c r="P130" s="515"/>
      <c r="Q130" s="515"/>
      <c r="R130" s="515"/>
      <c r="S130" s="515"/>
      <c r="T130" s="515"/>
      <c r="U130" s="515"/>
      <c r="V130" s="515"/>
      <c r="W130" s="515"/>
      <c r="X130" s="515"/>
      <c r="Y130" s="515"/>
      <c r="Z130" s="515"/>
      <c r="AA130" s="515"/>
      <c r="AB130" s="515"/>
      <c r="AC130" s="515"/>
      <c r="AD130" s="515"/>
      <c r="AE130" s="515"/>
      <c r="AF130" s="515"/>
      <c r="AG130" s="515"/>
      <c r="AH130" s="515"/>
      <c r="AI130" s="515"/>
      <c r="AJ130" s="515"/>
      <c r="AK130" s="515"/>
      <c r="AL130" s="515"/>
      <c r="AM130" s="515"/>
      <c r="AN130" s="515"/>
      <c r="AO130" s="515"/>
      <c r="AP130" s="515"/>
      <c r="AQ130" s="515"/>
      <c r="AR130" s="515"/>
      <c r="AS130" s="515"/>
      <c r="AT130" s="515"/>
      <c r="AU130" s="515"/>
      <c r="AV130" s="515"/>
      <c r="AW130" s="515"/>
      <c r="AX130" s="515"/>
      <c r="AY130" s="515"/>
      <c r="AZ130" s="515"/>
      <c r="BA130" s="515"/>
      <c r="BB130" s="515"/>
      <c r="BC130" s="515"/>
      <c r="BD130" s="515"/>
    </row>
    <row r="131" spans="1:56">
      <c r="A131" s="513"/>
      <c r="B131" s="515"/>
      <c r="C131" s="515"/>
      <c r="D131" s="515"/>
      <c r="E131" s="515"/>
      <c r="F131" s="515"/>
      <c r="G131" s="515"/>
      <c r="H131" s="515"/>
      <c r="I131" s="515"/>
      <c r="J131" s="515"/>
      <c r="K131" s="515"/>
      <c r="L131" s="515"/>
      <c r="M131" s="515"/>
      <c r="N131" s="515"/>
      <c r="O131" s="515"/>
      <c r="P131" s="515"/>
      <c r="Q131" s="515"/>
      <c r="R131" s="515"/>
      <c r="S131" s="515"/>
      <c r="T131" s="515"/>
      <c r="U131" s="515"/>
      <c r="V131" s="515"/>
      <c r="W131" s="515"/>
      <c r="X131" s="515"/>
      <c r="Y131" s="515"/>
      <c r="Z131" s="515"/>
      <c r="AA131" s="515"/>
      <c r="AB131" s="515"/>
      <c r="AC131" s="515"/>
      <c r="AD131" s="515"/>
      <c r="AE131" s="515"/>
      <c r="AF131" s="515"/>
      <c r="AG131" s="515"/>
      <c r="AH131" s="515"/>
      <c r="AI131" s="515"/>
      <c r="AJ131" s="515"/>
      <c r="AK131" s="515"/>
      <c r="AL131" s="515"/>
      <c r="AM131" s="515"/>
      <c r="AN131" s="515"/>
      <c r="AO131" s="515"/>
      <c r="AP131" s="515"/>
      <c r="AQ131" s="515"/>
      <c r="AR131" s="515"/>
      <c r="AS131" s="515"/>
      <c r="AT131" s="515"/>
      <c r="AU131" s="515"/>
      <c r="AV131" s="515"/>
      <c r="AW131" s="515"/>
      <c r="AX131" s="515"/>
      <c r="AY131" s="515"/>
      <c r="AZ131" s="515"/>
      <c r="BA131" s="515"/>
      <c r="BB131" s="515"/>
      <c r="BC131" s="515"/>
      <c r="BD131" s="515"/>
    </row>
    <row r="132" spans="1:56">
      <c r="A132" s="513"/>
      <c r="B132" s="515"/>
      <c r="C132" s="515"/>
      <c r="D132" s="515"/>
      <c r="E132" s="515"/>
      <c r="F132" s="515"/>
      <c r="G132" s="515"/>
      <c r="H132" s="515"/>
      <c r="I132" s="515"/>
      <c r="J132" s="515"/>
      <c r="K132" s="515"/>
      <c r="L132" s="515"/>
      <c r="M132" s="515"/>
      <c r="N132" s="515"/>
      <c r="O132" s="515"/>
      <c r="P132" s="515"/>
      <c r="Q132" s="515"/>
      <c r="R132" s="515"/>
      <c r="S132" s="515"/>
      <c r="T132" s="515"/>
      <c r="U132" s="515"/>
      <c r="V132" s="515"/>
      <c r="W132" s="515"/>
      <c r="X132" s="515"/>
      <c r="Y132" s="515"/>
      <c r="Z132" s="515"/>
      <c r="AA132" s="515"/>
      <c r="AB132" s="515"/>
      <c r="AC132" s="515"/>
      <c r="AD132" s="515"/>
      <c r="AE132" s="515"/>
      <c r="AF132" s="515"/>
      <c r="AG132" s="515"/>
      <c r="AH132" s="515"/>
      <c r="AI132" s="515"/>
      <c r="AJ132" s="515"/>
      <c r="AK132" s="515"/>
      <c r="AL132" s="515"/>
      <c r="AM132" s="515"/>
      <c r="AN132" s="515"/>
      <c r="AO132" s="515"/>
      <c r="AP132" s="515"/>
      <c r="AQ132" s="515"/>
      <c r="AR132" s="515"/>
      <c r="AS132" s="515"/>
      <c r="AT132" s="515"/>
      <c r="AU132" s="515"/>
      <c r="AV132" s="515"/>
      <c r="AW132" s="515"/>
      <c r="AX132" s="515"/>
      <c r="AY132" s="515"/>
      <c r="AZ132" s="515"/>
      <c r="BA132" s="515"/>
      <c r="BB132" s="515"/>
      <c r="BC132" s="515"/>
      <c r="BD132" s="515"/>
    </row>
    <row r="133" spans="1:56">
      <c r="A133" s="513"/>
      <c r="B133" s="515"/>
      <c r="C133" s="515"/>
      <c r="D133" s="515"/>
      <c r="E133" s="515"/>
      <c r="F133" s="515"/>
      <c r="G133" s="515"/>
      <c r="H133" s="515"/>
      <c r="I133" s="515"/>
      <c r="J133" s="515"/>
      <c r="K133" s="515"/>
      <c r="L133" s="515"/>
      <c r="M133" s="515"/>
      <c r="N133" s="515"/>
      <c r="O133" s="515"/>
      <c r="P133" s="515"/>
      <c r="Q133" s="515"/>
      <c r="R133" s="515"/>
      <c r="S133" s="515"/>
      <c r="T133" s="515"/>
      <c r="U133" s="515"/>
      <c r="V133" s="515"/>
      <c r="W133" s="515"/>
      <c r="X133" s="515"/>
      <c r="Y133" s="515"/>
      <c r="Z133" s="515"/>
      <c r="AA133" s="515"/>
      <c r="AB133" s="515"/>
      <c r="AC133" s="515"/>
      <c r="AD133" s="515"/>
      <c r="AE133" s="515"/>
      <c r="AF133" s="515"/>
      <c r="AG133" s="515"/>
      <c r="AH133" s="515"/>
      <c r="AI133" s="515"/>
      <c r="AJ133" s="515"/>
      <c r="AK133" s="515"/>
      <c r="AL133" s="515"/>
      <c r="AM133" s="515"/>
      <c r="AN133" s="515"/>
      <c r="AO133" s="515"/>
      <c r="AP133" s="515"/>
      <c r="AQ133" s="515"/>
      <c r="AR133" s="515"/>
      <c r="AS133" s="515"/>
      <c r="AT133" s="515"/>
      <c r="AU133" s="515"/>
      <c r="AV133" s="515"/>
      <c r="AW133" s="515"/>
      <c r="AX133" s="515"/>
      <c r="AY133" s="515"/>
      <c r="AZ133" s="515"/>
      <c r="BA133" s="515"/>
      <c r="BB133" s="515"/>
      <c r="BC133" s="515"/>
      <c r="BD133" s="515"/>
    </row>
    <row r="134" spans="1:56">
      <c r="A134" s="513"/>
      <c r="B134" s="515"/>
      <c r="C134" s="515"/>
      <c r="D134" s="515"/>
      <c r="E134" s="515"/>
      <c r="F134" s="515"/>
      <c r="G134" s="515"/>
      <c r="H134" s="515"/>
      <c r="I134" s="515"/>
      <c r="J134" s="515"/>
      <c r="K134" s="515"/>
      <c r="L134" s="515"/>
      <c r="M134" s="515"/>
      <c r="N134" s="515"/>
      <c r="O134" s="515"/>
      <c r="P134" s="515"/>
      <c r="Q134" s="515"/>
      <c r="R134" s="515"/>
      <c r="S134" s="515"/>
      <c r="T134" s="515"/>
      <c r="U134" s="515"/>
      <c r="V134" s="515"/>
      <c r="W134" s="515"/>
      <c r="X134" s="515"/>
      <c r="Y134" s="515"/>
      <c r="Z134" s="515"/>
      <c r="AA134" s="515"/>
      <c r="AB134" s="515"/>
      <c r="AC134" s="515"/>
      <c r="AD134" s="515"/>
      <c r="AE134" s="515"/>
      <c r="AF134" s="515"/>
      <c r="AG134" s="515"/>
      <c r="AH134" s="515"/>
      <c r="AI134" s="515"/>
      <c r="AJ134" s="515"/>
      <c r="AK134" s="515"/>
      <c r="AL134" s="515"/>
      <c r="AM134" s="515"/>
      <c r="AN134" s="515"/>
      <c r="AO134" s="515"/>
      <c r="AP134" s="515"/>
      <c r="AQ134" s="515"/>
      <c r="AR134" s="515"/>
      <c r="AS134" s="515"/>
      <c r="AT134" s="515"/>
      <c r="AU134" s="515"/>
      <c r="AV134" s="515"/>
      <c r="AW134" s="515"/>
      <c r="AX134" s="515"/>
      <c r="AY134" s="515"/>
      <c r="AZ134" s="515"/>
      <c r="BA134" s="515"/>
      <c r="BB134" s="515"/>
      <c r="BC134" s="515"/>
      <c r="BD134" s="515"/>
    </row>
    <row r="135" spans="1:56">
      <c r="A135" s="513"/>
      <c r="B135" s="522"/>
      <c r="C135" s="522"/>
      <c r="D135" s="522"/>
      <c r="E135" s="522"/>
      <c r="F135" s="522"/>
      <c r="G135" s="522"/>
      <c r="H135" s="522"/>
      <c r="I135" s="522"/>
      <c r="J135" s="522"/>
      <c r="K135" s="522"/>
      <c r="L135" s="522"/>
      <c r="M135" s="522"/>
      <c r="N135" s="522"/>
      <c r="O135" s="522"/>
      <c r="P135" s="522"/>
      <c r="Q135" s="522"/>
      <c r="R135" s="522"/>
      <c r="S135" s="522"/>
      <c r="T135" s="522"/>
      <c r="U135" s="522"/>
      <c r="V135" s="522"/>
      <c r="W135" s="522"/>
      <c r="X135" s="522"/>
      <c r="Y135" s="522"/>
      <c r="Z135" s="522"/>
      <c r="AA135" s="522"/>
      <c r="AB135" s="522"/>
      <c r="AC135" s="522"/>
      <c r="AD135" s="522"/>
      <c r="AE135" s="522"/>
      <c r="AF135" s="522"/>
      <c r="AG135" s="522"/>
      <c r="AH135" s="522"/>
      <c r="AI135" s="522"/>
      <c r="AJ135" s="522"/>
      <c r="AK135" s="522"/>
      <c r="AL135" s="522"/>
      <c r="AM135" s="522"/>
      <c r="AN135" s="522"/>
      <c r="AO135" s="522"/>
      <c r="AP135" s="522"/>
      <c r="AQ135" s="522"/>
      <c r="AR135" s="522"/>
      <c r="AS135" s="522"/>
      <c r="AT135" s="522"/>
      <c r="AU135" s="522"/>
      <c r="AV135" s="522"/>
      <c r="AW135" s="522"/>
      <c r="AX135" s="522"/>
      <c r="AY135" s="522"/>
      <c r="AZ135" s="522"/>
      <c r="BA135" s="522"/>
      <c r="BB135" s="522"/>
      <c r="BC135" s="522"/>
      <c r="BD135" s="522"/>
    </row>
    <row r="136" spans="1:56">
      <c r="A136" s="513"/>
      <c r="B136" s="522"/>
      <c r="C136" s="523"/>
      <c r="D136" s="523"/>
      <c r="E136" s="523"/>
      <c r="F136" s="523"/>
      <c r="G136" s="523"/>
      <c r="H136" s="523"/>
      <c r="I136" s="523"/>
      <c r="J136" s="523"/>
      <c r="K136" s="523"/>
      <c r="L136" s="523"/>
      <c r="M136" s="523"/>
      <c r="N136" s="523"/>
      <c r="O136" s="523"/>
      <c r="P136" s="523"/>
      <c r="Q136" s="523"/>
      <c r="R136" s="523"/>
      <c r="S136" s="523"/>
      <c r="T136" s="523"/>
      <c r="U136" s="523"/>
      <c r="V136" s="523"/>
      <c r="W136" s="523"/>
      <c r="X136" s="523"/>
      <c r="Y136" s="523"/>
      <c r="Z136" s="523"/>
      <c r="AA136" s="523"/>
      <c r="AB136" s="523"/>
      <c r="AC136" s="523"/>
      <c r="AD136" s="523"/>
      <c r="AE136" s="523"/>
      <c r="AF136" s="523"/>
      <c r="AG136" s="523"/>
      <c r="AH136" s="523"/>
      <c r="AI136" s="523"/>
      <c r="AJ136" s="523"/>
      <c r="AK136" s="523"/>
      <c r="AL136" s="523"/>
      <c r="AM136" s="523"/>
      <c r="AN136" s="523"/>
      <c r="AO136" s="523"/>
      <c r="AP136" s="523"/>
      <c r="AQ136" s="523"/>
      <c r="AR136" s="523"/>
      <c r="AS136" s="523"/>
      <c r="AT136" s="523"/>
      <c r="AU136" s="522"/>
      <c r="AV136" s="522"/>
      <c r="AW136" s="522"/>
      <c r="AX136" s="522"/>
      <c r="AY136" s="522"/>
      <c r="AZ136" s="522"/>
      <c r="BA136" s="522"/>
      <c r="BB136" s="522"/>
      <c r="BC136" s="522"/>
      <c r="BD136" s="522"/>
    </row>
    <row r="137" spans="1:56">
      <c r="A137" s="513"/>
      <c r="B137" s="522"/>
      <c r="C137" s="524"/>
      <c r="D137" s="524"/>
      <c r="E137" s="524"/>
      <c r="F137" s="524"/>
      <c r="G137" s="523"/>
      <c r="H137" s="523"/>
      <c r="I137" s="523"/>
      <c r="J137" s="523"/>
      <c r="K137" s="523"/>
      <c r="L137" s="523"/>
      <c r="M137" s="523"/>
      <c r="N137" s="523"/>
      <c r="O137" s="523"/>
      <c r="P137" s="523"/>
      <c r="Q137" s="523"/>
      <c r="R137" s="523"/>
      <c r="S137" s="523"/>
      <c r="T137" s="523"/>
      <c r="U137" s="523"/>
      <c r="V137" s="523"/>
      <c r="W137" s="523"/>
      <c r="X137" s="523"/>
      <c r="Y137" s="523"/>
      <c r="Z137" s="523"/>
      <c r="AA137" s="523"/>
      <c r="AB137" s="523"/>
      <c r="AC137" s="523"/>
      <c r="AD137" s="523"/>
      <c r="AE137" s="523"/>
      <c r="AF137" s="523"/>
      <c r="AG137" s="523"/>
      <c r="AH137" s="523"/>
      <c r="AI137" s="523"/>
      <c r="AJ137" s="523"/>
      <c r="AK137" s="523"/>
      <c r="AL137" s="523"/>
      <c r="AM137" s="523"/>
      <c r="AN137" s="523"/>
      <c r="AO137" s="523"/>
      <c r="AP137" s="523"/>
      <c r="AQ137" s="523"/>
      <c r="AR137" s="523"/>
      <c r="AS137" s="523"/>
      <c r="AT137" s="523"/>
      <c r="AU137" s="522"/>
      <c r="AV137" s="522"/>
      <c r="AW137" s="522"/>
      <c r="AX137" s="522"/>
      <c r="AY137" s="522"/>
      <c r="AZ137" s="522"/>
      <c r="BA137" s="522"/>
      <c r="BB137" s="522"/>
      <c r="BC137" s="522"/>
      <c r="BD137" s="522"/>
    </row>
    <row r="138" spans="1:56">
      <c r="A138" s="513"/>
      <c r="B138" s="522"/>
      <c r="C138" s="525"/>
      <c r="D138" s="526"/>
      <c r="E138" s="526"/>
      <c r="F138" s="526"/>
      <c r="G138" s="526"/>
      <c r="H138" s="526"/>
      <c r="I138" s="527"/>
      <c r="J138" s="527"/>
      <c r="K138" s="527"/>
      <c r="L138" s="527"/>
      <c r="M138" s="527"/>
      <c r="N138" s="527"/>
      <c r="O138" s="527"/>
      <c r="P138" s="527"/>
      <c r="Q138" s="527"/>
      <c r="R138" s="527"/>
      <c r="S138" s="527"/>
      <c r="T138" s="527"/>
      <c r="U138" s="527"/>
      <c r="V138" s="527"/>
      <c r="W138" s="527"/>
      <c r="X138" s="527"/>
      <c r="Y138" s="527"/>
      <c r="Z138" s="527"/>
      <c r="AA138" s="527"/>
      <c r="AB138" s="527"/>
      <c r="AC138" s="527"/>
      <c r="AD138" s="527"/>
      <c r="AE138" s="527"/>
      <c r="AF138" s="527"/>
      <c r="AG138" s="527"/>
      <c r="AH138" s="527"/>
      <c r="AI138" s="527"/>
      <c r="AJ138" s="527"/>
      <c r="AK138" s="527"/>
      <c r="AL138" s="527"/>
      <c r="AM138" s="527"/>
      <c r="AN138" s="527"/>
      <c r="AO138" s="527"/>
      <c r="AP138" s="527"/>
      <c r="AQ138" s="527"/>
      <c r="AR138" s="527"/>
      <c r="AS138" s="527"/>
      <c r="AT138" s="527"/>
      <c r="AU138" s="522"/>
      <c r="AV138" s="522"/>
      <c r="AW138" s="522"/>
      <c r="AX138" s="522"/>
      <c r="AY138" s="522"/>
      <c r="AZ138" s="522"/>
      <c r="BA138" s="522"/>
      <c r="BB138" s="522"/>
      <c r="BC138" s="522"/>
      <c r="BD138" s="522"/>
    </row>
    <row r="139" spans="1:56">
      <c r="A139" s="513"/>
      <c r="B139" s="522"/>
      <c r="C139" s="525"/>
      <c r="D139" s="526"/>
      <c r="E139" s="526"/>
      <c r="F139" s="526"/>
      <c r="G139" s="526"/>
      <c r="H139" s="526"/>
      <c r="I139" s="528"/>
      <c r="J139" s="528"/>
      <c r="K139" s="528"/>
      <c r="L139" s="528"/>
      <c r="M139" s="528"/>
      <c r="N139" s="528"/>
      <c r="O139" s="528"/>
      <c r="P139" s="528"/>
      <c r="Q139" s="528"/>
      <c r="R139" s="528"/>
      <c r="S139" s="528"/>
      <c r="T139" s="528"/>
      <c r="U139" s="528"/>
      <c r="V139" s="528"/>
      <c r="W139" s="528"/>
      <c r="X139" s="528"/>
      <c r="Y139" s="528"/>
      <c r="Z139" s="528"/>
      <c r="AA139" s="528"/>
      <c r="AB139" s="528"/>
      <c r="AC139" s="528"/>
      <c r="AD139" s="528"/>
      <c r="AE139" s="528"/>
      <c r="AF139" s="528"/>
      <c r="AG139" s="528"/>
      <c r="AH139" s="528"/>
      <c r="AI139" s="528"/>
      <c r="AJ139" s="528"/>
      <c r="AK139" s="528"/>
      <c r="AL139" s="528"/>
      <c r="AM139" s="528"/>
      <c r="AN139" s="528"/>
      <c r="AO139" s="528"/>
      <c r="AP139" s="528"/>
      <c r="AQ139" s="528"/>
      <c r="AR139" s="528"/>
      <c r="AS139" s="528"/>
      <c r="AT139" s="528"/>
      <c r="AU139" s="522"/>
      <c r="AV139" s="522"/>
      <c r="AW139" s="522"/>
      <c r="AX139" s="522"/>
      <c r="AY139" s="522"/>
      <c r="AZ139" s="522"/>
      <c r="BA139" s="522"/>
      <c r="BB139" s="522"/>
      <c r="BC139" s="522"/>
      <c r="BD139" s="522"/>
    </row>
    <row r="140" spans="1:56">
      <c r="A140" s="513"/>
      <c r="B140" s="522"/>
      <c r="C140" s="525"/>
      <c r="D140" s="526"/>
      <c r="E140" s="526"/>
      <c r="F140" s="526"/>
      <c r="G140" s="526"/>
      <c r="H140" s="526"/>
      <c r="I140" s="528"/>
      <c r="J140" s="528"/>
      <c r="K140" s="528"/>
      <c r="L140" s="528"/>
      <c r="M140" s="528"/>
      <c r="N140" s="528"/>
      <c r="O140" s="528"/>
      <c r="P140" s="528"/>
      <c r="Q140" s="528"/>
      <c r="R140" s="528"/>
      <c r="S140" s="528"/>
      <c r="T140" s="528"/>
      <c r="U140" s="528"/>
      <c r="V140" s="528"/>
      <c r="W140" s="528"/>
      <c r="X140" s="528"/>
      <c r="Y140" s="528"/>
      <c r="Z140" s="528"/>
      <c r="AA140" s="528"/>
      <c r="AB140" s="528"/>
      <c r="AC140" s="528"/>
      <c r="AD140" s="528"/>
      <c r="AE140" s="528"/>
      <c r="AF140" s="528"/>
      <c r="AG140" s="528"/>
      <c r="AH140" s="528"/>
      <c r="AI140" s="528"/>
      <c r="AJ140" s="528"/>
      <c r="AK140" s="528"/>
      <c r="AL140" s="528"/>
      <c r="AM140" s="528"/>
      <c r="AN140" s="528"/>
      <c r="AO140" s="528"/>
      <c r="AP140" s="528"/>
      <c r="AQ140" s="528"/>
      <c r="AR140" s="528"/>
      <c r="AS140" s="528"/>
      <c r="AT140" s="528"/>
      <c r="AU140" s="522"/>
      <c r="AV140" s="522"/>
      <c r="AW140" s="522"/>
      <c r="AX140" s="522"/>
      <c r="AY140" s="522"/>
      <c r="AZ140" s="522"/>
      <c r="BA140" s="522"/>
      <c r="BB140" s="522"/>
      <c r="BC140" s="522"/>
      <c r="BD140" s="522"/>
    </row>
    <row r="141" spans="1:56">
      <c r="A141" s="513"/>
      <c r="B141" s="522"/>
      <c r="C141" s="522"/>
      <c r="D141" s="522"/>
      <c r="E141" s="522"/>
      <c r="F141" s="522"/>
      <c r="G141" s="522"/>
      <c r="H141" s="522"/>
      <c r="I141" s="522"/>
      <c r="J141" s="522"/>
      <c r="K141" s="522"/>
      <c r="L141" s="522"/>
      <c r="M141" s="522"/>
      <c r="N141" s="522"/>
      <c r="O141" s="522"/>
      <c r="P141" s="522"/>
      <c r="Q141" s="522"/>
      <c r="R141" s="522"/>
      <c r="S141" s="522"/>
      <c r="T141" s="522"/>
      <c r="U141" s="522"/>
      <c r="V141" s="522"/>
      <c r="W141" s="522"/>
      <c r="X141" s="522"/>
      <c r="Y141" s="522"/>
      <c r="Z141" s="522"/>
      <c r="AA141" s="522"/>
      <c r="AB141" s="522"/>
      <c r="AC141" s="522"/>
      <c r="AD141" s="522"/>
      <c r="AE141" s="522"/>
      <c r="AF141" s="522"/>
      <c r="AG141" s="522"/>
      <c r="AH141" s="522"/>
      <c r="AI141" s="522"/>
      <c r="AJ141" s="522"/>
      <c r="AK141" s="522"/>
      <c r="AL141" s="522"/>
      <c r="AM141" s="522"/>
      <c r="AN141" s="522"/>
      <c r="AO141" s="522"/>
      <c r="AP141" s="522"/>
      <c r="AQ141" s="522"/>
      <c r="AR141" s="522"/>
      <c r="AS141" s="522"/>
      <c r="AT141" s="522"/>
      <c r="AU141" s="522"/>
      <c r="AV141" s="522"/>
      <c r="AW141" s="522"/>
      <c r="AX141" s="522"/>
      <c r="AY141" s="522"/>
      <c r="AZ141" s="522"/>
      <c r="BA141" s="522"/>
      <c r="BB141" s="522"/>
      <c r="BC141" s="522"/>
      <c r="BD141" s="522"/>
    </row>
    <row r="142" spans="1:56">
      <c r="A142" s="513"/>
      <c r="B142" s="522"/>
      <c r="C142" s="522"/>
      <c r="D142" s="522"/>
      <c r="E142" s="522"/>
      <c r="F142" s="522"/>
      <c r="G142" s="522"/>
      <c r="H142" s="522"/>
      <c r="I142" s="522"/>
      <c r="J142" s="522"/>
      <c r="K142" s="522"/>
      <c r="L142" s="522"/>
      <c r="M142" s="522"/>
      <c r="N142" s="522"/>
      <c r="O142" s="522"/>
      <c r="P142" s="522"/>
      <c r="Q142" s="522"/>
      <c r="R142" s="522"/>
      <c r="S142" s="522"/>
      <c r="T142" s="522"/>
      <c r="U142" s="522"/>
      <c r="V142" s="522"/>
      <c r="W142" s="522"/>
      <c r="X142" s="522"/>
      <c r="Y142" s="522"/>
      <c r="Z142" s="522"/>
      <c r="AA142" s="522"/>
      <c r="AB142" s="522"/>
      <c r="AC142" s="522"/>
      <c r="AD142" s="522"/>
      <c r="AE142" s="522"/>
      <c r="AF142" s="522"/>
      <c r="AG142" s="522"/>
      <c r="AH142" s="522"/>
      <c r="AI142" s="522"/>
      <c r="AJ142" s="522"/>
      <c r="AK142" s="522"/>
      <c r="AL142" s="522"/>
      <c r="AM142" s="522"/>
      <c r="AN142" s="522"/>
      <c r="AO142" s="522"/>
      <c r="AP142" s="522"/>
      <c r="AQ142" s="522"/>
      <c r="AR142" s="522"/>
      <c r="AS142" s="522"/>
      <c r="AT142" s="522"/>
      <c r="AU142" s="522"/>
      <c r="AV142" s="522"/>
      <c r="AW142" s="522"/>
      <c r="AX142" s="522"/>
      <c r="AY142" s="522"/>
      <c r="AZ142" s="522"/>
      <c r="BA142" s="522"/>
      <c r="BB142" s="522"/>
      <c r="BC142" s="522"/>
      <c r="BD142" s="522"/>
    </row>
    <row r="143" spans="1:56">
      <c r="A143" s="513"/>
      <c r="B143" s="522"/>
      <c r="C143" s="522"/>
      <c r="D143" s="522"/>
      <c r="E143" s="522"/>
      <c r="F143" s="522"/>
      <c r="G143" s="522"/>
      <c r="H143" s="522"/>
      <c r="I143" s="522"/>
      <c r="J143" s="522"/>
      <c r="K143" s="522"/>
      <c r="L143" s="522"/>
      <c r="M143" s="522"/>
      <c r="N143" s="522"/>
      <c r="O143" s="522"/>
      <c r="P143" s="522"/>
      <c r="Q143" s="522"/>
      <c r="R143" s="522"/>
      <c r="S143" s="522"/>
      <c r="T143" s="522"/>
      <c r="U143" s="522"/>
      <c r="V143" s="522"/>
      <c r="W143" s="522"/>
      <c r="X143" s="522"/>
      <c r="Y143" s="522"/>
      <c r="Z143" s="522"/>
      <c r="AA143" s="522"/>
      <c r="AB143" s="522"/>
      <c r="AC143" s="522"/>
      <c r="AD143" s="522"/>
      <c r="AE143" s="522"/>
      <c r="AF143" s="522"/>
      <c r="AG143" s="522"/>
      <c r="AH143" s="522"/>
      <c r="AI143" s="522"/>
      <c r="AJ143" s="522"/>
      <c r="AK143" s="522"/>
      <c r="AL143" s="522"/>
      <c r="AM143" s="522"/>
      <c r="AN143" s="522"/>
      <c r="AO143" s="522"/>
      <c r="AP143" s="522"/>
      <c r="AQ143" s="522"/>
      <c r="AR143" s="522"/>
      <c r="AS143" s="522"/>
      <c r="AT143" s="522"/>
      <c r="AU143" s="522"/>
      <c r="AV143" s="522"/>
      <c r="AW143" s="522"/>
      <c r="AX143" s="522"/>
      <c r="AY143" s="522"/>
      <c r="AZ143" s="522"/>
      <c r="BA143" s="522"/>
      <c r="BB143" s="522"/>
      <c r="BC143" s="522"/>
      <c r="BD143" s="522"/>
    </row>
    <row r="144" spans="1:56">
      <c r="A144" s="513"/>
      <c r="B144" s="522"/>
      <c r="C144" s="522"/>
      <c r="D144" s="522"/>
      <c r="E144" s="522"/>
      <c r="F144" s="522"/>
      <c r="G144" s="522"/>
      <c r="H144" s="522"/>
      <c r="I144" s="522"/>
      <c r="J144" s="522"/>
      <c r="K144" s="522"/>
      <c r="L144" s="522"/>
      <c r="M144" s="522"/>
      <c r="N144" s="522"/>
      <c r="O144" s="522"/>
      <c r="P144" s="522"/>
      <c r="Q144" s="522"/>
      <c r="R144" s="522"/>
      <c r="S144" s="522"/>
      <c r="T144" s="522"/>
      <c r="U144" s="522"/>
      <c r="V144" s="522"/>
      <c r="W144" s="522"/>
      <c r="X144" s="522"/>
      <c r="Y144" s="522"/>
      <c r="Z144" s="522"/>
      <c r="AA144" s="522"/>
      <c r="AB144" s="522"/>
      <c r="AC144" s="522"/>
      <c r="AD144" s="522"/>
      <c r="AE144" s="522"/>
      <c r="AF144" s="522"/>
      <c r="AG144" s="522"/>
      <c r="AH144" s="522"/>
      <c r="AI144" s="522"/>
      <c r="AJ144" s="522"/>
      <c r="AK144" s="522"/>
      <c r="AL144" s="522"/>
      <c r="AM144" s="522"/>
      <c r="AN144" s="522"/>
      <c r="AO144" s="522"/>
      <c r="AP144" s="522"/>
      <c r="AQ144" s="522"/>
      <c r="AR144" s="522"/>
      <c r="AS144" s="522"/>
      <c r="AT144" s="522"/>
      <c r="AU144" s="522"/>
      <c r="AV144" s="522"/>
      <c r="AW144" s="522"/>
      <c r="AX144" s="522"/>
      <c r="AY144" s="522"/>
      <c r="AZ144" s="522"/>
      <c r="BA144" s="522"/>
      <c r="BB144" s="522"/>
      <c r="BC144" s="522"/>
      <c r="BD144" s="522"/>
    </row>
    <row r="145" spans="1:56">
      <c r="A145" s="513"/>
      <c r="B145" s="522"/>
      <c r="C145" s="522"/>
      <c r="D145" s="522"/>
      <c r="E145" s="522"/>
      <c r="F145" s="522"/>
      <c r="G145" s="522"/>
      <c r="H145" s="522"/>
      <c r="I145" s="522"/>
      <c r="J145" s="522"/>
      <c r="K145" s="522"/>
      <c r="L145" s="522"/>
      <c r="M145" s="522"/>
      <c r="N145" s="522"/>
      <c r="O145" s="522"/>
      <c r="P145" s="522"/>
      <c r="Q145" s="522"/>
      <c r="R145" s="522"/>
      <c r="S145" s="522"/>
      <c r="T145" s="522"/>
      <c r="U145" s="522"/>
      <c r="V145" s="522"/>
      <c r="W145" s="522"/>
      <c r="X145" s="522"/>
      <c r="Y145" s="522"/>
      <c r="Z145" s="522"/>
      <c r="AA145" s="522"/>
      <c r="AB145" s="522"/>
      <c r="AC145" s="522"/>
      <c r="AD145" s="522"/>
      <c r="AE145" s="522"/>
      <c r="AF145" s="522"/>
      <c r="AG145" s="522"/>
      <c r="AH145" s="522"/>
      <c r="AI145" s="522"/>
      <c r="AJ145" s="522"/>
      <c r="AK145" s="522"/>
      <c r="AL145" s="522"/>
      <c r="AM145" s="522"/>
      <c r="AN145" s="522"/>
      <c r="AO145" s="522"/>
      <c r="AP145" s="522"/>
      <c r="AQ145" s="522"/>
      <c r="AR145" s="522"/>
      <c r="AS145" s="522"/>
      <c r="AT145" s="522"/>
      <c r="AU145" s="522"/>
      <c r="AV145" s="522"/>
      <c r="AW145" s="522"/>
      <c r="AX145" s="522"/>
      <c r="AY145" s="522"/>
      <c r="AZ145" s="522"/>
      <c r="BA145" s="522"/>
      <c r="BB145" s="522"/>
      <c r="BC145" s="522"/>
      <c r="BD145" s="522"/>
    </row>
    <row r="146" spans="1:56">
      <c r="A146" s="513"/>
      <c r="B146" s="522"/>
      <c r="C146" s="522"/>
      <c r="D146" s="522"/>
      <c r="E146" s="522"/>
      <c r="F146" s="522"/>
      <c r="G146" s="522"/>
      <c r="H146" s="522"/>
      <c r="I146" s="522"/>
      <c r="J146" s="522"/>
      <c r="K146" s="522"/>
      <c r="L146" s="522"/>
      <c r="M146" s="522"/>
      <c r="N146" s="522"/>
      <c r="O146" s="522"/>
      <c r="P146" s="522"/>
      <c r="Q146" s="522"/>
      <c r="R146" s="522"/>
      <c r="S146" s="522"/>
      <c r="T146" s="522"/>
      <c r="U146" s="522"/>
      <c r="V146" s="522"/>
      <c r="W146" s="522"/>
      <c r="X146" s="522"/>
      <c r="Y146" s="522"/>
      <c r="Z146" s="522"/>
      <c r="AA146" s="522"/>
      <c r="AB146" s="522"/>
      <c r="AC146" s="522"/>
      <c r="AD146" s="522"/>
      <c r="AE146" s="522"/>
      <c r="AF146" s="522"/>
      <c r="AG146" s="522"/>
      <c r="AH146" s="522"/>
      <c r="AI146" s="522"/>
      <c r="AJ146" s="522"/>
      <c r="AK146" s="522"/>
      <c r="AL146" s="522"/>
      <c r="AM146" s="522"/>
      <c r="AN146" s="522"/>
      <c r="AO146" s="522"/>
      <c r="AP146" s="522"/>
      <c r="AQ146" s="522"/>
      <c r="AR146" s="522"/>
      <c r="AS146" s="522"/>
      <c r="AT146" s="522"/>
      <c r="AU146" s="522"/>
      <c r="AV146" s="522"/>
      <c r="AW146" s="522"/>
      <c r="AX146" s="522"/>
      <c r="AY146" s="522"/>
      <c r="AZ146" s="522"/>
      <c r="BA146" s="522"/>
      <c r="BB146" s="522"/>
      <c r="BC146" s="522"/>
      <c r="BD146" s="522"/>
    </row>
    <row r="147" spans="1:56">
      <c r="A147" s="513"/>
      <c r="B147" s="522"/>
      <c r="C147" s="522"/>
      <c r="D147" s="522"/>
      <c r="E147" s="522"/>
      <c r="F147" s="522"/>
      <c r="G147" s="522"/>
      <c r="H147" s="522"/>
      <c r="I147" s="522"/>
      <c r="J147" s="522"/>
      <c r="K147" s="522"/>
      <c r="L147" s="522"/>
      <c r="M147" s="522"/>
      <c r="N147" s="522"/>
      <c r="O147" s="522"/>
      <c r="P147" s="522"/>
      <c r="Q147" s="522"/>
      <c r="R147" s="522"/>
      <c r="S147" s="522"/>
      <c r="T147" s="522"/>
      <c r="U147" s="522"/>
      <c r="V147" s="522"/>
      <c r="W147" s="522"/>
      <c r="X147" s="522"/>
      <c r="Y147" s="522"/>
      <c r="Z147" s="522"/>
      <c r="AA147" s="522"/>
      <c r="AB147" s="522"/>
      <c r="AC147" s="522"/>
      <c r="AD147" s="522"/>
      <c r="AE147" s="522"/>
      <c r="AF147" s="522"/>
      <c r="AG147" s="522"/>
      <c r="AH147" s="522"/>
      <c r="AI147" s="522"/>
      <c r="AJ147" s="522"/>
      <c r="AK147" s="522"/>
      <c r="AL147" s="522"/>
      <c r="AM147" s="522"/>
      <c r="AN147" s="522"/>
      <c r="AO147" s="522"/>
      <c r="AP147" s="522"/>
      <c r="AQ147" s="522"/>
      <c r="AR147" s="522"/>
      <c r="AS147" s="522"/>
      <c r="AT147" s="522"/>
      <c r="AU147" s="522"/>
      <c r="AV147" s="522"/>
      <c r="AW147" s="522"/>
      <c r="AX147" s="522"/>
      <c r="AY147" s="522"/>
      <c r="AZ147" s="522"/>
      <c r="BA147" s="522"/>
      <c r="BB147" s="522"/>
      <c r="BC147" s="522"/>
      <c r="BD147" s="522"/>
    </row>
    <row r="148" spans="1:56">
      <c r="A148" s="513"/>
      <c r="B148" s="522"/>
      <c r="C148" s="522"/>
      <c r="D148" s="522"/>
      <c r="E148" s="522"/>
      <c r="F148" s="522"/>
      <c r="G148" s="522"/>
      <c r="H148" s="522"/>
      <c r="I148" s="522"/>
      <c r="J148" s="522"/>
      <c r="K148" s="522"/>
      <c r="L148" s="522"/>
      <c r="M148" s="522"/>
      <c r="N148" s="522"/>
      <c r="O148" s="522"/>
      <c r="P148" s="522"/>
      <c r="Q148" s="522"/>
      <c r="R148" s="522"/>
      <c r="S148" s="522"/>
      <c r="T148" s="522"/>
      <c r="U148" s="522"/>
      <c r="V148" s="522"/>
      <c r="W148" s="522"/>
      <c r="X148" s="522"/>
      <c r="Y148" s="522"/>
      <c r="Z148" s="522"/>
      <c r="AA148" s="522"/>
      <c r="AB148" s="522"/>
      <c r="AC148" s="522"/>
      <c r="AD148" s="522"/>
      <c r="AE148" s="522"/>
      <c r="AF148" s="522"/>
      <c r="AG148" s="522"/>
      <c r="AH148" s="522"/>
      <c r="AI148" s="522"/>
      <c r="AJ148" s="522"/>
      <c r="AK148" s="522"/>
      <c r="AL148" s="522"/>
      <c r="AM148" s="522"/>
      <c r="AN148" s="522"/>
      <c r="AO148" s="522"/>
      <c r="AP148" s="522"/>
      <c r="AQ148" s="522"/>
      <c r="AR148" s="522"/>
      <c r="AS148" s="522"/>
      <c r="AT148" s="522"/>
      <c r="AU148" s="522"/>
      <c r="AV148" s="522"/>
      <c r="AW148" s="522"/>
      <c r="AX148" s="522"/>
      <c r="AY148" s="522"/>
      <c r="AZ148" s="522"/>
      <c r="BA148" s="522"/>
      <c r="BB148" s="522"/>
      <c r="BC148" s="522"/>
      <c r="BD148" s="522"/>
    </row>
    <row r="149" spans="1:56">
      <c r="A149" s="513"/>
      <c r="B149" s="522"/>
      <c r="C149" s="522"/>
      <c r="D149" s="522"/>
      <c r="E149" s="522"/>
      <c r="F149" s="522"/>
      <c r="G149" s="522"/>
      <c r="H149" s="522"/>
      <c r="I149" s="522"/>
      <c r="J149" s="522"/>
      <c r="K149" s="522"/>
      <c r="L149" s="522"/>
      <c r="M149" s="522"/>
      <c r="N149" s="522"/>
      <c r="O149" s="522"/>
      <c r="P149" s="522"/>
      <c r="Q149" s="522"/>
      <c r="R149" s="522"/>
      <c r="S149" s="522"/>
      <c r="T149" s="522"/>
      <c r="U149" s="522"/>
      <c r="V149" s="522"/>
      <c r="W149" s="522"/>
      <c r="X149" s="522"/>
      <c r="Y149" s="522"/>
      <c r="Z149" s="522"/>
      <c r="AA149" s="522"/>
      <c r="AB149" s="522"/>
      <c r="AC149" s="522"/>
      <c r="AD149" s="522"/>
      <c r="AE149" s="522"/>
      <c r="AF149" s="522"/>
      <c r="AG149" s="522"/>
      <c r="AH149" s="522"/>
      <c r="AI149" s="522"/>
      <c r="AJ149" s="522"/>
      <c r="AK149" s="522"/>
      <c r="AL149" s="522"/>
      <c r="AM149" s="522"/>
      <c r="AN149" s="522"/>
      <c r="AO149" s="522"/>
      <c r="AP149" s="522"/>
      <c r="AQ149" s="522"/>
      <c r="AR149" s="522"/>
      <c r="AS149" s="522"/>
      <c r="AT149" s="522"/>
      <c r="AU149" s="522"/>
      <c r="AV149" s="522"/>
      <c r="AW149" s="522"/>
      <c r="AX149" s="522"/>
      <c r="AY149" s="522"/>
      <c r="AZ149" s="522"/>
      <c r="BA149" s="522"/>
      <c r="BB149" s="522"/>
      <c r="BC149" s="522"/>
      <c r="BD149" s="522"/>
    </row>
    <row r="150" spans="1:56">
      <c r="A150" s="513"/>
      <c r="B150" s="522"/>
      <c r="C150" s="522"/>
      <c r="D150" s="522"/>
      <c r="E150" s="522"/>
      <c r="F150" s="522"/>
      <c r="G150" s="522"/>
      <c r="H150" s="522"/>
      <c r="I150" s="522"/>
      <c r="J150" s="522"/>
      <c r="K150" s="522"/>
      <c r="L150" s="522"/>
      <c r="M150" s="522"/>
      <c r="N150" s="522"/>
      <c r="O150" s="522"/>
      <c r="P150" s="522"/>
      <c r="Q150" s="522"/>
      <c r="R150" s="522"/>
      <c r="S150" s="522"/>
      <c r="T150" s="522"/>
      <c r="U150" s="522"/>
      <c r="V150" s="522"/>
      <c r="W150" s="522"/>
      <c r="X150" s="522"/>
      <c r="Y150" s="522"/>
      <c r="Z150" s="522"/>
      <c r="AA150" s="522"/>
      <c r="AB150" s="522"/>
      <c r="AC150" s="522"/>
      <c r="AD150" s="522"/>
      <c r="AE150" s="522"/>
      <c r="AF150" s="522"/>
      <c r="AG150" s="522"/>
      <c r="AH150" s="522"/>
      <c r="AI150" s="522"/>
      <c r="AJ150" s="522"/>
      <c r="AK150" s="522"/>
      <c r="AL150" s="522"/>
      <c r="AM150" s="522"/>
      <c r="AN150" s="522"/>
      <c r="AO150" s="522"/>
      <c r="AP150" s="522"/>
      <c r="AQ150" s="522"/>
      <c r="AR150" s="522"/>
      <c r="AS150" s="522"/>
      <c r="AT150" s="522"/>
      <c r="AU150" s="522"/>
      <c r="AV150" s="522"/>
      <c r="AW150" s="522"/>
      <c r="AX150" s="522"/>
      <c r="AY150" s="522"/>
      <c r="AZ150" s="522"/>
      <c r="BA150" s="522"/>
      <c r="BB150" s="522"/>
      <c r="BC150" s="522"/>
      <c r="BD150" s="522"/>
    </row>
    <row r="151" spans="1:56">
      <c r="A151" s="513"/>
      <c r="B151" s="522"/>
      <c r="C151" s="522"/>
      <c r="D151" s="522"/>
      <c r="E151" s="522"/>
      <c r="F151" s="522"/>
      <c r="G151" s="522"/>
      <c r="H151" s="522"/>
      <c r="I151" s="522"/>
      <c r="J151" s="522"/>
      <c r="K151" s="522"/>
      <c r="L151" s="522"/>
      <c r="M151" s="522"/>
      <c r="N151" s="522"/>
      <c r="O151" s="522"/>
      <c r="P151" s="522"/>
      <c r="Q151" s="522"/>
      <c r="R151" s="522"/>
      <c r="S151" s="522"/>
      <c r="T151" s="522"/>
      <c r="U151" s="522"/>
      <c r="V151" s="522"/>
      <c r="W151" s="522"/>
      <c r="X151" s="522"/>
      <c r="Y151" s="522"/>
      <c r="Z151" s="522"/>
      <c r="AA151" s="522"/>
      <c r="AB151" s="522"/>
      <c r="AC151" s="522"/>
      <c r="AD151" s="522"/>
      <c r="AE151" s="522"/>
      <c r="AF151" s="522"/>
      <c r="AG151" s="522"/>
      <c r="AH151" s="522"/>
      <c r="AI151" s="522"/>
      <c r="AJ151" s="522"/>
      <c r="AK151" s="522"/>
      <c r="AL151" s="522"/>
      <c r="AM151" s="522"/>
      <c r="AN151" s="522"/>
      <c r="AO151" s="522"/>
      <c r="AP151" s="522"/>
      <c r="AQ151" s="522"/>
      <c r="AR151" s="522"/>
      <c r="AS151" s="522"/>
      <c r="AT151" s="522"/>
      <c r="AU151" s="522"/>
      <c r="AV151" s="522"/>
      <c r="AW151" s="522"/>
      <c r="AX151" s="522"/>
      <c r="AY151" s="522"/>
      <c r="AZ151" s="522"/>
      <c r="BA151" s="522"/>
      <c r="BB151" s="522"/>
      <c r="BC151" s="522"/>
      <c r="BD151" s="522"/>
    </row>
    <row r="152" spans="1:56">
      <c r="A152" s="513"/>
      <c r="B152" s="522"/>
      <c r="C152" s="522"/>
      <c r="D152" s="522"/>
      <c r="E152" s="522"/>
      <c r="F152" s="522"/>
      <c r="G152" s="522"/>
      <c r="H152" s="522"/>
      <c r="I152" s="522"/>
      <c r="J152" s="522"/>
      <c r="K152" s="522"/>
      <c r="L152" s="522"/>
      <c r="M152" s="522"/>
      <c r="N152" s="522"/>
      <c r="O152" s="522"/>
      <c r="P152" s="522"/>
      <c r="Q152" s="522"/>
      <c r="R152" s="522"/>
      <c r="S152" s="522"/>
      <c r="T152" s="522"/>
      <c r="U152" s="522"/>
      <c r="V152" s="522"/>
      <c r="W152" s="522"/>
      <c r="X152" s="522"/>
      <c r="Y152" s="522"/>
      <c r="Z152" s="522"/>
      <c r="AA152" s="522"/>
      <c r="AB152" s="522"/>
      <c r="AC152" s="522"/>
      <c r="AD152" s="522"/>
      <c r="AE152" s="522"/>
      <c r="AF152" s="522"/>
      <c r="AG152" s="522"/>
      <c r="AH152" s="522"/>
      <c r="AI152" s="522"/>
      <c r="AJ152" s="522"/>
      <c r="AK152" s="522"/>
      <c r="AL152" s="522"/>
      <c r="AM152" s="522"/>
      <c r="AN152" s="522"/>
      <c r="AO152" s="522"/>
      <c r="AP152" s="522"/>
      <c r="AQ152" s="522"/>
      <c r="AR152" s="522"/>
      <c r="AS152" s="522"/>
      <c r="AT152" s="522"/>
      <c r="AU152" s="522"/>
      <c r="AV152" s="522"/>
      <c r="AW152" s="522"/>
      <c r="AX152" s="522"/>
      <c r="AY152" s="522"/>
      <c r="AZ152" s="522"/>
      <c r="BA152" s="522"/>
      <c r="BB152" s="522"/>
      <c r="BC152" s="522"/>
      <c r="BD152" s="522"/>
    </row>
    <row r="153" spans="1:56">
      <c r="A153" s="513"/>
      <c r="B153" s="522"/>
      <c r="C153" s="522"/>
      <c r="D153" s="522"/>
      <c r="E153" s="522"/>
      <c r="F153" s="522"/>
      <c r="G153" s="522"/>
      <c r="H153" s="522"/>
      <c r="I153" s="522"/>
      <c r="J153" s="522"/>
      <c r="K153" s="522"/>
      <c r="L153" s="522"/>
      <c r="M153" s="522"/>
      <c r="N153" s="522"/>
      <c r="O153" s="522"/>
      <c r="P153" s="522"/>
      <c r="Q153" s="522"/>
      <c r="R153" s="522"/>
      <c r="S153" s="522"/>
      <c r="T153" s="522"/>
      <c r="U153" s="522"/>
      <c r="V153" s="522"/>
      <c r="W153" s="522"/>
      <c r="X153" s="522"/>
      <c r="Y153" s="522"/>
      <c r="Z153" s="522"/>
      <c r="AA153" s="522"/>
      <c r="AB153" s="522"/>
      <c r="AC153" s="522"/>
      <c r="AD153" s="522"/>
      <c r="AE153" s="522"/>
      <c r="AF153" s="522"/>
      <c r="AG153" s="522"/>
      <c r="AH153" s="522"/>
      <c r="AI153" s="522"/>
      <c r="AJ153" s="522"/>
      <c r="AK153" s="522"/>
      <c r="AL153" s="522"/>
      <c r="AM153" s="522"/>
      <c r="AN153" s="522"/>
      <c r="AO153" s="522"/>
      <c r="AP153" s="522"/>
      <c r="AQ153" s="522"/>
      <c r="AR153" s="522"/>
      <c r="AS153" s="522"/>
      <c r="AT153" s="522"/>
      <c r="AU153" s="522"/>
      <c r="AV153" s="522"/>
      <c r="AW153" s="522"/>
      <c r="AX153" s="522"/>
      <c r="AY153" s="522"/>
      <c r="AZ153" s="522"/>
      <c r="BA153" s="522"/>
      <c r="BB153" s="522"/>
      <c r="BC153" s="522"/>
      <c r="BD153" s="522"/>
    </row>
    <row r="154" spans="1:56">
      <c r="A154" s="513"/>
      <c r="B154" s="522"/>
      <c r="C154" s="522"/>
      <c r="D154" s="522"/>
      <c r="E154" s="522"/>
      <c r="F154" s="522"/>
      <c r="G154" s="522"/>
      <c r="H154" s="522"/>
      <c r="I154" s="522"/>
      <c r="J154" s="522"/>
      <c r="K154" s="522"/>
      <c r="L154" s="522"/>
      <c r="M154" s="522"/>
      <c r="N154" s="522"/>
      <c r="O154" s="522"/>
      <c r="P154" s="522"/>
      <c r="Q154" s="522"/>
      <c r="R154" s="522"/>
      <c r="S154" s="522"/>
      <c r="T154" s="522"/>
      <c r="U154" s="522"/>
      <c r="V154" s="522"/>
      <c r="W154" s="522"/>
      <c r="X154" s="522"/>
      <c r="Y154" s="522"/>
      <c r="Z154" s="522"/>
      <c r="AA154" s="522"/>
      <c r="AB154" s="522"/>
      <c r="AC154" s="522"/>
      <c r="AD154" s="522"/>
      <c r="AE154" s="522"/>
      <c r="AF154" s="522"/>
      <c r="AG154" s="522"/>
      <c r="AH154" s="522"/>
      <c r="AI154" s="522"/>
      <c r="AJ154" s="522"/>
      <c r="AK154" s="522"/>
      <c r="AL154" s="522"/>
      <c r="AM154" s="522"/>
      <c r="AN154" s="522"/>
      <c r="AO154" s="522"/>
      <c r="AP154" s="522"/>
      <c r="AQ154" s="522"/>
      <c r="AR154" s="522"/>
      <c r="AS154" s="522"/>
      <c r="AT154" s="522"/>
      <c r="AU154" s="522"/>
      <c r="AV154" s="522"/>
      <c r="AW154" s="522"/>
      <c r="AX154" s="522"/>
      <c r="AY154" s="522"/>
      <c r="AZ154" s="522"/>
      <c r="BA154" s="522"/>
      <c r="BB154" s="522"/>
      <c r="BC154" s="522"/>
      <c r="BD154" s="522"/>
    </row>
    <row r="155" spans="1:56">
      <c r="A155" s="513"/>
      <c r="B155" s="522"/>
      <c r="C155" s="522"/>
      <c r="D155" s="522"/>
      <c r="E155" s="522"/>
      <c r="F155" s="522"/>
      <c r="G155" s="522"/>
      <c r="H155" s="522"/>
      <c r="I155" s="522"/>
      <c r="J155" s="522"/>
      <c r="K155" s="522"/>
      <c r="L155" s="522"/>
      <c r="M155" s="522"/>
      <c r="N155" s="522"/>
      <c r="O155" s="522"/>
      <c r="P155" s="522"/>
      <c r="Q155" s="522"/>
      <c r="R155" s="522"/>
      <c r="S155" s="522"/>
      <c r="T155" s="522"/>
      <c r="U155" s="522"/>
      <c r="V155" s="522"/>
      <c r="W155" s="522"/>
      <c r="X155" s="522"/>
      <c r="Y155" s="522"/>
      <c r="Z155" s="522"/>
      <c r="AA155" s="522"/>
      <c r="AB155" s="522"/>
      <c r="AC155" s="522"/>
      <c r="AD155" s="522"/>
      <c r="AE155" s="522"/>
      <c r="AF155" s="522"/>
      <c r="AG155" s="522"/>
      <c r="AH155" s="522"/>
      <c r="AI155" s="522"/>
      <c r="AJ155" s="522"/>
      <c r="AK155" s="522"/>
      <c r="AL155" s="522"/>
      <c r="AM155" s="522"/>
      <c r="AN155" s="522"/>
      <c r="AO155" s="522"/>
      <c r="AP155" s="522"/>
      <c r="AQ155" s="522"/>
      <c r="AR155" s="522"/>
      <c r="AS155" s="522"/>
      <c r="AT155" s="522"/>
      <c r="AU155" s="522"/>
      <c r="AV155" s="522"/>
      <c r="AW155" s="522"/>
      <c r="AX155" s="522"/>
      <c r="AY155" s="522"/>
      <c r="AZ155" s="522"/>
      <c r="BA155" s="522"/>
      <c r="BB155" s="522"/>
      <c r="BC155" s="522"/>
      <c r="BD155" s="522"/>
    </row>
    <row r="156" spans="1:56">
      <c r="A156" s="513"/>
      <c r="B156" s="522"/>
      <c r="C156" s="522"/>
      <c r="D156" s="522"/>
      <c r="E156" s="522"/>
      <c r="F156" s="522"/>
      <c r="G156" s="522"/>
      <c r="H156" s="522"/>
      <c r="I156" s="522"/>
      <c r="J156" s="522"/>
      <c r="K156" s="522"/>
      <c r="L156" s="522"/>
      <c r="M156" s="522"/>
      <c r="N156" s="522"/>
      <c r="O156" s="522"/>
      <c r="P156" s="522"/>
      <c r="Q156" s="522"/>
      <c r="R156" s="522"/>
      <c r="S156" s="522"/>
      <c r="T156" s="522"/>
      <c r="U156" s="522"/>
      <c r="V156" s="522"/>
      <c r="W156" s="522"/>
      <c r="X156" s="522"/>
      <c r="Y156" s="522"/>
      <c r="Z156" s="522"/>
      <c r="AA156" s="522"/>
      <c r="AB156" s="522"/>
      <c r="AC156" s="522"/>
      <c r="AD156" s="522"/>
      <c r="AE156" s="522"/>
      <c r="AF156" s="522"/>
      <c r="AG156" s="522"/>
      <c r="AH156" s="522"/>
      <c r="AI156" s="522"/>
      <c r="AJ156" s="522"/>
      <c r="AK156" s="522"/>
      <c r="AL156" s="522"/>
      <c r="AM156" s="522"/>
      <c r="AN156" s="522"/>
      <c r="AO156" s="522"/>
      <c r="AP156" s="522"/>
      <c r="AQ156" s="522"/>
      <c r="AR156" s="522"/>
      <c r="AS156" s="522"/>
      <c r="AT156" s="522"/>
      <c r="AU156" s="522"/>
      <c r="AV156" s="522"/>
      <c r="AW156" s="522"/>
      <c r="AX156" s="522"/>
      <c r="AY156" s="522"/>
      <c r="AZ156" s="522"/>
      <c r="BA156" s="522"/>
      <c r="BB156" s="522"/>
      <c r="BC156" s="522"/>
      <c r="BD156" s="522"/>
    </row>
    <row r="157" spans="1:56">
      <c r="A157" s="513"/>
      <c r="B157" s="522"/>
      <c r="C157" s="522"/>
      <c r="D157" s="522"/>
      <c r="E157" s="522"/>
      <c r="F157" s="522"/>
      <c r="G157" s="522"/>
      <c r="H157" s="522"/>
      <c r="I157" s="522"/>
      <c r="J157" s="522"/>
      <c r="K157" s="522"/>
      <c r="L157" s="522"/>
      <c r="M157" s="522"/>
      <c r="N157" s="522"/>
      <c r="O157" s="522"/>
      <c r="P157" s="522"/>
      <c r="Q157" s="522"/>
      <c r="R157" s="522"/>
      <c r="S157" s="522"/>
      <c r="T157" s="522"/>
      <c r="U157" s="522"/>
      <c r="V157" s="522"/>
      <c r="W157" s="522"/>
      <c r="X157" s="522"/>
      <c r="Y157" s="522"/>
      <c r="Z157" s="522"/>
      <c r="AA157" s="522"/>
      <c r="AB157" s="522"/>
      <c r="AC157" s="522"/>
      <c r="AD157" s="522"/>
      <c r="AE157" s="522"/>
      <c r="AF157" s="522"/>
      <c r="AG157" s="522"/>
      <c r="AH157" s="522"/>
      <c r="AI157" s="522"/>
      <c r="AJ157" s="522"/>
      <c r="AK157" s="522"/>
      <c r="AL157" s="522"/>
      <c r="AM157" s="522"/>
      <c r="AN157" s="522"/>
      <c r="AO157" s="522"/>
      <c r="AP157" s="522"/>
      <c r="AQ157" s="522"/>
      <c r="AR157" s="522"/>
      <c r="AS157" s="522"/>
      <c r="AT157" s="522"/>
      <c r="AU157" s="522"/>
      <c r="AV157" s="522"/>
      <c r="AW157" s="522"/>
      <c r="AX157" s="522"/>
      <c r="AY157" s="522"/>
      <c r="AZ157" s="522"/>
      <c r="BA157" s="522"/>
      <c r="BB157" s="522"/>
      <c r="BC157" s="522"/>
      <c r="BD157" s="522"/>
    </row>
    <row r="158" spans="1:56">
      <c r="A158" s="513"/>
      <c r="B158" s="522"/>
      <c r="C158" s="522"/>
      <c r="D158" s="522"/>
      <c r="E158" s="522"/>
      <c r="F158" s="522"/>
      <c r="G158" s="522"/>
      <c r="H158" s="522"/>
      <c r="I158" s="522"/>
      <c r="J158" s="522"/>
      <c r="K158" s="522"/>
      <c r="L158" s="522"/>
      <c r="M158" s="522"/>
      <c r="N158" s="522"/>
      <c r="O158" s="522"/>
      <c r="P158" s="522"/>
      <c r="Q158" s="522"/>
      <c r="R158" s="522"/>
      <c r="S158" s="522"/>
      <c r="T158" s="522"/>
      <c r="U158" s="522"/>
      <c r="V158" s="522"/>
      <c r="W158" s="522"/>
      <c r="X158" s="522"/>
      <c r="Y158" s="522"/>
      <c r="Z158" s="522"/>
      <c r="AA158" s="522"/>
      <c r="AB158" s="522"/>
      <c r="AC158" s="522"/>
      <c r="AD158" s="522"/>
      <c r="AE158" s="522"/>
      <c r="AF158" s="522"/>
      <c r="AG158" s="522"/>
      <c r="AH158" s="522"/>
      <c r="AI158" s="522"/>
      <c r="AJ158" s="522"/>
      <c r="AK158" s="522"/>
      <c r="AL158" s="522"/>
      <c r="AM158" s="522"/>
      <c r="AN158" s="522"/>
      <c r="AO158" s="522"/>
      <c r="AP158" s="522"/>
      <c r="AQ158" s="522"/>
      <c r="AR158" s="522"/>
      <c r="AS158" s="522"/>
      <c r="AT158" s="522"/>
      <c r="AU158" s="522"/>
      <c r="AV158" s="522"/>
      <c r="AW158" s="522"/>
      <c r="AX158" s="522"/>
      <c r="AY158" s="522"/>
      <c r="AZ158" s="522"/>
      <c r="BA158" s="522"/>
      <c r="BB158" s="522"/>
      <c r="BC158" s="522"/>
      <c r="BD158" s="522"/>
    </row>
    <row r="159" spans="1:56">
      <c r="A159" s="513"/>
      <c r="B159" s="522"/>
      <c r="C159" s="522"/>
      <c r="D159" s="522"/>
      <c r="E159" s="522"/>
      <c r="F159" s="522"/>
      <c r="G159" s="522"/>
      <c r="H159" s="522"/>
      <c r="I159" s="522"/>
      <c r="J159" s="522"/>
      <c r="K159" s="522"/>
      <c r="L159" s="522"/>
      <c r="M159" s="522"/>
      <c r="N159" s="522"/>
      <c r="O159" s="522"/>
      <c r="P159" s="522"/>
      <c r="Q159" s="522"/>
      <c r="R159" s="522"/>
      <c r="S159" s="522"/>
      <c r="T159" s="522"/>
      <c r="U159" s="522"/>
      <c r="V159" s="522"/>
      <c r="W159" s="522"/>
      <c r="X159" s="522"/>
      <c r="Y159" s="522"/>
      <c r="Z159" s="522"/>
      <c r="AA159" s="522"/>
      <c r="AB159" s="522"/>
      <c r="AC159" s="522"/>
      <c r="AD159" s="522"/>
      <c r="AE159" s="522"/>
      <c r="AF159" s="522"/>
      <c r="AG159" s="522"/>
      <c r="AH159" s="522"/>
      <c r="AI159" s="522"/>
      <c r="AJ159" s="522"/>
      <c r="AK159" s="522"/>
      <c r="AL159" s="522"/>
      <c r="AM159" s="522"/>
      <c r="AN159" s="522"/>
      <c r="AO159" s="522"/>
      <c r="AP159" s="522"/>
      <c r="AQ159" s="522"/>
      <c r="AR159" s="522"/>
      <c r="AS159" s="522"/>
      <c r="AT159" s="522"/>
      <c r="AU159" s="522"/>
      <c r="AV159" s="522"/>
      <c r="AW159" s="522"/>
      <c r="AX159" s="522"/>
      <c r="AY159" s="522"/>
      <c r="AZ159" s="522"/>
      <c r="BA159" s="522"/>
      <c r="BB159" s="522"/>
      <c r="BC159" s="522"/>
      <c r="BD159" s="522"/>
    </row>
    <row r="160" spans="1:56">
      <c r="A160" s="513"/>
      <c r="B160" s="522"/>
      <c r="C160" s="522"/>
      <c r="D160" s="522"/>
      <c r="E160" s="522"/>
      <c r="F160" s="522"/>
      <c r="G160" s="522"/>
      <c r="H160" s="522"/>
      <c r="I160" s="522"/>
      <c r="J160" s="522"/>
      <c r="K160" s="522"/>
      <c r="L160" s="522"/>
      <c r="M160" s="522"/>
      <c r="N160" s="522"/>
      <c r="O160" s="522"/>
      <c r="P160" s="522"/>
      <c r="Q160" s="522"/>
      <c r="R160" s="522"/>
      <c r="S160" s="522"/>
      <c r="T160" s="522"/>
      <c r="U160" s="522"/>
      <c r="V160" s="522"/>
      <c r="W160" s="522"/>
      <c r="X160" s="522"/>
      <c r="Y160" s="522"/>
      <c r="Z160" s="522"/>
      <c r="AA160" s="522"/>
      <c r="AB160" s="522"/>
      <c r="AC160" s="522"/>
      <c r="AD160" s="522"/>
      <c r="AE160" s="522"/>
      <c r="AF160" s="522"/>
      <c r="AG160" s="522"/>
      <c r="AH160" s="522"/>
      <c r="AI160" s="522"/>
      <c r="AJ160" s="522"/>
      <c r="AK160" s="522"/>
      <c r="AL160" s="522"/>
      <c r="AM160" s="522"/>
      <c r="AN160" s="522"/>
      <c r="AO160" s="522"/>
      <c r="AP160" s="522"/>
      <c r="AQ160" s="522"/>
      <c r="AR160" s="522"/>
      <c r="AS160" s="522"/>
      <c r="AT160" s="522"/>
      <c r="AU160" s="522"/>
      <c r="AV160" s="522"/>
      <c r="AW160" s="522"/>
      <c r="AX160" s="522"/>
      <c r="AY160" s="522"/>
      <c r="AZ160" s="522"/>
      <c r="BA160" s="522"/>
      <c r="BB160" s="522"/>
      <c r="BC160" s="522"/>
      <c r="BD160" s="522"/>
    </row>
    <row r="161" spans="1:56">
      <c r="A161" s="513"/>
      <c r="B161" s="522"/>
      <c r="C161" s="522"/>
      <c r="D161" s="522"/>
      <c r="E161" s="522"/>
      <c r="F161" s="522"/>
      <c r="G161" s="522"/>
      <c r="H161" s="522"/>
      <c r="I161" s="522"/>
      <c r="J161" s="522"/>
      <c r="K161" s="522"/>
      <c r="L161" s="522"/>
      <c r="M161" s="522"/>
      <c r="N161" s="522"/>
      <c r="O161" s="522"/>
      <c r="P161" s="522"/>
      <c r="Q161" s="522"/>
      <c r="R161" s="522"/>
      <c r="S161" s="522"/>
      <c r="T161" s="522"/>
      <c r="U161" s="522"/>
      <c r="V161" s="522"/>
      <c r="W161" s="522"/>
      <c r="X161" s="522"/>
      <c r="Y161" s="522"/>
      <c r="Z161" s="522"/>
      <c r="AA161" s="522"/>
      <c r="AB161" s="522"/>
      <c r="AC161" s="522"/>
      <c r="AD161" s="522"/>
      <c r="AE161" s="522"/>
      <c r="AF161" s="522"/>
      <c r="AG161" s="522"/>
      <c r="AH161" s="522"/>
      <c r="AI161" s="522"/>
      <c r="AJ161" s="522"/>
      <c r="AK161" s="522"/>
      <c r="AL161" s="522"/>
      <c r="AM161" s="522"/>
      <c r="AN161" s="522"/>
      <c r="AO161" s="522"/>
      <c r="AP161" s="522"/>
      <c r="AQ161" s="522"/>
      <c r="AR161" s="522"/>
      <c r="AS161" s="522"/>
      <c r="AT161" s="522"/>
      <c r="AU161" s="522"/>
      <c r="AV161" s="522"/>
      <c r="AW161" s="522"/>
      <c r="AX161" s="522"/>
      <c r="AY161" s="522"/>
      <c r="AZ161" s="522"/>
      <c r="BA161" s="522"/>
      <c r="BB161" s="522"/>
      <c r="BC161" s="522"/>
      <c r="BD161" s="522"/>
    </row>
    <row r="162" spans="1:56">
      <c r="A162" s="513"/>
      <c r="B162" s="522"/>
      <c r="C162" s="522"/>
      <c r="D162" s="522"/>
      <c r="E162" s="522"/>
      <c r="F162" s="522"/>
      <c r="G162" s="522"/>
      <c r="H162" s="522"/>
      <c r="I162" s="522"/>
      <c r="J162" s="522"/>
      <c r="K162" s="522"/>
      <c r="L162" s="522"/>
      <c r="M162" s="522"/>
      <c r="N162" s="522"/>
      <c r="O162" s="522"/>
      <c r="P162" s="522"/>
      <c r="Q162" s="522"/>
      <c r="R162" s="522"/>
      <c r="S162" s="522"/>
      <c r="T162" s="522"/>
      <c r="U162" s="522"/>
      <c r="V162" s="522"/>
      <c r="W162" s="522"/>
      <c r="X162" s="522"/>
      <c r="Y162" s="522"/>
      <c r="Z162" s="522"/>
      <c r="AA162" s="522"/>
      <c r="AB162" s="522"/>
      <c r="AC162" s="522"/>
      <c r="AD162" s="522"/>
      <c r="AE162" s="522"/>
      <c r="AF162" s="522"/>
      <c r="AG162" s="522"/>
      <c r="AH162" s="522"/>
      <c r="AI162" s="522"/>
      <c r="AJ162" s="522"/>
      <c r="AK162" s="522"/>
      <c r="AL162" s="522"/>
      <c r="AM162" s="522"/>
      <c r="AN162" s="522"/>
      <c r="AO162" s="522"/>
      <c r="AP162" s="522"/>
      <c r="AQ162" s="522"/>
      <c r="AR162" s="522"/>
      <c r="AS162" s="522"/>
      <c r="AT162" s="522"/>
      <c r="AU162" s="522"/>
      <c r="AV162" s="522"/>
      <c r="AW162" s="522"/>
      <c r="AX162" s="522"/>
      <c r="AY162" s="522"/>
      <c r="AZ162" s="522"/>
      <c r="BA162" s="522"/>
      <c r="BB162" s="522"/>
      <c r="BC162" s="522"/>
      <c r="BD162" s="522"/>
    </row>
    <row r="163" spans="1:56">
      <c r="A163" s="513"/>
      <c r="B163" s="522"/>
      <c r="C163" s="522"/>
      <c r="D163" s="522"/>
      <c r="E163" s="522"/>
      <c r="F163" s="522"/>
      <c r="G163" s="522"/>
      <c r="H163" s="522"/>
      <c r="I163" s="522"/>
      <c r="J163" s="522"/>
      <c r="K163" s="522"/>
      <c r="L163" s="522"/>
      <c r="M163" s="522"/>
      <c r="N163" s="522"/>
      <c r="O163" s="522"/>
      <c r="P163" s="522"/>
      <c r="Q163" s="522"/>
      <c r="R163" s="522"/>
      <c r="S163" s="522"/>
      <c r="T163" s="522"/>
      <c r="U163" s="522"/>
      <c r="V163" s="522"/>
      <c r="W163" s="522"/>
      <c r="X163" s="522"/>
      <c r="Y163" s="522"/>
      <c r="Z163" s="522"/>
      <c r="AA163" s="522"/>
      <c r="AB163" s="522"/>
      <c r="AC163" s="522"/>
      <c r="AD163" s="522"/>
      <c r="AE163" s="522"/>
      <c r="AF163" s="522"/>
      <c r="AG163" s="522"/>
      <c r="AH163" s="522"/>
      <c r="AI163" s="522"/>
      <c r="AJ163" s="522"/>
      <c r="AK163" s="522"/>
      <c r="AL163" s="522"/>
      <c r="AM163" s="522"/>
      <c r="AN163" s="522"/>
      <c r="AO163" s="522"/>
      <c r="AP163" s="522"/>
      <c r="AQ163" s="522"/>
      <c r="AR163" s="522"/>
      <c r="AS163" s="522"/>
      <c r="AT163" s="522"/>
      <c r="AU163" s="522"/>
      <c r="AV163" s="522"/>
      <c r="AW163" s="522"/>
      <c r="AX163" s="522"/>
      <c r="AY163" s="522"/>
      <c r="AZ163" s="522"/>
      <c r="BA163" s="522"/>
      <c r="BB163" s="522"/>
      <c r="BC163" s="522"/>
      <c r="BD163" s="522"/>
    </row>
    <row r="164" spans="1:56">
      <c r="A164" s="513"/>
      <c r="B164" s="522"/>
      <c r="C164" s="522"/>
      <c r="D164" s="522"/>
      <c r="E164" s="522"/>
      <c r="F164" s="522"/>
      <c r="G164" s="522"/>
      <c r="H164" s="522"/>
      <c r="I164" s="522"/>
      <c r="J164" s="522"/>
      <c r="K164" s="522"/>
      <c r="L164" s="522"/>
      <c r="M164" s="522"/>
      <c r="N164" s="522"/>
      <c r="O164" s="522"/>
      <c r="P164" s="522"/>
      <c r="Q164" s="522"/>
      <c r="R164" s="522"/>
      <c r="S164" s="522"/>
      <c r="T164" s="522"/>
      <c r="U164" s="522"/>
      <c r="V164" s="522"/>
      <c r="W164" s="522"/>
      <c r="X164" s="522"/>
      <c r="Y164" s="522"/>
      <c r="Z164" s="522"/>
      <c r="AA164" s="522"/>
      <c r="AB164" s="522"/>
      <c r="AC164" s="522"/>
      <c r="AD164" s="522"/>
      <c r="AE164" s="522"/>
      <c r="AF164" s="522"/>
      <c r="AG164" s="522"/>
      <c r="AH164" s="522"/>
      <c r="AI164" s="522"/>
      <c r="AJ164" s="522"/>
      <c r="AK164" s="522"/>
      <c r="AL164" s="522"/>
      <c r="AM164" s="522"/>
      <c r="AN164" s="522"/>
      <c r="AO164" s="522"/>
      <c r="AP164" s="522"/>
      <c r="AQ164" s="522"/>
      <c r="AR164" s="522"/>
      <c r="AS164" s="522"/>
      <c r="AT164" s="522"/>
      <c r="AU164" s="522"/>
      <c r="AV164" s="522"/>
      <c r="AW164" s="522"/>
      <c r="AX164" s="522"/>
      <c r="AY164" s="522"/>
      <c r="AZ164" s="522"/>
      <c r="BA164" s="522"/>
      <c r="BB164" s="522"/>
      <c r="BC164" s="522"/>
      <c r="BD164" s="522"/>
    </row>
    <row r="165" spans="1:56">
      <c r="A165" s="513"/>
      <c r="B165" s="522"/>
      <c r="C165" s="522"/>
      <c r="D165" s="522"/>
      <c r="E165" s="522"/>
      <c r="F165" s="522"/>
      <c r="G165" s="522"/>
      <c r="H165" s="522"/>
      <c r="I165" s="522"/>
      <c r="J165" s="522"/>
      <c r="K165" s="522"/>
      <c r="L165" s="522"/>
      <c r="M165" s="522"/>
      <c r="N165" s="522"/>
      <c r="O165" s="522"/>
      <c r="P165" s="522"/>
      <c r="Q165" s="522"/>
      <c r="R165" s="522"/>
      <c r="S165" s="522"/>
      <c r="T165" s="522"/>
      <c r="U165" s="522"/>
      <c r="V165" s="522"/>
      <c r="W165" s="522"/>
      <c r="X165" s="522"/>
      <c r="Y165" s="522"/>
      <c r="Z165" s="522"/>
      <c r="AA165" s="522"/>
      <c r="AB165" s="522"/>
      <c r="AC165" s="522"/>
      <c r="AD165" s="522"/>
      <c r="AE165" s="522"/>
      <c r="AF165" s="522"/>
      <c r="AG165" s="522"/>
      <c r="AH165" s="522"/>
      <c r="AI165" s="522"/>
      <c r="AJ165" s="522"/>
      <c r="AK165" s="522"/>
      <c r="AL165" s="522"/>
      <c r="AM165" s="522"/>
      <c r="AN165" s="522"/>
      <c r="AO165" s="522"/>
      <c r="AP165" s="522"/>
      <c r="AQ165" s="522"/>
      <c r="AR165" s="522"/>
      <c r="AS165" s="522"/>
      <c r="AT165" s="522"/>
      <c r="AU165" s="522"/>
      <c r="AV165" s="522"/>
      <c r="AW165" s="522"/>
      <c r="AX165" s="522"/>
      <c r="AY165" s="522"/>
      <c r="AZ165" s="522"/>
      <c r="BA165" s="522"/>
      <c r="BB165" s="522"/>
      <c r="BC165" s="522"/>
      <c r="BD165" s="522"/>
    </row>
    <row r="166" spans="1:56">
      <c r="A166" s="513"/>
      <c r="B166" s="522"/>
      <c r="C166" s="522"/>
      <c r="D166" s="522"/>
      <c r="E166" s="522"/>
      <c r="F166" s="522"/>
      <c r="G166" s="522"/>
      <c r="H166" s="522"/>
      <c r="I166" s="522"/>
      <c r="J166" s="522"/>
      <c r="K166" s="522"/>
      <c r="L166" s="522"/>
      <c r="M166" s="522"/>
      <c r="N166" s="522"/>
      <c r="O166" s="522"/>
      <c r="P166" s="522"/>
      <c r="Q166" s="522"/>
      <c r="R166" s="522"/>
      <c r="S166" s="522"/>
      <c r="T166" s="522"/>
      <c r="U166" s="522"/>
      <c r="V166" s="522"/>
      <c r="W166" s="522"/>
      <c r="X166" s="522"/>
      <c r="Y166" s="522"/>
      <c r="Z166" s="522"/>
      <c r="AA166" s="522"/>
      <c r="AB166" s="522"/>
      <c r="AC166" s="522"/>
      <c r="AD166" s="522"/>
      <c r="AE166" s="522"/>
      <c r="AF166" s="522"/>
      <c r="AG166" s="522"/>
      <c r="AH166" s="522"/>
      <c r="AI166" s="522"/>
      <c r="AJ166" s="522"/>
      <c r="AK166" s="522"/>
      <c r="AL166" s="522"/>
      <c r="AM166" s="522"/>
      <c r="AN166" s="522"/>
      <c r="AO166" s="522"/>
      <c r="AP166" s="522"/>
      <c r="AQ166" s="522"/>
      <c r="AR166" s="522"/>
      <c r="AS166" s="522"/>
      <c r="AT166" s="522"/>
      <c r="AU166" s="522"/>
      <c r="AV166" s="522"/>
      <c r="AW166" s="522"/>
      <c r="AX166" s="522"/>
      <c r="AY166" s="522"/>
      <c r="AZ166" s="522"/>
      <c r="BA166" s="522"/>
      <c r="BB166" s="522"/>
      <c r="BC166" s="522"/>
      <c r="BD166" s="522"/>
    </row>
    <row r="167" spans="1:56">
      <c r="A167" s="513"/>
      <c r="B167" s="522"/>
      <c r="C167" s="522"/>
      <c r="D167" s="522"/>
      <c r="E167" s="522"/>
      <c r="F167" s="522"/>
      <c r="G167" s="522"/>
      <c r="H167" s="522"/>
      <c r="I167" s="522"/>
      <c r="J167" s="522"/>
      <c r="K167" s="522"/>
      <c r="L167" s="522"/>
      <c r="M167" s="522"/>
      <c r="N167" s="522"/>
      <c r="O167" s="522"/>
      <c r="P167" s="522"/>
      <c r="Q167" s="522"/>
      <c r="R167" s="522"/>
      <c r="S167" s="522"/>
      <c r="T167" s="522"/>
      <c r="U167" s="522"/>
      <c r="V167" s="522"/>
      <c r="W167" s="522"/>
      <c r="X167" s="522"/>
      <c r="Y167" s="522"/>
      <c r="Z167" s="522"/>
      <c r="AA167" s="522"/>
      <c r="AB167" s="522"/>
      <c r="AC167" s="522"/>
      <c r="AD167" s="522"/>
      <c r="AE167" s="522"/>
      <c r="AF167" s="522"/>
      <c r="AG167" s="522"/>
      <c r="AH167" s="522"/>
      <c r="AI167" s="522"/>
      <c r="AJ167" s="522"/>
      <c r="AK167" s="522"/>
      <c r="AL167" s="522"/>
      <c r="AM167" s="522"/>
      <c r="AN167" s="522"/>
      <c r="AO167" s="522"/>
      <c r="AP167" s="522"/>
      <c r="AQ167" s="522"/>
      <c r="AR167" s="522"/>
      <c r="AS167" s="522"/>
      <c r="AT167" s="522"/>
      <c r="AU167" s="522"/>
      <c r="AV167" s="522"/>
      <c r="AW167" s="522"/>
      <c r="AX167" s="522"/>
      <c r="AY167" s="522"/>
      <c r="AZ167" s="522"/>
      <c r="BA167" s="522"/>
      <c r="BB167" s="522"/>
      <c r="BC167" s="522"/>
      <c r="BD167" s="522"/>
    </row>
    <row r="168" spans="1:56">
      <c r="A168" s="513"/>
      <c r="B168" s="522"/>
      <c r="C168" s="522"/>
      <c r="D168" s="522"/>
      <c r="E168" s="522"/>
      <c r="F168" s="522"/>
      <c r="G168" s="522"/>
      <c r="H168" s="522"/>
      <c r="I168" s="522"/>
      <c r="J168" s="522"/>
      <c r="K168" s="522"/>
      <c r="L168" s="522"/>
      <c r="M168" s="522"/>
      <c r="N168" s="522"/>
      <c r="O168" s="522"/>
      <c r="P168" s="522"/>
      <c r="Q168" s="522"/>
      <c r="R168" s="522"/>
      <c r="S168" s="522"/>
      <c r="T168" s="522"/>
      <c r="U168" s="522"/>
      <c r="V168" s="522"/>
      <c r="W168" s="522"/>
      <c r="X168" s="522"/>
      <c r="Y168" s="522"/>
      <c r="Z168" s="522"/>
      <c r="AA168" s="522"/>
      <c r="AB168" s="522"/>
      <c r="AC168" s="522"/>
      <c r="AD168" s="522"/>
      <c r="AE168" s="522"/>
      <c r="AF168" s="522"/>
      <c r="AG168" s="522"/>
      <c r="AH168" s="522"/>
      <c r="AI168" s="522"/>
      <c r="AJ168" s="522"/>
      <c r="AK168" s="522"/>
      <c r="AL168" s="522"/>
      <c r="AM168" s="522"/>
      <c r="AN168" s="522"/>
      <c r="AO168" s="522"/>
      <c r="AP168" s="522"/>
      <c r="AQ168" s="522"/>
      <c r="AR168" s="522"/>
      <c r="AS168" s="522"/>
      <c r="AT168" s="522"/>
      <c r="AU168" s="522"/>
      <c r="AV168" s="522"/>
      <c r="AW168" s="522"/>
      <c r="AX168" s="522"/>
      <c r="AY168" s="522"/>
      <c r="AZ168" s="522"/>
      <c r="BA168" s="522"/>
      <c r="BB168" s="522"/>
      <c r="BC168" s="522"/>
      <c r="BD168" s="522"/>
    </row>
    <row r="169" spans="1:56">
      <c r="A169" s="513"/>
      <c r="B169" s="522"/>
      <c r="C169" s="522"/>
      <c r="D169" s="522"/>
      <c r="E169" s="522"/>
      <c r="F169" s="522"/>
      <c r="G169" s="522"/>
      <c r="H169" s="522"/>
      <c r="I169" s="522"/>
      <c r="J169" s="522"/>
      <c r="K169" s="522"/>
      <c r="L169" s="522"/>
      <c r="M169" s="522"/>
      <c r="N169" s="522"/>
      <c r="O169" s="522"/>
      <c r="P169" s="522"/>
      <c r="Q169" s="522"/>
      <c r="R169" s="522"/>
      <c r="S169" s="522"/>
      <c r="T169" s="522"/>
      <c r="U169" s="522"/>
      <c r="V169" s="522"/>
      <c r="W169" s="522"/>
      <c r="X169" s="522"/>
      <c r="Y169" s="522"/>
      <c r="Z169" s="522"/>
      <c r="AA169" s="522"/>
      <c r="AB169" s="522"/>
      <c r="AC169" s="522"/>
      <c r="AD169" s="522"/>
      <c r="AE169" s="522"/>
      <c r="AF169" s="522"/>
      <c r="AG169" s="522"/>
      <c r="AH169" s="522"/>
      <c r="AI169" s="522"/>
      <c r="AJ169" s="522"/>
      <c r="AK169" s="522"/>
      <c r="AL169" s="522"/>
      <c r="AM169" s="522"/>
      <c r="AN169" s="522"/>
      <c r="AO169" s="522"/>
      <c r="AP169" s="522"/>
      <c r="AQ169" s="522"/>
      <c r="AR169" s="522"/>
      <c r="AS169" s="522"/>
      <c r="AT169" s="522"/>
      <c r="AU169" s="522"/>
      <c r="AV169" s="522"/>
      <c r="AW169" s="522"/>
      <c r="AX169" s="522"/>
      <c r="AY169" s="522"/>
      <c r="AZ169" s="522"/>
      <c r="BA169" s="522"/>
      <c r="BB169" s="522"/>
      <c r="BC169" s="522"/>
      <c r="BD169" s="522"/>
    </row>
    <row r="170" spans="1:56">
      <c r="A170" s="513"/>
      <c r="B170" s="522"/>
      <c r="C170" s="522"/>
      <c r="D170" s="522"/>
      <c r="E170" s="522"/>
      <c r="F170" s="522"/>
      <c r="G170" s="522"/>
      <c r="H170" s="522"/>
      <c r="I170" s="522"/>
      <c r="J170" s="522"/>
      <c r="K170" s="522"/>
      <c r="L170" s="522"/>
      <c r="M170" s="522"/>
      <c r="N170" s="522"/>
      <c r="O170" s="522"/>
      <c r="P170" s="522"/>
      <c r="Q170" s="522"/>
      <c r="R170" s="522"/>
      <c r="S170" s="522"/>
      <c r="T170" s="522"/>
      <c r="U170" s="522"/>
      <c r="V170" s="522"/>
      <c r="W170" s="522"/>
      <c r="X170" s="522"/>
      <c r="Y170" s="522"/>
      <c r="Z170" s="522"/>
      <c r="AA170" s="522"/>
      <c r="AB170" s="522"/>
      <c r="AC170" s="522"/>
      <c r="AD170" s="522"/>
      <c r="AE170" s="522"/>
      <c r="AF170" s="522"/>
      <c r="AG170" s="522"/>
      <c r="AH170" s="522"/>
      <c r="AI170" s="522"/>
      <c r="AJ170" s="522"/>
      <c r="AK170" s="522"/>
      <c r="AL170" s="522"/>
      <c r="AM170" s="522"/>
      <c r="AN170" s="522"/>
      <c r="AO170" s="522"/>
      <c r="AP170" s="522"/>
      <c r="AQ170" s="522"/>
      <c r="AR170" s="522"/>
      <c r="AS170" s="522"/>
      <c r="AT170" s="522"/>
      <c r="AU170" s="522"/>
      <c r="AV170" s="522"/>
      <c r="AW170" s="522"/>
      <c r="AX170" s="522"/>
      <c r="AY170" s="522"/>
      <c r="AZ170" s="522"/>
      <c r="BA170" s="522"/>
      <c r="BB170" s="522"/>
      <c r="BC170" s="522"/>
      <c r="BD170" s="522"/>
    </row>
    <row r="171" spans="1:56">
      <c r="A171" s="513"/>
      <c r="B171" s="522"/>
      <c r="C171" s="522"/>
      <c r="D171" s="522"/>
      <c r="E171" s="522"/>
      <c r="F171" s="522"/>
      <c r="G171" s="522"/>
      <c r="H171" s="522"/>
      <c r="I171" s="522"/>
      <c r="J171" s="522"/>
      <c r="K171" s="522"/>
      <c r="L171" s="522"/>
      <c r="M171" s="522"/>
      <c r="N171" s="522"/>
      <c r="O171" s="522"/>
      <c r="P171" s="522"/>
      <c r="Q171" s="522"/>
      <c r="R171" s="522"/>
      <c r="S171" s="522"/>
      <c r="T171" s="522"/>
      <c r="U171" s="522"/>
      <c r="V171" s="522"/>
      <c r="W171" s="522"/>
      <c r="X171" s="522"/>
      <c r="Y171" s="522"/>
      <c r="Z171" s="522"/>
      <c r="AA171" s="522"/>
      <c r="AB171" s="522"/>
      <c r="AC171" s="522"/>
      <c r="AD171" s="522"/>
      <c r="AE171" s="522"/>
      <c r="AF171" s="522"/>
      <c r="AG171" s="522"/>
      <c r="AH171" s="522"/>
      <c r="AI171" s="522"/>
      <c r="AJ171" s="522"/>
      <c r="AK171" s="522"/>
      <c r="AL171" s="522"/>
      <c r="AM171" s="522"/>
      <c r="AN171" s="522"/>
      <c r="AO171" s="522"/>
      <c r="AP171" s="522"/>
      <c r="AQ171" s="522"/>
      <c r="AR171" s="522"/>
      <c r="AS171" s="522"/>
      <c r="AT171" s="522"/>
      <c r="AU171" s="522"/>
      <c r="AV171" s="522"/>
      <c r="AW171" s="522"/>
      <c r="AX171" s="522"/>
      <c r="AY171" s="522"/>
      <c r="AZ171" s="522"/>
      <c r="BA171" s="522"/>
      <c r="BB171" s="522"/>
      <c r="BC171" s="522"/>
      <c r="BD171" s="522"/>
    </row>
    <row r="172" spans="1:56">
      <c r="A172" s="513"/>
      <c r="B172" s="522"/>
      <c r="C172" s="522"/>
      <c r="D172" s="522"/>
      <c r="E172" s="522"/>
      <c r="F172" s="522"/>
      <c r="G172" s="522"/>
      <c r="H172" s="522"/>
      <c r="I172" s="522"/>
      <c r="J172" s="522"/>
      <c r="K172" s="522"/>
      <c r="L172" s="522"/>
      <c r="M172" s="522"/>
      <c r="N172" s="522"/>
      <c r="O172" s="522"/>
      <c r="P172" s="522"/>
      <c r="Q172" s="522"/>
      <c r="R172" s="522"/>
      <c r="S172" s="522"/>
      <c r="T172" s="522"/>
      <c r="U172" s="522"/>
      <c r="V172" s="522"/>
      <c r="W172" s="522"/>
      <c r="X172" s="522"/>
      <c r="Y172" s="522"/>
      <c r="Z172" s="522"/>
      <c r="AA172" s="522"/>
      <c r="AB172" s="522"/>
      <c r="AC172" s="522"/>
      <c r="AD172" s="522"/>
      <c r="AE172" s="522"/>
      <c r="AF172" s="522"/>
      <c r="AG172" s="522"/>
      <c r="AH172" s="522"/>
      <c r="AI172" s="522"/>
      <c r="AJ172" s="522"/>
      <c r="AK172" s="522"/>
      <c r="AL172" s="522"/>
      <c r="AM172" s="522"/>
      <c r="AN172" s="522"/>
      <c r="AO172" s="522"/>
      <c r="AP172" s="522"/>
      <c r="AQ172" s="522"/>
      <c r="AR172" s="522"/>
      <c r="AS172" s="522"/>
      <c r="AT172" s="522"/>
      <c r="AU172" s="522"/>
      <c r="AV172" s="522"/>
      <c r="AW172" s="522"/>
      <c r="AX172" s="522"/>
      <c r="AY172" s="522"/>
      <c r="AZ172" s="522"/>
      <c r="BA172" s="522"/>
      <c r="BB172" s="522"/>
      <c r="BC172" s="522"/>
      <c r="BD172" s="522"/>
    </row>
    <row r="173" spans="1:56">
      <c r="A173" s="513"/>
      <c r="B173" s="522"/>
      <c r="C173" s="522"/>
      <c r="D173" s="522"/>
      <c r="E173" s="522"/>
      <c r="F173" s="522"/>
      <c r="G173" s="522"/>
      <c r="H173" s="522"/>
      <c r="I173" s="522"/>
      <c r="J173" s="522"/>
      <c r="K173" s="522"/>
      <c r="L173" s="522"/>
      <c r="M173" s="522"/>
      <c r="N173" s="522"/>
      <c r="O173" s="522"/>
      <c r="P173" s="522"/>
      <c r="Q173" s="522"/>
      <c r="R173" s="522"/>
      <c r="S173" s="522"/>
      <c r="T173" s="522"/>
      <c r="U173" s="522"/>
      <c r="V173" s="522"/>
      <c r="W173" s="522"/>
      <c r="X173" s="522"/>
      <c r="Y173" s="522"/>
      <c r="Z173" s="522"/>
      <c r="AA173" s="522"/>
      <c r="AB173" s="522"/>
      <c r="AC173" s="522"/>
      <c r="AD173" s="522"/>
      <c r="AE173" s="522"/>
      <c r="AF173" s="522"/>
      <c r="AG173" s="522"/>
      <c r="AH173" s="522"/>
      <c r="AI173" s="522"/>
      <c r="AJ173" s="522"/>
      <c r="AK173" s="522"/>
      <c r="AL173" s="522"/>
      <c r="AM173" s="522"/>
      <c r="AN173" s="522"/>
      <c r="AO173" s="522"/>
      <c r="AP173" s="522"/>
      <c r="AQ173" s="522"/>
      <c r="AR173" s="522"/>
      <c r="AS173" s="522"/>
      <c r="AT173" s="522"/>
      <c r="AU173" s="522"/>
      <c r="AV173" s="522"/>
      <c r="AW173" s="522"/>
      <c r="AX173" s="522"/>
      <c r="AY173" s="522"/>
      <c r="AZ173" s="522"/>
      <c r="BA173" s="522"/>
      <c r="BB173" s="522"/>
      <c r="BC173" s="522"/>
      <c r="BD173" s="522"/>
    </row>
    <row r="174" spans="1:56">
      <c r="A174" s="513"/>
      <c r="B174" s="522"/>
      <c r="C174" s="522"/>
      <c r="D174" s="522"/>
      <c r="E174" s="522"/>
      <c r="F174" s="522"/>
      <c r="G174" s="522"/>
      <c r="H174" s="522"/>
      <c r="I174" s="522"/>
      <c r="J174" s="522"/>
      <c r="K174" s="522"/>
      <c r="L174" s="522"/>
      <c r="M174" s="522"/>
      <c r="N174" s="522"/>
      <c r="O174" s="522"/>
      <c r="P174" s="522"/>
      <c r="Q174" s="522"/>
      <c r="R174" s="522"/>
      <c r="S174" s="522"/>
      <c r="T174" s="522"/>
      <c r="U174" s="522"/>
      <c r="V174" s="522"/>
      <c r="W174" s="522"/>
      <c r="X174" s="522"/>
      <c r="Y174" s="522"/>
      <c r="Z174" s="522"/>
      <c r="AA174" s="522"/>
      <c r="AB174" s="522"/>
      <c r="AC174" s="522"/>
      <c r="AD174" s="522"/>
      <c r="AE174" s="522"/>
      <c r="AF174" s="522"/>
      <c r="AG174" s="522"/>
      <c r="AH174" s="522"/>
      <c r="AI174" s="522"/>
      <c r="AJ174" s="522"/>
      <c r="AK174" s="522"/>
      <c r="AL174" s="522"/>
      <c r="AM174" s="522"/>
      <c r="AN174" s="522"/>
      <c r="AO174" s="522"/>
      <c r="AP174" s="522"/>
      <c r="AQ174" s="522"/>
      <c r="AR174" s="522"/>
      <c r="AS174" s="522"/>
      <c r="AT174" s="522"/>
      <c r="AU174" s="522"/>
      <c r="AV174" s="522"/>
      <c r="AW174" s="522"/>
      <c r="AX174" s="522"/>
      <c r="AY174" s="522"/>
      <c r="AZ174" s="522"/>
      <c r="BA174" s="522"/>
      <c r="BB174" s="522"/>
      <c r="BC174" s="522"/>
      <c r="BD174" s="522"/>
    </row>
    <row r="175" spans="1:56">
      <c r="A175" s="513"/>
      <c r="B175" s="522"/>
      <c r="C175" s="522"/>
      <c r="D175" s="522"/>
      <c r="E175" s="522"/>
      <c r="F175" s="522"/>
      <c r="G175" s="522"/>
      <c r="H175" s="522"/>
      <c r="I175" s="522"/>
      <c r="J175" s="522"/>
      <c r="K175" s="522"/>
      <c r="L175" s="522"/>
      <c r="M175" s="522"/>
      <c r="N175" s="522"/>
      <c r="O175" s="522"/>
      <c r="P175" s="522"/>
      <c r="Q175" s="522"/>
      <c r="R175" s="522"/>
      <c r="S175" s="522"/>
      <c r="T175" s="522"/>
      <c r="U175" s="522"/>
      <c r="V175" s="522"/>
      <c r="W175" s="522"/>
      <c r="X175" s="522"/>
      <c r="Y175" s="522"/>
      <c r="Z175" s="522"/>
      <c r="AA175" s="522"/>
      <c r="AB175" s="522"/>
      <c r="AC175" s="522"/>
      <c r="AD175" s="522"/>
      <c r="AE175" s="522"/>
      <c r="AF175" s="522"/>
      <c r="AG175" s="522"/>
      <c r="AH175" s="522"/>
      <c r="AI175" s="522"/>
      <c r="AJ175" s="522"/>
      <c r="AK175" s="522"/>
      <c r="AL175" s="522"/>
      <c r="AM175" s="522"/>
      <c r="AN175" s="522"/>
      <c r="AO175" s="522"/>
      <c r="AP175" s="522"/>
      <c r="AQ175" s="522"/>
      <c r="AR175" s="522"/>
      <c r="AS175" s="522"/>
      <c r="AT175" s="522"/>
      <c r="AU175" s="522"/>
      <c r="AV175" s="522"/>
      <c r="AW175" s="522"/>
      <c r="AX175" s="522"/>
      <c r="AY175" s="522"/>
      <c r="AZ175" s="522"/>
      <c r="BA175" s="522"/>
      <c r="BB175" s="522"/>
      <c r="BC175" s="522"/>
      <c r="BD175" s="522"/>
    </row>
    <row r="176" spans="1:56">
      <c r="A176" s="513"/>
      <c r="B176" s="522"/>
      <c r="C176" s="522"/>
      <c r="D176" s="522"/>
      <c r="E176" s="522"/>
      <c r="F176" s="522"/>
      <c r="G176" s="522"/>
      <c r="H176" s="522"/>
      <c r="I176" s="522"/>
      <c r="J176" s="522"/>
      <c r="K176" s="522"/>
      <c r="L176" s="522"/>
      <c r="M176" s="522"/>
      <c r="N176" s="522"/>
      <c r="O176" s="522"/>
      <c r="P176" s="522"/>
      <c r="Q176" s="522"/>
      <c r="R176" s="522"/>
      <c r="S176" s="522"/>
      <c r="T176" s="522"/>
      <c r="U176" s="522"/>
      <c r="V176" s="522"/>
      <c r="W176" s="522"/>
      <c r="X176" s="522"/>
      <c r="Y176" s="522"/>
      <c r="Z176" s="522"/>
      <c r="AA176" s="522"/>
      <c r="AB176" s="522"/>
      <c r="AC176" s="522"/>
      <c r="AD176" s="522"/>
      <c r="AE176" s="522"/>
      <c r="AF176" s="522"/>
      <c r="AG176" s="522"/>
      <c r="AH176" s="522"/>
      <c r="AI176" s="522"/>
      <c r="AJ176" s="522"/>
      <c r="AK176" s="522"/>
      <c r="AL176" s="522"/>
      <c r="AM176" s="522"/>
      <c r="AN176" s="522"/>
      <c r="AO176" s="522"/>
      <c r="AP176" s="522"/>
      <c r="AQ176" s="522"/>
      <c r="AR176" s="522"/>
      <c r="AS176" s="522"/>
      <c r="AT176" s="522"/>
      <c r="AU176" s="522"/>
      <c r="AV176" s="522"/>
      <c r="AW176" s="522"/>
      <c r="AX176" s="522"/>
      <c r="AY176" s="522"/>
      <c r="AZ176" s="522"/>
      <c r="BA176" s="522"/>
      <c r="BB176" s="522"/>
      <c r="BC176" s="522"/>
      <c r="BD176" s="522"/>
    </row>
    <row r="177" spans="1:56">
      <c r="A177" s="513"/>
      <c r="B177" s="522"/>
      <c r="C177" s="522"/>
      <c r="D177" s="522"/>
      <c r="E177" s="522"/>
      <c r="F177" s="522"/>
      <c r="G177" s="522"/>
      <c r="H177" s="522"/>
      <c r="I177" s="522"/>
      <c r="J177" s="522"/>
      <c r="K177" s="522"/>
      <c r="L177" s="522"/>
      <c r="M177" s="522"/>
      <c r="N177" s="522"/>
      <c r="O177" s="522"/>
      <c r="P177" s="522"/>
      <c r="Q177" s="522"/>
      <c r="R177" s="522"/>
      <c r="S177" s="522"/>
      <c r="T177" s="522"/>
      <c r="U177" s="522"/>
      <c r="V177" s="522"/>
      <c r="W177" s="522"/>
      <c r="X177" s="522"/>
      <c r="Y177" s="522"/>
      <c r="Z177" s="522"/>
      <c r="AA177" s="522"/>
      <c r="AB177" s="522"/>
      <c r="AC177" s="522"/>
      <c r="AD177" s="522"/>
      <c r="AE177" s="522"/>
      <c r="AF177" s="522"/>
      <c r="AG177" s="522"/>
      <c r="AH177" s="522"/>
      <c r="AI177" s="522"/>
      <c r="AJ177" s="522"/>
      <c r="AK177" s="522"/>
      <c r="AL177" s="522"/>
      <c r="AM177" s="522"/>
      <c r="AN177" s="522"/>
      <c r="AO177" s="522"/>
      <c r="AP177" s="522"/>
      <c r="AQ177" s="522"/>
      <c r="AR177" s="522"/>
      <c r="AS177" s="522"/>
      <c r="AT177" s="522"/>
      <c r="AU177" s="522"/>
      <c r="AV177" s="522"/>
      <c r="AW177" s="522"/>
      <c r="AX177" s="522"/>
      <c r="AY177" s="522"/>
      <c r="AZ177" s="522"/>
      <c r="BA177" s="522"/>
      <c r="BB177" s="522"/>
      <c r="BC177" s="522"/>
      <c r="BD177" s="522"/>
    </row>
    <row r="178" spans="1:56">
      <c r="A178" s="513"/>
      <c r="B178" s="522"/>
      <c r="C178" s="522"/>
      <c r="D178" s="522"/>
      <c r="E178" s="522"/>
      <c r="F178" s="522"/>
      <c r="G178" s="522"/>
      <c r="H178" s="522"/>
      <c r="I178" s="522"/>
      <c r="J178" s="522"/>
      <c r="K178" s="522"/>
      <c r="L178" s="522"/>
      <c r="M178" s="522"/>
      <c r="N178" s="522"/>
      <c r="O178" s="522"/>
      <c r="P178" s="522"/>
      <c r="Q178" s="522"/>
      <c r="R178" s="522"/>
      <c r="S178" s="522"/>
      <c r="T178" s="522"/>
      <c r="U178" s="522"/>
      <c r="V178" s="522"/>
      <c r="W178" s="522"/>
      <c r="X178" s="522"/>
      <c r="Y178" s="522"/>
      <c r="Z178" s="522"/>
      <c r="AA178" s="522"/>
      <c r="AB178" s="522"/>
      <c r="AC178" s="522"/>
      <c r="AD178" s="522"/>
      <c r="AE178" s="522"/>
      <c r="AF178" s="522"/>
      <c r="AG178" s="522"/>
      <c r="AH178" s="522"/>
      <c r="AI178" s="522"/>
      <c r="AJ178" s="522"/>
      <c r="AK178" s="522"/>
      <c r="AL178" s="522"/>
      <c r="AM178" s="522"/>
      <c r="AN178" s="522"/>
      <c r="AO178" s="522"/>
      <c r="AP178" s="522"/>
      <c r="AQ178" s="522"/>
      <c r="AR178" s="522"/>
      <c r="AS178" s="522"/>
      <c r="AT178" s="522"/>
      <c r="AU178" s="522"/>
      <c r="AV178" s="522"/>
      <c r="AW178" s="522"/>
      <c r="AX178" s="522"/>
      <c r="AY178" s="522"/>
      <c r="AZ178" s="522"/>
      <c r="BA178" s="522"/>
      <c r="BB178" s="522"/>
      <c r="BC178" s="522"/>
      <c r="BD178" s="522"/>
    </row>
    <row r="179" spans="1:56">
      <c r="A179" s="513"/>
      <c r="B179" s="522"/>
      <c r="C179" s="522"/>
      <c r="D179" s="522"/>
      <c r="E179" s="522"/>
      <c r="F179" s="522"/>
      <c r="G179" s="522"/>
      <c r="H179" s="522"/>
      <c r="I179" s="522"/>
      <c r="J179" s="522"/>
      <c r="K179" s="522"/>
      <c r="L179" s="522"/>
      <c r="M179" s="522"/>
      <c r="N179" s="522"/>
      <c r="O179" s="522"/>
      <c r="P179" s="522"/>
      <c r="Q179" s="522"/>
      <c r="R179" s="522"/>
      <c r="S179" s="522"/>
      <c r="T179" s="522"/>
      <c r="U179" s="522"/>
      <c r="V179" s="522"/>
      <c r="W179" s="522"/>
      <c r="X179" s="522"/>
      <c r="Y179" s="522"/>
      <c r="Z179" s="522"/>
      <c r="AA179" s="522"/>
      <c r="AB179" s="522"/>
      <c r="AC179" s="522"/>
      <c r="AD179" s="522"/>
      <c r="AE179" s="522"/>
      <c r="AF179" s="522"/>
      <c r="AG179" s="522"/>
      <c r="AH179" s="522"/>
      <c r="AI179" s="522"/>
      <c r="AJ179" s="522"/>
      <c r="AK179" s="522"/>
      <c r="AL179" s="522"/>
      <c r="AM179" s="522"/>
      <c r="AN179" s="522"/>
      <c r="AO179" s="522"/>
      <c r="AP179" s="522"/>
      <c r="AQ179" s="522"/>
      <c r="AR179" s="522"/>
      <c r="AS179" s="522"/>
      <c r="AT179" s="522"/>
      <c r="AU179" s="522"/>
      <c r="AV179" s="522"/>
      <c r="AW179" s="522"/>
      <c r="AX179" s="522"/>
      <c r="AY179" s="522"/>
      <c r="AZ179" s="522"/>
      <c r="BA179" s="522"/>
      <c r="BB179" s="522"/>
      <c r="BC179" s="522"/>
      <c r="BD179" s="522"/>
    </row>
    <row r="180" spans="1:56">
      <c r="A180" s="513"/>
      <c r="B180" s="522"/>
      <c r="C180" s="522"/>
      <c r="D180" s="522"/>
      <c r="E180" s="522"/>
      <c r="F180" s="522"/>
      <c r="G180" s="522"/>
      <c r="H180" s="522"/>
      <c r="I180" s="522"/>
      <c r="J180" s="522"/>
      <c r="K180" s="522"/>
      <c r="L180" s="522"/>
      <c r="M180" s="522"/>
      <c r="N180" s="522"/>
      <c r="O180" s="522"/>
      <c r="P180" s="522"/>
      <c r="Q180" s="522"/>
      <c r="R180" s="522"/>
      <c r="S180" s="522"/>
      <c r="T180" s="522"/>
      <c r="U180" s="522"/>
      <c r="V180" s="522"/>
      <c r="W180" s="522"/>
      <c r="X180" s="522"/>
      <c r="Y180" s="522"/>
      <c r="Z180" s="522"/>
      <c r="AA180" s="522"/>
      <c r="AB180" s="522"/>
      <c r="AC180" s="522"/>
      <c r="AD180" s="522"/>
      <c r="AE180" s="522"/>
      <c r="AF180" s="522"/>
      <c r="AG180" s="522"/>
      <c r="AH180" s="522"/>
      <c r="AI180" s="522"/>
      <c r="AJ180" s="522"/>
      <c r="AK180" s="522"/>
      <c r="AL180" s="522"/>
      <c r="AM180" s="522"/>
      <c r="AN180" s="522"/>
      <c r="AO180" s="522"/>
      <c r="AP180" s="522"/>
      <c r="AQ180" s="522"/>
      <c r="AR180" s="522"/>
      <c r="AS180" s="522"/>
      <c r="AT180" s="522"/>
      <c r="AU180" s="522"/>
      <c r="AV180" s="522"/>
      <c r="AW180" s="522"/>
      <c r="AX180" s="522"/>
      <c r="AY180" s="522"/>
      <c r="AZ180" s="522"/>
      <c r="BA180" s="522"/>
      <c r="BB180" s="522"/>
      <c r="BC180" s="522"/>
      <c r="BD180" s="522"/>
    </row>
    <row r="181" spans="1:56">
      <c r="A181" s="513"/>
      <c r="B181" s="522"/>
      <c r="C181" s="522"/>
      <c r="D181" s="522"/>
      <c r="E181" s="522"/>
      <c r="F181" s="522"/>
      <c r="G181" s="522"/>
      <c r="H181" s="522"/>
      <c r="I181" s="522"/>
      <c r="J181" s="522"/>
      <c r="K181" s="522"/>
      <c r="L181" s="522"/>
      <c r="M181" s="522"/>
      <c r="N181" s="522"/>
      <c r="O181" s="522"/>
      <c r="P181" s="522"/>
      <c r="Q181" s="522"/>
      <c r="R181" s="522"/>
      <c r="S181" s="522"/>
      <c r="T181" s="522"/>
      <c r="U181" s="522"/>
      <c r="V181" s="522"/>
      <c r="W181" s="522"/>
      <c r="X181" s="522"/>
      <c r="Y181" s="522"/>
      <c r="Z181" s="522"/>
      <c r="AA181" s="522"/>
      <c r="AB181" s="522"/>
      <c r="AC181" s="522"/>
      <c r="AD181" s="522"/>
      <c r="AE181" s="522"/>
      <c r="AF181" s="522"/>
      <c r="AG181" s="522"/>
      <c r="AH181" s="522"/>
      <c r="AI181" s="522"/>
      <c r="AJ181" s="522"/>
      <c r="AK181" s="522"/>
      <c r="AL181" s="522"/>
      <c r="AM181" s="522"/>
      <c r="AN181" s="522"/>
      <c r="AO181" s="522"/>
      <c r="AP181" s="522"/>
      <c r="AQ181" s="522"/>
      <c r="AR181" s="522"/>
      <c r="AS181" s="522"/>
      <c r="AT181" s="522"/>
      <c r="AU181" s="522"/>
      <c r="AV181" s="522"/>
      <c r="AW181" s="522"/>
      <c r="AX181" s="522"/>
      <c r="AY181" s="522"/>
      <c r="AZ181" s="522"/>
      <c r="BA181" s="522"/>
      <c r="BB181" s="522"/>
      <c r="BC181" s="522"/>
      <c r="BD181" s="522"/>
    </row>
    <row r="182" spans="1:56">
      <c r="A182" s="513"/>
      <c r="B182" s="522"/>
      <c r="C182" s="522"/>
      <c r="D182" s="522"/>
      <c r="E182" s="522"/>
      <c r="F182" s="522"/>
      <c r="G182" s="522"/>
      <c r="H182" s="522"/>
      <c r="I182" s="522"/>
      <c r="J182" s="522"/>
      <c r="K182" s="522"/>
      <c r="L182" s="522"/>
      <c r="M182" s="522"/>
      <c r="N182" s="522"/>
      <c r="O182" s="522"/>
      <c r="P182" s="522"/>
      <c r="Q182" s="522"/>
      <c r="R182" s="522"/>
      <c r="S182" s="522"/>
      <c r="T182" s="522"/>
      <c r="U182" s="522"/>
      <c r="V182" s="522"/>
      <c r="W182" s="522"/>
      <c r="X182" s="522"/>
      <c r="Y182" s="522"/>
      <c r="Z182" s="522"/>
      <c r="AA182" s="522"/>
      <c r="AB182" s="522"/>
      <c r="AC182" s="522"/>
      <c r="AD182" s="522"/>
      <c r="AE182" s="522"/>
      <c r="AF182" s="522"/>
      <c r="AG182" s="522"/>
      <c r="AH182" s="522"/>
      <c r="AI182" s="522"/>
      <c r="AJ182" s="522"/>
      <c r="AK182" s="522"/>
      <c r="AL182" s="522"/>
      <c r="AM182" s="522"/>
      <c r="AN182" s="522"/>
      <c r="AO182" s="522"/>
      <c r="AP182" s="522"/>
      <c r="AQ182" s="522"/>
      <c r="AR182" s="522"/>
      <c r="AS182" s="522"/>
      <c r="AT182" s="522"/>
      <c r="AU182" s="522"/>
      <c r="AV182" s="522"/>
      <c r="AW182" s="522"/>
      <c r="AX182" s="522"/>
      <c r="AY182" s="522"/>
      <c r="AZ182" s="522"/>
      <c r="BA182" s="522"/>
      <c r="BB182" s="522"/>
      <c r="BC182" s="522"/>
      <c r="BD182" s="522"/>
    </row>
    <row r="183" spans="1:56">
      <c r="A183" s="513"/>
      <c r="B183" s="522"/>
      <c r="C183" s="522"/>
      <c r="D183" s="522"/>
      <c r="E183" s="522"/>
      <c r="F183" s="522"/>
      <c r="G183" s="522"/>
      <c r="H183" s="522"/>
      <c r="I183" s="522"/>
      <c r="J183" s="522"/>
      <c r="K183" s="522"/>
      <c r="L183" s="522"/>
      <c r="M183" s="522"/>
      <c r="N183" s="522"/>
      <c r="O183" s="522"/>
      <c r="P183" s="522"/>
      <c r="Q183" s="522"/>
      <c r="R183" s="522"/>
      <c r="S183" s="522"/>
      <c r="T183" s="522"/>
      <c r="U183" s="522"/>
      <c r="V183" s="522"/>
      <c r="W183" s="522"/>
      <c r="X183" s="522"/>
      <c r="Y183" s="522"/>
      <c r="Z183" s="522"/>
      <c r="AA183" s="522"/>
      <c r="AB183" s="522"/>
      <c r="AC183" s="522"/>
      <c r="AD183" s="522"/>
      <c r="AE183" s="522"/>
      <c r="AF183" s="522"/>
      <c r="AG183" s="522"/>
      <c r="AH183" s="522"/>
      <c r="AI183" s="522"/>
      <c r="AJ183" s="522"/>
      <c r="AK183" s="522"/>
      <c r="AL183" s="522"/>
      <c r="AM183" s="522"/>
      <c r="AN183" s="522"/>
      <c r="AO183" s="522"/>
      <c r="AP183" s="522"/>
      <c r="AQ183" s="522"/>
      <c r="AR183" s="522"/>
      <c r="AS183" s="522"/>
      <c r="AT183" s="522"/>
      <c r="AU183" s="522"/>
      <c r="AV183" s="522"/>
      <c r="AW183" s="522"/>
      <c r="AX183" s="522"/>
      <c r="AY183" s="522"/>
      <c r="AZ183" s="522"/>
      <c r="BA183" s="522"/>
      <c r="BB183" s="522"/>
      <c r="BC183" s="522"/>
      <c r="BD183" s="522"/>
    </row>
    <row r="184" spans="1:56">
      <c r="A184" s="513"/>
      <c r="B184" s="522"/>
      <c r="C184" s="522"/>
      <c r="D184" s="522"/>
      <c r="E184" s="522"/>
      <c r="F184" s="522"/>
      <c r="G184" s="522"/>
      <c r="H184" s="522"/>
      <c r="I184" s="522"/>
      <c r="J184" s="522"/>
      <c r="K184" s="522"/>
      <c r="L184" s="522"/>
      <c r="M184" s="522"/>
      <c r="N184" s="522"/>
      <c r="O184" s="522"/>
      <c r="P184" s="522"/>
      <c r="Q184" s="522"/>
      <c r="R184" s="522"/>
      <c r="S184" s="522"/>
      <c r="T184" s="522"/>
      <c r="U184" s="522"/>
      <c r="V184" s="522"/>
      <c r="W184" s="522"/>
      <c r="X184" s="522"/>
      <c r="Y184" s="522"/>
      <c r="Z184" s="522"/>
      <c r="AA184" s="522"/>
      <c r="AB184" s="522"/>
      <c r="AC184" s="522"/>
      <c r="AD184" s="522"/>
      <c r="AE184" s="522"/>
      <c r="AF184" s="522"/>
      <c r="AG184" s="522"/>
      <c r="AH184" s="522"/>
      <c r="AI184" s="522"/>
      <c r="AJ184" s="522"/>
      <c r="AK184" s="522"/>
      <c r="AL184" s="522"/>
      <c r="AM184" s="522"/>
      <c r="AN184" s="522"/>
      <c r="AO184" s="522"/>
      <c r="AP184" s="522"/>
      <c r="AQ184" s="522"/>
      <c r="AR184" s="522"/>
      <c r="AS184" s="522"/>
      <c r="AT184" s="522"/>
      <c r="AU184" s="522"/>
      <c r="AV184" s="522"/>
      <c r="AW184" s="522"/>
      <c r="AX184" s="522"/>
      <c r="AY184" s="522"/>
      <c r="AZ184" s="522"/>
      <c r="BA184" s="522"/>
      <c r="BB184" s="522"/>
      <c r="BC184" s="522"/>
      <c r="BD184" s="522"/>
    </row>
    <row r="185" spans="1:56">
      <c r="A185" s="513"/>
      <c r="B185" s="522"/>
      <c r="C185" s="522"/>
      <c r="D185" s="522"/>
      <c r="E185" s="522"/>
      <c r="F185" s="522"/>
      <c r="G185" s="522"/>
      <c r="H185" s="522"/>
      <c r="I185" s="522"/>
      <c r="J185" s="522"/>
      <c r="K185" s="522"/>
      <c r="L185" s="522"/>
      <c r="M185" s="522"/>
      <c r="N185" s="522"/>
      <c r="O185" s="522"/>
      <c r="P185" s="522"/>
      <c r="Q185" s="522"/>
      <c r="R185" s="522"/>
      <c r="S185" s="522"/>
      <c r="T185" s="522"/>
      <c r="U185" s="522"/>
      <c r="V185" s="522"/>
      <c r="W185" s="522"/>
      <c r="X185" s="522"/>
      <c r="Y185" s="522"/>
      <c r="Z185" s="522"/>
      <c r="AA185" s="522"/>
      <c r="AB185" s="522"/>
      <c r="AC185" s="522"/>
      <c r="AD185" s="522"/>
      <c r="AE185" s="522"/>
      <c r="AF185" s="522"/>
      <c r="AG185" s="522"/>
      <c r="AH185" s="522"/>
      <c r="AI185" s="522"/>
      <c r="AJ185" s="522"/>
      <c r="AK185" s="522"/>
      <c r="AL185" s="522"/>
      <c r="AM185" s="522"/>
      <c r="AN185" s="522"/>
      <c r="AO185" s="522"/>
      <c r="AP185" s="522"/>
      <c r="AQ185" s="522"/>
      <c r="AR185" s="522"/>
      <c r="AS185" s="522"/>
      <c r="AT185" s="522"/>
      <c r="AU185" s="522"/>
      <c r="AV185" s="522"/>
      <c r="AW185" s="522"/>
      <c r="AX185" s="522"/>
      <c r="AY185" s="522"/>
      <c r="AZ185" s="522"/>
      <c r="BA185" s="522"/>
      <c r="BB185" s="522"/>
      <c r="BC185" s="522"/>
      <c r="BD185" s="522"/>
    </row>
    <row r="186" spans="1:56">
      <c r="A186" s="513"/>
      <c r="B186" s="522"/>
      <c r="C186" s="522"/>
      <c r="D186" s="522"/>
      <c r="E186" s="522"/>
      <c r="F186" s="522"/>
      <c r="G186" s="522"/>
      <c r="H186" s="522"/>
      <c r="I186" s="522"/>
      <c r="J186" s="522"/>
      <c r="K186" s="522"/>
      <c r="L186" s="522"/>
      <c r="M186" s="522"/>
      <c r="N186" s="522"/>
      <c r="O186" s="522"/>
      <c r="P186" s="522"/>
      <c r="Q186" s="522"/>
      <c r="R186" s="522"/>
      <c r="S186" s="522"/>
      <c r="T186" s="522"/>
      <c r="U186" s="522"/>
      <c r="V186" s="522"/>
      <c r="W186" s="522"/>
      <c r="X186" s="522"/>
      <c r="Y186" s="522"/>
      <c r="Z186" s="522"/>
      <c r="AA186" s="522"/>
      <c r="AB186" s="522"/>
      <c r="AC186" s="522"/>
      <c r="AD186" s="522"/>
      <c r="AE186" s="522"/>
      <c r="AF186" s="522"/>
      <c r="AG186" s="522"/>
      <c r="AH186" s="522"/>
      <c r="AI186" s="522"/>
      <c r="AJ186" s="522"/>
      <c r="AK186" s="522"/>
      <c r="AL186" s="522"/>
      <c r="AM186" s="522"/>
      <c r="AN186" s="522"/>
      <c r="AO186" s="522"/>
      <c r="AP186" s="522"/>
      <c r="AQ186" s="522"/>
      <c r="AR186" s="522"/>
      <c r="AS186" s="522"/>
      <c r="AT186" s="522"/>
      <c r="AU186" s="522"/>
      <c r="AV186" s="522"/>
      <c r="AW186" s="522"/>
      <c r="AX186" s="522"/>
      <c r="AY186" s="522"/>
      <c r="AZ186" s="522"/>
      <c r="BA186" s="522"/>
      <c r="BB186" s="522"/>
      <c r="BC186" s="522"/>
      <c r="BD186" s="522"/>
    </row>
    <row r="187" spans="1:56">
      <c r="A187" s="513"/>
      <c r="B187" s="522"/>
      <c r="C187" s="522"/>
      <c r="D187" s="522"/>
      <c r="E187" s="522"/>
      <c r="F187" s="522"/>
      <c r="G187" s="522"/>
      <c r="H187" s="522"/>
      <c r="I187" s="522"/>
      <c r="J187" s="522"/>
      <c r="K187" s="522"/>
      <c r="L187" s="522"/>
      <c r="M187" s="522"/>
      <c r="N187" s="522"/>
      <c r="O187" s="522"/>
      <c r="P187" s="522"/>
      <c r="Q187" s="522"/>
      <c r="R187" s="522"/>
      <c r="S187" s="522"/>
      <c r="T187" s="522"/>
      <c r="U187" s="522"/>
      <c r="V187" s="522"/>
      <c r="W187" s="522"/>
      <c r="X187" s="522"/>
      <c r="Y187" s="522"/>
      <c r="Z187" s="522"/>
      <c r="AA187" s="522"/>
      <c r="AB187" s="522"/>
      <c r="AC187" s="522"/>
      <c r="AD187" s="522"/>
      <c r="AE187" s="522"/>
      <c r="AF187" s="522"/>
      <c r="AG187" s="522"/>
      <c r="AH187" s="522"/>
      <c r="AI187" s="522"/>
      <c r="AJ187" s="522"/>
      <c r="AK187" s="522"/>
      <c r="AL187" s="522"/>
      <c r="AM187" s="522"/>
      <c r="AN187" s="522"/>
      <c r="AO187" s="522"/>
      <c r="AP187" s="522"/>
      <c r="AQ187" s="522"/>
      <c r="AR187" s="522"/>
      <c r="AS187" s="522"/>
      <c r="AT187" s="522"/>
      <c r="AU187" s="522"/>
      <c r="AV187" s="522"/>
      <c r="AW187" s="522"/>
      <c r="AX187" s="522"/>
      <c r="AY187" s="522"/>
      <c r="AZ187" s="522"/>
      <c r="BA187" s="522"/>
      <c r="BB187" s="522"/>
      <c r="BC187" s="522"/>
      <c r="BD187" s="522"/>
    </row>
    <row r="188" spans="1:56">
      <c r="A188" s="513"/>
      <c r="B188" s="522"/>
      <c r="C188" s="522"/>
      <c r="D188" s="522"/>
      <c r="E188" s="522"/>
      <c r="F188" s="522"/>
      <c r="G188" s="522"/>
      <c r="H188" s="522"/>
      <c r="I188" s="522"/>
      <c r="J188" s="522"/>
      <c r="K188" s="522"/>
      <c r="L188" s="522"/>
      <c r="M188" s="522"/>
      <c r="N188" s="522"/>
      <c r="O188" s="522"/>
      <c r="P188" s="522"/>
      <c r="Q188" s="522"/>
      <c r="R188" s="522"/>
      <c r="S188" s="522"/>
      <c r="T188" s="522"/>
      <c r="U188" s="522"/>
      <c r="V188" s="522"/>
      <c r="W188" s="522"/>
      <c r="X188" s="522"/>
      <c r="Y188" s="522"/>
      <c r="Z188" s="522"/>
      <c r="AA188" s="522"/>
      <c r="AB188" s="522"/>
      <c r="AC188" s="522"/>
      <c r="AD188" s="522"/>
      <c r="AE188" s="522"/>
      <c r="AF188" s="522"/>
      <c r="AG188" s="522"/>
      <c r="AH188" s="522"/>
      <c r="AI188" s="522"/>
      <c r="AJ188" s="522"/>
      <c r="AK188" s="522"/>
      <c r="AL188" s="522"/>
      <c r="AM188" s="522"/>
      <c r="AN188" s="522"/>
      <c r="AO188" s="522"/>
      <c r="AP188" s="522"/>
      <c r="AQ188" s="522"/>
      <c r="AR188" s="522"/>
      <c r="AS188" s="522"/>
      <c r="AT188" s="522"/>
      <c r="AU188" s="522"/>
      <c r="AV188" s="522"/>
      <c r="AW188" s="522"/>
      <c r="AX188" s="522"/>
      <c r="AY188" s="522"/>
      <c r="AZ188" s="522"/>
      <c r="BA188" s="522"/>
      <c r="BB188" s="522"/>
      <c r="BC188" s="522"/>
      <c r="BD188" s="522"/>
    </row>
    <row r="189" spans="1:56">
      <c r="A189" s="513"/>
      <c r="B189" s="522"/>
      <c r="C189" s="522"/>
      <c r="D189" s="522"/>
      <c r="E189" s="522"/>
      <c r="F189" s="522"/>
      <c r="G189" s="522"/>
      <c r="H189" s="522"/>
      <c r="I189" s="522"/>
      <c r="J189" s="522"/>
      <c r="K189" s="522"/>
      <c r="L189" s="522"/>
      <c r="M189" s="522"/>
      <c r="N189" s="522"/>
      <c r="O189" s="522"/>
      <c r="P189" s="522"/>
      <c r="Q189" s="522"/>
      <c r="R189" s="522"/>
      <c r="S189" s="522"/>
      <c r="T189" s="522"/>
      <c r="U189" s="522"/>
      <c r="V189" s="522"/>
      <c r="W189" s="522"/>
      <c r="X189" s="522"/>
      <c r="Y189" s="522"/>
      <c r="Z189" s="522"/>
      <c r="AA189" s="522"/>
      <c r="AB189" s="522"/>
      <c r="AC189" s="522"/>
      <c r="AD189" s="522"/>
      <c r="AE189" s="522"/>
      <c r="AF189" s="522"/>
      <c r="AG189" s="522"/>
      <c r="AH189" s="522"/>
      <c r="AI189" s="522"/>
      <c r="AJ189" s="522"/>
      <c r="AK189" s="522"/>
      <c r="AL189" s="522"/>
      <c r="AM189" s="522"/>
      <c r="AN189" s="522"/>
      <c r="AO189" s="522"/>
      <c r="AP189" s="522"/>
      <c r="AQ189" s="522"/>
      <c r="AR189" s="522"/>
      <c r="AS189" s="522"/>
      <c r="AT189" s="522"/>
      <c r="AU189" s="522"/>
      <c r="AV189" s="522"/>
      <c r="AW189" s="522"/>
      <c r="AX189" s="522"/>
      <c r="AY189" s="522"/>
      <c r="AZ189" s="522"/>
      <c r="BA189" s="522"/>
      <c r="BB189" s="522"/>
      <c r="BC189" s="522"/>
      <c r="BD189" s="522"/>
    </row>
    <row r="190" spans="1:56">
      <c r="A190" s="513"/>
      <c r="B190" s="522"/>
      <c r="C190" s="522"/>
      <c r="D190" s="522"/>
      <c r="E190" s="522"/>
      <c r="F190" s="522"/>
      <c r="G190" s="522"/>
      <c r="H190" s="522"/>
      <c r="I190" s="522"/>
      <c r="J190" s="522"/>
      <c r="K190" s="522"/>
      <c r="L190" s="522"/>
      <c r="M190" s="522"/>
      <c r="N190" s="522"/>
      <c r="O190" s="522"/>
      <c r="P190" s="522"/>
      <c r="Q190" s="522"/>
      <c r="R190" s="522"/>
      <c r="S190" s="522"/>
      <c r="T190" s="522"/>
      <c r="U190" s="522"/>
      <c r="V190" s="522"/>
      <c r="W190" s="522"/>
      <c r="X190" s="522"/>
      <c r="Y190" s="522"/>
      <c r="Z190" s="522"/>
      <c r="AA190" s="522"/>
      <c r="AB190" s="522"/>
      <c r="AC190" s="522"/>
      <c r="AD190" s="522"/>
      <c r="AE190" s="522"/>
      <c r="AF190" s="522"/>
      <c r="AG190" s="522"/>
      <c r="AH190" s="522"/>
      <c r="AI190" s="522"/>
      <c r="AJ190" s="522"/>
      <c r="AK190" s="522"/>
      <c r="AL190" s="522"/>
      <c r="AM190" s="522"/>
      <c r="AN190" s="522"/>
      <c r="AO190" s="522"/>
      <c r="AP190" s="522"/>
      <c r="AQ190" s="522"/>
      <c r="AR190" s="522"/>
      <c r="AS190" s="522"/>
      <c r="AT190" s="522"/>
      <c r="AU190" s="522"/>
      <c r="AV190" s="522"/>
      <c r="AW190" s="522"/>
      <c r="AX190" s="522"/>
      <c r="AY190" s="522"/>
      <c r="AZ190" s="522"/>
      <c r="BA190" s="522"/>
      <c r="BB190" s="522"/>
      <c r="BC190" s="522"/>
      <c r="BD190" s="522"/>
    </row>
    <row r="191" spans="1:56">
      <c r="A191" s="513"/>
      <c r="B191" s="522"/>
      <c r="C191" s="522"/>
      <c r="D191" s="522"/>
      <c r="E191" s="522"/>
      <c r="F191" s="522"/>
      <c r="G191" s="522"/>
      <c r="H191" s="522"/>
      <c r="I191" s="522"/>
      <c r="J191" s="522"/>
      <c r="K191" s="522"/>
      <c r="L191" s="522"/>
      <c r="M191" s="522"/>
      <c r="N191" s="522"/>
      <c r="O191" s="522"/>
      <c r="P191" s="522"/>
      <c r="Q191" s="522"/>
      <c r="R191" s="522"/>
      <c r="S191" s="522"/>
      <c r="T191" s="522"/>
      <c r="U191" s="522"/>
      <c r="V191" s="522"/>
      <c r="W191" s="522"/>
      <c r="X191" s="522"/>
      <c r="Y191" s="522"/>
      <c r="Z191" s="522"/>
      <c r="AA191" s="522"/>
      <c r="AB191" s="522"/>
      <c r="AC191" s="522"/>
      <c r="AD191" s="522"/>
      <c r="AE191" s="522"/>
      <c r="AF191" s="522"/>
      <c r="AG191" s="522"/>
      <c r="AH191" s="522"/>
      <c r="AI191" s="522"/>
      <c r="AJ191" s="522"/>
      <c r="AK191" s="522"/>
      <c r="AL191" s="522"/>
      <c r="AM191" s="522"/>
      <c r="AN191" s="522"/>
      <c r="AO191" s="522"/>
      <c r="AP191" s="522"/>
      <c r="AQ191" s="522"/>
      <c r="AR191" s="522"/>
      <c r="AS191" s="522"/>
      <c r="AT191" s="522"/>
      <c r="AU191" s="522"/>
      <c r="AV191" s="522"/>
      <c r="AW191" s="522"/>
      <c r="AX191" s="522"/>
      <c r="AY191" s="522"/>
      <c r="AZ191" s="522"/>
      <c r="BA191" s="522"/>
      <c r="BB191" s="522"/>
      <c r="BC191" s="522"/>
      <c r="BD191" s="522"/>
    </row>
    <row r="192" spans="1:56">
      <c r="A192" s="513"/>
      <c r="B192" s="522"/>
      <c r="C192" s="522"/>
      <c r="D192" s="522"/>
      <c r="E192" s="522"/>
      <c r="F192" s="522"/>
      <c r="G192" s="522"/>
      <c r="H192" s="522"/>
      <c r="I192" s="522"/>
      <c r="J192" s="522"/>
      <c r="K192" s="522"/>
      <c r="L192" s="522"/>
      <c r="M192" s="522"/>
      <c r="N192" s="522"/>
      <c r="O192" s="522"/>
      <c r="P192" s="522"/>
      <c r="Q192" s="522"/>
      <c r="R192" s="522"/>
      <c r="S192" s="522"/>
      <c r="T192" s="522"/>
      <c r="U192" s="522"/>
      <c r="V192" s="522"/>
      <c r="W192" s="522"/>
      <c r="X192" s="522"/>
      <c r="Y192" s="522"/>
      <c r="Z192" s="522"/>
      <c r="AA192" s="522"/>
      <c r="AB192" s="522"/>
      <c r="AC192" s="522"/>
      <c r="AD192" s="522"/>
      <c r="AE192" s="522"/>
      <c r="AF192" s="522"/>
      <c r="AG192" s="522"/>
      <c r="AH192" s="522"/>
      <c r="AI192" s="522"/>
      <c r="AJ192" s="522"/>
      <c r="AK192" s="522"/>
      <c r="AL192" s="522"/>
      <c r="AM192" s="522"/>
      <c r="AN192" s="522"/>
      <c r="AO192" s="522"/>
      <c r="AP192" s="522"/>
      <c r="AQ192" s="522"/>
      <c r="AR192" s="522"/>
      <c r="AS192" s="522"/>
      <c r="AT192" s="522"/>
      <c r="AU192" s="522"/>
      <c r="AV192" s="522"/>
      <c r="AW192" s="522"/>
      <c r="AX192" s="522"/>
      <c r="AY192" s="522"/>
      <c r="AZ192" s="522"/>
      <c r="BA192" s="522"/>
      <c r="BB192" s="522"/>
      <c r="BC192" s="522"/>
      <c r="BD192" s="522"/>
    </row>
    <row r="193" spans="1:56">
      <c r="A193" s="513"/>
      <c r="B193" s="522"/>
      <c r="C193" s="522"/>
      <c r="D193" s="522"/>
      <c r="E193" s="522"/>
      <c r="F193" s="522"/>
      <c r="G193" s="522"/>
      <c r="H193" s="522"/>
      <c r="I193" s="522"/>
      <c r="J193" s="522"/>
      <c r="K193" s="522"/>
      <c r="L193" s="522"/>
      <c r="M193" s="522"/>
      <c r="N193" s="522"/>
      <c r="O193" s="522"/>
      <c r="P193" s="522"/>
      <c r="Q193" s="522"/>
      <c r="R193" s="522"/>
      <c r="S193" s="522"/>
      <c r="T193" s="522"/>
      <c r="U193" s="522"/>
      <c r="V193" s="522"/>
      <c r="W193" s="522"/>
      <c r="X193" s="522"/>
      <c r="Y193" s="522"/>
      <c r="Z193" s="522"/>
      <c r="AA193" s="522"/>
      <c r="AB193" s="522"/>
      <c r="AC193" s="522"/>
      <c r="AD193" s="522"/>
      <c r="AE193" s="522"/>
      <c r="AF193" s="522"/>
      <c r="AG193" s="522"/>
      <c r="AH193" s="522"/>
      <c r="AI193" s="522"/>
      <c r="AJ193" s="522"/>
      <c r="AK193" s="522"/>
      <c r="AL193" s="522"/>
      <c r="AM193" s="522"/>
      <c r="AN193" s="522"/>
      <c r="AO193" s="522"/>
      <c r="AP193" s="522"/>
      <c r="AQ193" s="522"/>
      <c r="AR193" s="522"/>
      <c r="AS193" s="522"/>
      <c r="AT193" s="522"/>
      <c r="AU193" s="522"/>
      <c r="AV193" s="522"/>
      <c r="AW193" s="522"/>
      <c r="AX193" s="522"/>
      <c r="AY193" s="522"/>
      <c r="AZ193" s="522"/>
      <c r="BA193" s="522"/>
      <c r="BB193" s="522"/>
      <c r="BC193" s="522"/>
      <c r="BD193" s="522"/>
    </row>
    <row r="194" spans="1:56">
      <c r="A194" s="513"/>
      <c r="B194" s="522"/>
      <c r="C194" s="522"/>
      <c r="D194" s="522"/>
      <c r="E194" s="522"/>
      <c r="F194" s="522"/>
      <c r="G194" s="522"/>
      <c r="H194" s="522"/>
      <c r="I194" s="522"/>
      <c r="J194" s="522"/>
      <c r="K194" s="522"/>
      <c r="L194" s="522"/>
      <c r="M194" s="522"/>
      <c r="N194" s="522"/>
      <c r="O194" s="522"/>
      <c r="P194" s="522"/>
      <c r="Q194" s="522"/>
      <c r="R194" s="522"/>
      <c r="S194" s="522"/>
      <c r="T194" s="522"/>
      <c r="U194" s="522"/>
      <c r="V194" s="522"/>
      <c r="W194" s="522"/>
      <c r="X194" s="522"/>
      <c r="Y194" s="522"/>
      <c r="Z194" s="522"/>
      <c r="AA194" s="522"/>
      <c r="AB194" s="522"/>
      <c r="AC194" s="522"/>
      <c r="AD194" s="522"/>
      <c r="AE194" s="522"/>
      <c r="AF194" s="522"/>
      <c r="AG194" s="522"/>
      <c r="AH194" s="522"/>
      <c r="AI194" s="522"/>
      <c r="AJ194" s="522"/>
      <c r="AK194" s="522"/>
      <c r="AL194" s="522"/>
      <c r="AM194" s="522"/>
      <c r="AN194" s="522"/>
      <c r="AO194" s="522"/>
      <c r="AP194" s="522"/>
      <c r="AQ194" s="522"/>
      <c r="AR194" s="522"/>
      <c r="AS194" s="522"/>
      <c r="AT194" s="522"/>
      <c r="AU194" s="522"/>
      <c r="AV194" s="522"/>
      <c r="AW194" s="522"/>
      <c r="AX194" s="522"/>
      <c r="AY194" s="522"/>
      <c r="AZ194" s="522"/>
      <c r="BA194" s="522"/>
      <c r="BB194" s="522"/>
      <c r="BC194" s="522"/>
      <c r="BD194" s="522"/>
    </row>
    <row r="195" spans="1:56">
      <c r="A195" s="513"/>
      <c r="B195" s="522"/>
      <c r="C195" s="522"/>
      <c r="D195" s="522"/>
      <c r="E195" s="522"/>
      <c r="F195" s="522"/>
      <c r="G195" s="522"/>
      <c r="H195" s="522"/>
      <c r="I195" s="522"/>
      <c r="J195" s="522"/>
      <c r="K195" s="522"/>
      <c r="L195" s="522"/>
      <c r="M195" s="522"/>
      <c r="N195" s="522"/>
      <c r="O195" s="522"/>
      <c r="P195" s="522"/>
      <c r="Q195" s="522"/>
      <c r="R195" s="522"/>
      <c r="S195" s="522"/>
      <c r="T195" s="522"/>
      <c r="U195" s="522"/>
      <c r="V195" s="522"/>
      <c r="W195" s="522"/>
      <c r="X195" s="522"/>
      <c r="Y195" s="522"/>
      <c r="Z195" s="522"/>
      <c r="AA195" s="522"/>
      <c r="AB195" s="522"/>
      <c r="AC195" s="522"/>
      <c r="AD195" s="522"/>
      <c r="AE195" s="522"/>
      <c r="AF195" s="522"/>
      <c r="AG195" s="522"/>
      <c r="AH195" s="522"/>
      <c r="AI195" s="522"/>
      <c r="AJ195" s="522"/>
      <c r="AK195" s="522"/>
      <c r="AL195" s="522"/>
      <c r="AM195" s="522"/>
      <c r="AN195" s="522"/>
      <c r="AO195" s="522"/>
      <c r="AP195" s="522"/>
      <c r="AQ195" s="522"/>
      <c r="AR195" s="522"/>
      <c r="AS195" s="522"/>
      <c r="AT195" s="522"/>
      <c r="AU195" s="522"/>
      <c r="AV195" s="522"/>
      <c r="AW195" s="522"/>
      <c r="AX195" s="522"/>
      <c r="AY195" s="522"/>
      <c r="AZ195" s="522"/>
      <c r="BA195" s="522"/>
      <c r="BB195" s="522"/>
      <c r="BC195" s="522"/>
      <c r="BD195" s="522"/>
    </row>
    <row r="196" spans="1:56">
      <c r="A196" s="513"/>
      <c r="B196" s="522"/>
      <c r="C196" s="522"/>
      <c r="D196" s="522"/>
      <c r="E196" s="522"/>
      <c r="F196" s="522"/>
      <c r="G196" s="522"/>
      <c r="H196" s="522"/>
      <c r="I196" s="522"/>
      <c r="J196" s="522"/>
      <c r="K196" s="522"/>
      <c r="L196" s="522"/>
      <c r="M196" s="522"/>
      <c r="N196" s="522"/>
      <c r="O196" s="522"/>
      <c r="P196" s="522"/>
      <c r="Q196" s="522"/>
      <c r="R196" s="522"/>
      <c r="S196" s="522"/>
      <c r="T196" s="522"/>
      <c r="U196" s="522"/>
      <c r="V196" s="522"/>
      <c r="W196" s="522"/>
      <c r="X196" s="522"/>
      <c r="Y196" s="522"/>
      <c r="Z196" s="522"/>
      <c r="AA196" s="522"/>
      <c r="AB196" s="522"/>
      <c r="AC196" s="522"/>
      <c r="AD196" s="522"/>
      <c r="AE196" s="522"/>
      <c r="AF196" s="522"/>
      <c r="AG196" s="522"/>
      <c r="AH196" s="522"/>
      <c r="AI196" s="522"/>
      <c r="AJ196" s="522"/>
      <c r="AK196" s="522"/>
      <c r="AL196" s="522"/>
      <c r="AM196" s="522"/>
      <c r="AN196" s="522"/>
      <c r="AO196" s="522"/>
      <c r="AP196" s="522"/>
      <c r="AQ196" s="522"/>
      <c r="AR196" s="522"/>
      <c r="AS196" s="522"/>
      <c r="AT196" s="522"/>
      <c r="AU196" s="522"/>
      <c r="AV196" s="522"/>
      <c r="AW196" s="522"/>
      <c r="AX196" s="522"/>
      <c r="AY196" s="522"/>
      <c r="AZ196" s="522"/>
      <c r="BA196" s="522"/>
      <c r="BB196" s="522"/>
      <c r="BC196" s="522"/>
      <c r="BD196" s="522"/>
    </row>
    <row r="197" spans="1:56">
      <c r="A197" s="513"/>
      <c r="B197" s="522"/>
      <c r="C197" s="522"/>
      <c r="D197" s="522"/>
      <c r="E197" s="522"/>
      <c r="F197" s="522"/>
      <c r="G197" s="522"/>
      <c r="H197" s="522"/>
      <c r="I197" s="522"/>
      <c r="J197" s="522"/>
      <c r="K197" s="522"/>
      <c r="L197" s="522"/>
      <c r="M197" s="522"/>
      <c r="N197" s="522"/>
      <c r="O197" s="522"/>
      <c r="P197" s="522"/>
      <c r="Q197" s="522"/>
      <c r="R197" s="522"/>
      <c r="S197" s="522"/>
      <c r="T197" s="522"/>
      <c r="U197" s="522"/>
      <c r="V197" s="522"/>
      <c r="W197" s="522"/>
      <c r="X197" s="522"/>
      <c r="Y197" s="522"/>
      <c r="Z197" s="522"/>
      <c r="AA197" s="522"/>
      <c r="AB197" s="522"/>
      <c r="AC197" s="522"/>
      <c r="AD197" s="522"/>
      <c r="AE197" s="522"/>
      <c r="AF197" s="522"/>
      <c r="AG197" s="522"/>
      <c r="AH197" s="522"/>
      <c r="AI197" s="522"/>
      <c r="AJ197" s="522"/>
      <c r="AK197" s="522"/>
      <c r="AL197" s="522"/>
      <c r="AM197" s="522"/>
      <c r="AN197" s="522"/>
      <c r="AO197" s="522"/>
      <c r="AP197" s="522"/>
      <c r="AQ197" s="522"/>
      <c r="AR197" s="522"/>
      <c r="AS197" s="522"/>
      <c r="AT197" s="522"/>
      <c r="AU197" s="522"/>
      <c r="AV197" s="522"/>
      <c r="AW197" s="522"/>
      <c r="AX197" s="522"/>
      <c r="AY197" s="522"/>
      <c r="AZ197" s="522"/>
      <c r="BA197" s="522"/>
      <c r="BB197" s="522"/>
      <c r="BC197" s="522"/>
      <c r="BD197" s="522"/>
    </row>
    <row r="198" spans="1:56">
      <c r="A198" s="513"/>
      <c r="B198" s="522"/>
      <c r="C198" s="522"/>
      <c r="D198" s="522"/>
      <c r="E198" s="522"/>
      <c r="F198" s="522"/>
      <c r="G198" s="522"/>
      <c r="H198" s="522"/>
      <c r="I198" s="522"/>
      <c r="J198" s="522"/>
      <c r="K198" s="522"/>
      <c r="L198" s="522"/>
      <c r="M198" s="522"/>
      <c r="N198" s="522"/>
      <c r="O198" s="522"/>
      <c r="P198" s="522"/>
      <c r="Q198" s="522"/>
      <c r="R198" s="522"/>
      <c r="S198" s="522"/>
      <c r="T198" s="522"/>
      <c r="U198" s="522"/>
      <c r="V198" s="522"/>
      <c r="W198" s="522"/>
      <c r="X198" s="522"/>
      <c r="Y198" s="522"/>
      <c r="Z198" s="522"/>
      <c r="AA198" s="522"/>
      <c r="AB198" s="522"/>
      <c r="AC198" s="522"/>
      <c r="AD198" s="522"/>
      <c r="AE198" s="522"/>
      <c r="AF198" s="522"/>
      <c r="AG198" s="522"/>
      <c r="AH198" s="522"/>
      <c r="AI198" s="522"/>
      <c r="AJ198" s="522"/>
      <c r="AK198" s="522"/>
      <c r="AL198" s="522"/>
      <c r="AM198" s="522"/>
      <c r="AN198" s="522"/>
      <c r="AO198" s="522"/>
      <c r="AP198" s="522"/>
      <c r="AQ198" s="522"/>
      <c r="AR198" s="522"/>
      <c r="AS198" s="522"/>
      <c r="AT198" s="522"/>
      <c r="AU198" s="522"/>
      <c r="AV198" s="522"/>
      <c r="AW198" s="522"/>
      <c r="AX198" s="522"/>
      <c r="AY198" s="522"/>
      <c r="AZ198" s="522"/>
      <c r="BA198" s="522"/>
      <c r="BB198" s="522"/>
      <c r="BC198" s="522"/>
      <c r="BD198" s="522"/>
    </row>
    <row r="199" spans="1:56">
      <c r="A199" s="513"/>
      <c r="B199" s="522"/>
      <c r="C199" s="522"/>
      <c r="D199" s="522"/>
      <c r="E199" s="522"/>
      <c r="F199" s="522"/>
      <c r="G199" s="522"/>
      <c r="H199" s="522"/>
      <c r="I199" s="522"/>
      <c r="J199" s="522"/>
      <c r="K199" s="522"/>
      <c r="L199" s="522"/>
      <c r="M199" s="522"/>
      <c r="N199" s="522"/>
      <c r="O199" s="522"/>
      <c r="P199" s="522"/>
      <c r="Q199" s="522"/>
      <c r="R199" s="522"/>
      <c r="S199" s="522"/>
      <c r="T199" s="522"/>
      <c r="U199" s="522"/>
      <c r="V199" s="522"/>
      <c r="W199" s="522"/>
      <c r="X199" s="522"/>
      <c r="Y199" s="522"/>
      <c r="Z199" s="522"/>
      <c r="AA199" s="522"/>
      <c r="AB199" s="522"/>
      <c r="AC199" s="522"/>
      <c r="AD199" s="522"/>
      <c r="AE199" s="522"/>
      <c r="AF199" s="522"/>
      <c r="AG199" s="522"/>
      <c r="AH199" s="522"/>
      <c r="AI199" s="522"/>
      <c r="AJ199" s="522"/>
      <c r="AK199" s="522"/>
      <c r="AL199" s="522"/>
      <c r="AM199" s="522"/>
      <c r="AN199" s="522"/>
      <c r="AO199" s="522"/>
      <c r="AP199" s="522"/>
      <c r="AQ199" s="522"/>
      <c r="AR199" s="522"/>
      <c r="AS199" s="522"/>
      <c r="AT199" s="522"/>
      <c r="AU199" s="522"/>
      <c r="AV199" s="522"/>
      <c r="AW199" s="522"/>
      <c r="AX199" s="522"/>
      <c r="AY199" s="522"/>
      <c r="AZ199" s="522"/>
      <c r="BA199" s="522"/>
      <c r="BB199" s="522"/>
      <c r="BC199" s="522"/>
      <c r="BD199" s="522"/>
    </row>
    <row r="200" spans="1:56">
      <c r="A200" s="513"/>
      <c r="B200" s="522"/>
      <c r="C200" s="522"/>
      <c r="D200" s="522"/>
      <c r="E200" s="522"/>
      <c r="F200" s="522"/>
      <c r="G200" s="522"/>
      <c r="H200" s="522"/>
      <c r="I200" s="522"/>
      <c r="J200" s="522"/>
      <c r="K200" s="522"/>
      <c r="L200" s="522"/>
      <c r="M200" s="522"/>
      <c r="N200" s="522"/>
      <c r="O200" s="522"/>
      <c r="P200" s="522"/>
      <c r="Q200" s="522"/>
      <c r="R200" s="522"/>
      <c r="S200" s="522"/>
      <c r="T200" s="522"/>
      <c r="U200" s="522"/>
      <c r="V200" s="522"/>
      <c r="W200" s="522"/>
      <c r="X200" s="522"/>
      <c r="Y200" s="522"/>
      <c r="Z200" s="522"/>
      <c r="AA200" s="522"/>
      <c r="AB200" s="522"/>
      <c r="AC200" s="522"/>
      <c r="AD200" s="522"/>
      <c r="AE200" s="522"/>
      <c r="AF200" s="522"/>
      <c r="AG200" s="522"/>
      <c r="AH200" s="522"/>
      <c r="AI200" s="522"/>
      <c r="AJ200" s="522"/>
      <c r="AK200" s="522"/>
      <c r="AL200" s="522"/>
      <c r="AM200" s="522"/>
      <c r="AN200" s="522"/>
      <c r="AO200" s="522"/>
      <c r="AP200" s="522"/>
      <c r="AQ200" s="522"/>
      <c r="AR200" s="522"/>
      <c r="AS200" s="522"/>
      <c r="AT200" s="522"/>
      <c r="AU200" s="522"/>
      <c r="AV200" s="522"/>
      <c r="AW200" s="522"/>
      <c r="AX200" s="522"/>
      <c r="AY200" s="522"/>
      <c r="AZ200" s="522"/>
      <c r="BA200" s="522"/>
      <c r="BB200" s="522"/>
      <c r="BC200" s="522"/>
      <c r="BD200" s="522"/>
    </row>
    <row r="201" spans="1:56">
      <c r="A201" s="513"/>
      <c r="B201" s="522"/>
      <c r="C201" s="522"/>
      <c r="D201" s="522"/>
      <c r="E201" s="522"/>
      <c r="F201" s="522"/>
      <c r="G201" s="522"/>
      <c r="H201" s="522"/>
      <c r="I201" s="522"/>
      <c r="J201" s="522"/>
      <c r="K201" s="522"/>
      <c r="L201" s="522"/>
      <c r="M201" s="522"/>
      <c r="N201" s="522"/>
      <c r="O201" s="522"/>
      <c r="P201" s="522"/>
      <c r="Q201" s="522"/>
      <c r="R201" s="522"/>
      <c r="S201" s="522"/>
      <c r="T201" s="522"/>
      <c r="U201" s="522"/>
      <c r="V201" s="522"/>
      <c r="W201" s="522"/>
      <c r="X201" s="522"/>
      <c r="Y201" s="522"/>
      <c r="Z201" s="522"/>
      <c r="AA201" s="522"/>
      <c r="AB201" s="522"/>
      <c r="AC201" s="522"/>
      <c r="AD201" s="522"/>
      <c r="AE201" s="522"/>
      <c r="AF201" s="522"/>
      <c r="AG201" s="522"/>
      <c r="AH201" s="522"/>
      <c r="AI201" s="522"/>
      <c r="AJ201" s="522"/>
      <c r="AK201" s="522"/>
      <c r="AL201" s="522"/>
      <c r="AM201" s="522"/>
      <c r="AN201" s="522"/>
      <c r="AO201" s="522"/>
      <c r="AP201" s="522"/>
      <c r="AQ201" s="522"/>
      <c r="AR201" s="522"/>
      <c r="AS201" s="522"/>
      <c r="AT201" s="522"/>
      <c r="AU201" s="522"/>
      <c r="AV201" s="522"/>
      <c r="AW201" s="522"/>
      <c r="AX201" s="522"/>
      <c r="AY201" s="522"/>
      <c r="AZ201" s="522"/>
      <c r="BA201" s="522"/>
      <c r="BB201" s="522"/>
      <c r="BC201" s="522"/>
      <c r="BD201" s="522"/>
    </row>
    <row r="202" spans="1:56">
      <c r="A202" s="513"/>
      <c r="B202" s="522"/>
      <c r="C202" s="522"/>
      <c r="D202" s="522"/>
      <c r="E202" s="522"/>
      <c r="F202" s="522"/>
      <c r="G202" s="522"/>
      <c r="H202" s="522"/>
      <c r="I202" s="522"/>
      <c r="J202" s="522"/>
      <c r="K202" s="522"/>
      <c r="L202" s="522"/>
      <c r="M202" s="522"/>
      <c r="N202" s="522"/>
      <c r="O202" s="522"/>
      <c r="P202" s="522"/>
      <c r="Q202" s="522"/>
      <c r="R202" s="522"/>
      <c r="S202" s="522"/>
      <c r="T202" s="522"/>
      <c r="U202" s="522"/>
      <c r="V202" s="522"/>
      <c r="W202" s="522"/>
      <c r="X202" s="522"/>
      <c r="Y202" s="522"/>
      <c r="Z202" s="522"/>
      <c r="AA202" s="522"/>
      <c r="AB202" s="522"/>
      <c r="AC202" s="522"/>
      <c r="AD202" s="522"/>
      <c r="AE202" s="522"/>
      <c r="AF202" s="522"/>
      <c r="AG202" s="522"/>
      <c r="AH202" s="522"/>
      <c r="AI202" s="522"/>
      <c r="AJ202" s="522"/>
      <c r="AK202" s="522"/>
      <c r="AL202" s="522"/>
      <c r="AM202" s="522"/>
      <c r="AN202" s="522"/>
      <c r="AO202" s="522"/>
      <c r="AP202" s="522"/>
      <c r="AQ202" s="522"/>
      <c r="AR202" s="522"/>
      <c r="AS202" s="522"/>
      <c r="AT202" s="522"/>
      <c r="AU202" s="522"/>
      <c r="AV202" s="522"/>
      <c r="AW202" s="522"/>
      <c r="AX202" s="522"/>
      <c r="AY202" s="522"/>
      <c r="AZ202" s="522"/>
      <c r="BA202" s="522"/>
      <c r="BB202" s="522"/>
      <c r="BC202" s="522"/>
      <c r="BD202" s="522"/>
    </row>
    <row r="203" spans="1:56">
      <c r="A203" s="513"/>
      <c r="B203" s="522"/>
      <c r="C203" s="522"/>
      <c r="D203" s="522"/>
      <c r="E203" s="522"/>
      <c r="F203" s="522"/>
      <c r="G203" s="522"/>
      <c r="H203" s="522"/>
      <c r="I203" s="522"/>
      <c r="J203" s="522"/>
      <c r="K203" s="522"/>
      <c r="L203" s="522"/>
      <c r="M203" s="522"/>
      <c r="N203" s="522"/>
      <c r="O203" s="522"/>
      <c r="P203" s="522"/>
      <c r="Q203" s="522"/>
      <c r="R203" s="522"/>
      <c r="S203" s="522"/>
      <c r="T203" s="522"/>
      <c r="U203" s="522"/>
      <c r="V203" s="522"/>
      <c r="W203" s="522"/>
      <c r="X203" s="522"/>
      <c r="Y203" s="522"/>
      <c r="Z203" s="522"/>
      <c r="AA203" s="522"/>
      <c r="AB203" s="522"/>
      <c r="AC203" s="522"/>
      <c r="AD203" s="522"/>
      <c r="AE203" s="522"/>
      <c r="AF203" s="522"/>
      <c r="AG203" s="522"/>
      <c r="AH203" s="522"/>
      <c r="AI203" s="522"/>
      <c r="AJ203" s="522"/>
      <c r="AK203" s="522"/>
      <c r="AL203" s="522"/>
      <c r="AM203" s="522"/>
      <c r="AN203" s="522"/>
      <c r="AO203" s="522"/>
      <c r="AP203" s="522"/>
      <c r="AQ203" s="522"/>
      <c r="AR203" s="522"/>
      <c r="AS203" s="522"/>
      <c r="AT203" s="522"/>
      <c r="AU203" s="522"/>
      <c r="AV203" s="522"/>
      <c r="AW203" s="522"/>
      <c r="AX203" s="522"/>
      <c r="AY203" s="522"/>
      <c r="AZ203" s="522"/>
      <c r="BA203" s="522"/>
      <c r="BB203" s="522"/>
      <c r="BC203" s="522"/>
      <c r="BD203" s="522"/>
    </row>
    <row r="204" spans="1:56">
      <c r="A204" s="513"/>
      <c r="B204" s="522"/>
      <c r="C204" s="522"/>
      <c r="D204" s="522"/>
      <c r="E204" s="522"/>
      <c r="F204" s="522"/>
      <c r="G204" s="522"/>
      <c r="H204" s="522"/>
      <c r="I204" s="522"/>
      <c r="J204" s="522"/>
      <c r="K204" s="522"/>
      <c r="L204" s="522"/>
      <c r="M204" s="522"/>
      <c r="N204" s="522"/>
      <c r="O204" s="522"/>
      <c r="P204" s="522"/>
      <c r="Q204" s="522"/>
      <c r="R204" s="522"/>
      <c r="S204" s="522"/>
      <c r="T204" s="522"/>
      <c r="U204" s="522"/>
      <c r="V204" s="522"/>
      <c r="W204" s="522"/>
      <c r="X204" s="522"/>
      <c r="Y204" s="522"/>
      <c r="Z204" s="522"/>
      <c r="AA204" s="522"/>
      <c r="AB204" s="522"/>
      <c r="AC204" s="522"/>
      <c r="AD204" s="522"/>
      <c r="AE204" s="522"/>
      <c r="AF204" s="522"/>
      <c r="AG204" s="522"/>
      <c r="AH204" s="522"/>
      <c r="AI204" s="522"/>
      <c r="AJ204" s="522"/>
      <c r="AK204" s="522"/>
      <c r="AL204" s="522"/>
      <c r="AM204" s="522"/>
      <c r="AN204" s="522"/>
      <c r="AO204" s="522"/>
      <c r="AP204" s="522"/>
      <c r="AQ204" s="522"/>
      <c r="AR204" s="522"/>
      <c r="AS204" s="522"/>
      <c r="AT204" s="522"/>
      <c r="AU204" s="522"/>
      <c r="AV204" s="522"/>
      <c r="AW204" s="522"/>
      <c r="AX204" s="522"/>
      <c r="AY204" s="522"/>
      <c r="AZ204" s="522"/>
      <c r="BA204" s="522"/>
      <c r="BB204" s="522"/>
      <c r="BC204" s="522"/>
      <c r="BD204" s="522"/>
    </row>
    <row r="205" spans="1:56">
      <c r="A205" s="513"/>
      <c r="B205" s="522"/>
      <c r="C205" s="522"/>
      <c r="D205" s="522"/>
      <c r="E205" s="522"/>
      <c r="F205" s="522"/>
      <c r="G205" s="522"/>
      <c r="H205" s="522"/>
      <c r="I205" s="522"/>
      <c r="J205" s="522"/>
      <c r="K205" s="522"/>
      <c r="L205" s="522"/>
      <c r="M205" s="522"/>
      <c r="N205" s="522"/>
      <c r="O205" s="522"/>
      <c r="P205" s="522"/>
      <c r="Q205" s="522"/>
      <c r="R205" s="522"/>
      <c r="S205" s="522"/>
      <c r="T205" s="522"/>
      <c r="U205" s="522"/>
      <c r="V205" s="522"/>
      <c r="W205" s="522"/>
      <c r="X205" s="522"/>
      <c r="Y205" s="522"/>
      <c r="Z205" s="522"/>
      <c r="AA205" s="522"/>
      <c r="AB205" s="522"/>
      <c r="AC205" s="522"/>
      <c r="AD205" s="522"/>
      <c r="AE205" s="522"/>
      <c r="AF205" s="522"/>
      <c r="AG205" s="522"/>
      <c r="AH205" s="522"/>
      <c r="AI205" s="522"/>
      <c r="AJ205" s="522"/>
      <c r="AK205" s="522"/>
      <c r="AL205" s="522"/>
      <c r="AM205" s="522"/>
      <c r="AN205" s="522"/>
      <c r="AO205" s="522"/>
      <c r="AP205" s="522"/>
      <c r="AQ205" s="522"/>
      <c r="AR205" s="522"/>
      <c r="AS205" s="522"/>
      <c r="AT205" s="522"/>
      <c r="AU205" s="522"/>
      <c r="AV205" s="522"/>
      <c r="AW205" s="522"/>
      <c r="AX205" s="522"/>
      <c r="AY205" s="522"/>
      <c r="AZ205" s="522"/>
      <c r="BA205" s="522"/>
      <c r="BB205" s="522"/>
      <c r="BC205" s="522"/>
      <c r="BD205" s="522"/>
    </row>
    <row r="206" spans="1:56">
      <c r="A206" s="513"/>
      <c r="B206" s="522"/>
      <c r="C206" s="522"/>
      <c r="D206" s="522"/>
      <c r="E206" s="522"/>
      <c r="F206" s="522"/>
      <c r="G206" s="522"/>
      <c r="H206" s="522"/>
      <c r="I206" s="522"/>
      <c r="J206" s="522"/>
      <c r="K206" s="522"/>
      <c r="L206" s="522"/>
      <c r="M206" s="522"/>
      <c r="N206" s="522"/>
      <c r="O206" s="522"/>
      <c r="P206" s="522"/>
      <c r="Q206" s="522"/>
      <c r="R206" s="522"/>
      <c r="S206" s="522"/>
      <c r="T206" s="522"/>
      <c r="U206" s="522"/>
      <c r="V206" s="522"/>
      <c r="W206" s="522"/>
      <c r="X206" s="522"/>
      <c r="Y206" s="522"/>
      <c r="Z206" s="522"/>
      <c r="AA206" s="522"/>
      <c r="AB206" s="522"/>
      <c r="AC206" s="522"/>
      <c r="AD206" s="522"/>
      <c r="AE206" s="522"/>
      <c r="AF206" s="522"/>
      <c r="AG206" s="522"/>
      <c r="AH206" s="522"/>
      <c r="AI206" s="522"/>
      <c r="AJ206" s="522"/>
      <c r="AK206" s="522"/>
      <c r="AL206" s="522"/>
      <c r="AM206" s="522"/>
      <c r="AN206" s="522"/>
      <c r="AO206" s="522"/>
      <c r="AP206" s="522"/>
      <c r="AQ206" s="522"/>
      <c r="AR206" s="522"/>
      <c r="AS206" s="522"/>
      <c r="AT206" s="522"/>
      <c r="AU206" s="522"/>
      <c r="AV206" s="522"/>
      <c r="AW206" s="522"/>
      <c r="AX206" s="522"/>
      <c r="AY206" s="522"/>
      <c r="AZ206" s="522"/>
      <c r="BA206" s="522"/>
      <c r="BB206" s="522"/>
      <c r="BC206" s="522"/>
      <c r="BD206" s="522"/>
    </row>
    <row r="207" spans="1:56">
      <c r="A207" s="513"/>
      <c r="B207" s="522"/>
      <c r="C207" s="522"/>
      <c r="D207" s="522"/>
      <c r="E207" s="522"/>
      <c r="F207" s="522"/>
      <c r="G207" s="522"/>
      <c r="H207" s="522"/>
      <c r="I207" s="522"/>
      <c r="J207" s="522"/>
      <c r="K207" s="522"/>
      <c r="L207" s="522"/>
      <c r="M207" s="522"/>
      <c r="N207" s="522"/>
      <c r="O207" s="522"/>
      <c r="P207" s="522"/>
      <c r="Q207" s="522"/>
      <c r="R207" s="522"/>
      <c r="S207" s="522"/>
      <c r="T207" s="522"/>
      <c r="U207" s="522"/>
      <c r="V207" s="522"/>
      <c r="W207" s="522"/>
      <c r="X207" s="522"/>
      <c r="Y207" s="522"/>
      <c r="Z207" s="522"/>
      <c r="AA207" s="522"/>
      <c r="AB207" s="522"/>
      <c r="AC207" s="522"/>
      <c r="AD207" s="522"/>
      <c r="AE207" s="522"/>
      <c r="AF207" s="522"/>
      <c r="AG207" s="522"/>
      <c r="AH207" s="522"/>
      <c r="AI207" s="522"/>
      <c r="AJ207" s="522"/>
      <c r="AK207" s="522"/>
      <c r="AL207" s="522"/>
      <c r="AM207" s="522"/>
      <c r="AN207" s="522"/>
      <c r="AO207" s="522"/>
      <c r="AP207" s="522"/>
      <c r="AQ207" s="522"/>
      <c r="AR207" s="522"/>
      <c r="AS207" s="522"/>
      <c r="AT207" s="522"/>
      <c r="AU207" s="522"/>
      <c r="AV207" s="522"/>
      <c r="AW207" s="522"/>
      <c r="AX207" s="522"/>
      <c r="AY207" s="522"/>
      <c r="AZ207" s="522"/>
      <c r="BA207" s="522"/>
      <c r="BB207" s="522"/>
      <c r="BC207" s="522"/>
      <c r="BD207" s="522"/>
    </row>
    <row r="208" spans="1:56">
      <c r="A208" s="513"/>
      <c r="B208" s="522"/>
      <c r="C208" s="522"/>
      <c r="D208" s="522"/>
      <c r="E208" s="522"/>
      <c r="F208" s="522"/>
      <c r="G208" s="522"/>
      <c r="H208" s="522"/>
      <c r="I208" s="522"/>
      <c r="J208" s="522"/>
      <c r="K208" s="522"/>
      <c r="L208" s="522"/>
      <c r="M208" s="522"/>
      <c r="N208" s="522"/>
      <c r="O208" s="522"/>
      <c r="P208" s="522"/>
      <c r="Q208" s="522"/>
      <c r="R208" s="522"/>
      <c r="S208" s="522"/>
      <c r="T208" s="522"/>
      <c r="U208" s="522"/>
      <c r="V208" s="522"/>
      <c r="W208" s="522"/>
      <c r="X208" s="522"/>
      <c r="Y208" s="522"/>
      <c r="Z208" s="522"/>
      <c r="AA208" s="522"/>
      <c r="AB208" s="522"/>
      <c r="AC208" s="522"/>
      <c r="AD208" s="522"/>
      <c r="AE208" s="522"/>
      <c r="AF208" s="522"/>
      <c r="AG208" s="522"/>
      <c r="AH208" s="522"/>
      <c r="AI208" s="522"/>
      <c r="AJ208" s="522"/>
      <c r="AK208" s="522"/>
      <c r="AL208" s="522"/>
      <c r="AM208" s="522"/>
      <c r="AN208" s="522"/>
      <c r="AO208" s="522"/>
      <c r="AP208" s="522"/>
      <c r="AQ208" s="522"/>
      <c r="AR208" s="522"/>
      <c r="AS208" s="522"/>
      <c r="AT208" s="522"/>
      <c r="AU208" s="522"/>
      <c r="AV208" s="522"/>
      <c r="AW208" s="522"/>
      <c r="AX208" s="522"/>
      <c r="AY208" s="522"/>
      <c r="AZ208" s="522"/>
      <c r="BA208" s="522"/>
      <c r="BB208" s="522"/>
      <c r="BC208" s="522"/>
      <c r="BD208" s="522"/>
    </row>
    <row r="209" spans="1:56">
      <c r="A209" s="513"/>
      <c r="B209" s="522"/>
      <c r="C209" s="522"/>
      <c r="D209" s="522"/>
      <c r="E209" s="522"/>
      <c r="F209" s="522"/>
      <c r="G209" s="522"/>
      <c r="H209" s="522"/>
      <c r="I209" s="522"/>
      <c r="J209" s="522"/>
      <c r="K209" s="522"/>
      <c r="L209" s="522"/>
      <c r="M209" s="522"/>
      <c r="N209" s="522"/>
      <c r="O209" s="522"/>
      <c r="P209" s="522"/>
      <c r="Q209" s="522"/>
      <c r="R209" s="522"/>
      <c r="S209" s="522"/>
      <c r="T209" s="522"/>
      <c r="U209" s="522"/>
      <c r="V209" s="522"/>
      <c r="W209" s="522"/>
      <c r="X209" s="522"/>
      <c r="Y209" s="522"/>
      <c r="Z209" s="522"/>
      <c r="AA209" s="522"/>
      <c r="AB209" s="522"/>
      <c r="AC209" s="522"/>
      <c r="AD209" s="522"/>
      <c r="AE209" s="522"/>
      <c r="AF209" s="522"/>
      <c r="AG209" s="522"/>
      <c r="AH209" s="522"/>
      <c r="AI209" s="522"/>
      <c r="AJ209" s="522"/>
      <c r="AK209" s="522"/>
      <c r="AL209" s="522"/>
      <c r="AM209" s="522"/>
      <c r="AN209" s="522"/>
      <c r="AO209" s="522"/>
      <c r="AP209" s="522"/>
      <c r="AQ209" s="522"/>
      <c r="AR209" s="522"/>
      <c r="AS209" s="522"/>
      <c r="AT209" s="522"/>
      <c r="AU209" s="522"/>
      <c r="AV209" s="522"/>
      <c r="AW209" s="522"/>
      <c r="AX209" s="522"/>
      <c r="AY209" s="522"/>
      <c r="AZ209" s="522"/>
      <c r="BA209" s="522"/>
      <c r="BB209" s="522"/>
      <c r="BC209" s="522"/>
      <c r="BD209" s="522"/>
    </row>
    <row r="210" spans="1:56">
      <c r="A210" s="513"/>
      <c r="B210" s="522"/>
      <c r="C210" s="522"/>
      <c r="D210" s="522"/>
      <c r="E210" s="522"/>
      <c r="F210" s="522"/>
      <c r="G210" s="522"/>
      <c r="H210" s="522"/>
      <c r="I210" s="522"/>
      <c r="J210" s="522"/>
      <c r="K210" s="522"/>
      <c r="L210" s="522"/>
      <c r="M210" s="522"/>
      <c r="N210" s="522"/>
      <c r="O210" s="522"/>
      <c r="P210" s="522"/>
      <c r="Q210" s="522"/>
      <c r="R210" s="522"/>
      <c r="S210" s="522"/>
      <c r="T210" s="522"/>
      <c r="U210" s="522"/>
      <c r="V210" s="522"/>
      <c r="W210" s="522"/>
      <c r="X210" s="522"/>
      <c r="Y210" s="522"/>
      <c r="Z210" s="522"/>
      <c r="AA210" s="522"/>
      <c r="AB210" s="522"/>
      <c r="AC210" s="522"/>
      <c r="AD210" s="522"/>
      <c r="AE210" s="522"/>
      <c r="AF210" s="522"/>
      <c r="AG210" s="522"/>
      <c r="AH210" s="522"/>
      <c r="AI210" s="522"/>
      <c r="AJ210" s="522"/>
      <c r="AK210" s="522"/>
      <c r="AL210" s="522"/>
      <c r="AM210" s="522"/>
      <c r="AN210" s="522"/>
      <c r="AO210" s="522"/>
      <c r="AP210" s="522"/>
      <c r="AQ210" s="522"/>
      <c r="AR210" s="522"/>
      <c r="AS210" s="522"/>
      <c r="AT210" s="522"/>
      <c r="AU210" s="522"/>
      <c r="AV210" s="522"/>
      <c r="AW210" s="522"/>
      <c r="AX210" s="522"/>
      <c r="AY210" s="522"/>
      <c r="AZ210" s="522"/>
      <c r="BA210" s="522"/>
      <c r="BB210" s="522"/>
      <c r="BC210" s="522"/>
      <c r="BD210" s="522"/>
    </row>
    <row r="211" spans="1:56">
      <c r="A211" s="513"/>
      <c r="B211" s="522"/>
      <c r="C211" s="522"/>
      <c r="D211" s="522"/>
      <c r="E211" s="522"/>
      <c r="F211" s="522"/>
      <c r="G211" s="522"/>
      <c r="H211" s="522"/>
      <c r="I211" s="522"/>
      <c r="J211" s="522"/>
      <c r="K211" s="522"/>
      <c r="L211" s="522"/>
      <c r="M211" s="522"/>
      <c r="N211" s="522"/>
      <c r="O211" s="522"/>
      <c r="P211" s="522"/>
      <c r="Q211" s="522"/>
      <c r="R211" s="522"/>
      <c r="S211" s="522"/>
      <c r="T211" s="522"/>
      <c r="U211" s="522"/>
      <c r="V211" s="522"/>
      <c r="W211" s="522"/>
      <c r="X211" s="522"/>
      <c r="Y211" s="522"/>
      <c r="Z211" s="522"/>
      <c r="AA211" s="522"/>
      <c r="AB211" s="522"/>
      <c r="AC211" s="522"/>
      <c r="AD211" s="522"/>
      <c r="AE211" s="522"/>
      <c r="AF211" s="522"/>
      <c r="AG211" s="522"/>
      <c r="AH211" s="522"/>
      <c r="AI211" s="522"/>
      <c r="AJ211" s="522"/>
      <c r="AK211" s="522"/>
      <c r="AL211" s="522"/>
      <c r="AM211" s="522"/>
      <c r="AN211" s="522"/>
      <c r="AO211" s="522"/>
      <c r="AP211" s="522"/>
      <c r="AQ211" s="522"/>
      <c r="AR211" s="522"/>
      <c r="AS211" s="522"/>
      <c r="AT211" s="522"/>
      <c r="AU211" s="522"/>
      <c r="AV211" s="522"/>
      <c r="AW211" s="522"/>
      <c r="AX211" s="522"/>
      <c r="AY211" s="522"/>
      <c r="AZ211" s="522"/>
      <c r="BA211" s="522"/>
      <c r="BB211" s="522"/>
      <c r="BC211" s="522"/>
      <c r="BD211" s="522"/>
    </row>
    <row r="212" spans="1:56">
      <c r="A212" s="513"/>
      <c r="B212" s="522"/>
      <c r="C212" s="522"/>
      <c r="D212" s="522"/>
      <c r="E212" s="522"/>
      <c r="F212" s="522"/>
      <c r="G212" s="522"/>
      <c r="H212" s="522"/>
      <c r="I212" s="522"/>
      <c r="J212" s="522"/>
      <c r="K212" s="522"/>
      <c r="L212" s="522"/>
      <c r="M212" s="522"/>
      <c r="N212" s="522"/>
      <c r="O212" s="522"/>
      <c r="P212" s="522"/>
      <c r="Q212" s="522"/>
      <c r="R212" s="522"/>
      <c r="S212" s="522"/>
      <c r="T212" s="522"/>
      <c r="U212" s="522"/>
      <c r="V212" s="522"/>
      <c r="W212" s="522"/>
      <c r="X212" s="522"/>
      <c r="Y212" s="522"/>
      <c r="Z212" s="522"/>
      <c r="AA212" s="522"/>
      <c r="AB212" s="522"/>
      <c r="AC212" s="522"/>
      <c r="AD212" s="522"/>
      <c r="AE212" s="522"/>
      <c r="AF212" s="522"/>
      <c r="AG212" s="522"/>
      <c r="AH212" s="522"/>
      <c r="AI212" s="522"/>
      <c r="AJ212" s="522"/>
      <c r="AK212" s="522"/>
      <c r="AL212" s="522"/>
      <c r="AM212" s="522"/>
      <c r="AN212" s="522"/>
      <c r="AO212" s="522"/>
      <c r="AP212" s="522"/>
      <c r="AQ212" s="522"/>
      <c r="AR212" s="522"/>
      <c r="AS212" s="522"/>
      <c r="AT212" s="522"/>
      <c r="AU212" s="522"/>
      <c r="AV212" s="522"/>
      <c r="AW212" s="522"/>
      <c r="AX212" s="522"/>
      <c r="AY212" s="522"/>
      <c r="AZ212" s="522"/>
      <c r="BA212" s="522"/>
      <c r="BB212" s="522"/>
      <c r="BC212" s="522"/>
      <c r="BD212" s="522"/>
    </row>
    <row r="213" spans="1:56">
      <c r="A213" s="513"/>
      <c r="B213" s="522"/>
      <c r="C213" s="522"/>
      <c r="D213" s="522"/>
      <c r="E213" s="522"/>
      <c r="F213" s="522"/>
      <c r="G213" s="522"/>
      <c r="H213" s="522"/>
      <c r="I213" s="522"/>
      <c r="J213" s="522"/>
      <c r="K213" s="522"/>
      <c r="L213" s="522"/>
      <c r="M213" s="522"/>
      <c r="N213" s="522"/>
      <c r="O213" s="522"/>
      <c r="P213" s="522"/>
      <c r="Q213" s="522"/>
      <c r="R213" s="522"/>
      <c r="S213" s="522"/>
      <c r="T213" s="522"/>
      <c r="U213" s="522"/>
      <c r="V213" s="522"/>
      <c r="W213" s="522"/>
      <c r="X213" s="522"/>
      <c r="Y213" s="522"/>
      <c r="Z213" s="522"/>
      <c r="AA213" s="522"/>
      <c r="AB213" s="522"/>
      <c r="AC213" s="522"/>
      <c r="AD213" s="522"/>
      <c r="AE213" s="522"/>
      <c r="AF213" s="522"/>
      <c r="AG213" s="522"/>
      <c r="AH213" s="522"/>
      <c r="AI213" s="522"/>
      <c r="AJ213" s="522"/>
      <c r="AK213" s="522"/>
      <c r="AL213" s="522"/>
      <c r="AM213" s="522"/>
      <c r="AN213" s="522"/>
      <c r="AO213" s="522"/>
      <c r="AP213" s="522"/>
      <c r="AQ213" s="522"/>
      <c r="AR213" s="522"/>
      <c r="AS213" s="522"/>
      <c r="AT213" s="522"/>
      <c r="AU213" s="522"/>
      <c r="AV213" s="522"/>
      <c r="AW213" s="522"/>
      <c r="AX213" s="522"/>
      <c r="AY213" s="522"/>
      <c r="AZ213" s="522"/>
      <c r="BA213" s="522"/>
      <c r="BB213" s="522"/>
      <c r="BC213" s="522"/>
      <c r="BD213" s="522"/>
    </row>
    <row r="214" spans="1:56">
      <c r="A214" s="513"/>
      <c r="B214" s="522"/>
      <c r="C214" s="522"/>
      <c r="D214" s="522"/>
      <c r="E214" s="522"/>
      <c r="F214" s="522"/>
      <c r="G214" s="522"/>
      <c r="H214" s="522"/>
      <c r="I214" s="522"/>
      <c r="J214" s="522"/>
      <c r="K214" s="522"/>
      <c r="L214" s="522"/>
      <c r="M214" s="522"/>
      <c r="N214" s="522"/>
      <c r="O214" s="522"/>
      <c r="P214" s="522"/>
      <c r="Q214" s="522"/>
      <c r="R214" s="522"/>
      <c r="S214" s="522"/>
      <c r="T214" s="522"/>
      <c r="U214" s="522"/>
      <c r="V214" s="522"/>
      <c r="W214" s="522"/>
      <c r="X214" s="522"/>
      <c r="Y214" s="522"/>
      <c r="Z214" s="522"/>
      <c r="AA214" s="522"/>
      <c r="AB214" s="522"/>
      <c r="AC214" s="522"/>
      <c r="AD214" s="522"/>
      <c r="AE214" s="522"/>
      <c r="AF214" s="522"/>
      <c r="AG214" s="522"/>
      <c r="AH214" s="522"/>
      <c r="AI214" s="522"/>
      <c r="AJ214" s="522"/>
      <c r="AK214" s="522"/>
      <c r="AL214" s="522"/>
      <c r="AM214" s="522"/>
      <c r="AN214" s="522"/>
      <c r="AO214" s="522"/>
      <c r="AP214" s="522"/>
      <c r="AQ214" s="522"/>
      <c r="AR214" s="522"/>
      <c r="AS214" s="522"/>
      <c r="AT214" s="522"/>
      <c r="AU214" s="522"/>
      <c r="AV214" s="522"/>
      <c r="AW214" s="522"/>
      <c r="AX214" s="522"/>
      <c r="AY214" s="522"/>
      <c r="AZ214" s="522"/>
      <c r="BA214" s="522"/>
      <c r="BB214" s="522"/>
      <c r="BC214" s="522"/>
      <c r="BD214" s="522"/>
    </row>
    <row r="215" spans="1:56">
      <c r="A215" s="513"/>
      <c r="B215" s="522"/>
      <c r="C215" s="522"/>
      <c r="D215" s="522"/>
      <c r="E215" s="522"/>
      <c r="F215" s="522"/>
      <c r="G215" s="522"/>
      <c r="H215" s="522"/>
      <c r="I215" s="522"/>
      <c r="J215" s="522"/>
      <c r="K215" s="522"/>
      <c r="L215" s="522"/>
      <c r="M215" s="522"/>
      <c r="N215" s="522"/>
      <c r="O215" s="522"/>
      <c r="P215" s="522"/>
      <c r="Q215" s="522"/>
      <c r="R215" s="522"/>
      <c r="S215" s="522"/>
      <c r="T215" s="522"/>
      <c r="U215" s="522"/>
      <c r="V215" s="522"/>
      <c r="W215" s="522"/>
      <c r="X215" s="522"/>
      <c r="Y215" s="522"/>
      <c r="Z215" s="522"/>
      <c r="AA215" s="522"/>
      <c r="AB215" s="522"/>
      <c r="AC215" s="522"/>
      <c r="AD215" s="522"/>
      <c r="AE215" s="522"/>
      <c r="AF215" s="522"/>
      <c r="AG215" s="522"/>
      <c r="AH215" s="522"/>
      <c r="AI215" s="522"/>
      <c r="AJ215" s="522"/>
      <c r="AK215" s="522"/>
      <c r="AL215" s="522"/>
      <c r="AM215" s="522"/>
      <c r="AN215" s="522"/>
      <c r="AO215" s="522"/>
      <c r="AP215" s="522"/>
      <c r="AQ215" s="522"/>
      <c r="AR215" s="522"/>
      <c r="AS215" s="522"/>
      <c r="AT215" s="522"/>
      <c r="AU215" s="522"/>
      <c r="AV215" s="522"/>
      <c r="AW215" s="522"/>
      <c r="AX215" s="522"/>
      <c r="AY215" s="522"/>
      <c r="AZ215" s="522"/>
      <c r="BA215" s="522"/>
      <c r="BB215" s="522"/>
      <c r="BC215" s="522"/>
      <c r="BD215" s="522"/>
    </row>
    <row r="216" spans="1:56">
      <c r="A216" s="513"/>
      <c r="B216" s="522"/>
      <c r="C216" s="522"/>
      <c r="D216" s="522"/>
      <c r="E216" s="522"/>
      <c r="F216" s="522"/>
      <c r="G216" s="522"/>
      <c r="H216" s="522"/>
      <c r="I216" s="522"/>
      <c r="J216" s="522"/>
      <c r="K216" s="522"/>
      <c r="L216" s="522"/>
      <c r="M216" s="522"/>
      <c r="N216" s="522"/>
      <c r="O216" s="522"/>
      <c r="P216" s="522"/>
      <c r="Q216" s="522"/>
      <c r="R216" s="522"/>
      <c r="S216" s="522"/>
      <c r="T216" s="522"/>
      <c r="U216" s="522"/>
      <c r="V216" s="522"/>
      <c r="W216" s="522"/>
      <c r="X216" s="522"/>
      <c r="Y216" s="522"/>
      <c r="Z216" s="522"/>
      <c r="AA216" s="522"/>
      <c r="AB216" s="522"/>
      <c r="AC216" s="522"/>
      <c r="AD216" s="522"/>
      <c r="AE216" s="522"/>
      <c r="AF216" s="522"/>
      <c r="AG216" s="522"/>
      <c r="AH216" s="522"/>
      <c r="AI216" s="522"/>
      <c r="AJ216" s="522"/>
      <c r="AK216" s="522"/>
      <c r="AL216" s="522"/>
      <c r="AM216" s="522"/>
      <c r="AN216" s="522"/>
      <c r="AO216" s="522"/>
      <c r="AP216" s="522"/>
      <c r="AQ216" s="522"/>
      <c r="AR216" s="522"/>
      <c r="AS216" s="522"/>
      <c r="AT216" s="522"/>
      <c r="AU216" s="522"/>
      <c r="AV216" s="522"/>
      <c r="AW216" s="522"/>
      <c r="AX216" s="522"/>
      <c r="AY216" s="522"/>
      <c r="AZ216" s="522"/>
      <c r="BA216" s="522"/>
      <c r="BB216" s="522"/>
      <c r="BC216" s="522"/>
      <c r="BD216" s="522"/>
    </row>
    <row r="217" spans="1:56">
      <c r="A217" s="513"/>
      <c r="B217" s="522"/>
      <c r="C217" s="522"/>
      <c r="D217" s="522"/>
      <c r="E217" s="522"/>
      <c r="F217" s="522"/>
      <c r="G217" s="522"/>
      <c r="H217" s="522"/>
      <c r="I217" s="522"/>
      <c r="J217" s="522"/>
      <c r="K217" s="522"/>
      <c r="L217" s="522"/>
      <c r="M217" s="522"/>
      <c r="N217" s="522"/>
      <c r="O217" s="522"/>
      <c r="P217" s="522"/>
      <c r="Q217" s="522"/>
      <c r="R217" s="522"/>
      <c r="S217" s="522"/>
      <c r="T217" s="522"/>
      <c r="U217" s="522"/>
      <c r="V217" s="522"/>
      <c r="W217" s="522"/>
      <c r="X217" s="522"/>
      <c r="Y217" s="522"/>
      <c r="Z217" s="522"/>
      <c r="AA217" s="522"/>
      <c r="AB217" s="522"/>
      <c r="AC217" s="522"/>
      <c r="AD217" s="522"/>
      <c r="AE217" s="522"/>
      <c r="AF217" s="522"/>
      <c r="AG217" s="522"/>
      <c r="AH217" s="522"/>
      <c r="AI217" s="522"/>
      <c r="AJ217" s="522"/>
      <c r="AK217" s="522"/>
      <c r="AL217" s="522"/>
      <c r="AM217" s="522"/>
      <c r="AN217" s="522"/>
      <c r="AO217" s="522"/>
      <c r="AP217" s="522"/>
      <c r="AQ217" s="522"/>
      <c r="AR217" s="522"/>
      <c r="AS217" s="522"/>
      <c r="AT217" s="522"/>
      <c r="AU217" s="522"/>
      <c r="AV217" s="522"/>
      <c r="AW217" s="522"/>
      <c r="AX217" s="522"/>
      <c r="AY217" s="522"/>
      <c r="AZ217" s="522"/>
      <c r="BA217" s="522"/>
      <c r="BB217" s="522"/>
      <c r="BC217" s="522"/>
      <c r="BD217" s="522"/>
    </row>
    <row r="218" spans="1:56">
      <c r="A218" s="513"/>
      <c r="B218" s="522"/>
      <c r="C218" s="522"/>
      <c r="D218" s="522"/>
      <c r="E218" s="522"/>
      <c r="F218" s="522"/>
      <c r="G218" s="522"/>
      <c r="H218" s="522"/>
      <c r="I218" s="522"/>
      <c r="J218" s="522"/>
      <c r="K218" s="522"/>
      <c r="L218" s="522"/>
      <c r="M218" s="522"/>
      <c r="N218" s="522"/>
      <c r="O218" s="522"/>
      <c r="P218" s="522"/>
      <c r="Q218" s="522"/>
      <c r="R218" s="522"/>
      <c r="S218" s="522"/>
      <c r="T218" s="522"/>
      <c r="U218" s="522"/>
      <c r="V218" s="522"/>
      <c r="W218" s="522"/>
      <c r="X218" s="522"/>
      <c r="Y218" s="522"/>
      <c r="Z218" s="522"/>
      <c r="AA218" s="522"/>
      <c r="AB218" s="522"/>
      <c r="AC218" s="522"/>
      <c r="AD218" s="522"/>
      <c r="AE218" s="522"/>
      <c r="AF218" s="522"/>
      <c r="AG218" s="522"/>
      <c r="AH218" s="522"/>
      <c r="AI218" s="522"/>
      <c r="AJ218" s="522"/>
      <c r="AK218" s="522"/>
      <c r="AL218" s="522"/>
      <c r="AM218" s="522"/>
      <c r="AN218" s="522"/>
      <c r="AO218" s="522"/>
      <c r="AP218" s="522"/>
      <c r="AQ218" s="522"/>
      <c r="AR218" s="522"/>
      <c r="AS218" s="522"/>
      <c r="AT218" s="522"/>
      <c r="AU218" s="522"/>
      <c r="AV218" s="522"/>
      <c r="AW218" s="522"/>
      <c r="AX218" s="522"/>
      <c r="AY218" s="522"/>
      <c r="AZ218" s="522"/>
      <c r="BA218" s="522"/>
      <c r="BB218" s="522"/>
      <c r="BC218" s="522"/>
      <c r="BD218" s="522"/>
    </row>
    <row r="219" spans="1:56">
      <c r="A219" s="513"/>
      <c r="B219" s="522"/>
      <c r="C219" s="522"/>
      <c r="D219" s="522"/>
      <c r="E219" s="522"/>
      <c r="F219" s="522"/>
      <c r="G219" s="522"/>
      <c r="H219" s="522"/>
      <c r="I219" s="522"/>
      <c r="J219" s="522"/>
      <c r="K219" s="522"/>
      <c r="L219" s="522"/>
      <c r="M219" s="522"/>
      <c r="N219" s="522"/>
      <c r="O219" s="522"/>
      <c r="P219" s="522"/>
      <c r="Q219" s="522"/>
      <c r="R219" s="522"/>
      <c r="S219" s="522"/>
      <c r="T219" s="522"/>
      <c r="U219" s="522"/>
      <c r="V219" s="522"/>
      <c r="W219" s="522"/>
      <c r="X219" s="522"/>
      <c r="Y219" s="522"/>
      <c r="Z219" s="522"/>
      <c r="AA219" s="522"/>
      <c r="AB219" s="522"/>
      <c r="AC219" s="522"/>
      <c r="AD219" s="522"/>
      <c r="AE219" s="522"/>
      <c r="AF219" s="522"/>
      <c r="AG219" s="522"/>
      <c r="AH219" s="522"/>
      <c r="AI219" s="522"/>
      <c r="AJ219" s="522"/>
      <c r="AK219" s="522"/>
      <c r="AL219" s="522"/>
      <c r="AM219" s="522"/>
      <c r="AN219" s="522"/>
      <c r="AO219" s="522"/>
      <c r="AP219" s="522"/>
      <c r="AQ219" s="522"/>
      <c r="AR219" s="522"/>
      <c r="AS219" s="522"/>
      <c r="AT219" s="522"/>
      <c r="AU219" s="522"/>
      <c r="AV219" s="522"/>
      <c r="AW219" s="522"/>
      <c r="AX219" s="522"/>
      <c r="AY219" s="522"/>
      <c r="AZ219" s="522"/>
      <c r="BA219" s="522"/>
      <c r="BB219" s="522"/>
      <c r="BC219" s="522"/>
      <c r="BD219" s="522"/>
    </row>
    <row r="220" spans="1:56">
      <c r="A220" s="513"/>
      <c r="B220" s="522"/>
      <c r="C220" s="522"/>
      <c r="D220" s="522"/>
      <c r="E220" s="522"/>
      <c r="F220" s="522"/>
      <c r="G220" s="522"/>
      <c r="H220" s="522"/>
      <c r="I220" s="522"/>
      <c r="J220" s="522"/>
      <c r="K220" s="522"/>
      <c r="L220" s="522"/>
      <c r="M220" s="522"/>
      <c r="N220" s="522"/>
      <c r="O220" s="522"/>
      <c r="P220" s="522"/>
      <c r="Q220" s="522"/>
      <c r="R220" s="522"/>
      <c r="S220" s="522"/>
      <c r="T220" s="522"/>
      <c r="U220" s="522"/>
      <c r="V220" s="522"/>
      <c r="W220" s="522"/>
      <c r="X220" s="522"/>
      <c r="Y220" s="522"/>
      <c r="Z220" s="522"/>
      <c r="AA220" s="522"/>
      <c r="AB220" s="522"/>
      <c r="AC220" s="522"/>
      <c r="AD220" s="522"/>
      <c r="AE220" s="522"/>
      <c r="AF220" s="522"/>
      <c r="AG220" s="522"/>
      <c r="AH220" s="522"/>
      <c r="AI220" s="522"/>
      <c r="AJ220" s="522"/>
      <c r="AK220" s="522"/>
      <c r="AL220" s="522"/>
      <c r="AM220" s="522"/>
      <c r="AN220" s="522"/>
      <c r="AO220" s="522"/>
      <c r="AP220" s="522"/>
      <c r="AQ220" s="522"/>
      <c r="AR220" s="522"/>
      <c r="AS220" s="522"/>
      <c r="AT220" s="522"/>
      <c r="AU220" s="522"/>
      <c r="AV220" s="522"/>
      <c r="AW220" s="522"/>
      <c r="AX220" s="522"/>
      <c r="AY220" s="522"/>
      <c r="AZ220" s="522"/>
      <c r="BA220" s="522"/>
      <c r="BB220" s="522"/>
      <c r="BC220" s="522"/>
      <c r="BD220" s="522"/>
    </row>
  </sheetData>
  <mergeCells count="7">
    <mergeCell ref="AY2:BA2"/>
    <mergeCell ref="B2:C2"/>
    <mergeCell ref="D2:L2"/>
    <mergeCell ref="AE2:AG2"/>
    <mergeCell ref="AJ2:AK2"/>
    <mergeCell ref="AR2:AU2"/>
    <mergeCell ref="AV2:AW2"/>
  </mergeCells>
  <pageMargins left="0.70866141732283472" right="0.70866141732283472" top="3.1102362204724412" bottom="0.74803149606299213" header="0.31496062992125984" footer="0.31496062992125984"/>
  <pageSetup scale="23" orientation="landscape" r:id="rId1"/>
  <headerFooter>
    <oddHeader>&amp;C&amp;G</oddHeader>
    <oddFooter>&amp;C&amp;K008004&amp;10&amp;"Calibri"Official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1592-703A-40FC-8058-CFF931F496BF}">
  <sheetPr published="0" codeName="Sheet4">
    <tabColor rgb="FF92D050"/>
    <pageSetUpPr fitToPage="1"/>
  </sheetPr>
  <dimension ref="A1:BE112"/>
  <sheetViews>
    <sheetView showGridLines="0" zoomScaleNormal="100" workbookViewId="0">
      <selection activeCell="F82" sqref="F82"/>
    </sheetView>
  </sheetViews>
  <sheetFormatPr defaultColWidth="8.81640625" defaultRowHeight="13"/>
  <cols>
    <col min="1" max="1" width="17.453125" style="573" customWidth="1"/>
    <col min="2" max="23" width="15.54296875" style="579" customWidth="1"/>
    <col min="24" max="24" width="18.453125" style="579" bestFit="1" customWidth="1"/>
    <col min="25" max="43" width="15.54296875" style="579" customWidth="1"/>
    <col min="44" max="55" width="15.54296875" style="573" customWidth="1"/>
    <col min="56" max="56" width="15.54296875" style="580" customWidth="1"/>
    <col min="57" max="57" width="15.7265625" style="573" bestFit="1" customWidth="1"/>
    <col min="58" max="16384" width="8.81640625" style="573"/>
  </cols>
  <sheetData>
    <row r="1" spans="1:57" s="443" customFormat="1" ht="16.5" customHeight="1" thickBot="1">
      <c r="B1" s="906"/>
      <c r="C1" s="907"/>
      <c r="D1" s="529" t="s">
        <v>768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Y1" s="529"/>
      <c r="Z1" s="529"/>
      <c r="AA1" s="529"/>
      <c r="AB1" s="529"/>
      <c r="AC1" s="529"/>
      <c r="AD1" s="529"/>
      <c r="AE1" s="530" t="s">
        <v>769</v>
      </c>
      <c r="AF1" s="531"/>
      <c r="AG1" s="531"/>
      <c r="AH1" s="908"/>
      <c r="AI1" s="909"/>
      <c r="AJ1" s="532" t="s">
        <v>770</v>
      </c>
      <c r="AK1" s="533"/>
      <c r="AL1" s="533"/>
      <c r="AM1" s="533"/>
      <c r="AN1" s="534"/>
      <c r="AO1" s="535"/>
      <c r="AP1" s="535"/>
      <c r="AQ1" s="536" t="s">
        <v>771</v>
      </c>
      <c r="AR1" s="536"/>
      <c r="AS1" s="536"/>
      <c r="AT1" s="536"/>
      <c r="AU1" s="537" t="s">
        <v>772</v>
      </c>
      <c r="AV1" s="538"/>
      <c r="AW1" s="537"/>
      <c r="AX1" s="894" t="s">
        <v>773</v>
      </c>
      <c r="AY1" s="894"/>
      <c r="AZ1" s="894"/>
      <c r="BA1" s="894"/>
      <c r="BB1" s="894"/>
      <c r="BC1" s="894"/>
      <c r="BD1" s="539"/>
    </row>
    <row r="2" spans="1:57" s="540" customFormat="1" ht="60" customHeight="1" thickBot="1">
      <c r="B2" s="541" t="s">
        <v>774</v>
      </c>
      <c r="C2" s="541" t="s">
        <v>775</v>
      </c>
      <c r="D2" s="541" t="s">
        <v>101</v>
      </c>
      <c r="E2" s="541" t="s">
        <v>104</v>
      </c>
      <c r="F2" s="541" t="s">
        <v>784</v>
      </c>
      <c r="G2" s="541" t="s">
        <v>67</v>
      </c>
      <c r="H2" s="541" t="s">
        <v>658</v>
      </c>
      <c r="I2" s="541" t="s">
        <v>659</v>
      </c>
      <c r="J2" s="541" t="s">
        <v>660</v>
      </c>
      <c r="K2" s="541" t="s">
        <v>71</v>
      </c>
      <c r="L2" s="541" t="s">
        <v>73</v>
      </c>
      <c r="M2" s="541" t="s">
        <v>75</v>
      </c>
      <c r="N2" s="541" t="s">
        <v>74</v>
      </c>
      <c r="O2" s="541" t="s">
        <v>76</v>
      </c>
      <c r="P2" s="541" t="s">
        <v>661</v>
      </c>
      <c r="Q2" s="541" t="s">
        <v>84</v>
      </c>
      <c r="R2" s="541" t="s">
        <v>662</v>
      </c>
      <c r="S2" s="541" t="s">
        <v>663</v>
      </c>
      <c r="T2" s="541" t="s">
        <v>664</v>
      </c>
      <c r="U2" s="541" t="s">
        <v>665</v>
      </c>
      <c r="V2" s="541" t="s">
        <v>666</v>
      </c>
      <c r="W2" s="541" t="s">
        <v>785</v>
      </c>
      <c r="X2" s="541" t="s">
        <v>786</v>
      </c>
      <c r="Y2" s="541" t="s">
        <v>732</v>
      </c>
      <c r="Z2" s="541" t="s">
        <v>733</v>
      </c>
      <c r="AA2" s="541" t="s">
        <v>734</v>
      </c>
      <c r="AB2" s="541" t="s">
        <v>735</v>
      </c>
      <c r="AC2" s="541" t="s">
        <v>776</v>
      </c>
      <c r="AD2" s="541" t="s">
        <v>23</v>
      </c>
      <c r="AE2" s="542" t="s">
        <v>667</v>
      </c>
      <c r="AF2" s="542" t="s">
        <v>668</v>
      </c>
      <c r="AG2" s="542" t="s">
        <v>68</v>
      </c>
      <c r="AH2" s="542" t="s">
        <v>731</v>
      </c>
      <c r="AI2" s="542" t="s">
        <v>519</v>
      </c>
      <c r="AJ2" s="542" t="s">
        <v>69</v>
      </c>
      <c r="AK2" s="542" t="s">
        <v>72</v>
      </c>
      <c r="AL2" s="542" t="s">
        <v>85</v>
      </c>
      <c r="AM2" s="542" t="s">
        <v>740</v>
      </c>
      <c r="AN2" s="542" t="s">
        <v>669</v>
      </c>
      <c r="AO2" s="542" t="s">
        <v>745</v>
      </c>
      <c r="AP2" s="542" t="s">
        <v>521</v>
      </c>
      <c r="AQ2" s="541" t="s">
        <v>787</v>
      </c>
      <c r="AR2" s="541" t="s">
        <v>670</v>
      </c>
      <c r="AS2" s="541" t="s">
        <v>82</v>
      </c>
      <c r="AT2" s="541" t="s">
        <v>83</v>
      </c>
      <c r="AU2" s="541" t="s">
        <v>41</v>
      </c>
      <c r="AV2" s="541" t="s">
        <v>671</v>
      </c>
      <c r="AW2" s="541" t="s">
        <v>16</v>
      </c>
      <c r="AX2" s="453" t="s">
        <v>743</v>
      </c>
      <c r="AY2" s="541" t="s">
        <v>672</v>
      </c>
      <c r="AZ2" s="541" t="s">
        <v>87</v>
      </c>
      <c r="BA2" s="541" t="s">
        <v>515</v>
      </c>
      <c r="BB2" s="541" t="s">
        <v>681</v>
      </c>
      <c r="BC2" s="541" t="s">
        <v>736</v>
      </c>
      <c r="BD2" s="541" t="s">
        <v>788</v>
      </c>
    </row>
    <row r="3" spans="1:57" s="488" customFormat="1" ht="35.15" customHeight="1" thickBot="1">
      <c r="A3" s="483"/>
      <c r="B3" s="458">
        <v>2024</v>
      </c>
      <c r="C3" s="458" t="s">
        <v>8</v>
      </c>
      <c r="D3" s="459">
        <v>2682.7929760000002</v>
      </c>
      <c r="E3" s="543"/>
      <c r="F3" s="459">
        <v>5475.9651299999996</v>
      </c>
      <c r="G3" s="459">
        <v>5855.0501329999997</v>
      </c>
      <c r="H3" s="459">
        <v>5927.571473</v>
      </c>
      <c r="I3" s="459">
        <v>1637.455168</v>
      </c>
      <c r="J3" s="459">
        <v>1951.258268</v>
      </c>
      <c r="K3" s="459">
        <v>3502.8190330000002</v>
      </c>
      <c r="L3" s="459">
        <v>2394.6426710000001</v>
      </c>
      <c r="M3" s="459">
        <v>1670.9081490000001</v>
      </c>
      <c r="N3" s="544">
        <v>1750.938105</v>
      </c>
      <c r="O3" s="544">
        <v>6086.0964245407758</v>
      </c>
      <c r="P3" s="545">
        <v>2256.7447990000001</v>
      </c>
      <c r="Q3" s="544">
        <v>635.98072200000001</v>
      </c>
      <c r="R3" s="459">
        <v>1152.60133</v>
      </c>
      <c r="S3" s="459">
        <v>2127.5767900000001</v>
      </c>
      <c r="T3" s="459">
        <v>7033.4022070000001</v>
      </c>
      <c r="U3" s="459">
        <v>1440.47333</v>
      </c>
      <c r="V3" s="459">
        <v>3983.4238730000002</v>
      </c>
      <c r="W3" s="459">
        <v>3000.45282</v>
      </c>
      <c r="X3" s="459">
        <v>2960.0547259999998</v>
      </c>
      <c r="Y3" s="459">
        <v>1779.7088000000001</v>
      </c>
      <c r="Z3" s="459">
        <v>8446.2743589999991</v>
      </c>
      <c r="AA3" s="459">
        <v>1865.3142270000001</v>
      </c>
      <c r="AB3" s="459">
        <v>3336.1983970000001</v>
      </c>
      <c r="AC3" s="459">
        <v>651.76963345922411</v>
      </c>
      <c r="AD3" s="459">
        <v>0</v>
      </c>
      <c r="AE3" s="459">
        <v>15420.648392999999</v>
      </c>
      <c r="AF3" s="459">
        <v>332.57493299999999</v>
      </c>
      <c r="AG3" s="459">
        <v>1830.14076</v>
      </c>
      <c r="AH3" s="459">
        <v>11217.79097</v>
      </c>
      <c r="AI3" s="459">
        <v>15750.517408</v>
      </c>
      <c r="AJ3" s="459">
        <v>1618.09375</v>
      </c>
      <c r="AK3" s="459">
        <v>1651.8148610000001</v>
      </c>
      <c r="AL3" s="459">
        <v>2227.5180829999999</v>
      </c>
      <c r="AM3" s="459">
        <v>1408.6635879999999</v>
      </c>
      <c r="AN3" s="459">
        <v>1912.8479769999999</v>
      </c>
      <c r="AO3" s="459">
        <v>2437.6605846319753</v>
      </c>
      <c r="AP3" s="459">
        <v>0</v>
      </c>
      <c r="AQ3" s="459">
        <v>12424.024874701099</v>
      </c>
      <c r="AR3" s="543"/>
      <c r="AS3" s="543"/>
      <c r="AT3" s="543"/>
      <c r="AU3" s="459">
        <v>3585.6917880000001</v>
      </c>
      <c r="AV3" s="459">
        <v>632.48306300000002</v>
      </c>
      <c r="AW3" s="459">
        <v>0</v>
      </c>
      <c r="AX3" s="459">
        <v>17839.954704</v>
      </c>
      <c r="AY3" s="459">
        <v>112388.099768</v>
      </c>
      <c r="AZ3" s="459">
        <v>37677.888248000003</v>
      </c>
      <c r="BA3" s="459">
        <v>55616.011292000003</v>
      </c>
      <c r="BB3" s="459">
        <v>0</v>
      </c>
      <c r="BC3" s="459">
        <v>35752.061645000002</v>
      </c>
      <c r="BD3" s="546">
        <f>SUM(D3:BC3)</f>
        <v>411329.96023433306</v>
      </c>
      <c r="BE3" s="547"/>
    </row>
    <row r="4" spans="1:57" s="488" customFormat="1" ht="35.15" customHeight="1">
      <c r="A4" s="483"/>
      <c r="B4" s="458">
        <v>2024</v>
      </c>
      <c r="C4" s="458" t="s">
        <v>19</v>
      </c>
      <c r="D4" s="459">
        <v>2975.6170320000001</v>
      </c>
      <c r="E4" s="543"/>
      <c r="F4" s="459">
        <v>6780.8042960000002</v>
      </c>
      <c r="G4" s="459">
        <v>6587.9992940000002</v>
      </c>
      <c r="H4" s="459">
        <v>6912.6852200000003</v>
      </c>
      <c r="I4" s="459">
        <v>2044.083257</v>
      </c>
      <c r="J4" s="459">
        <v>3177.926594</v>
      </c>
      <c r="K4" s="459">
        <v>2984.3225010000001</v>
      </c>
      <c r="L4" s="459">
        <v>2515.7019369999998</v>
      </c>
      <c r="M4" s="459">
        <v>1732.854924</v>
      </c>
      <c r="N4" s="544">
        <v>2153.633327</v>
      </c>
      <c r="O4" s="544">
        <v>6182.0149039999997</v>
      </c>
      <c r="P4" s="545">
        <v>2446.2745500000001</v>
      </c>
      <c r="Q4" s="544">
        <v>943.65328599999998</v>
      </c>
      <c r="R4" s="459">
        <v>1461.538425</v>
      </c>
      <c r="S4" s="459">
        <v>3106.0345000000002</v>
      </c>
      <c r="T4" s="459">
        <v>5250.4522429999997</v>
      </c>
      <c r="U4" s="459">
        <v>1762.206451</v>
      </c>
      <c r="V4" s="459">
        <v>2973.925733</v>
      </c>
      <c r="W4" s="459">
        <v>2132.5071790000002</v>
      </c>
      <c r="X4" s="459">
        <v>1793.740059</v>
      </c>
      <c r="Y4" s="459">
        <v>1397.9538709999999</v>
      </c>
      <c r="Z4" s="459">
        <v>7738.5186899999999</v>
      </c>
      <c r="AA4" s="459">
        <v>1721.2714350000001</v>
      </c>
      <c r="AB4" s="459">
        <v>3482.0744949999998</v>
      </c>
      <c r="AC4" s="464"/>
      <c r="AD4" s="459">
        <v>0</v>
      </c>
      <c r="AE4" s="459">
        <v>6303.3091759999998</v>
      </c>
      <c r="AF4" s="459">
        <v>444.10182900000001</v>
      </c>
      <c r="AG4" s="459">
        <v>2140.5952619999998</v>
      </c>
      <c r="AH4" s="459">
        <v>9184.4692539999996</v>
      </c>
      <c r="AI4" s="459">
        <v>16047.624338</v>
      </c>
      <c r="AJ4" s="459">
        <v>1624.0364529999999</v>
      </c>
      <c r="AK4" s="459">
        <v>1651.976302</v>
      </c>
      <c r="AL4" s="459">
        <v>2830.988292</v>
      </c>
      <c r="AM4" s="459">
        <v>1734.6600759999999</v>
      </c>
      <c r="AN4" s="459">
        <v>2012.958513</v>
      </c>
      <c r="AO4" s="459">
        <v>1465.839422</v>
      </c>
      <c r="AP4" s="459">
        <v>0</v>
      </c>
      <c r="AQ4" s="459">
        <v>13846.052174</v>
      </c>
      <c r="AR4" s="543"/>
      <c r="AS4" s="543"/>
      <c r="AT4" s="543"/>
      <c r="AU4" s="459">
        <v>4509.0256920000002</v>
      </c>
      <c r="AV4" s="459">
        <v>598.95083899999997</v>
      </c>
      <c r="AW4" s="459">
        <v>0</v>
      </c>
      <c r="AX4" s="459">
        <v>17979.542426</v>
      </c>
      <c r="AY4" s="459">
        <v>114193.385825</v>
      </c>
      <c r="AZ4" s="459">
        <v>41953.694517999997</v>
      </c>
      <c r="BA4" s="459">
        <v>33793.142489999998</v>
      </c>
      <c r="BB4" s="459">
        <v>1102.0418609999999</v>
      </c>
      <c r="BC4" s="459">
        <v>8934.6668740000005</v>
      </c>
      <c r="BD4" s="546">
        <v>362608.85581899999</v>
      </c>
      <c r="BE4" s="547"/>
    </row>
    <row r="5" spans="1:57" s="488" customFormat="1" ht="35.15" customHeight="1" thickBot="1">
      <c r="A5" s="483"/>
      <c r="B5" s="548">
        <v>2024</v>
      </c>
      <c r="C5" s="548" t="s">
        <v>20</v>
      </c>
      <c r="D5" s="549">
        <v>2698.9963349999998</v>
      </c>
      <c r="E5" s="550"/>
      <c r="F5" s="549">
        <v>5644.9930109999996</v>
      </c>
      <c r="G5" s="549">
        <v>6873.2649810000003</v>
      </c>
      <c r="H5" s="549">
        <v>6261.420419</v>
      </c>
      <c r="I5" s="549">
        <v>1753.687484</v>
      </c>
      <c r="J5" s="549">
        <v>3857.8158509999998</v>
      </c>
      <c r="K5" s="549">
        <v>1413.8518200000001</v>
      </c>
      <c r="L5" s="549">
        <v>2355.8750709999999</v>
      </c>
      <c r="M5" s="549">
        <v>1551.8889610000001</v>
      </c>
      <c r="N5" s="551">
        <v>1705.9441770000001</v>
      </c>
      <c r="O5" s="551">
        <v>6393.3743270000004</v>
      </c>
      <c r="P5" s="552">
        <v>2521.0449140000001</v>
      </c>
      <c r="Q5" s="551">
        <v>1072.2225269999999</v>
      </c>
      <c r="R5" s="549">
        <v>1334.2615719999999</v>
      </c>
      <c r="S5" s="549">
        <v>3059.4160919999999</v>
      </c>
      <c r="T5" s="549">
        <v>2358.610017</v>
      </c>
      <c r="U5" s="549">
        <v>1878.826963</v>
      </c>
      <c r="V5" s="549">
        <v>4998.7262149999997</v>
      </c>
      <c r="W5" s="549">
        <v>1893.4917800000001</v>
      </c>
      <c r="X5" s="549">
        <v>3612.415614</v>
      </c>
      <c r="Y5" s="549">
        <v>1487.8192389999999</v>
      </c>
      <c r="Z5" s="549">
        <v>8281.7014660000004</v>
      </c>
      <c r="AA5" s="549">
        <v>220.50966099999999</v>
      </c>
      <c r="AB5" s="549">
        <v>848.42298500000004</v>
      </c>
      <c r="AC5" s="469"/>
      <c r="AD5" s="469"/>
      <c r="AE5" s="549">
        <v>10020.845372</v>
      </c>
      <c r="AF5" s="549">
        <v>872.50483399999996</v>
      </c>
      <c r="AG5" s="549">
        <v>900.34803399999998</v>
      </c>
      <c r="AH5" s="549">
        <v>11424.206251</v>
      </c>
      <c r="AI5" s="549">
        <v>16684.116382</v>
      </c>
      <c r="AJ5" s="549">
        <v>1941.6299389999999</v>
      </c>
      <c r="AK5" s="549">
        <v>1816.3297150000001</v>
      </c>
      <c r="AL5" s="549">
        <v>2652.1830319999999</v>
      </c>
      <c r="AM5" s="549">
        <v>1823.8124299999999</v>
      </c>
      <c r="AN5" s="549">
        <v>2182.3664250000002</v>
      </c>
      <c r="AO5" s="469"/>
      <c r="AP5" s="469"/>
      <c r="AQ5" s="549">
        <v>18477.702393</v>
      </c>
      <c r="AR5" s="550"/>
      <c r="AS5" s="550"/>
      <c r="AT5" s="550"/>
      <c r="AU5" s="549">
        <v>4179.2160029999995</v>
      </c>
      <c r="AV5" s="549">
        <v>578.86722499999996</v>
      </c>
      <c r="AW5" s="549">
        <v>15.201706</v>
      </c>
      <c r="AX5" s="549">
        <v>17518.696016000002</v>
      </c>
      <c r="AY5" s="549">
        <v>113973.690517</v>
      </c>
      <c r="AZ5" s="549">
        <v>45745.898725999999</v>
      </c>
      <c r="BA5" s="549">
        <v>-19561.622507</v>
      </c>
      <c r="BB5" s="549">
        <v>6821.7872699999998</v>
      </c>
      <c r="BC5" s="549">
        <v>-2740.2513880000001</v>
      </c>
      <c r="BD5" s="553">
        <v>309406.10985699994</v>
      </c>
      <c r="BE5" s="547"/>
    </row>
    <row r="6" spans="1:57" s="488" customFormat="1" ht="35.15" customHeight="1" thickTop="1">
      <c r="A6" s="483"/>
      <c r="B6" s="472">
        <v>2023</v>
      </c>
      <c r="C6" s="472" t="s">
        <v>21</v>
      </c>
      <c r="D6" s="473">
        <v>2997.3952939999999</v>
      </c>
      <c r="E6" s="554"/>
      <c r="F6" s="473">
        <v>7256.9527770000004</v>
      </c>
      <c r="G6" s="473">
        <v>7008.3605360000001</v>
      </c>
      <c r="H6" s="473">
        <v>6730.3628660000004</v>
      </c>
      <c r="I6" s="473">
        <v>1908.725586</v>
      </c>
      <c r="J6" s="473">
        <v>3931.5276359999998</v>
      </c>
      <c r="K6" s="473">
        <v>3271.7805589999998</v>
      </c>
      <c r="L6" s="473">
        <v>3050.2132889999998</v>
      </c>
      <c r="M6" s="473">
        <v>3325.5840280000002</v>
      </c>
      <c r="N6" s="499">
        <v>2214.5783799999999</v>
      </c>
      <c r="O6" s="499">
        <v>6157.9903169999998</v>
      </c>
      <c r="P6" s="555">
        <v>3484.2555889999999</v>
      </c>
      <c r="Q6" s="499">
        <v>1901.4930790000001</v>
      </c>
      <c r="R6" s="473">
        <v>1488.3281239999999</v>
      </c>
      <c r="S6" s="473">
        <v>3700.36258</v>
      </c>
      <c r="T6" s="473">
        <v>5906.2830249999997</v>
      </c>
      <c r="U6" s="473">
        <v>2621.8272449999999</v>
      </c>
      <c r="V6" s="473">
        <v>4009.7676729999998</v>
      </c>
      <c r="W6" s="473">
        <v>3535.0056119999999</v>
      </c>
      <c r="X6" s="473">
        <v>8802.8434550000002</v>
      </c>
      <c r="Y6" s="473">
        <v>2708.4147119999998</v>
      </c>
      <c r="Z6" s="473">
        <v>8196.3876519999994</v>
      </c>
      <c r="AA6" s="475"/>
      <c r="AB6" s="473">
        <v>2235.6632500000001</v>
      </c>
      <c r="AC6" s="464"/>
      <c r="AD6" s="464"/>
      <c r="AE6" s="473">
        <v>1721.3161520000001</v>
      </c>
      <c r="AF6" s="473">
        <v>389.45724000000001</v>
      </c>
      <c r="AG6" s="473">
        <v>222.23943299999999</v>
      </c>
      <c r="AH6" s="473">
        <v>7517.5418099999997</v>
      </c>
      <c r="AI6" s="473">
        <v>9517.8577150000001</v>
      </c>
      <c r="AJ6" s="473">
        <v>2102.4555420000002</v>
      </c>
      <c r="AK6" s="473">
        <v>1799.0306949999999</v>
      </c>
      <c r="AL6" s="473">
        <v>2571.3740200000002</v>
      </c>
      <c r="AM6" s="473">
        <v>2329.733573</v>
      </c>
      <c r="AN6" s="473">
        <v>2187.417774</v>
      </c>
      <c r="AO6" s="476"/>
      <c r="AP6" s="476"/>
      <c r="AQ6" s="473">
        <v>10263.125262</v>
      </c>
      <c r="AR6" s="554"/>
      <c r="AS6" s="554"/>
      <c r="AT6" s="554"/>
      <c r="AU6" s="473">
        <v>3363.3450320000002</v>
      </c>
      <c r="AV6" s="473">
        <v>589.96808199999998</v>
      </c>
      <c r="AW6" s="473">
        <v>19.464486999999998</v>
      </c>
      <c r="AX6" s="473">
        <v>24220.118988999999</v>
      </c>
      <c r="AY6" s="473">
        <v>117268.02399099999</v>
      </c>
      <c r="AZ6" s="473">
        <v>45521.350512999998</v>
      </c>
      <c r="BA6" s="473">
        <v>12386.911065</v>
      </c>
      <c r="BB6" s="473">
        <v>11828.21513</v>
      </c>
      <c r="BC6" s="473">
        <v>4885.5778799999998</v>
      </c>
      <c r="BD6" s="556">
        <v>357148.62764899997</v>
      </c>
      <c r="BE6" s="547"/>
    </row>
    <row r="7" spans="1:57" s="488" customFormat="1" ht="35.15" customHeight="1">
      <c r="A7" s="483"/>
      <c r="B7" s="472">
        <v>2023</v>
      </c>
      <c r="C7" s="472" t="s">
        <v>8</v>
      </c>
      <c r="D7" s="473">
        <v>2348.06</v>
      </c>
      <c r="E7" s="473">
        <v>96.1</v>
      </c>
      <c r="F7" s="473">
        <v>510.4</v>
      </c>
      <c r="G7" s="473">
        <v>5923.78</v>
      </c>
      <c r="H7" s="473">
        <v>4894.4399999999996</v>
      </c>
      <c r="I7" s="473">
        <v>2066.04</v>
      </c>
      <c r="J7" s="473">
        <v>2258.69</v>
      </c>
      <c r="K7" s="473">
        <v>2178.0700000000002</v>
      </c>
      <c r="L7" s="473">
        <v>1914.54</v>
      </c>
      <c r="M7" s="473">
        <v>2080.59</v>
      </c>
      <c r="N7" s="499">
        <v>1865.01</v>
      </c>
      <c r="O7" s="499">
        <v>5506.54</v>
      </c>
      <c r="P7" s="555">
        <v>1620.84</v>
      </c>
      <c r="Q7" s="499">
        <v>515.29999999999995</v>
      </c>
      <c r="R7" s="473">
        <v>1547.88</v>
      </c>
      <c r="S7" s="473">
        <v>2449.65</v>
      </c>
      <c r="T7" s="473">
        <v>4114.79</v>
      </c>
      <c r="U7" s="473">
        <v>2107.71</v>
      </c>
      <c r="V7" s="473">
        <v>3599.43</v>
      </c>
      <c r="W7" s="473">
        <v>2868.82</v>
      </c>
      <c r="X7" s="473">
        <v>5180.05</v>
      </c>
      <c r="Y7" s="473">
        <v>1646.77</v>
      </c>
      <c r="Z7" s="473">
        <v>8197.91</v>
      </c>
      <c r="AA7" s="480"/>
      <c r="AB7" s="473">
        <v>2138.64</v>
      </c>
      <c r="AC7" s="464"/>
      <c r="AD7" s="464"/>
      <c r="AE7" s="473">
        <v>4392.04</v>
      </c>
      <c r="AF7" s="473">
        <v>322.56</v>
      </c>
      <c r="AG7" s="473">
        <v>301.39999999999998</v>
      </c>
      <c r="AH7" s="473">
        <v>1087.23</v>
      </c>
      <c r="AI7" s="473">
        <v>14301.42</v>
      </c>
      <c r="AJ7" s="473">
        <v>1754.82</v>
      </c>
      <c r="AK7" s="473">
        <v>1660.96</v>
      </c>
      <c r="AL7" s="473">
        <v>2820.26</v>
      </c>
      <c r="AM7" s="473">
        <v>1736.46</v>
      </c>
      <c r="AN7" s="473">
        <v>1358.4</v>
      </c>
      <c r="AO7" s="464"/>
      <c r="AP7" s="464"/>
      <c r="AQ7" s="473">
        <v>13084.49</v>
      </c>
      <c r="AR7" s="557"/>
      <c r="AS7" s="557"/>
      <c r="AT7" s="558"/>
      <c r="AU7" s="473">
        <v>4640.53</v>
      </c>
      <c r="AV7" s="473">
        <v>572.28</v>
      </c>
      <c r="AW7" s="473">
        <v>11.33</v>
      </c>
      <c r="AX7" s="473">
        <v>31668.04</v>
      </c>
      <c r="AY7" s="473">
        <v>118259.18</v>
      </c>
      <c r="AZ7" s="473">
        <v>46096.03</v>
      </c>
      <c r="BA7" s="473">
        <v>12539.48</v>
      </c>
      <c r="BB7" s="473">
        <v>14262.99</v>
      </c>
      <c r="BC7" s="473">
        <v>670.45</v>
      </c>
      <c r="BD7" s="556">
        <v>339170.39999999997</v>
      </c>
      <c r="BE7" s="547"/>
    </row>
    <row r="8" spans="1:57" s="488" customFormat="1" ht="35.15" customHeight="1">
      <c r="A8" s="483"/>
      <c r="B8" s="479">
        <v>2023</v>
      </c>
      <c r="C8" s="479" t="s">
        <v>19</v>
      </c>
      <c r="D8" s="484">
        <v>2373.9553620000002</v>
      </c>
      <c r="E8" s="484">
        <v>230.368225</v>
      </c>
      <c r="F8" s="484">
        <v>7604.5163519999996</v>
      </c>
      <c r="G8" s="484">
        <v>6509.8600150000002</v>
      </c>
      <c r="H8" s="484">
        <v>8672.8322829999997</v>
      </c>
      <c r="I8" s="484">
        <v>2439.6018979999999</v>
      </c>
      <c r="J8" s="484">
        <v>4015.8111739999999</v>
      </c>
      <c r="K8" s="484">
        <v>1617.4814940000001</v>
      </c>
      <c r="L8" s="484">
        <v>2796.4344590000001</v>
      </c>
      <c r="M8" s="484">
        <v>3011.8757609999998</v>
      </c>
      <c r="N8" s="494">
        <v>2206.6815590000001</v>
      </c>
      <c r="O8" s="494">
        <v>6825.6018290000002</v>
      </c>
      <c r="P8" s="494">
        <v>2573.8358239999998</v>
      </c>
      <c r="Q8" s="494">
        <v>1266.287421</v>
      </c>
      <c r="R8" s="484">
        <v>1729.867497</v>
      </c>
      <c r="S8" s="484">
        <v>7211.7043869999998</v>
      </c>
      <c r="T8" s="484">
        <v>2884.100563</v>
      </c>
      <c r="U8" s="484">
        <v>1903.6403809999999</v>
      </c>
      <c r="V8" s="484">
        <v>4916.9193400000004</v>
      </c>
      <c r="W8" s="484">
        <v>1643.3234239999999</v>
      </c>
      <c r="X8" s="484">
        <v>4134.0677450000003</v>
      </c>
      <c r="Y8" s="484">
        <v>1961.255013</v>
      </c>
      <c r="Z8" s="484">
        <v>6469.2259679999997</v>
      </c>
      <c r="AA8" s="484">
        <v>2421.9335160000001</v>
      </c>
      <c r="AB8" s="484">
        <v>1227.33421</v>
      </c>
      <c r="AC8" s="464"/>
      <c r="AD8" s="464"/>
      <c r="AE8" s="484">
        <v>3869.9684120000002</v>
      </c>
      <c r="AF8" s="484">
        <v>136.504909</v>
      </c>
      <c r="AG8" s="484">
        <v>38.790551000000001</v>
      </c>
      <c r="AH8" s="464"/>
      <c r="AI8" s="484">
        <v>13193.620038999999</v>
      </c>
      <c r="AJ8" s="484">
        <v>1489.6248439999999</v>
      </c>
      <c r="AK8" s="484">
        <v>2212.7455110000001</v>
      </c>
      <c r="AL8" s="484">
        <v>3166.6270420000001</v>
      </c>
      <c r="AM8" s="484">
        <v>1582.3244790000001</v>
      </c>
      <c r="AN8" s="484">
        <v>2137.7419880000002</v>
      </c>
      <c r="AO8" s="464"/>
      <c r="AP8" s="464"/>
      <c r="AQ8" s="484">
        <v>12611.355503000001</v>
      </c>
      <c r="AR8" s="557"/>
      <c r="AS8" s="557"/>
      <c r="AT8" s="557"/>
      <c r="AU8" s="484">
        <v>2200.7962950000001</v>
      </c>
      <c r="AV8" s="484">
        <v>609.99563000000001</v>
      </c>
      <c r="AW8" s="484">
        <v>10.021957</v>
      </c>
      <c r="AX8" s="484">
        <v>12336.681471</v>
      </c>
      <c r="AY8" s="484">
        <v>119365.65743399999</v>
      </c>
      <c r="AZ8" s="484">
        <v>42096.744558999999</v>
      </c>
      <c r="BA8" s="484">
        <v>13962.165804</v>
      </c>
      <c r="BB8" s="484">
        <v>15438.919895999999</v>
      </c>
      <c r="BC8" s="484">
        <v>795.73802699999999</v>
      </c>
      <c r="BD8" s="559">
        <v>335904.54005100002</v>
      </c>
    </row>
    <row r="9" spans="1:57" s="451" customFormat="1" ht="33" customHeight="1" thickBot="1">
      <c r="B9" s="490">
        <v>2023</v>
      </c>
      <c r="C9" s="490" t="s">
        <v>20</v>
      </c>
      <c r="D9" s="491">
        <v>2141.281375</v>
      </c>
      <c r="E9" s="491">
        <v>276.94642599999997</v>
      </c>
      <c r="F9" s="491">
        <v>5277.4179709999999</v>
      </c>
      <c r="G9" s="491">
        <v>2803.8578659999998</v>
      </c>
      <c r="H9" s="491">
        <v>5962.4454210000004</v>
      </c>
      <c r="I9" s="491">
        <v>1834.646804</v>
      </c>
      <c r="J9" s="491">
        <v>3268.7472659999999</v>
      </c>
      <c r="K9" s="491">
        <v>482.26488799999998</v>
      </c>
      <c r="L9" s="491">
        <v>1756.522166</v>
      </c>
      <c r="M9" s="491">
        <v>1566.0432370000001</v>
      </c>
      <c r="N9" s="491">
        <v>2247.240738</v>
      </c>
      <c r="O9" s="491">
        <v>5424.4719370000003</v>
      </c>
      <c r="P9" s="491">
        <v>1575.210024</v>
      </c>
      <c r="Q9" s="491">
        <v>998.13781100000006</v>
      </c>
      <c r="R9" s="491">
        <v>1202.972978</v>
      </c>
      <c r="S9" s="491">
        <v>1675.7939369999999</v>
      </c>
      <c r="T9" s="491">
        <v>613.43034599999999</v>
      </c>
      <c r="U9" s="491">
        <v>2018.7108169999999</v>
      </c>
      <c r="V9" s="491">
        <v>3512.239548</v>
      </c>
      <c r="W9" s="491">
        <v>1826.341964</v>
      </c>
      <c r="X9" s="491">
        <v>3213.7692350000002</v>
      </c>
      <c r="Y9" s="491">
        <v>1498.1214070000001</v>
      </c>
      <c r="Z9" s="491">
        <v>7913.7146030000004</v>
      </c>
      <c r="AA9" s="491">
        <v>1264.7340119999999</v>
      </c>
      <c r="AB9" s="469"/>
      <c r="AC9" s="469"/>
      <c r="AD9" s="469"/>
      <c r="AE9" s="491">
        <v>5199.2131579999996</v>
      </c>
      <c r="AF9" s="491">
        <v>665.59799699999996</v>
      </c>
      <c r="AG9" s="491">
        <v>758.86748799999998</v>
      </c>
      <c r="AH9" s="469"/>
      <c r="AI9" s="491">
        <v>14527.062662</v>
      </c>
      <c r="AJ9" s="491">
        <v>1741.126156</v>
      </c>
      <c r="AK9" s="491">
        <v>1284.2717399999999</v>
      </c>
      <c r="AL9" s="491">
        <v>2865.0481119999999</v>
      </c>
      <c r="AM9" s="491">
        <v>1781.9222890000001</v>
      </c>
      <c r="AN9" s="491">
        <v>2155.4244130000002</v>
      </c>
      <c r="AO9" s="469"/>
      <c r="AP9" s="469"/>
      <c r="AQ9" s="491">
        <v>12121.810541000001</v>
      </c>
      <c r="AR9" s="493"/>
      <c r="AS9" s="493"/>
      <c r="AT9" s="493"/>
      <c r="AU9" s="491">
        <v>2613.5033290000001</v>
      </c>
      <c r="AV9" s="491">
        <v>562.60903299999995</v>
      </c>
      <c r="AW9" s="491">
        <v>0</v>
      </c>
      <c r="AX9" s="491">
        <v>28792.703988000001</v>
      </c>
      <c r="AY9" s="491">
        <v>118291.26618399999</v>
      </c>
      <c r="AZ9" s="491">
        <v>43188.738854000003</v>
      </c>
      <c r="BA9" s="491">
        <v>12520.393967</v>
      </c>
      <c r="BB9" s="491">
        <v>12831.426527</v>
      </c>
      <c r="BC9" s="469"/>
      <c r="BD9" s="560">
        <v>322256.04921499995</v>
      </c>
      <c r="BE9" s="463"/>
    </row>
    <row r="10" spans="1:57" s="488" customFormat="1" ht="35.15" customHeight="1" thickTop="1">
      <c r="A10" s="483"/>
      <c r="B10" s="561">
        <v>2022</v>
      </c>
      <c r="C10" s="472" t="s">
        <v>21</v>
      </c>
      <c r="D10" s="473">
        <v>3457.2391899999998</v>
      </c>
      <c r="E10" s="473">
        <v>248.60401300000001</v>
      </c>
      <c r="F10" s="473">
        <v>8150.7498729999998</v>
      </c>
      <c r="G10" s="473">
        <v>6695.3631459999997</v>
      </c>
      <c r="H10" s="473">
        <v>9035.4112370000003</v>
      </c>
      <c r="I10" s="473">
        <v>2203.6086070000001</v>
      </c>
      <c r="J10" s="473">
        <v>3746.087</v>
      </c>
      <c r="K10" s="473">
        <v>2202.184088</v>
      </c>
      <c r="L10" s="473">
        <v>3642.4842330000001</v>
      </c>
      <c r="M10" s="473">
        <v>3697.0240690000001</v>
      </c>
      <c r="N10" s="473">
        <v>2842.9454209999999</v>
      </c>
      <c r="O10" s="473">
        <v>6835.0080029999999</v>
      </c>
      <c r="P10" s="473">
        <v>2249.6879439999998</v>
      </c>
      <c r="Q10" s="473">
        <v>2183.7352940000001</v>
      </c>
      <c r="R10" s="473">
        <v>1982.3146039999999</v>
      </c>
      <c r="S10" s="473">
        <v>2432.5164629999999</v>
      </c>
      <c r="T10" s="473">
        <v>3354.610752</v>
      </c>
      <c r="U10" s="473">
        <v>3021.246212</v>
      </c>
      <c r="V10" s="473">
        <v>4525.6605360000003</v>
      </c>
      <c r="W10" s="473">
        <v>3977.3527220000001</v>
      </c>
      <c r="X10" s="473">
        <v>9863.9723470000008</v>
      </c>
      <c r="Y10" s="473">
        <v>3111.9470200000001</v>
      </c>
      <c r="Z10" s="473">
        <v>7764.2622430000001</v>
      </c>
      <c r="AA10" s="473">
        <v>2945.017022</v>
      </c>
      <c r="AB10" s="476"/>
      <c r="AC10" s="476"/>
      <c r="AD10" s="476"/>
      <c r="AE10" s="473">
        <v>4493.4946209999998</v>
      </c>
      <c r="AF10" s="473">
        <v>396.99628899999999</v>
      </c>
      <c r="AG10" s="473">
        <v>2332.001921</v>
      </c>
      <c r="AH10" s="476"/>
      <c r="AI10" s="473">
        <v>13466.559262000001</v>
      </c>
      <c r="AJ10" s="473">
        <v>1895.135348</v>
      </c>
      <c r="AK10" s="473">
        <v>1803.9074639999999</v>
      </c>
      <c r="AL10" s="473">
        <v>2738.5754550000001</v>
      </c>
      <c r="AM10" s="473">
        <v>1526.8153139999999</v>
      </c>
      <c r="AN10" s="473">
        <v>1930.258961</v>
      </c>
      <c r="AO10" s="476"/>
      <c r="AP10" s="476"/>
      <c r="AQ10" s="473">
        <v>14066.064166</v>
      </c>
      <c r="AR10" s="473">
        <v>2656.0174539999998</v>
      </c>
      <c r="AS10" s="474"/>
      <c r="AT10" s="474"/>
      <c r="AU10" s="473">
        <v>2066.9610240000002</v>
      </c>
      <c r="AV10" s="473">
        <v>590.90553799999998</v>
      </c>
      <c r="AW10" s="473">
        <v>0</v>
      </c>
      <c r="AX10" s="473">
        <v>18962.264448999998</v>
      </c>
      <c r="AY10" s="473">
        <v>121370.28378899999</v>
      </c>
      <c r="AZ10" s="473">
        <v>42507.581457</v>
      </c>
      <c r="BA10" s="473">
        <v>14192.155971</v>
      </c>
      <c r="BB10" s="473">
        <v>14538.306119999999</v>
      </c>
      <c r="BC10" s="476"/>
      <c r="BD10" s="556">
        <v>361703.31664200005</v>
      </c>
    </row>
    <row r="11" spans="1:57" s="488" customFormat="1" ht="35.15" customHeight="1">
      <c r="A11" s="483"/>
      <c r="B11" s="479">
        <v>2022</v>
      </c>
      <c r="C11" s="479" t="s">
        <v>8</v>
      </c>
      <c r="D11" s="484">
        <v>2939</v>
      </c>
      <c r="E11" s="484">
        <v>201</v>
      </c>
      <c r="F11" s="484">
        <v>5111</v>
      </c>
      <c r="G11" s="484">
        <v>4251</v>
      </c>
      <c r="H11" s="484">
        <v>4212</v>
      </c>
      <c r="I11" s="484">
        <v>1915</v>
      </c>
      <c r="J11" s="484">
        <v>3310</v>
      </c>
      <c r="K11" s="484">
        <v>3059</v>
      </c>
      <c r="L11" s="484">
        <v>1792</v>
      </c>
      <c r="M11" s="484">
        <v>2239</v>
      </c>
      <c r="N11" s="494">
        <v>1504</v>
      </c>
      <c r="O11" s="494">
        <v>3522</v>
      </c>
      <c r="P11" s="494">
        <v>1454</v>
      </c>
      <c r="Q11" s="494">
        <v>575</v>
      </c>
      <c r="R11" s="484">
        <v>1277</v>
      </c>
      <c r="S11" s="484">
        <v>1459</v>
      </c>
      <c r="T11" s="484">
        <v>3361</v>
      </c>
      <c r="U11" s="484">
        <v>1585</v>
      </c>
      <c r="V11" s="484">
        <v>1994</v>
      </c>
      <c r="W11" s="484">
        <v>1852</v>
      </c>
      <c r="X11" s="484">
        <v>3192</v>
      </c>
      <c r="Y11" s="484">
        <v>1861</v>
      </c>
      <c r="Z11" s="484">
        <v>7156</v>
      </c>
      <c r="AA11" s="484">
        <v>2054</v>
      </c>
      <c r="AB11" s="464"/>
      <c r="AC11" s="464"/>
      <c r="AD11" s="464"/>
      <c r="AE11" s="484">
        <v>13182</v>
      </c>
      <c r="AF11" s="484">
        <v>534</v>
      </c>
      <c r="AG11" s="484">
        <v>2694</v>
      </c>
      <c r="AH11" s="464"/>
      <c r="AI11" s="484">
        <v>16115</v>
      </c>
      <c r="AJ11" s="484">
        <v>1607</v>
      </c>
      <c r="AK11" s="484">
        <v>1626</v>
      </c>
      <c r="AL11" s="484">
        <v>3238</v>
      </c>
      <c r="AM11" s="484">
        <v>1469</v>
      </c>
      <c r="AN11" s="484">
        <v>1790</v>
      </c>
      <c r="AO11" s="464"/>
      <c r="AP11" s="464"/>
      <c r="AQ11" s="484">
        <v>19029</v>
      </c>
      <c r="AR11" s="484">
        <v>6373</v>
      </c>
      <c r="AS11" s="557"/>
      <c r="AT11" s="557"/>
      <c r="AU11" s="484">
        <v>3445</v>
      </c>
      <c r="AV11" s="484">
        <v>524</v>
      </c>
      <c r="AW11" s="484"/>
      <c r="AX11" s="484">
        <v>18746</v>
      </c>
      <c r="AY11" s="484">
        <v>120761</v>
      </c>
      <c r="AZ11" s="484">
        <v>36524</v>
      </c>
      <c r="BA11" s="484">
        <v>14137</v>
      </c>
      <c r="BB11" s="484">
        <v>14482</v>
      </c>
      <c r="BC11" s="464"/>
      <c r="BD11" s="559">
        <v>338151</v>
      </c>
      <c r="BE11" s="562"/>
    </row>
    <row r="12" spans="1:57" s="488" customFormat="1" ht="35.15" customHeight="1">
      <c r="A12" s="483"/>
      <c r="B12" s="479">
        <v>2022</v>
      </c>
      <c r="C12" s="479" t="s">
        <v>19</v>
      </c>
      <c r="D12" s="484">
        <v>2815.9858850000001</v>
      </c>
      <c r="E12" s="484">
        <v>113.075119</v>
      </c>
      <c r="F12" s="484">
        <v>5807.6272989999998</v>
      </c>
      <c r="G12" s="484">
        <v>5259.485756</v>
      </c>
      <c r="H12" s="484">
        <v>4964.9036550000001</v>
      </c>
      <c r="I12" s="484">
        <v>1963.993815</v>
      </c>
      <c r="J12" s="484">
        <v>2912.8887490000002</v>
      </c>
      <c r="K12" s="484">
        <v>821.00926700000002</v>
      </c>
      <c r="L12" s="484">
        <v>2140.756132</v>
      </c>
      <c r="M12" s="484">
        <v>1908.4875870000001</v>
      </c>
      <c r="N12" s="494">
        <v>1773.861363</v>
      </c>
      <c r="O12" s="494">
        <v>5477.6851930000003</v>
      </c>
      <c r="P12" s="494">
        <v>1399.94337</v>
      </c>
      <c r="Q12" s="494">
        <v>1380.392959</v>
      </c>
      <c r="R12" s="484">
        <v>1173.449034</v>
      </c>
      <c r="S12" s="484">
        <v>2078.3682800000001</v>
      </c>
      <c r="T12" s="484">
        <v>1528.9277910000001</v>
      </c>
      <c r="U12" s="484">
        <v>1281.4049660000001</v>
      </c>
      <c r="V12" s="484">
        <v>3700.555875</v>
      </c>
      <c r="W12" s="484">
        <v>1788.214604</v>
      </c>
      <c r="X12" s="484">
        <v>2677.5600199999999</v>
      </c>
      <c r="Y12" s="484">
        <v>1701.249941</v>
      </c>
      <c r="Z12" s="484">
        <v>6012.8764099999999</v>
      </c>
      <c r="AA12" s="484">
        <v>2076.700394</v>
      </c>
      <c r="AB12" s="464"/>
      <c r="AC12" s="464"/>
      <c r="AD12" s="464"/>
      <c r="AE12" s="484">
        <v>16233.160124</v>
      </c>
      <c r="AF12" s="484">
        <v>0</v>
      </c>
      <c r="AG12" s="484">
        <v>3912.0851750000002</v>
      </c>
      <c r="AH12" s="464"/>
      <c r="AI12" s="484">
        <v>14638.359205000001</v>
      </c>
      <c r="AJ12" s="484">
        <v>1510.9894830000001</v>
      </c>
      <c r="AK12" s="484">
        <v>1555.7666389999999</v>
      </c>
      <c r="AL12" s="484">
        <v>3363.1735819999999</v>
      </c>
      <c r="AM12" s="484">
        <v>1616.350218</v>
      </c>
      <c r="AN12" s="484">
        <v>2066.9978420000002</v>
      </c>
      <c r="AO12" s="464"/>
      <c r="AP12" s="464"/>
      <c r="AQ12" s="484">
        <v>13507.504146537305</v>
      </c>
      <c r="AR12" s="484">
        <v>6869.8177450000003</v>
      </c>
      <c r="AS12" s="557"/>
      <c r="AT12" s="557"/>
      <c r="AU12" s="484">
        <v>1868.5425150000001</v>
      </c>
      <c r="AV12" s="484">
        <v>509.93001800000002</v>
      </c>
      <c r="AW12" s="484">
        <v>4.3593580000000003</v>
      </c>
      <c r="AX12" s="484">
        <v>17696.627697</v>
      </c>
      <c r="AY12" s="484">
        <v>114263.76368600001</v>
      </c>
      <c r="AZ12" s="484">
        <v>41204.602357000003</v>
      </c>
      <c r="BA12" s="484">
        <v>15313.935202000001</v>
      </c>
      <c r="BB12" s="484">
        <v>13536.19565</v>
      </c>
      <c r="BC12" s="464"/>
      <c r="BD12" s="559">
        <v>332431.56410653732</v>
      </c>
    </row>
    <row r="13" spans="1:57" s="488" customFormat="1" ht="35.15" customHeight="1" thickBot="1">
      <c r="A13" s="483"/>
      <c r="B13" s="490">
        <v>2022</v>
      </c>
      <c r="C13" s="490" t="s">
        <v>20</v>
      </c>
      <c r="D13" s="491">
        <v>2123.25063</v>
      </c>
      <c r="E13" s="491">
        <v>263.420434</v>
      </c>
      <c r="F13" s="491">
        <v>3485.3351200000002</v>
      </c>
      <c r="G13" s="491">
        <v>2730.5870650000002</v>
      </c>
      <c r="H13" s="491">
        <v>2492.0266240000001</v>
      </c>
      <c r="I13" s="491">
        <v>1818.9329760000001</v>
      </c>
      <c r="J13" s="491">
        <v>3179.561882</v>
      </c>
      <c r="K13" s="491">
        <v>155.46096900000001</v>
      </c>
      <c r="L13" s="491">
        <v>1581.619958</v>
      </c>
      <c r="M13" s="491">
        <v>1235.559497</v>
      </c>
      <c r="N13" s="495">
        <v>1521.9230480000001</v>
      </c>
      <c r="O13" s="496">
        <v>2873.648639</v>
      </c>
      <c r="P13" s="496">
        <v>1193.151153</v>
      </c>
      <c r="Q13" s="496">
        <v>687.30184099999997</v>
      </c>
      <c r="R13" s="496">
        <v>957.49007600000004</v>
      </c>
      <c r="S13" s="496">
        <v>2274.693088</v>
      </c>
      <c r="T13" s="496">
        <v>229.07745199999999</v>
      </c>
      <c r="U13" s="496">
        <v>1524.3889119999999</v>
      </c>
      <c r="V13" s="496">
        <v>1547.720881</v>
      </c>
      <c r="W13" s="496">
        <v>1209.671231</v>
      </c>
      <c r="X13" s="496">
        <v>1704.3101959999999</v>
      </c>
      <c r="Y13" s="496">
        <v>1250.9625349999999</v>
      </c>
      <c r="Z13" s="496">
        <v>6836.8140599999997</v>
      </c>
      <c r="AA13" s="469"/>
      <c r="AB13" s="469"/>
      <c r="AC13" s="469"/>
      <c r="AD13" s="469"/>
      <c r="AE13" s="496">
        <v>18100.97147</v>
      </c>
      <c r="AF13" s="496">
        <v>0</v>
      </c>
      <c r="AG13" s="496">
        <v>3510.280377</v>
      </c>
      <c r="AH13" s="469"/>
      <c r="AI13" s="496">
        <v>13647.045319999999</v>
      </c>
      <c r="AJ13" s="496">
        <v>1841.8073449999999</v>
      </c>
      <c r="AK13" s="496">
        <v>1605.5123490000001</v>
      </c>
      <c r="AL13" s="496">
        <v>2956.3071730000001</v>
      </c>
      <c r="AM13" s="496">
        <v>1797.1843570000001</v>
      </c>
      <c r="AN13" s="496">
        <v>2000.4647237500001</v>
      </c>
      <c r="AO13" s="469"/>
      <c r="AP13" s="469"/>
      <c r="AQ13" s="496">
        <v>4051.4413504626946</v>
      </c>
      <c r="AR13" s="496">
        <v>5920.6285340000004</v>
      </c>
      <c r="AS13" s="493"/>
      <c r="AT13" s="493"/>
      <c r="AU13" s="496">
        <v>711.06195200000002</v>
      </c>
      <c r="AV13" s="496">
        <v>465.95089899999999</v>
      </c>
      <c r="AW13" s="563"/>
      <c r="AX13" s="496">
        <v>17654.373186000001</v>
      </c>
      <c r="AY13" s="496">
        <v>112917.486181</v>
      </c>
      <c r="AZ13" s="496">
        <v>41822.546763999999</v>
      </c>
      <c r="BA13" s="496">
        <v>622.61916840000151</v>
      </c>
      <c r="BB13" s="496">
        <v>140.38528500000001</v>
      </c>
      <c r="BC13" s="469"/>
      <c r="BD13" s="564">
        <v>272642.97470161272</v>
      </c>
    </row>
    <row r="14" spans="1:57" s="488" customFormat="1" ht="34.5" customHeight="1" thickTop="1">
      <c r="A14" s="483"/>
      <c r="B14" s="472">
        <v>2021</v>
      </c>
      <c r="C14" s="472" t="s">
        <v>21</v>
      </c>
      <c r="D14" s="473">
        <v>2909.5572619999998</v>
      </c>
      <c r="E14" s="473">
        <v>127.19329399999999</v>
      </c>
      <c r="F14" s="473">
        <v>6919.2897800000001</v>
      </c>
      <c r="G14" s="473">
        <v>6202.4834279999995</v>
      </c>
      <c r="H14" s="473">
        <v>7845.6889510000001</v>
      </c>
      <c r="I14" s="473">
        <v>691.71799199999998</v>
      </c>
      <c r="J14" s="473">
        <v>3354.9411700000001</v>
      </c>
      <c r="K14" s="473">
        <v>2240.9545360000002</v>
      </c>
      <c r="L14" s="473">
        <v>2778.5017050000001</v>
      </c>
      <c r="M14" s="473">
        <v>2284.0172339999999</v>
      </c>
      <c r="N14" s="473">
        <v>2358.2501870000001</v>
      </c>
      <c r="O14" s="473">
        <v>8422.6583919999994</v>
      </c>
      <c r="P14" s="473">
        <v>1875.5091950000001</v>
      </c>
      <c r="Q14" s="473">
        <v>1769.991297</v>
      </c>
      <c r="R14" s="473">
        <v>2268.0485920000001</v>
      </c>
      <c r="S14" s="473">
        <v>5029.6831389999998</v>
      </c>
      <c r="T14" s="473">
        <v>5381.0534539999999</v>
      </c>
      <c r="U14" s="473">
        <v>2514.6842390000002</v>
      </c>
      <c r="V14" s="473">
        <v>4697.8498879999997</v>
      </c>
      <c r="W14" s="473">
        <v>1533.276779</v>
      </c>
      <c r="X14" s="473">
        <v>1355.2976249999999</v>
      </c>
      <c r="Y14" s="473">
        <v>531.26272200000005</v>
      </c>
      <c r="Z14" s="473">
        <v>346.23879799999997</v>
      </c>
      <c r="AA14" s="476"/>
      <c r="AB14" s="476"/>
      <c r="AC14" s="476"/>
      <c r="AD14" s="476"/>
      <c r="AE14" s="473">
        <v>7645.3755220000003</v>
      </c>
      <c r="AF14" s="473">
        <v>2.8920000000000001E-2</v>
      </c>
      <c r="AG14" s="473">
        <v>3776.5908020000002</v>
      </c>
      <c r="AH14" s="476"/>
      <c r="AI14" s="473">
        <v>9120.2035529999994</v>
      </c>
      <c r="AJ14" s="473">
        <v>1765.2933869999999</v>
      </c>
      <c r="AK14" s="473">
        <v>1651.5868069999999</v>
      </c>
      <c r="AL14" s="473">
        <v>2867.3824169999998</v>
      </c>
      <c r="AM14" s="473">
        <v>1881.588839</v>
      </c>
      <c r="AN14" s="473">
        <v>2055.1208042500002</v>
      </c>
      <c r="AO14" s="476"/>
      <c r="AP14" s="476"/>
      <c r="AQ14" s="473">
        <v>0</v>
      </c>
      <c r="AR14" s="473">
        <v>3451.1896019999999</v>
      </c>
      <c r="AS14" s="474"/>
      <c r="AT14" s="474"/>
      <c r="AU14" s="473">
        <v>1562.7740779999999</v>
      </c>
      <c r="AV14" s="473">
        <v>441.08684199999999</v>
      </c>
      <c r="AW14" s="565"/>
      <c r="AX14" s="473">
        <v>22968.704879000001</v>
      </c>
      <c r="AY14" s="473">
        <v>113219.717771</v>
      </c>
      <c r="AZ14" s="473">
        <v>37501.224928000003</v>
      </c>
      <c r="BA14" s="473">
        <v>28879.1456306</v>
      </c>
      <c r="BB14" s="476"/>
      <c r="BC14" s="476"/>
      <c r="BD14" s="556">
        <v>312225.16444085003</v>
      </c>
    </row>
    <row r="15" spans="1:57" s="488" customFormat="1" ht="35.15" customHeight="1">
      <c r="A15" s="483"/>
      <c r="B15" s="479">
        <v>2021</v>
      </c>
      <c r="C15" s="479" t="s">
        <v>8</v>
      </c>
      <c r="D15" s="484">
        <v>2191.9592769999999</v>
      </c>
      <c r="E15" s="484">
        <v>0</v>
      </c>
      <c r="F15" s="484">
        <v>5129.667856</v>
      </c>
      <c r="G15" s="484">
        <v>4989.9396200000001</v>
      </c>
      <c r="H15" s="484">
        <v>2927.5351409999998</v>
      </c>
      <c r="I15" s="484">
        <v>1223.2726769999999</v>
      </c>
      <c r="J15" s="484">
        <v>2505.4163389999999</v>
      </c>
      <c r="K15" s="484">
        <v>2171.5652530000002</v>
      </c>
      <c r="L15" s="484">
        <v>2072.5002490000002</v>
      </c>
      <c r="M15" s="484">
        <v>2142.6545630000001</v>
      </c>
      <c r="N15" s="484">
        <v>1245.326035</v>
      </c>
      <c r="O15" s="484">
        <v>4025.3032309999999</v>
      </c>
      <c r="P15" s="484">
        <v>1417.7819260000001</v>
      </c>
      <c r="Q15" s="484">
        <v>745.50915299999997</v>
      </c>
      <c r="R15" s="484">
        <v>1406.0092959999999</v>
      </c>
      <c r="S15" s="484">
        <v>1100.541907</v>
      </c>
      <c r="T15" s="484">
        <v>3808.9082830000002</v>
      </c>
      <c r="U15" s="484">
        <v>1784.1395379999999</v>
      </c>
      <c r="V15" s="484">
        <v>2823.8938109999999</v>
      </c>
      <c r="W15" s="484">
        <v>1493.2572359999999</v>
      </c>
      <c r="X15" s="484">
        <v>302.173517</v>
      </c>
      <c r="Y15" s="464"/>
      <c r="Z15" s="464"/>
      <c r="AA15" s="464"/>
      <c r="AB15" s="464"/>
      <c r="AC15" s="464"/>
      <c r="AD15" s="464"/>
      <c r="AE15" s="484">
        <v>16346.822776000001</v>
      </c>
      <c r="AF15" s="484">
        <v>3.6580000000000001E-2</v>
      </c>
      <c r="AG15" s="484">
        <v>3681.4010090000002</v>
      </c>
      <c r="AH15" s="464"/>
      <c r="AI15" s="484">
        <v>8717.1859550000008</v>
      </c>
      <c r="AJ15" s="484">
        <v>1500.4077950000001</v>
      </c>
      <c r="AK15" s="484">
        <v>1506.7707150000001</v>
      </c>
      <c r="AL15" s="484">
        <v>2989.9001480000002</v>
      </c>
      <c r="AM15" s="484">
        <v>1638.4050030000001</v>
      </c>
      <c r="AN15" s="484">
        <v>1916.7572620000001</v>
      </c>
      <c r="AO15" s="464"/>
      <c r="AP15" s="464"/>
      <c r="AQ15" s="484">
        <v>10777.723088000001</v>
      </c>
      <c r="AR15" s="484">
        <v>3595.1813379999999</v>
      </c>
      <c r="AS15" s="557"/>
      <c r="AT15" s="557"/>
      <c r="AU15" s="484">
        <v>1586.2666340000001</v>
      </c>
      <c r="AV15" s="484">
        <v>423.470102</v>
      </c>
      <c r="AW15" s="566"/>
      <c r="AX15" s="484">
        <v>23040.624636</v>
      </c>
      <c r="AY15" s="484">
        <v>113109.01895100001</v>
      </c>
      <c r="AZ15" s="484">
        <v>30670.190728000001</v>
      </c>
      <c r="BA15" s="484">
        <v>22008.035824999999</v>
      </c>
      <c r="BB15" s="464"/>
      <c r="BC15" s="464"/>
      <c r="BD15" s="559">
        <v>289015.55345300003</v>
      </c>
    </row>
    <row r="16" spans="1:57" s="488" customFormat="1" ht="35.15" customHeight="1">
      <c r="A16" s="483"/>
      <c r="B16" s="479">
        <v>2021</v>
      </c>
      <c r="C16" s="479" t="s">
        <v>19</v>
      </c>
      <c r="D16" s="484">
        <v>2000.6343750000001</v>
      </c>
      <c r="E16" s="484">
        <v>0</v>
      </c>
      <c r="F16" s="484">
        <v>5467.8671887348019</v>
      </c>
      <c r="G16" s="484">
        <v>5649.9190769999996</v>
      </c>
      <c r="H16" s="484">
        <v>6248.417066</v>
      </c>
      <c r="I16" s="484">
        <v>1238.5862970000001</v>
      </c>
      <c r="J16" s="484">
        <v>2686.733518</v>
      </c>
      <c r="K16" s="484">
        <v>1269.466046</v>
      </c>
      <c r="L16" s="484">
        <v>2139.6859009999998</v>
      </c>
      <c r="M16" s="484">
        <v>1534.8897810000001</v>
      </c>
      <c r="N16" s="494">
        <v>2037.201368</v>
      </c>
      <c r="O16" s="494">
        <v>5885.7419659999996</v>
      </c>
      <c r="P16" s="494">
        <v>1774.873231</v>
      </c>
      <c r="Q16" s="494">
        <v>1196.2467779999999</v>
      </c>
      <c r="R16" s="484">
        <v>1205.671722</v>
      </c>
      <c r="S16" s="484">
        <v>1611.9652610000001</v>
      </c>
      <c r="T16" s="484">
        <v>2288.0559750000002</v>
      </c>
      <c r="U16" s="484">
        <v>1724.4605469785004</v>
      </c>
      <c r="V16" s="484">
        <v>3117.735036</v>
      </c>
      <c r="W16" s="484">
        <v>150.33640130700002</v>
      </c>
      <c r="X16" s="464"/>
      <c r="Y16" s="464"/>
      <c r="Z16" s="464"/>
      <c r="AA16" s="464"/>
      <c r="AB16" s="464"/>
      <c r="AC16" s="464"/>
      <c r="AD16" s="464"/>
      <c r="AE16" s="484">
        <v>17699.328803</v>
      </c>
      <c r="AF16" s="484">
        <v>1.233668</v>
      </c>
      <c r="AG16" s="484">
        <v>3168.817826</v>
      </c>
      <c r="AH16" s="464"/>
      <c r="AI16" s="484">
        <v>37040.86</v>
      </c>
      <c r="AJ16" s="484">
        <v>1445.4508080000001</v>
      </c>
      <c r="AK16" s="484">
        <v>1578.512154</v>
      </c>
      <c r="AL16" s="484">
        <v>3274.609989</v>
      </c>
      <c r="AM16" s="484">
        <v>1646.0419489999999</v>
      </c>
      <c r="AN16" s="484">
        <v>1423.9837439999999</v>
      </c>
      <c r="AO16" s="464"/>
      <c r="AP16" s="464"/>
      <c r="AQ16" s="484">
        <v>12540.510780000001</v>
      </c>
      <c r="AR16" s="484">
        <v>3416.3225010000001</v>
      </c>
      <c r="AS16" s="557"/>
      <c r="AT16" s="557"/>
      <c r="AU16" s="484">
        <v>2811.1458520000001</v>
      </c>
      <c r="AV16" s="484">
        <v>423.49008500000002</v>
      </c>
      <c r="AW16" s="566"/>
      <c r="AX16" s="484">
        <v>25900.171805999998</v>
      </c>
      <c r="AY16" s="484">
        <v>114649.917764</v>
      </c>
      <c r="AZ16" s="484">
        <v>31876.629975</v>
      </c>
      <c r="BA16" s="484">
        <v>1625.3692719999999</v>
      </c>
      <c r="BB16" s="464"/>
      <c r="BC16" s="464"/>
      <c r="BD16" s="559">
        <v>309750.88451102027</v>
      </c>
    </row>
    <row r="17" spans="1:56" s="488" customFormat="1" ht="35.15" customHeight="1" thickBot="1">
      <c r="A17" s="483"/>
      <c r="B17" s="490">
        <v>2021</v>
      </c>
      <c r="C17" s="490" t="s">
        <v>20</v>
      </c>
      <c r="D17" s="491">
        <v>1331.9079770000001</v>
      </c>
      <c r="E17" s="491">
        <v>0</v>
      </c>
      <c r="F17" s="491">
        <v>4218.5223880000003</v>
      </c>
      <c r="G17" s="491">
        <v>5267.6573289999997</v>
      </c>
      <c r="H17" s="491">
        <v>3867.973579</v>
      </c>
      <c r="I17" s="491">
        <v>1180.0156939999999</v>
      </c>
      <c r="J17" s="491">
        <v>2316.316773</v>
      </c>
      <c r="K17" s="491">
        <v>1118.8241270000001</v>
      </c>
      <c r="L17" s="491">
        <v>1876.440889</v>
      </c>
      <c r="M17" s="491">
        <v>1222.9835479999999</v>
      </c>
      <c r="N17" s="495">
        <v>1356.8512599999999</v>
      </c>
      <c r="O17" s="496">
        <v>5932.538485</v>
      </c>
      <c r="P17" s="496">
        <v>1619.1924180000001</v>
      </c>
      <c r="Q17" s="496">
        <v>760.56989899999996</v>
      </c>
      <c r="R17" s="496">
        <v>1657.667475</v>
      </c>
      <c r="S17" s="496">
        <v>2730.4863772029007</v>
      </c>
      <c r="T17" s="496">
        <v>3586.2820419999998</v>
      </c>
      <c r="U17" s="496">
        <v>1481.46362</v>
      </c>
      <c r="V17" s="496">
        <v>1973.603926</v>
      </c>
      <c r="W17" s="469"/>
      <c r="X17" s="469"/>
      <c r="Y17" s="469"/>
      <c r="Z17" s="469"/>
      <c r="AA17" s="469"/>
      <c r="AB17" s="469"/>
      <c r="AC17" s="469"/>
      <c r="AD17" s="469"/>
      <c r="AE17" s="496">
        <v>18859.553484</v>
      </c>
      <c r="AF17" s="496">
        <v>38.973415000000003</v>
      </c>
      <c r="AG17" s="496">
        <v>2130.539769</v>
      </c>
      <c r="AH17" s="469"/>
      <c r="AI17" s="469"/>
      <c r="AJ17" s="496">
        <v>1978.395481</v>
      </c>
      <c r="AK17" s="496">
        <v>1697.361772</v>
      </c>
      <c r="AL17" s="496">
        <v>3056.7096289999999</v>
      </c>
      <c r="AM17" s="496">
        <v>1873.1006090000001</v>
      </c>
      <c r="AN17" s="496">
        <v>2114.5939290000001</v>
      </c>
      <c r="AO17" s="469"/>
      <c r="AP17" s="469"/>
      <c r="AQ17" s="496">
        <v>12055.68922</v>
      </c>
      <c r="AR17" s="496">
        <v>3855.3955310000001</v>
      </c>
      <c r="AS17" s="493"/>
      <c r="AT17" s="493"/>
      <c r="AU17" s="496">
        <v>657.38964099999998</v>
      </c>
      <c r="AV17" s="496">
        <v>369.58676800000001</v>
      </c>
      <c r="AW17" s="563"/>
      <c r="AX17" s="496">
        <v>24120.02536</v>
      </c>
      <c r="AY17" s="496">
        <v>116576.38759300001</v>
      </c>
      <c r="AZ17" s="496">
        <v>38836.509817999999</v>
      </c>
      <c r="BA17" s="496">
        <v>1168.5296327587967</v>
      </c>
      <c r="BB17" s="469"/>
      <c r="BC17" s="469"/>
      <c r="BD17" s="564">
        <v>272888.03945796174</v>
      </c>
    </row>
    <row r="18" spans="1:56" s="488" customFormat="1" ht="35.15" customHeight="1" thickTop="1">
      <c r="A18" s="483"/>
      <c r="B18" s="472">
        <v>2020</v>
      </c>
      <c r="C18" s="472" t="s">
        <v>21</v>
      </c>
      <c r="D18" s="499">
        <v>2348.5910950000002</v>
      </c>
      <c r="E18" s="499">
        <v>0</v>
      </c>
      <c r="F18" s="499">
        <v>7653.4567319999996</v>
      </c>
      <c r="G18" s="473">
        <v>6499.5722450000003</v>
      </c>
      <c r="H18" s="473">
        <v>8662.1440399999992</v>
      </c>
      <c r="I18" s="473">
        <v>1450.7028130000001</v>
      </c>
      <c r="J18" s="473">
        <v>3937.6058159999998</v>
      </c>
      <c r="K18" s="473">
        <v>2354.6478339999999</v>
      </c>
      <c r="L18" s="473">
        <v>3017.2477680000002</v>
      </c>
      <c r="M18" s="473">
        <v>2027.415847</v>
      </c>
      <c r="N18" s="473">
        <v>1462.5363950000001</v>
      </c>
      <c r="O18" s="473">
        <v>4818.9396159999997</v>
      </c>
      <c r="P18" s="473">
        <v>2108.1101140000001</v>
      </c>
      <c r="Q18" s="473">
        <v>2018.576904</v>
      </c>
      <c r="R18" s="473">
        <v>1787.3850197786999</v>
      </c>
      <c r="S18" s="473">
        <v>5285.3973167970989</v>
      </c>
      <c r="T18" s="473">
        <v>4155.0029679999998</v>
      </c>
      <c r="U18" s="473">
        <v>2294.2790239999999</v>
      </c>
      <c r="V18" s="473">
        <v>1738.3372509999999</v>
      </c>
      <c r="W18" s="476"/>
      <c r="X18" s="476"/>
      <c r="Y18" s="476"/>
      <c r="Z18" s="476"/>
      <c r="AA18" s="476"/>
      <c r="AB18" s="476"/>
      <c r="AC18" s="476"/>
      <c r="AD18" s="476"/>
      <c r="AE18" s="473">
        <v>8890.678801</v>
      </c>
      <c r="AF18" s="473">
        <v>70.346853999999993</v>
      </c>
      <c r="AG18" s="473">
        <v>3204.0612980000001</v>
      </c>
      <c r="AH18" s="476"/>
      <c r="AI18" s="476"/>
      <c r="AJ18" s="473">
        <v>1865.8217990000001</v>
      </c>
      <c r="AK18" s="473">
        <v>1804.3435549999999</v>
      </c>
      <c r="AL18" s="473">
        <v>3077.1190499999998</v>
      </c>
      <c r="AM18" s="473">
        <v>1770.158764</v>
      </c>
      <c r="AN18" s="473">
        <v>2003.0896700000001</v>
      </c>
      <c r="AO18" s="476"/>
      <c r="AP18" s="476"/>
      <c r="AQ18" s="473">
        <v>8418.3373179999999</v>
      </c>
      <c r="AR18" s="473">
        <v>3650.6607530000001</v>
      </c>
      <c r="AS18" s="474"/>
      <c r="AT18" s="474"/>
      <c r="AU18" s="473">
        <v>1547.2092210000001</v>
      </c>
      <c r="AV18" s="473">
        <v>390.70346499999999</v>
      </c>
      <c r="AW18" s="565"/>
      <c r="AX18" s="473">
        <v>19036.049637</v>
      </c>
      <c r="AY18" s="473">
        <v>117455.360562</v>
      </c>
      <c r="AZ18" s="473">
        <v>31355.402058</v>
      </c>
      <c r="BA18" s="473">
        <v>25288.815335241205</v>
      </c>
      <c r="BB18" s="476"/>
      <c r="BC18" s="476"/>
      <c r="BD18" s="556">
        <v>293448.10693881701</v>
      </c>
    </row>
    <row r="19" spans="1:56" s="488" customFormat="1" ht="35.15" customHeight="1">
      <c r="A19" s="483"/>
      <c r="B19" s="479">
        <v>2020</v>
      </c>
      <c r="C19" s="479" t="s">
        <v>8</v>
      </c>
      <c r="D19" s="484">
        <v>2286.1729869999999</v>
      </c>
      <c r="E19" s="484">
        <v>0</v>
      </c>
      <c r="F19" s="484">
        <v>6135.5465569999997</v>
      </c>
      <c r="G19" s="484">
        <v>6257.0217039999998</v>
      </c>
      <c r="H19" s="484">
        <v>2830.3189980000002</v>
      </c>
      <c r="I19" s="484">
        <v>1911.974819</v>
      </c>
      <c r="J19" s="484">
        <v>1907.219122</v>
      </c>
      <c r="K19" s="484">
        <v>3072.9959309999999</v>
      </c>
      <c r="L19" s="484">
        <v>2627.0108970000001</v>
      </c>
      <c r="M19" s="484">
        <v>0</v>
      </c>
      <c r="N19" s="484">
        <v>1910.713266</v>
      </c>
      <c r="O19" s="484">
        <v>5927.1629860000003</v>
      </c>
      <c r="P19" s="484">
        <v>1642.39588</v>
      </c>
      <c r="Q19" s="484">
        <v>735.62449400000003</v>
      </c>
      <c r="R19" s="484">
        <v>1539.1389979999999</v>
      </c>
      <c r="S19" s="484">
        <v>1480.5611699999999</v>
      </c>
      <c r="T19" s="484">
        <v>226.76365699999999</v>
      </c>
      <c r="U19" s="484">
        <v>1927.6448359999999</v>
      </c>
      <c r="V19" s="484">
        <v>208.011932</v>
      </c>
      <c r="W19" s="464"/>
      <c r="X19" s="464"/>
      <c r="Y19" s="464"/>
      <c r="Z19" s="464"/>
      <c r="AA19" s="464"/>
      <c r="AB19" s="464"/>
      <c r="AC19" s="464"/>
      <c r="AD19" s="464"/>
      <c r="AE19" s="484">
        <v>11145.672277</v>
      </c>
      <c r="AF19" s="484">
        <v>593.24757999999997</v>
      </c>
      <c r="AG19" s="484">
        <v>3417.6014650000002</v>
      </c>
      <c r="AH19" s="464"/>
      <c r="AI19" s="464"/>
      <c r="AJ19" s="484">
        <v>1508.314488</v>
      </c>
      <c r="AK19" s="484">
        <v>1546.2313380000001</v>
      </c>
      <c r="AL19" s="484">
        <v>2952.1119669999998</v>
      </c>
      <c r="AM19" s="484">
        <v>1605.1730660000001</v>
      </c>
      <c r="AN19" s="484">
        <v>759.69442200000003</v>
      </c>
      <c r="AO19" s="464"/>
      <c r="AP19" s="464"/>
      <c r="AQ19" s="484">
        <v>11677.288479999999</v>
      </c>
      <c r="AR19" s="484">
        <v>2867.4461820000001</v>
      </c>
      <c r="AS19" s="557"/>
      <c r="AT19" s="557"/>
      <c r="AU19" s="484">
        <v>1406.7557039999999</v>
      </c>
      <c r="AV19" s="484">
        <v>331.45244400000001</v>
      </c>
      <c r="AW19" s="566"/>
      <c r="AX19" s="484">
        <v>19932.926490999998</v>
      </c>
      <c r="AY19" s="484">
        <v>117697.75696499999</v>
      </c>
      <c r="AZ19" s="484">
        <v>37073.972970000003</v>
      </c>
      <c r="BA19" s="484">
        <v>32445.973988000002</v>
      </c>
      <c r="BB19" s="464"/>
      <c r="BC19" s="464"/>
      <c r="BD19" s="559">
        <v>289587.89806099999</v>
      </c>
    </row>
    <row r="20" spans="1:56" s="488" customFormat="1" ht="35.15" customHeight="1" thickBot="1">
      <c r="A20" s="483"/>
      <c r="B20" s="479">
        <v>2020</v>
      </c>
      <c r="C20" s="479" t="s">
        <v>19</v>
      </c>
      <c r="D20" s="484">
        <v>2047.012653</v>
      </c>
      <c r="E20" s="484">
        <v>75.721907000000002</v>
      </c>
      <c r="F20" s="484">
        <v>5301.7881049999996</v>
      </c>
      <c r="G20" s="484">
        <v>6460.4136900000003</v>
      </c>
      <c r="H20" s="484">
        <v>6387.1907819999997</v>
      </c>
      <c r="I20" s="484">
        <v>846.87410699999998</v>
      </c>
      <c r="J20" s="484">
        <v>3461.4905020000001</v>
      </c>
      <c r="K20" s="484">
        <v>3545.580348</v>
      </c>
      <c r="L20" s="484">
        <v>2642.0620720000002</v>
      </c>
      <c r="M20" s="484">
        <v>1184.252551</v>
      </c>
      <c r="N20" s="494">
        <v>2405.7888929999999</v>
      </c>
      <c r="O20" s="494">
        <v>5526.8689679999998</v>
      </c>
      <c r="P20" s="494">
        <v>1479.0121979999999</v>
      </c>
      <c r="Q20" s="494">
        <v>1055.3886070000001</v>
      </c>
      <c r="R20" s="484">
        <v>1919.35115</v>
      </c>
      <c r="S20" s="484">
        <v>2573.0250649999998</v>
      </c>
      <c r="T20" s="484">
        <v>390.055587</v>
      </c>
      <c r="U20" s="484">
        <v>2248.9355249999999</v>
      </c>
      <c r="V20" s="469"/>
      <c r="W20" s="464"/>
      <c r="X20" s="464"/>
      <c r="Y20" s="464"/>
      <c r="Z20" s="464"/>
      <c r="AA20" s="464"/>
      <c r="AB20" s="464"/>
      <c r="AC20" s="464"/>
      <c r="AD20" s="464"/>
      <c r="AE20" s="484">
        <v>15085.377974999999</v>
      </c>
      <c r="AF20" s="484">
        <v>424.77532100000002</v>
      </c>
      <c r="AG20" s="484">
        <v>2229.8093290000002</v>
      </c>
      <c r="AH20" s="464"/>
      <c r="AI20" s="464"/>
      <c r="AJ20" s="484">
        <v>1601.1092630000001</v>
      </c>
      <c r="AK20" s="484">
        <v>1616.210493</v>
      </c>
      <c r="AL20" s="484">
        <v>3089.2349949999998</v>
      </c>
      <c r="AM20" s="484">
        <v>2054.7945810000001</v>
      </c>
      <c r="AN20" s="464"/>
      <c r="AO20" s="464"/>
      <c r="AP20" s="464"/>
      <c r="AQ20" s="484">
        <v>15913.313534999999</v>
      </c>
      <c r="AR20" s="484">
        <v>3005.5496840000001</v>
      </c>
      <c r="AS20" s="557"/>
      <c r="AT20" s="557"/>
      <c r="AU20" s="484">
        <v>1497.25414</v>
      </c>
      <c r="AV20" s="484">
        <v>317.59683200000001</v>
      </c>
      <c r="AW20" s="566"/>
      <c r="AX20" s="484">
        <v>24510.126178999999</v>
      </c>
      <c r="AY20" s="484">
        <v>120157.613318</v>
      </c>
      <c r="AZ20" s="484">
        <v>32168.160452</v>
      </c>
      <c r="BA20" s="484">
        <v>18679.370048000001</v>
      </c>
      <c r="BB20" s="464"/>
      <c r="BC20" s="464"/>
      <c r="BD20" s="559">
        <v>291901.108855</v>
      </c>
    </row>
    <row r="21" spans="1:56" s="488" customFormat="1" ht="35.15" customHeight="1" thickTop="1" thickBot="1">
      <c r="A21" s="483"/>
      <c r="B21" s="490">
        <v>2020</v>
      </c>
      <c r="C21" s="490" t="s">
        <v>20</v>
      </c>
      <c r="D21" s="491">
        <v>2651.7673424599998</v>
      </c>
      <c r="E21" s="491">
        <v>269.30922300000003</v>
      </c>
      <c r="F21" s="491">
        <v>4507.2686375244994</v>
      </c>
      <c r="G21" s="491">
        <v>6450.9406216462003</v>
      </c>
      <c r="H21" s="491">
        <v>5642.6483186793002</v>
      </c>
      <c r="I21" s="491">
        <v>1533.7802730360002</v>
      </c>
      <c r="J21" s="491">
        <v>3417.7142014569999</v>
      </c>
      <c r="K21" s="491">
        <v>1519.9272853990001</v>
      </c>
      <c r="L21" s="491">
        <v>2034.3722517246001</v>
      </c>
      <c r="M21" s="491">
        <v>2190.575922513</v>
      </c>
      <c r="N21" s="495">
        <v>1727.9639641006002</v>
      </c>
      <c r="O21" s="496">
        <v>5070.5704186874</v>
      </c>
      <c r="P21" s="496">
        <v>1402.5938507506003</v>
      </c>
      <c r="Q21" s="496">
        <v>961.85288588889989</v>
      </c>
      <c r="R21" s="496">
        <v>1149.5658927917</v>
      </c>
      <c r="S21" s="496">
        <v>2738.8518476354998</v>
      </c>
      <c r="T21" s="496">
        <v>824.77147517230003</v>
      </c>
      <c r="U21" s="496">
        <v>1487.6695459440002</v>
      </c>
      <c r="V21" s="469"/>
      <c r="W21" s="469"/>
      <c r="X21" s="469"/>
      <c r="Y21" s="469"/>
      <c r="Z21" s="469"/>
      <c r="AA21" s="469"/>
      <c r="AB21" s="469"/>
      <c r="AC21" s="469"/>
      <c r="AD21" s="469"/>
      <c r="AE21" s="496">
        <v>18157.445346</v>
      </c>
      <c r="AF21" s="496">
        <v>1179.2495821265002</v>
      </c>
      <c r="AG21" s="496">
        <v>2404.9409020153998</v>
      </c>
      <c r="AH21" s="469"/>
      <c r="AI21" s="469"/>
      <c r="AJ21" s="496">
        <v>1630.7093324592997</v>
      </c>
      <c r="AK21" s="496">
        <v>1704.3670335852003</v>
      </c>
      <c r="AL21" s="496">
        <v>3352.9190832040003</v>
      </c>
      <c r="AM21" s="496">
        <v>1853.0284895523</v>
      </c>
      <c r="AN21" s="469"/>
      <c r="AO21" s="469"/>
      <c r="AP21" s="469"/>
      <c r="AQ21" s="496">
        <v>7748.8896429266997</v>
      </c>
      <c r="AR21" s="496">
        <v>1910.2747786499999</v>
      </c>
      <c r="AS21" s="493"/>
      <c r="AT21" s="493"/>
      <c r="AU21" s="496">
        <v>1909.4495330128</v>
      </c>
      <c r="AV21" s="496">
        <v>327.42096109929997</v>
      </c>
      <c r="AW21" s="563"/>
      <c r="AX21" s="496">
        <v>20417.431751</v>
      </c>
      <c r="AY21" s="496">
        <v>119792.40250280072</v>
      </c>
      <c r="AZ21" s="496">
        <v>32519.039061643995</v>
      </c>
      <c r="BA21" s="496">
        <v>2275.4820154099998</v>
      </c>
      <c r="BB21" s="469"/>
      <c r="BC21" s="469"/>
      <c r="BD21" s="564">
        <v>262765.19397389679</v>
      </c>
    </row>
    <row r="22" spans="1:56" s="488" customFormat="1" ht="35.15" customHeight="1" thickTop="1">
      <c r="A22" s="483"/>
      <c r="B22" s="472">
        <v>2019</v>
      </c>
      <c r="C22" s="472" t="s">
        <v>21</v>
      </c>
      <c r="D22" s="499">
        <v>3218.571629</v>
      </c>
      <c r="E22" s="499">
        <v>302.37054899999998</v>
      </c>
      <c r="F22" s="499">
        <v>8860.4136290000006</v>
      </c>
      <c r="G22" s="473">
        <v>10798.858305</v>
      </c>
      <c r="H22" s="473">
        <v>6376.9864360000001</v>
      </c>
      <c r="I22" s="473">
        <v>1199.55612</v>
      </c>
      <c r="J22" s="473">
        <v>3547.1086529999998</v>
      </c>
      <c r="K22" s="473">
        <v>3175.316636</v>
      </c>
      <c r="L22" s="473">
        <v>3014.401715</v>
      </c>
      <c r="M22" s="473">
        <v>4042.412808</v>
      </c>
      <c r="N22" s="473">
        <v>2262.2139029999998</v>
      </c>
      <c r="O22" s="473">
        <v>5229.4979679999997</v>
      </c>
      <c r="P22" s="473">
        <v>1675.45633</v>
      </c>
      <c r="Q22" s="473">
        <v>1702.2765879999999</v>
      </c>
      <c r="R22" s="473">
        <v>1442.6582450000001</v>
      </c>
      <c r="S22" s="473">
        <v>4462.3063689999999</v>
      </c>
      <c r="T22" s="473">
        <v>197.23965999999999</v>
      </c>
      <c r="U22" s="473">
        <v>1738.900288</v>
      </c>
      <c r="V22" s="476"/>
      <c r="W22" s="476"/>
      <c r="X22" s="476"/>
      <c r="Y22" s="476"/>
      <c r="Z22" s="476"/>
      <c r="AA22" s="476"/>
      <c r="AB22" s="476"/>
      <c r="AC22" s="476"/>
      <c r="AD22" s="476"/>
      <c r="AE22" s="473">
        <v>14408.489611999999</v>
      </c>
      <c r="AF22" s="473">
        <v>480.94879400000002</v>
      </c>
      <c r="AG22" s="473">
        <v>2280.5560770000002</v>
      </c>
      <c r="AH22" s="476"/>
      <c r="AI22" s="476"/>
      <c r="AJ22" s="473">
        <v>1976.813226</v>
      </c>
      <c r="AK22" s="473">
        <v>1668.3510799999999</v>
      </c>
      <c r="AL22" s="473">
        <v>3219.3786319999999</v>
      </c>
      <c r="AM22" s="473">
        <v>1650.148271</v>
      </c>
      <c r="AN22" s="476"/>
      <c r="AO22" s="476"/>
      <c r="AP22" s="476"/>
      <c r="AQ22" s="473">
        <v>16518.471443999999</v>
      </c>
      <c r="AR22" s="473">
        <v>6625.1065917999995</v>
      </c>
      <c r="AS22" s="474"/>
      <c r="AT22" s="474"/>
      <c r="AU22" s="473">
        <v>2520.316296</v>
      </c>
      <c r="AV22" s="473">
        <v>349.32455900000002</v>
      </c>
      <c r="AW22" s="565"/>
      <c r="AX22" s="473">
        <v>11428.172086</v>
      </c>
      <c r="AY22" s="473">
        <v>116509.92266</v>
      </c>
      <c r="AZ22" s="473">
        <v>30675.085056</v>
      </c>
      <c r="BA22" s="476"/>
      <c r="BB22" s="476"/>
      <c r="BC22" s="476"/>
      <c r="BD22" s="556">
        <v>273557.63021579996</v>
      </c>
    </row>
    <row r="23" spans="1:56" s="488" customFormat="1" ht="35.15" customHeight="1">
      <c r="A23" s="483"/>
      <c r="B23" s="479">
        <v>2019</v>
      </c>
      <c r="C23" s="479" t="s">
        <v>8</v>
      </c>
      <c r="D23" s="484">
        <v>2886.677999</v>
      </c>
      <c r="E23" s="484">
        <v>260.249122</v>
      </c>
      <c r="F23" s="484">
        <v>5228.9435240000003</v>
      </c>
      <c r="G23" s="484">
        <v>5446.0706689999997</v>
      </c>
      <c r="H23" s="484">
        <v>4901.5330350000004</v>
      </c>
      <c r="I23" s="484">
        <v>995.99568299999999</v>
      </c>
      <c r="J23" s="484">
        <v>1903.1964399999999</v>
      </c>
      <c r="K23" s="484">
        <v>2618.7459490000001</v>
      </c>
      <c r="L23" s="484">
        <v>2381.047928</v>
      </c>
      <c r="M23" s="484">
        <v>2932.841257</v>
      </c>
      <c r="N23" s="484">
        <v>1094.357062</v>
      </c>
      <c r="O23" s="484">
        <v>5678.5047789999999</v>
      </c>
      <c r="P23" s="484">
        <v>1454.804846</v>
      </c>
      <c r="Q23" s="484">
        <v>991.997568</v>
      </c>
      <c r="R23" s="484">
        <v>1131.572142</v>
      </c>
      <c r="S23" s="484">
        <v>1305.942616</v>
      </c>
      <c r="T23" s="484">
        <v>4669.1254399999998</v>
      </c>
      <c r="U23" s="464"/>
      <c r="V23" s="464"/>
      <c r="W23" s="464"/>
      <c r="X23" s="464"/>
      <c r="Y23" s="464"/>
      <c r="Z23" s="464"/>
      <c r="AA23" s="464"/>
      <c r="AB23" s="464"/>
      <c r="AC23" s="464"/>
      <c r="AD23" s="464"/>
      <c r="AE23" s="484">
        <v>13165.697155</v>
      </c>
      <c r="AF23" s="484">
        <v>804.29182500000002</v>
      </c>
      <c r="AG23" s="484">
        <v>2404.196136</v>
      </c>
      <c r="AH23" s="464"/>
      <c r="AI23" s="464"/>
      <c r="AJ23" s="484">
        <v>1575.568565</v>
      </c>
      <c r="AK23" s="484">
        <v>1586.546951</v>
      </c>
      <c r="AL23" s="484">
        <v>3073.9384690000002</v>
      </c>
      <c r="AM23" s="484">
        <v>1584.6086760000001</v>
      </c>
      <c r="AN23" s="464"/>
      <c r="AO23" s="464"/>
      <c r="AP23" s="464"/>
      <c r="AQ23" s="484">
        <v>18080.303045000001</v>
      </c>
      <c r="AR23" s="484">
        <v>6539.2936529999997</v>
      </c>
      <c r="AS23" s="557"/>
      <c r="AT23" s="557"/>
      <c r="AU23" s="484">
        <v>1574.493232</v>
      </c>
      <c r="AV23" s="484">
        <v>340.54038100000002</v>
      </c>
      <c r="AW23" s="566"/>
      <c r="AX23" s="484">
        <v>11612.856252</v>
      </c>
      <c r="AY23" s="484">
        <v>117567.091288</v>
      </c>
      <c r="AZ23" s="484">
        <v>30940.058962999999</v>
      </c>
      <c r="BA23" s="464"/>
      <c r="BB23" s="464"/>
      <c r="BC23" s="464"/>
      <c r="BD23" s="559">
        <v>256731.09065</v>
      </c>
    </row>
    <row r="24" spans="1:56" s="488" customFormat="1" ht="35.15" customHeight="1">
      <c r="A24" s="483"/>
      <c r="B24" s="479">
        <v>2019</v>
      </c>
      <c r="C24" s="479" t="s">
        <v>19</v>
      </c>
      <c r="D24" s="484">
        <v>3107.9637809999999</v>
      </c>
      <c r="E24" s="484">
        <v>260.74289700000003</v>
      </c>
      <c r="F24" s="484">
        <v>5653.2388680000004</v>
      </c>
      <c r="G24" s="484">
        <v>3794.3193569999999</v>
      </c>
      <c r="H24" s="484">
        <v>3113.302725</v>
      </c>
      <c r="I24" s="484">
        <v>981.49870999999996</v>
      </c>
      <c r="J24" s="484">
        <v>3179.6478080000002</v>
      </c>
      <c r="K24" s="484">
        <v>1858.3368929999999</v>
      </c>
      <c r="L24" s="484">
        <v>2300.6826879999999</v>
      </c>
      <c r="M24" s="484">
        <v>2301.8423779999998</v>
      </c>
      <c r="N24" s="494">
        <v>1175.302439</v>
      </c>
      <c r="O24" s="494">
        <v>3185.0407690000002</v>
      </c>
      <c r="P24" s="494">
        <v>947.85656800000004</v>
      </c>
      <c r="Q24" s="494">
        <v>702.45875699999999</v>
      </c>
      <c r="R24" s="484">
        <v>951.40628300000003</v>
      </c>
      <c r="S24" s="464"/>
      <c r="T24" s="464"/>
      <c r="U24" s="464"/>
      <c r="V24" s="464"/>
      <c r="W24" s="464"/>
      <c r="X24" s="464"/>
      <c r="Y24" s="464"/>
      <c r="Z24" s="464"/>
      <c r="AA24" s="464"/>
      <c r="AB24" s="464"/>
      <c r="AC24" s="464"/>
      <c r="AD24" s="464"/>
      <c r="AE24" s="484">
        <v>8648.0155699999996</v>
      </c>
      <c r="AF24" s="484">
        <v>972.059708</v>
      </c>
      <c r="AG24" s="484">
        <v>2318.8199920000002</v>
      </c>
      <c r="AH24" s="464"/>
      <c r="AI24" s="464"/>
      <c r="AJ24" s="484">
        <v>1545.450235</v>
      </c>
      <c r="AK24" s="484">
        <v>1523.6671200000001</v>
      </c>
      <c r="AL24" s="484">
        <v>3158.1143590000001</v>
      </c>
      <c r="AM24" s="484">
        <v>1870.3955599999999</v>
      </c>
      <c r="AN24" s="464"/>
      <c r="AO24" s="464"/>
      <c r="AP24" s="464"/>
      <c r="AQ24" s="484">
        <v>18626.609086</v>
      </c>
      <c r="AR24" s="484">
        <v>5355.792426</v>
      </c>
      <c r="AS24" s="557"/>
      <c r="AT24" s="557"/>
      <c r="AU24" s="484">
        <v>1183.832365</v>
      </c>
      <c r="AV24" s="484">
        <v>325.21625</v>
      </c>
      <c r="AW24" s="566"/>
      <c r="AX24" s="484">
        <v>12188.510231</v>
      </c>
      <c r="AY24" s="484">
        <v>116787.130036</v>
      </c>
      <c r="AZ24" s="484">
        <v>36382.561557395202</v>
      </c>
      <c r="BA24" s="464"/>
      <c r="BB24" s="464"/>
      <c r="BC24" s="464"/>
      <c r="BD24" s="559">
        <v>244399.8154163952</v>
      </c>
    </row>
    <row r="25" spans="1:56" s="488" customFormat="1" ht="35.15" customHeight="1" thickBot="1">
      <c r="A25" s="483"/>
      <c r="B25" s="490">
        <v>2019</v>
      </c>
      <c r="C25" s="490" t="s">
        <v>20</v>
      </c>
      <c r="D25" s="491">
        <v>2196.5726500000001</v>
      </c>
      <c r="E25" s="491">
        <v>209.381496</v>
      </c>
      <c r="F25" s="491">
        <v>3972.2919910000001</v>
      </c>
      <c r="G25" s="491">
        <v>1548.889291</v>
      </c>
      <c r="H25" s="491">
        <v>2108.1019369999999</v>
      </c>
      <c r="I25" s="491">
        <v>1000.418635</v>
      </c>
      <c r="J25" s="491">
        <v>2320.2388259999998</v>
      </c>
      <c r="K25" s="491">
        <v>277.36863599999998</v>
      </c>
      <c r="L25" s="491">
        <v>1441.1713589999999</v>
      </c>
      <c r="M25" s="491">
        <v>1090.7817030000001</v>
      </c>
      <c r="N25" s="495">
        <v>1702.1397830000001</v>
      </c>
      <c r="O25" s="496">
        <v>1909.7967289999999</v>
      </c>
      <c r="P25" s="496">
        <v>779.67561000000001</v>
      </c>
      <c r="Q25" s="496">
        <v>1028.0250880000001</v>
      </c>
      <c r="R25" s="469"/>
      <c r="S25" s="469"/>
      <c r="T25" s="469"/>
      <c r="U25" s="469"/>
      <c r="V25" s="469"/>
      <c r="W25" s="469"/>
      <c r="X25" s="469"/>
      <c r="Y25" s="469"/>
      <c r="Z25" s="469"/>
      <c r="AA25" s="469"/>
      <c r="AB25" s="469"/>
      <c r="AC25" s="469"/>
      <c r="AD25" s="469"/>
      <c r="AE25" s="496">
        <v>21519.911193</v>
      </c>
      <c r="AF25" s="496">
        <v>0</v>
      </c>
      <c r="AG25" s="496">
        <v>2745.0407260000002</v>
      </c>
      <c r="AH25" s="469"/>
      <c r="AI25" s="469"/>
      <c r="AJ25" s="496">
        <v>1820.406927</v>
      </c>
      <c r="AK25" s="496">
        <v>1805.9768979999999</v>
      </c>
      <c r="AL25" s="496">
        <v>3629.2335069999999</v>
      </c>
      <c r="AM25" s="496">
        <v>0</v>
      </c>
      <c r="AN25" s="469"/>
      <c r="AO25" s="469"/>
      <c r="AP25" s="469"/>
      <c r="AQ25" s="496">
        <v>20238.153753999999</v>
      </c>
      <c r="AR25" s="496">
        <v>11607.770012999999</v>
      </c>
      <c r="AS25" s="493"/>
      <c r="AT25" s="493"/>
      <c r="AU25" s="496">
        <v>4175.2462820000001</v>
      </c>
      <c r="AV25" s="496">
        <v>304.14083099999999</v>
      </c>
      <c r="AW25" s="563"/>
      <c r="AX25" s="496">
        <v>24041.246476</v>
      </c>
      <c r="AY25" s="496">
        <v>116709.002869</v>
      </c>
      <c r="AZ25" s="496">
        <v>16197.822088999999</v>
      </c>
      <c r="BA25" s="469"/>
      <c r="BB25" s="469"/>
      <c r="BC25" s="469"/>
      <c r="BD25" s="564">
        <v>246378.80529899997</v>
      </c>
    </row>
    <row r="26" spans="1:56" s="488" customFormat="1" ht="35.15" customHeight="1" thickTop="1">
      <c r="A26" s="483"/>
      <c r="B26" s="472">
        <v>2018</v>
      </c>
      <c r="C26" s="472" t="s">
        <v>21</v>
      </c>
      <c r="D26" s="499">
        <v>3608.0857209999999</v>
      </c>
      <c r="E26" s="499">
        <v>319.45696099999998</v>
      </c>
      <c r="F26" s="499">
        <v>8234.4527789999993</v>
      </c>
      <c r="G26" s="473">
        <v>4697.8322170000001</v>
      </c>
      <c r="H26" s="473">
        <v>6373.0513529999998</v>
      </c>
      <c r="I26" s="473">
        <v>1593.684111</v>
      </c>
      <c r="J26" s="473">
        <v>2016.9982399999999</v>
      </c>
      <c r="K26" s="473">
        <v>1364.871971</v>
      </c>
      <c r="L26" s="473">
        <v>3652.657056</v>
      </c>
      <c r="M26" s="473">
        <v>3109.3640340000002</v>
      </c>
      <c r="N26" s="473">
        <v>1817.899668</v>
      </c>
      <c r="O26" s="473">
        <v>4531.7512479999996</v>
      </c>
      <c r="P26" s="473">
        <v>412.26027199999999</v>
      </c>
      <c r="Q26" s="473">
        <v>933.96480099999997</v>
      </c>
      <c r="R26" s="476"/>
      <c r="S26" s="476"/>
      <c r="T26" s="476"/>
      <c r="U26" s="476"/>
      <c r="V26" s="476"/>
      <c r="W26" s="476"/>
      <c r="X26" s="476"/>
      <c r="Y26" s="476"/>
      <c r="Z26" s="476"/>
      <c r="AA26" s="476"/>
      <c r="AB26" s="476"/>
      <c r="AC26" s="476"/>
      <c r="AD26" s="476"/>
      <c r="AE26" s="473">
        <v>21045.470218999999</v>
      </c>
      <c r="AF26" s="473">
        <v>255.87183099999999</v>
      </c>
      <c r="AG26" s="473">
        <v>2791.0430710000001</v>
      </c>
      <c r="AH26" s="476"/>
      <c r="AI26" s="476"/>
      <c r="AJ26" s="473">
        <v>1957.8852830000001</v>
      </c>
      <c r="AK26" s="473">
        <v>1770.258251</v>
      </c>
      <c r="AL26" s="473">
        <v>115.367504</v>
      </c>
      <c r="AM26" s="476"/>
      <c r="AN26" s="476"/>
      <c r="AO26" s="476"/>
      <c r="AP26" s="476"/>
      <c r="AQ26" s="473">
        <v>25996.303209999998</v>
      </c>
      <c r="AR26" s="473">
        <v>13186.756404</v>
      </c>
      <c r="AS26" s="474"/>
      <c r="AT26" s="474"/>
      <c r="AU26" s="473">
        <v>8019.7875750000003</v>
      </c>
      <c r="AV26" s="473">
        <v>349.11280900000003</v>
      </c>
      <c r="AW26" s="565"/>
      <c r="AX26" s="473">
        <v>18052.356142000001</v>
      </c>
      <c r="AY26" s="473">
        <v>112924.979395</v>
      </c>
      <c r="AZ26" s="476"/>
      <c r="BA26" s="476"/>
      <c r="BB26" s="476"/>
      <c r="BC26" s="476"/>
      <c r="BD26" s="556">
        <v>249131.52212599997</v>
      </c>
    </row>
    <row r="27" spans="1:56" s="488" customFormat="1" ht="35.15" customHeight="1">
      <c r="A27" s="483"/>
      <c r="B27" s="479">
        <v>2018</v>
      </c>
      <c r="C27" s="479" t="s">
        <v>8</v>
      </c>
      <c r="D27" s="484">
        <v>2952.4056780000001</v>
      </c>
      <c r="E27" s="484">
        <v>319.15206699999999</v>
      </c>
      <c r="F27" s="484">
        <v>5947.7783200000003</v>
      </c>
      <c r="G27" s="484">
        <v>3381.558497</v>
      </c>
      <c r="H27" s="484">
        <v>2960.2402299999999</v>
      </c>
      <c r="I27" s="484">
        <v>1418.9801279999999</v>
      </c>
      <c r="J27" s="484">
        <v>1867.5243310000001</v>
      </c>
      <c r="K27" s="484">
        <v>2607.155624</v>
      </c>
      <c r="L27" s="484">
        <v>2754.8892230000001</v>
      </c>
      <c r="M27" s="484">
        <v>2785.5409629999999</v>
      </c>
      <c r="N27" s="484">
        <v>933.10929499999997</v>
      </c>
      <c r="O27" s="484">
        <v>4018.5559710000002</v>
      </c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  <c r="AB27" s="464"/>
      <c r="AC27" s="464"/>
      <c r="AD27" s="464"/>
      <c r="AE27" s="484">
        <v>14630.843629999999</v>
      </c>
      <c r="AF27" s="484">
        <v>386.43970899999999</v>
      </c>
      <c r="AG27" s="484">
        <v>3021.9649639999998</v>
      </c>
      <c r="AH27" s="464"/>
      <c r="AI27" s="464"/>
      <c r="AJ27" s="484">
        <v>1716.8221249999999</v>
      </c>
      <c r="AK27" s="484">
        <v>1638.8525380000001</v>
      </c>
      <c r="AL27" s="464"/>
      <c r="AM27" s="464"/>
      <c r="AN27" s="464"/>
      <c r="AO27" s="464"/>
      <c r="AP27" s="464"/>
      <c r="AQ27" s="484">
        <v>31745.990059</v>
      </c>
      <c r="AR27" s="484">
        <v>27418.786843000002</v>
      </c>
      <c r="AS27" s="557"/>
      <c r="AT27" s="557"/>
      <c r="AU27" s="484">
        <v>6849.0036330000003</v>
      </c>
      <c r="AV27" s="484">
        <v>305.91970199999997</v>
      </c>
      <c r="AW27" s="566"/>
      <c r="AX27" s="484">
        <v>17952.418928999999</v>
      </c>
      <c r="AY27" s="484">
        <v>90074.311698999998</v>
      </c>
      <c r="AZ27" s="464"/>
      <c r="BA27" s="464"/>
      <c r="BB27" s="464"/>
      <c r="BC27" s="464"/>
      <c r="BD27" s="559">
        <v>227688.24415799999</v>
      </c>
    </row>
    <row r="28" spans="1:56" s="488" customFormat="1" ht="35.15" customHeight="1">
      <c r="A28" s="483"/>
      <c r="B28" s="479">
        <v>2018</v>
      </c>
      <c r="C28" s="479" t="s">
        <v>19</v>
      </c>
      <c r="D28" s="484">
        <v>3549.8454306799995</v>
      </c>
      <c r="E28" s="484">
        <v>344.25632999999999</v>
      </c>
      <c r="F28" s="484">
        <v>7664.5611590073995</v>
      </c>
      <c r="G28" s="484">
        <v>3523.5335015246001</v>
      </c>
      <c r="H28" s="484">
        <v>8912.9532191349972</v>
      </c>
      <c r="I28" s="484">
        <v>2017.7768643734998</v>
      </c>
      <c r="J28" s="484">
        <v>3699.3325109199995</v>
      </c>
      <c r="K28" s="484">
        <v>3021.3871002268002</v>
      </c>
      <c r="L28" s="484">
        <v>3080.8151712879999</v>
      </c>
      <c r="M28" s="484">
        <v>3363.3332169615001</v>
      </c>
      <c r="N28" s="494">
        <v>2066.2649802672004</v>
      </c>
      <c r="O28" s="494">
        <v>864.45449330400004</v>
      </c>
      <c r="P28" s="464"/>
      <c r="Q28" s="464"/>
      <c r="R28" s="464"/>
      <c r="S28" s="464"/>
      <c r="T28" s="464"/>
      <c r="U28" s="464"/>
      <c r="V28" s="464"/>
      <c r="W28" s="464"/>
      <c r="X28" s="464"/>
      <c r="Y28" s="464"/>
      <c r="Z28" s="464"/>
      <c r="AA28" s="464"/>
      <c r="AB28" s="464"/>
      <c r="AC28" s="464"/>
      <c r="AD28" s="464"/>
      <c r="AE28" s="484">
        <v>7728.1814020000002</v>
      </c>
      <c r="AF28" s="484">
        <v>494.76922862160001</v>
      </c>
      <c r="AG28" s="484">
        <v>959.42543723000006</v>
      </c>
      <c r="AH28" s="464"/>
      <c r="AI28" s="464"/>
      <c r="AJ28" s="484">
        <v>1521.1880350080999</v>
      </c>
      <c r="AK28" s="484">
        <v>1550.7908039799997</v>
      </c>
      <c r="AL28" s="464"/>
      <c r="AM28" s="464"/>
      <c r="AN28" s="464"/>
      <c r="AO28" s="464"/>
      <c r="AP28" s="464"/>
      <c r="AQ28" s="484">
        <v>10469.524251024801</v>
      </c>
      <c r="AR28" s="484">
        <v>12412.216807419998</v>
      </c>
      <c r="AS28" s="557"/>
      <c r="AT28" s="557"/>
      <c r="AU28" s="484">
        <v>6844.3671573814008</v>
      </c>
      <c r="AV28" s="484">
        <v>335.61610427310001</v>
      </c>
      <c r="AW28" s="566"/>
      <c r="AX28" s="484">
        <v>17324.016737000002</v>
      </c>
      <c r="AY28" s="484">
        <v>150537.75115966762</v>
      </c>
      <c r="AZ28" s="464"/>
      <c r="BA28" s="464"/>
      <c r="BB28" s="464"/>
      <c r="BC28" s="464"/>
      <c r="BD28" s="559">
        <v>252286.36110129461</v>
      </c>
    </row>
    <row r="29" spans="1:56" s="488" customFormat="1" ht="35.15" customHeight="1" thickBot="1">
      <c r="A29" s="483"/>
      <c r="B29" s="490">
        <v>2018</v>
      </c>
      <c r="C29" s="490" t="s">
        <v>20</v>
      </c>
      <c r="D29" s="491">
        <v>2172</v>
      </c>
      <c r="E29" s="491">
        <v>336.60086899999999</v>
      </c>
      <c r="F29" s="491">
        <v>4251.6251469999997</v>
      </c>
      <c r="G29" s="491">
        <v>1677.1968859999999</v>
      </c>
      <c r="H29" s="491">
        <v>1622.5815540000001</v>
      </c>
      <c r="I29" s="491">
        <v>981.22663499999999</v>
      </c>
      <c r="J29" s="491">
        <v>2336.8750770000001</v>
      </c>
      <c r="K29" s="491">
        <v>401.51887499999998</v>
      </c>
      <c r="L29" s="491">
        <v>1164.8722929999999</v>
      </c>
      <c r="M29" s="491">
        <v>501.91067399999997</v>
      </c>
      <c r="N29" s="495">
        <v>253.15718799999999</v>
      </c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469"/>
      <c r="AB29" s="469"/>
      <c r="AC29" s="469"/>
      <c r="AD29" s="469"/>
      <c r="AE29" s="496">
        <v>18102.423856000001</v>
      </c>
      <c r="AF29" s="496">
        <v>587.62529400000005</v>
      </c>
      <c r="AG29" s="496">
        <v>2336.5250660000002</v>
      </c>
      <c r="AH29" s="469"/>
      <c r="AI29" s="469"/>
      <c r="AJ29" s="496">
        <v>1542.6466379999999</v>
      </c>
      <c r="AK29" s="496">
        <v>1542.4888309999999</v>
      </c>
      <c r="AL29" s="469"/>
      <c r="AM29" s="469"/>
      <c r="AN29" s="469"/>
      <c r="AO29" s="469"/>
      <c r="AP29" s="469"/>
      <c r="AQ29" s="496">
        <v>26178.512248999999</v>
      </c>
      <c r="AR29" s="496">
        <v>27242.914621</v>
      </c>
      <c r="AS29" s="493"/>
      <c r="AT29" s="493"/>
      <c r="AU29" s="496">
        <v>3390.5856760000001</v>
      </c>
      <c r="AV29" s="496">
        <v>305.817071</v>
      </c>
      <c r="AW29" s="563"/>
      <c r="AX29" s="496">
        <v>17107.385738000001</v>
      </c>
      <c r="AY29" s="496">
        <v>150859.085422</v>
      </c>
      <c r="AZ29" s="469"/>
      <c r="BA29" s="469"/>
      <c r="BB29" s="469"/>
      <c r="BC29" s="469"/>
      <c r="BD29" s="564">
        <v>264895.57565999997</v>
      </c>
    </row>
    <row r="30" spans="1:56" s="488" customFormat="1" ht="35.15" customHeight="1" thickTop="1">
      <c r="A30" s="483"/>
      <c r="B30" s="472">
        <v>2017</v>
      </c>
      <c r="C30" s="472" t="s">
        <v>21</v>
      </c>
      <c r="D30" s="499">
        <v>3337.6959080000001</v>
      </c>
      <c r="E30" s="499">
        <v>548.28525999999999</v>
      </c>
      <c r="F30" s="499">
        <v>1510.8806119999999</v>
      </c>
      <c r="G30" s="473">
        <v>4422.4523440000003</v>
      </c>
      <c r="H30" s="473">
        <v>3204.1452100000001</v>
      </c>
      <c r="I30" s="473">
        <v>1232.052467</v>
      </c>
      <c r="J30" s="473">
        <v>1175.0132269999999</v>
      </c>
      <c r="K30" s="473">
        <v>1418.6373309999999</v>
      </c>
      <c r="L30" s="476"/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476"/>
      <c r="AC30" s="476"/>
      <c r="AD30" s="476"/>
      <c r="AE30" s="473">
        <v>8125.6021199999996</v>
      </c>
      <c r="AF30" s="473">
        <v>570.14788599999997</v>
      </c>
      <c r="AG30" s="473">
        <v>1440.9387180000001</v>
      </c>
      <c r="AH30" s="476"/>
      <c r="AI30" s="476"/>
      <c r="AJ30" s="473">
        <v>1493.0932660000001</v>
      </c>
      <c r="AK30" s="473">
        <v>798.67731700000002</v>
      </c>
      <c r="AL30" s="476"/>
      <c r="AM30" s="476"/>
      <c r="AN30" s="476"/>
      <c r="AO30" s="476"/>
      <c r="AP30" s="476"/>
      <c r="AQ30" s="473">
        <v>20498.477191000002</v>
      </c>
      <c r="AR30" s="473">
        <v>28364.974421999999</v>
      </c>
      <c r="AS30" s="474"/>
      <c r="AT30" s="474"/>
      <c r="AU30" s="473">
        <v>1618.1241809999999</v>
      </c>
      <c r="AV30" s="473">
        <v>279.24684400000001</v>
      </c>
      <c r="AW30" s="565"/>
      <c r="AX30" s="473">
        <v>15353.175706</v>
      </c>
      <c r="AY30" s="473">
        <v>142394.313566</v>
      </c>
      <c r="AZ30" s="476"/>
      <c r="BA30" s="476"/>
      <c r="BB30" s="476"/>
      <c r="BC30" s="476"/>
      <c r="BD30" s="556">
        <v>237785.93357599998</v>
      </c>
    </row>
    <row r="31" spans="1:56" s="488" customFormat="1" ht="35.15" customHeight="1">
      <c r="A31" s="483"/>
      <c r="B31" s="479">
        <v>2017</v>
      </c>
      <c r="C31" s="479" t="s">
        <v>8</v>
      </c>
      <c r="D31" s="484">
        <v>3356.4077690299996</v>
      </c>
      <c r="E31" s="484">
        <v>548.28525999999999</v>
      </c>
      <c r="F31" s="484">
        <v>1522.5008434054998</v>
      </c>
      <c r="G31" s="484">
        <v>4446.3808870931998</v>
      </c>
      <c r="H31" s="484">
        <v>3227.6512250379596</v>
      </c>
      <c r="I31" s="484">
        <v>1239.2816273160001</v>
      </c>
      <c r="J31" s="484">
        <v>1053.006169298</v>
      </c>
      <c r="K31" s="484">
        <v>1428.8737259</v>
      </c>
      <c r="L31" s="464"/>
      <c r="M31" s="464"/>
      <c r="N31" s="464"/>
      <c r="O31" s="464"/>
      <c r="P31" s="464"/>
      <c r="Q31" s="464"/>
      <c r="R31" s="464"/>
      <c r="S31" s="464"/>
      <c r="T31" s="464"/>
      <c r="U31" s="464"/>
      <c r="V31" s="464"/>
      <c r="W31" s="464"/>
      <c r="X31" s="464"/>
      <c r="Y31" s="464"/>
      <c r="Z31" s="464"/>
      <c r="AA31" s="464"/>
      <c r="AB31" s="464"/>
      <c r="AC31" s="464"/>
      <c r="AD31" s="464"/>
      <c r="AE31" s="484">
        <v>8125.6021199999996</v>
      </c>
      <c r="AF31" s="484">
        <v>572.89639449999993</v>
      </c>
      <c r="AG31" s="484">
        <v>1449.3832991649999</v>
      </c>
      <c r="AH31" s="464"/>
      <c r="AI31" s="464"/>
      <c r="AJ31" s="484">
        <v>1501.2513460835</v>
      </c>
      <c r="AK31" s="484">
        <v>805.16071262000003</v>
      </c>
      <c r="AL31" s="464"/>
      <c r="AM31" s="464"/>
      <c r="AN31" s="464"/>
      <c r="AO31" s="464"/>
      <c r="AP31" s="464"/>
      <c r="AQ31" s="484">
        <v>12842.445094732098</v>
      </c>
      <c r="AR31" s="484">
        <v>18992.629110830003</v>
      </c>
      <c r="AS31" s="557"/>
      <c r="AT31" s="557"/>
      <c r="AU31" s="484">
        <v>2539.9125292338995</v>
      </c>
      <c r="AV31" s="484">
        <v>275.10735779420003</v>
      </c>
      <c r="AW31" s="566"/>
      <c r="AX31" s="484">
        <v>15353.175706000002</v>
      </c>
      <c r="AY31" s="484">
        <v>143137.05060872412</v>
      </c>
      <c r="AZ31" s="464"/>
      <c r="BA31" s="464"/>
      <c r="BB31" s="464"/>
      <c r="BC31" s="464"/>
      <c r="BD31" s="559">
        <v>222417.00178676349</v>
      </c>
    </row>
    <row r="32" spans="1:56" s="488" customFormat="1" ht="35.15" customHeight="1">
      <c r="A32" s="483"/>
      <c r="B32" s="479">
        <v>2017</v>
      </c>
      <c r="C32" s="479" t="s">
        <v>19</v>
      </c>
      <c r="D32" s="484">
        <v>2995.5828603000004</v>
      </c>
      <c r="E32" s="484">
        <v>590.63725099999999</v>
      </c>
      <c r="F32" s="484">
        <v>0</v>
      </c>
      <c r="G32" s="484">
        <v>2500.0808270811999</v>
      </c>
      <c r="H32" s="484">
        <v>1463.1274952606002</v>
      </c>
      <c r="I32" s="484">
        <v>851.87661452300006</v>
      </c>
      <c r="J32" s="484">
        <v>1678.2001542200001</v>
      </c>
      <c r="K32" s="484">
        <v>470.17501260000006</v>
      </c>
      <c r="L32" s="464"/>
      <c r="M32" s="464"/>
      <c r="N32" s="464"/>
      <c r="O32" s="464"/>
      <c r="P32" s="464"/>
      <c r="Q32" s="464"/>
      <c r="R32" s="464"/>
      <c r="S32" s="464"/>
      <c r="T32" s="464"/>
      <c r="U32" s="464"/>
      <c r="V32" s="464"/>
      <c r="W32" s="464"/>
      <c r="X32" s="464"/>
      <c r="Y32" s="464"/>
      <c r="Z32" s="464"/>
      <c r="AA32" s="464"/>
      <c r="AB32" s="464"/>
      <c r="AC32" s="464"/>
      <c r="AD32" s="464"/>
      <c r="AE32" s="484">
        <v>4645.7903960000003</v>
      </c>
      <c r="AF32" s="484">
        <v>651.5653192602</v>
      </c>
      <c r="AG32" s="484">
        <v>209.498732045</v>
      </c>
      <c r="AH32" s="464"/>
      <c r="AI32" s="464"/>
      <c r="AJ32" s="484">
        <v>1595.7600100782997</v>
      </c>
      <c r="AK32" s="464"/>
      <c r="AL32" s="464"/>
      <c r="AM32" s="464"/>
      <c r="AN32" s="464"/>
      <c r="AO32" s="464"/>
      <c r="AP32" s="464"/>
      <c r="AQ32" s="484">
        <v>12008.5310288575</v>
      </c>
      <c r="AR32" s="484">
        <v>28742.357958380006</v>
      </c>
      <c r="AS32" s="557"/>
      <c r="AT32" s="557"/>
      <c r="AU32" s="484">
        <v>938.52226055280005</v>
      </c>
      <c r="AV32" s="484">
        <v>282.25224181840002</v>
      </c>
      <c r="AW32" s="566"/>
      <c r="AX32" s="484">
        <v>16798.355635</v>
      </c>
      <c r="AY32" s="484">
        <v>141565.13091103581</v>
      </c>
      <c r="AZ32" s="464"/>
      <c r="BA32" s="464"/>
      <c r="BB32" s="464"/>
      <c r="BC32" s="464"/>
      <c r="BD32" s="559">
        <v>217987.44470801283</v>
      </c>
    </row>
    <row r="33" spans="1:56" s="488" customFormat="1" ht="35.15" customHeight="1" thickBot="1">
      <c r="A33" s="483"/>
      <c r="B33" s="490">
        <v>2017</v>
      </c>
      <c r="C33" s="490" t="s">
        <v>20</v>
      </c>
      <c r="D33" s="491">
        <v>2035.5010540600001</v>
      </c>
      <c r="E33" s="491">
        <v>488.82512299999996</v>
      </c>
      <c r="F33" s="491">
        <v>1357.8348752488</v>
      </c>
      <c r="G33" s="491">
        <v>2673.3499352164004</v>
      </c>
      <c r="H33" s="491">
        <v>1590.4666538690001</v>
      </c>
      <c r="I33" s="491">
        <v>1259.9115236395</v>
      </c>
      <c r="J33" s="491">
        <v>304.34402935999998</v>
      </c>
      <c r="K33" s="469">
        <v>0</v>
      </c>
      <c r="L33" s="469"/>
      <c r="M33" s="469"/>
      <c r="N33" s="469"/>
      <c r="O33" s="469"/>
      <c r="P33" s="469"/>
      <c r="Q33" s="469"/>
      <c r="R33" s="469"/>
      <c r="S33" s="469"/>
      <c r="T33" s="469"/>
      <c r="U33" s="469"/>
      <c r="V33" s="469"/>
      <c r="W33" s="469"/>
      <c r="X33" s="469"/>
      <c r="Y33" s="469"/>
      <c r="Z33" s="469"/>
      <c r="AA33" s="469"/>
      <c r="AB33" s="469"/>
      <c r="AC33" s="469"/>
      <c r="AD33" s="469"/>
      <c r="AE33" s="496">
        <v>11795.536993</v>
      </c>
      <c r="AF33" s="496">
        <v>786.21114532360002</v>
      </c>
      <c r="AG33" s="496">
        <v>1528.7678242649999</v>
      </c>
      <c r="AH33" s="469"/>
      <c r="AI33" s="469"/>
      <c r="AJ33" s="496">
        <v>1810.4708986247999</v>
      </c>
      <c r="AK33" s="469"/>
      <c r="AL33" s="469"/>
      <c r="AM33" s="469"/>
      <c r="AN33" s="469"/>
      <c r="AO33" s="469"/>
      <c r="AP33" s="469"/>
      <c r="AQ33" s="496">
        <v>14374.152997658299</v>
      </c>
      <c r="AR33" s="496">
        <v>29085.986845880001</v>
      </c>
      <c r="AS33" s="493"/>
      <c r="AT33" s="493"/>
      <c r="AU33" s="496">
        <v>645.87492430700013</v>
      </c>
      <c r="AV33" s="496">
        <v>289.09546702860001</v>
      </c>
      <c r="AW33" s="563"/>
      <c r="AX33" s="496">
        <v>13710.787796999999</v>
      </c>
      <c r="AY33" s="496">
        <v>152905.2773372416</v>
      </c>
      <c r="AZ33" s="469"/>
      <c r="BA33" s="469"/>
      <c r="BB33" s="469"/>
      <c r="BC33" s="469"/>
      <c r="BD33" s="564">
        <v>236642.39542472258</v>
      </c>
    </row>
    <row r="34" spans="1:56" s="488" customFormat="1" ht="35.15" customHeight="1" thickTop="1">
      <c r="A34" s="483"/>
      <c r="B34" s="472">
        <v>2016</v>
      </c>
      <c r="C34" s="472" t="s">
        <v>21</v>
      </c>
      <c r="D34" s="499">
        <v>3012.5578799999998</v>
      </c>
      <c r="E34" s="499">
        <v>574.10733800000003</v>
      </c>
      <c r="F34" s="499">
        <v>5777.0964039999999</v>
      </c>
      <c r="G34" s="473">
        <v>3219.6150130000001</v>
      </c>
      <c r="H34" s="473">
        <v>10368.250956</v>
      </c>
      <c r="I34" s="473">
        <v>1717.9091739999999</v>
      </c>
      <c r="J34" s="476"/>
      <c r="K34" s="476"/>
      <c r="L34" s="476"/>
      <c r="M34" s="476"/>
      <c r="N34" s="476"/>
      <c r="O34" s="476"/>
      <c r="P34" s="476"/>
      <c r="Q34" s="476"/>
      <c r="R34" s="476"/>
      <c r="S34" s="476"/>
      <c r="T34" s="476"/>
      <c r="U34" s="476"/>
      <c r="V34" s="476"/>
      <c r="W34" s="476"/>
      <c r="X34" s="476"/>
      <c r="Y34" s="476"/>
      <c r="Z34" s="476"/>
      <c r="AA34" s="476"/>
      <c r="AB34" s="476"/>
      <c r="AC34" s="476"/>
      <c r="AD34" s="476"/>
      <c r="AE34" s="473">
        <v>14971.326181</v>
      </c>
      <c r="AF34" s="473">
        <v>471.720079</v>
      </c>
      <c r="AG34" s="473">
        <v>2049.9772600000001</v>
      </c>
      <c r="AH34" s="476"/>
      <c r="AI34" s="476"/>
      <c r="AJ34" s="476"/>
      <c r="AK34" s="476"/>
      <c r="AL34" s="476"/>
      <c r="AM34" s="476"/>
      <c r="AN34" s="476"/>
      <c r="AO34" s="476"/>
      <c r="AP34" s="476"/>
      <c r="AQ34" s="473">
        <v>10220.821096</v>
      </c>
      <c r="AR34" s="473">
        <v>21910.664090999999</v>
      </c>
      <c r="AS34" s="474"/>
      <c r="AT34" s="474"/>
      <c r="AU34" s="473">
        <v>3825.4034569999999</v>
      </c>
      <c r="AV34" s="473">
        <v>257.23059699999999</v>
      </c>
      <c r="AW34" s="565"/>
      <c r="AX34" s="473">
        <v>12585.705667</v>
      </c>
      <c r="AY34" s="473">
        <v>148456.13189300001</v>
      </c>
      <c r="AZ34" s="476"/>
      <c r="BA34" s="476"/>
      <c r="BB34" s="476"/>
      <c r="BC34" s="476"/>
      <c r="BD34" s="556">
        <v>239418.51708600001</v>
      </c>
    </row>
    <row r="35" spans="1:56" s="488" customFormat="1" ht="35.15" customHeight="1">
      <c r="A35" s="483"/>
      <c r="B35" s="479">
        <v>2016</v>
      </c>
      <c r="C35" s="479" t="s">
        <v>8</v>
      </c>
      <c r="D35" s="484">
        <v>2490.2866020000001</v>
      </c>
      <c r="E35" s="484">
        <v>571.34076900000002</v>
      </c>
      <c r="F35" s="484">
        <v>5507.0538790000001</v>
      </c>
      <c r="G35" s="484">
        <v>2947.655158</v>
      </c>
      <c r="H35" s="484">
        <v>3084.920697</v>
      </c>
      <c r="I35" s="484">
        <v>1332.8498340000001</v>
      </c>
      <c r="J35" s="464"/>
      <c r="K35" s="464"/>
      <c r="L35" s="464"/>
      <c r="M35" s="464"/>
      <c r="N35" s="464"/>
      <c r="O35" s="464"/>
      <c r="P35" s="464"/>
      <c r="Q35" s="464"/>
      <c r="R35" s="464"/>
      <c r="S35" s="464"/>
      <c r="T35" s="464"/>
      <c r="U35" s="464"/>
      <c r="V35" s="464"/>
      <c r="W35" s="464"/>
      <c r="X35" s="464"/>
      <c r="Y35" s="464"/>
      <c r="Z35" s="464"/>
      <c r="AA35" s="464"/>
      <c r="AB35" s="464"/>
      <c r="AC35" s="464"/>
      <c r="AD35" s="464"/>
      <c r="AE35" s="484">
        <v>12851.780654</v>
      </c>
      <c r="AF35" s="484">
        <v>581.50653199999999</v>
      </c>
      <c r="AG35" s="484">
        <v>1804.62681</v>
      </c>
      <c r="AH35" s="464"/>
      <c r="AI35" s="464"/>
      <c r="AJ35" s="464"/>
      <c r="AK35" s="464"/>
      <c r="AL35" s="464"/>
      <c r="AM35" s="464"/>
      <c r="AN35" s="464"/>
      <c r="AO35" s="464"/>
      <c r="AP35" s="464"/>
      <c r="AQ35" s="484">
        <v>7056.7148070000003</v>
      </c>
      <c r="AR35" s="484">
        <v>20885.267220999998</v>
      </c>
      <c r="AS35" s="557"/>
      <c r="AT35" s="557"/>
      <c r="AU35" s="484">
        <v>4760.1066579999997</v>
      </c>
      <c r="AV35" s="484">
        <v>360.031476</v>
      </c>
      <c r="AW35" s="566"/>
      <c r="AX35" s="484">
        <v>12463.359989</v>
      </c>
      <c r="AY35" s="484">
        <v>141282.66119700001</v>
      </c>
      <c r="AZ35" s="464"/>
      <c r="BA35" s="464"/>
      <c r="BB35" s="464"/>
      <c r="BC35" s="464"/>
      <c r="BD35" s="559">
        <v>217980.16228300001</v>
      </c>
    </row>
    <row r="36" spans="1:56" s="488" customFormat="1" ht="35.15" customHeight="1">
      <c r="A36" s="483"/>
      <c r="B36" s="479">
        <v>2016</v>
      </c>
      <c r="C36" s="479" t="s">
        <v>19</v>
      </c>
      <c r="D36" s="484">
        <v>2974.6775379999999</v>
      </c>
      <c r="E36" s="484">
        <v>552.84809600000006</v>
      </c>
      <c r="F36" s="484">
        <v>4635.1537600000001</v>
      </c>
      <c r="G36" s="484">
        <v>2927.499722</v>
      </c>
      <c r="H36" s="484">
        <v>5235.7595890000002</v>
      </c>
      <c r="I36" s="484">
        <v>1811.5912020000001</v>
      </c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464"/>
      <c r="X36" s="464"/>
      <c r="Y36" s="464"/>
      <c r="Z36" s="464"/>
      <c r="AA36" s="464"/>
      <c r="AB36" s="464"/>
      <c r="AC36" s="464"/>
      <c r="AD36" s="464"/>
      <c r="AE36" s="484">
        <v>5944.8406340000001</v>
      </c>
      <c r="AF36" s="484">
        <v>528.02634899999998</v>
      </c>
      <c r="AG36" s="484">
        <v>865.18077900000003</v>
      </c>
      <c r="AH36" s="464"/>
      <c r="AI36" s="464"/>
      <c r="AJ36" s="464"/>
      <c r="AK36" s="464"/>
      <c r="AL36" s="464"/>
      <c r="AM36" s="464"/>
      <c r="AN36" s="464"/>
      <c r="AO36" s="464"/>
      <c r="AP36" s="464"/>
      <c r="AQ36" s="484">
        <v>7045.5610559999996</v>
      </c>
      <c r="AR36" s="484">
        <v>20089.873967</v>
      </c>
      <c r="AS36" s="557"/>
      <c r="AT36" s="557"/>
      <c r="AU36" s="484">
        <v>4622.2506999999996</v>
      </c>
      <c r="AV36" s="484">
        <v>269.96096599999998</v>
      </c>
      <c r="AW36" s="566"/>
      <c r="AX36" s="484">
        <v>12168.234149</v>
      </c>
      <c r="AY36" s="484">
        <v>139184.30876099999</v>
      </c>
      <c r="AZ36" s="464"/>
      <c r="BA36" s="464"/>
      <c r="BB36" s="464"/>
      <c r="BC36" s="464"/>
      <c r="BD36" s="559">
        <v>208855.767268</v>
      </c>
    </row>
    <row r="37" spans="1:56" s="488" customFormat="1" ht="35.15" customHeight="1" thickBot="1">
      <c r="A37" s="483"/>
      <c r="B37" s="490">
        <v>2016</v>
      </c>
      <c r="C37" s="490" t="s">
        <v>20</v>
      </c>
      <c r="D37" s="491">
        <v>2000.60776143</v>
      </c>
      <c r="E37" s="491">
        <v>526.4643410000001</v>
      </c>
      <c r="F37" s="491">
        <v>3223.6413480128999</v>
      </c>
      <c r="G37" s="491">
        <v>2467.3762095007</v>
      </c>
      <c r="H37" s="491">
        <v>3427.4250642780003</v>
      </c>
      <c r="I37" s="491">
        <v>1863.4048013260001</v>
      </c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469"/>
      <c r="U37" s="469"/>
      <c r="V37" s="469"/>
      <c r="W37" s="469"/>
      <c r="X37" s="469"/>
      <c r="Y37" s="469"/>
      <c r="Z37" s="469"/>
      <c r="AA37" s="469"/>
      <c r="AB37" s="469"/>
      <c r="AC37" s="469"/>
      <c r="AD37" s="469"/>
      <c r="AE37" s="496">
        <v>13909.922045000001</v>
      </c>
      <c r="AF37" s="496">
        <v>597.23098847999995</v>
      </c>
      <c r="AG37" s="496">
        <v>2004.7885638299999</v>
      </c>
      <c r="AH37" s="469"/>
      <c r="AI37" s="469"/>
      <c r="AJ37" s="469"/>
      <c r="AK37" s="469"/>
      <c r="AL37" s="469"/>
      <c r="AM37" s="469"/>
      <c r="AN37" s="469"/>
      <c r="AO37" s="469"/>
      <c r="AP37" s="469"/>
      <c r="AQ37" s="496">
        <v>0</v>
      </c>
      <c r="AR37" s="496">
        <v>6550.2770447099992</v>
      </c>
      <c r="AS37" s="493"/>
      <c r="AT37" s="493"/>
      <c r="AU37" s="496">
        <v>5119.9303921199999</v>
      </c>
      <c r="AV37" s="496">
        <v>258.24762858349999</v>
      </c>
      <c r="AW37" s="563"/>
      <c r="AX37" s="496">
        <v>12124.526818</v>
      </c>
      <c r="AY37" s="496">
        <v>138681.26302041899</v>
      </c>
      <c r="AZ37" s="469"/>
      <c r="BA37" s="469"/>
      <c r="BB37" s="469"/>
      <c r="BC37" s="469"/>
      <c r="BD37" s="564">
        <v>192755.1060266901</v>
      </c>
    </row>
    <row r="38" spans="1:56" s="488" customFormat="1" ht="35.15" customHeight="1" thickTop="1">
      <c r="A38" s="483"/>
      <c r="B38" s="472">
        <v>2015</v>
      </c>
      <c r="C38" s="472" t="s">
        <v>21</v>
      </c>
      <c r="D38" s="499">
        <v>3607.993872</v>
      </c>
      <c r="E38" s="499">
        <v>542.61609399999998</v>
      </c>
      <c r="F38" s="499">
        <v>7741.9787100000003</v>
      </c>
      <c r="G38" s="473">
        <v>3276.2362600650999</v>
      </c>
      <c r="H38" s="473">
        <v>9178.5029448689984</v>
      </c>
      <c r="I38" s="473">
        <v>1954.9801050000001</v>
      </c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476"/>
      <c r="U38" s="476"/>
      <c r="V38" s="476"/>
      <c r="W38" s="476"/>
      <c r="X38" s="476"/>
      <c r="Y38" s="476"/>
      <c r="Z38" s="476"/>
      <c r="AA38" s="476"/>
      <c r="AB38" s="476"/>
      <c r="AC38" s="476"/>
      <c r="AD38" s="476"/>
      <c r="AE38" s="473">
        <v>8396.2247150000003</v>
      </c>
      <c r="AF38" s="473">
        <v>327.78378099999998</v>
      </c>
      <c r="AG38" s="473">
        <v>351.434623375</v>
      </c>
      <c r="AH38" s="476"/>
      <c r="AI38" s="476"/>
      <c r="AJ38" s="476"/>
      <c r="AK38" s="476"/>
      <c r="AL38" s="476"/>
      <c r="AM38" s="476"/>
      <c r="AN38" s="476"/>
      <c r="AO38" s="476"/>
      <c r="AP38" s="476"/>
      <c r="AQ38" s="473">
        <v>7511.598696</v>
      </c>
      <c r="AR38" s="473">
        <v>22183.139277999999</v>
      </c>
      <c r="AS38" s="474"/>
      <c r="AT38" s="474"/>
      <c r="AU38" s="473">
        <v>6298.1425939999999</v>
      </c>
      <c r="AV38" s="473">
        <v>272.67509899999999</v>
      </c>
      <c r="AW38" s="565"/>
      <c r="AX38" s="473">
        <v>13592.864264</v>
      </c>
      <c r="AY38" s="473">
        <v>146948.71378300001</v>
      </c>
      <c r="AZ38" s="476"/>
      <c r="BA38" s="476"/>
      <c r="BB38" s="476"/>
      <c r="BC38" s="476"/>
      <c r="BD38" s="556">
        <v>232184.88481930911</v>
      </c>
    </row>
    <row r="39" spans="1:56" s="488" customFormat="1" ht="35.15" customHeight="1">
      <c r="A39" s="483"/>
      <c r="B39" s="479">
        <v>2015</v>
      </c>
      <c r="C39" s="479" t="s">
        <v>8</v>
      </c>
      <c r="D39" s="484">
        <v>3011.2215555028711</v>
      </c>
      <c r="E39" s="484">
        <v>532.88757377419358</v>
      </c>
      <c r="F39" s="484">
        <v>5220.8170104241899</v>
      </c>
      <c r="G39" s="484">
        <v>7763.9637931337802</v>
      </c>
      <c r="H39" s="484">
        <v>4401.4340620289031</v>
      </c>
      <c r="I39" s="484">
        <v>1086.613380819</v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464"/>
      <c r="U39" s="464"/>
      <c r="V39" s="464"/>
      <c r="W39" s="464"/>
      <c r="X39" s="464"/>
      <c r="Y39" s="464"/>
      <c r="Z39" s="464"/>
      <c r="AA39" s="464"/>
      <c r="AB39" s="464"/>
      <c r="AC39" s="464"/>
      <c r="AD39" s="464"/>
      <c r="AE39" s="484">
        <v>11073.874726630054</v>
      </c>
      <c r="AF39" s="484">
        <v>382.22926269599998</v>
      </c>
      <c r="AG39" s="464"/>
      <c r="AH39" s="464"/>
      <c r="AI39" s="464"/>
      <c r="AJ39" s="464"/>
      <c r="AK39" s="464"/>
      <c r="AL39" s="464"/>
      <c r="AM39" s="464"/>
      <c r="AN39" s="464"/>
      <c r="AO39" s="464"/>
      <c r="AP39" s="464"/>
      <c r="AQ39" s="484">
        <v>0</v>
      </c>
      <c r="AR39" s="484">
        <v>10497.531366191533</v>
      </c>
      <c r="AS39" s="557"/>
      <c r="AT39" s="557"/>
      <c r="AU39" s="484">
        <v>5749.8780438292188</v>
      </c>
      <c r="AV39" s="484">
        <v>271.25606132229996</v>
      </c>
      <c r="AW39" s="566"/>
      <c r="AX39" s="484">
        <v>13835.795495064514</v>
      </c>
      <c r="AY39" s="484">
        <v>148461.88948111428</v>
      </c>
      <c r="AZ39" s="464"/>
      <c r="BA39" s="464"/>
      <c r="BB39" s="464"/>
      <c r="BC39" s="464"/>
      <c r="BD39" s="559">
        <v>212289.39181253084</v>
      </c>
    </row>
    <row r="40" spans="1:56" s="488" customFormat="1" ht="35.15" customHeight="1">
      <c r="A40" s="483"/>
      <c r="B40" s="479">
        <v>2015</v>
      </c>
      <c r="C40" s="479" t="s">
        <v>19</v>
      </c>
      <c r="D40" s="484">
        <v>3270.5059500976076</v>
      </c>
      <c r="E40" s="484">
        <v>519.53908951612902</v>
      </c>
      <c r="F40" s="484">
        <v>6585.3089227904384</v>
      </c>
      <c r="G40" s="484">
        <v>2917.1284302906242</v>
      </c>
      <c r="H40" s="484">
        <v>8176.2904187534032</v>
      </c>
      <c r="I40" s="484">
        <v>1752.8735640442501</v>
      </c>
      <c r="J40" s="464"/>
      <c r="K40" s="464"/>
      <c r="L40" s="464"/>
      <c r="M40" s="464"/>
      <c r="N40" s="464"/>
      <c r="O40" s="464"/>
      <c r="P40" s="464"/>
      <c r="Q40" s="464"/>
      <c r="R40" s="464"/>
      <c r="S40" s="464"/>
      <c r="T40" s="464"/>
      <c r="U40" s="464"/>
      <c r="V40" s="464"/>
      <c r="W40" s="464"/>
      <c r="X40" s="464"/>
      <c r="Y40" s="464"/>
      <c r="Z40" s="464"/>
      <c r="AA40" s="464"/>
      <c r="AB40" s="464"/>
      <c r="AC40" s="464"/>
      <c r="AD40" s="464"/>
      <c r="AE40" s="484">
        <v>6391.400974026129</v>
      </c>
      <c r="AF40" s="484">
        <v>574.45157237804995</v>
      </c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84">
        <v>0</v>
      </c>
      <c r="AR40" s="484">
        <v>9626.7441169959511</v>
      </c>
      <c r="AS40" s="557"/>
      <c r="AT40" s="557"/>
      <c r="AU40" s="484">
        <v>5206.970119101612</v>
      </c>
      <c r="AV40" s="484">
        <v>269.03124707784997</v>
      </c>
      <c r="AW40" s="566"/>
      <c r="AX40" s="484">
        <v>13307.584221322582</v>
      </c>
      <c r="AY40" s="484">
        <v>133277.26708672053</v>
      </c>
      <c r="AZ40" s="464"/>
      <c r="BA40" s="464"/>
      <c r="BB40" s="464"/>
      <c r="BC40" s="464"/>
      <c r="BD40" s="559">
        <v>191875.09571311515</v>
      </c>
    </row>
    <row r="41" spans="1:56" s="488" customFormat="1" ht="35.15" customHeight="1" thickBot="1">
      <c r="A41" s="483"/>
      <c r="B41" s="490">
        <v>2015</v>
      </c>
      <c r="C41" s="490" t="s">
        <v>20</v>
      </c>
      <c r="D41" s="491">
        <v>1660.2671772199999</v>
      </c>
      <c r="E41" s="491">
        <v>556.253376</v>
      </c>
      <c r="F41" s="491">
        <v>2850.9249526637</v>
      </c>
      <c r="G41" s="491">
        <v>1726.4289490428</v>
      </c>
      <c r="H41" s="491">
        <v>1417.124288124</v>
      </c>
      <c r="I41" s="491">
        <v>1228.8300036354999</v>
      </c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469"/>
      <c r="AA41" s="469"/>
      <c r="AB41" s="469"/>
      <c r="AC41" s="469"/>
      <c r="AD41" s="469"/>
      <c r="AE41" s="496">
        <v>18585.298389000003</v>
      </c>
      <c r="AF41" s="496">
        <v>671.1013122103999</v>
      </c>
      <c r="AG41" s="469"/>
      <c r="AH41" s="469"/>
      <c r="AI41" s="469"/>
      <c r="AJ41" s="469"/>
      <c r="AK41" s="469"/>
      <c r="AL41" s="469"/>
      <c r="AM41" s="469"/>
      <c r="AN41" s="469"/>
      <c r="AO41" s="469"/>
      <c r="AP41" s="469"/>
      <c r="AQ41" s="496">
        <v>9549.6374812087015</v>
      </c>
      <c r="AR41" s="496">
        <v>7557.3784360199998</v>
      </c>
      <c r="AS41" s="493"/>
      <c r="AT41" s="493"/>
      <c r="AU41" s="496">
        <v>7127.4400326205996</v>
      </c>
      <c r="AV41" s="496">
        <v>226.2409099029</v>
      </c>
      <c r="AW41" s="563"/>
      <c r="AX41" s="496">
        <v>12553.43225</v>
      </c>
      <c r="AY41" s="496">
        <v>120262.7541520136</v>
      </c>
      <c r="AZ41" s="469"/>
      <c r="BA41" s="469"/>
      <c r="BB41" s="469"/>
      <c r="BC41" s="469"/>
      <c r="BD41" s="564">
        <v>185973.11170966219</v>
      </c>
    </row>
    <row r="42" spans="1:56" s="488" customFormat="1" ht="35.15" customHeight="1" thickTop="1">
      <c r="A42" s="483"/>
      <c r="B42" s="472">
        <v>2014</v>
      </c>
      <c r="C42" s="472" t="s">
        <v>21</v>
      </c>
      <c r="D42" s="499">
        <v>2785.2919767879998</v>
      </c>
      <c r="E42" s="499">
        <v>575.55157499999996</v>
      </c>
      <c r="F42" s="499">
        <v>5860.4264316772014</v>
      </c>
      <c r="G42" s="473">
        <v>2965.5927098033999</v>
      </c>
      <c r="H42" s="473">
        <v>9353.0937887999989</v>
      </c>
      <c r="I42" s="473">
        <v>1844.54149306</v>
      </c>
      <c r="J42" s="476"/>
      <c r="K42" s="476"/>
      <c r="L42" s="476"/>
      <c r="M42" s="476"/>
      <c r="N42" s="476"/>
      <c r="O42" s="476"/>
      <c r="P42" s="476"/>
      <c r="Q42" s="476"/>
      <c r="R42" s="476"/>
      <c r="S42" s="476"/>
      <c r="T42" s="476"/>
      <c r="U42" s="476"/>
      <c r="V42" s="476"/>
      <c r="W42" s="476"/>
      <c r="X42" s="476"/>
      <c r="Y42" s="476"/>
      <c r="Z42" s="476"/>
      <c r="AA42" s="476"/>
      <c r="AB42" s="476"/>
      <c r="AC42" s="476"/>
      <c r="AD42" s="476"/>
      <c r="AE42" s="473">
        <v>13663.295897000002</v>
      </c>
      <c r="AF42" s="473">
        <v>415.14795435880001</v>
      </c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3">
        <v>1625.1226893929997</v>
      </c>
      <c r="AR42" s="473">
        <v>9299.5213922799994</v>
      </c>
      <c r="AS42" s="474"/>
      <c r="AT42" s="474"/>
      <c r="AU42" s="473">
        <v>6019.8731369603993</v>
      </c>
      <c r="AV42" s="473">
        <v>226.71634168079999</v>
      </c>
      <c r="AW42" s="565"/>
      <c r="AX42" s="473">
        <v>9046.0078250000006</v>
      </c>
      <c r="AY42" s="473">
        <v>106765.9136883554</v>
      </c>
      <c r="AZ42" s="476"/>
      <c r="BA42" s="476"/>
      <c r="BB42" s="476"/>
      <c r="BC42" s="476"/>
      <c r="BD42" s="556">
        <v>170446.09690015699</v>
      </c>
    </row>
    <row r="43" spans="1:56" s="488" customFormat="1" ht="35.15" customHeight="1">
      <c r="A43" s="483"/>
      <c r="B43" s="479">
        <v>2014</v>
      </c>
      <c r="C43" s="479" t="s">
        <v>8</v>
      </c>
      <c r="D43" s="484">
        <v>2548.71150502</v>
      </c>
      <c r="E43" s="484">
        <v>595.46173499999998</v>
      </c>
      <c r="F43" s="484">
        <v>5383.2821017679998</v>
      </c>
      <c r="G43" s="484">
        <v>1964.5555984178</v>
      </c>
      <c r="H43" s="484">
        <v>4844.499120558</v>
      </c>
      <c r="I43" s="484">
        <v>1239.0735803070002</v>
      </c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464"/>
      <c r="X43" s="464"/>
      <c r="Y43" s="464"/>
      <c r="Z43" s="464"/>
      <c r="AA43" s="464"/>
      <c r="AB43" s="464"/>
      <c r="AC43" s="464"/>
      <c r="AD43" s="464"/>
      <c r="AE43" s="484">
        <v>15899.121741999998</v>
      </c>
      <c r="AF43" s="484">
        <v>715.95006479060009</v>
      </c>
      <c r="AG43" s="464"/>
      <c r="AH43" s="464"/>
      <c r="AI43" s="464"/>
      <c r="AJ43" s="464"/>
      <c r="AK43" s="464"/>
      <c r="AL43" s="464"/>
      <c r="AM43" s="464"/>
      <c r="AN43" s="464"/>
      <c r="AO43" s="464"/>
      <c r="AP43" s="464"/>
      <c r="AQ43" s="484">
        <v>8862.2906901642982</v>
      </c>
      <c r="AR43" s="484">
        <v>10263.696124319998</v>
      </c>
      <c r="AS43" s="557"/>
      <c r="AT43" s="557"/>
      <c r="AU43" s="484">
        <v>4053.4017469884002</v>
      </c>
      <c r="AV43" s="484">
        <v>197.350502323</v>
      </c>
      <c r="AW43" s="566"/>
      <c r="AX43" s="484">
        <v>8872.2096280000005</v>
      </c>
      <c r="AY43" s="484">
        <v>97136.309859019602</v>
      </c>
      <c r="AZ43" s="464"/>
      <c r="BA43" s="464"/>
      <c r="BB43" s="464"/>
      <c r="BC43" s="464"/>
      <c r="BD43" s="559">
        <v>162575.9139986767</v>
      </c>
    </row>
    <row r="44" spans="1:56" s="488" customFormat="1" ht="35.15" customHeight="1">
      <c r="A44" s="483"/>
      <c r="B44" s="479">
        <v>2014</v>
      </c>
      <c r="C44" s="479" t="s">
        <v>19</v>
      </c>
      <c r="D44" s="484">
        <v>2552.1580597800003</v>
      </c>
      <c r="E44" s="484">
        <v>355.26619799999997</v>
      </c>
      <c r="F44" s="484">
        <v>5677.2202027844005</v>
      </c>
      <c r="G44" s="484">
        <v>1480.0213815424001</v>
      </c>
      <c r="H44" s="484">
        <v>1654.5307200300001</v>
      </c>
      <c r="I44" s="484">
        <v>1281.8050234069999</v>
      </c>
      <c r="J44" s="464"/>
      <c r="K44" s="464"/>
      <c r="L44" s="464"/>
      <c r="M44" s="464"/>
      <c r="N44" s="464"/>
      <c r="O44" s="464"/>
      <c r="P44" s="464"/>
      <c r="Q44" s="464"/>
      <c r="R44" s="464"/>
      <c r="S44" s="464"/>
      <c r="T44" s="464"/>
      <c r="U44" s="464"/>
      <c r="V44" s="464"/>
      <c r="W44" s="464"/>
      <c r="X44" s="464"/>
      <c r="Y44" s="464"/>
      <c r="Z44" s="464"/>
      <c r="AA44" s="464"/>
      <c r="AB44" s="464"/>
      <c r="AC44" s="464"/>
      <c r="AD44" s="464"/>
      <c r="AE44" s="484">
        <v>6848.213366</v>
      </c>
      <c r="AF44" s="484">
        <v>536.25988714699997</v>
      </c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84">
        <v>8308.8477404635996</v>
      </c>
      <c r="AR44" s="484">
        <v>9427.9342932599993</v>
      </c>
      <c r="AS44" s="557"/>
      <c r="AT44" s="557"/>
      <c r="AU44" s="484">
        <v>3157.2778320000002</v>
      </c>
      <c r="AV44" s="484">
        <v>204.02049044820001</v>
      </c>
      <c r="AW44" s="566"/>
      <c r="AX44" s="484">
        <v>8578.8562299999994</v>
      </c>
      <c r="AY44" s="484">
        <v>95736.843921203603</v>
      </c>
      <c r="AZ44" s="464"/>
      <c r="BA44" s="464"/>
      <c r="BB44" s="464"/>
      <c r="BC44" s="464"/>
      <c r="BD44" s="559">
        <v>145799.2553460662</v>
      </c>
    </row>
    <row r="45" spans="1:56" s="488" customFormat="1" ht="35.15" customHeight="1" thickBot="1">
      <c r="A45" s="483"/>
      <c r="B45" s="490">
        <v>2014</v>
      </c>
      <c r="C45" s="490" t="s">
        <v>20</v>
      </c>
      <c r="D45" s="491">
        <v>15.2443838295</v>
      </c>
      <c r="E45" s="491">
        <v>325.71997699999997</v>
      </c>
      <c r="F45" s="491">
        <v>2944.7425190735999</v>
      </c>
      <c r="G45" s="491">
        <v>1101.6730330605999</v>
      </c>
      <c r="H45" s="491">
        <v>2510.863569396</v>
      </c>
      <c r="I45" s="491">
        <v>1058.1796355269998</v>
      </c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469"/>
      <c r="AA45" s="469"/>
      <c r="AB45" s="469"/>
      <c r="AC45" s="469"/>
      <c r="AD45" s="469"/>
      <c r="AE45" s="496">
        <v>11353.847299999999</v>
      </c>
      <c r="AF45" s="496">
        <v>553.83081944399999</v>
      </c>
      <c r="AG45" s="469"/>
      <c r="AH45" s="469"/>
      <c r="AI45" s="469"/>
      <c r="AJ45" s="469"/>
      <c r="AK45" s="469"/>
      <c r="AL45" s="469"/>
      <c r="AM45" s="469"/>
      <c r="AN45" s="469"/>
      <c r="AO45" s="469"/>
      <c r="AP45" s="469"/>
      <c r="AQ45" s="496">
        <v>3905.1381115580002</v>
      </c>
      <c r="AR45" s="496">
        <v>3907.6329223800003</v>
      </c>
      <c r="AS45" s="493"/>
      <c r="AT45" s="493"/>
      <c r="AU45" s="496">
        <v>5088.7440942211988</v>
      </c>
      <c r="AV45" s="496">
        <v>183.845188928</v>
      </c>
      <c r="AW45" s="563"/>
      <c r="AX45" s="496">
        <v>8493.5091220000013</v>
      </c>
      <c r="AY45" s="496">
        <v>92209.37624895561</v>
      </c>
      <c r="AZ45" s="469"/>
      <c r="BA45" s="469"/>
      <c r="BB45" s="469"/>
      <c r="BC45" s="469"/>
      <c r="BD45" s="564">
        <v>133652.34692537351</v>
      </c>
    </row>
    <row r="46" spans="1:56" s="488" customFormat="1" ht="35.15" customHeight="1" thickTop="1">
      <c r="A46" s="483"/>
      <c r="B46" s="472">
        <v>2013</v>
      </c>
      <c r="C46" s="472" t="s">
        <v>21</v>
      </c>
      <c r="D46" s="499">
        <v>16.809631276499999</v>
      </c>
      <c r="E46" s="499">
        <v>468.39670799999999</v>
      </c>
      <c r="F46" s="499">
        <v>3964.9581029689002</v>
      </c>
      <c r="G46" s="473">
        <v>1379.3451220113</v>
      </c>
      <c r="H46" s="473">
        <v>7644.2587808579992</v>
      </c>
      <c r="I46" s="473">
        <v>1427.8815517134999</v>
      </c>
      <c r="J46" s="476"/>
      <c r="K46" s="476"/>
      <c r="L46" s="476"/>
      <c r="M46" s="476"/>
      <c r="N46" s="476"/>
      <c r="O46" s="476"/>
      <c r="P46" s="476"/>
      <c r="Q46" s="476"/>
      <c r="R46" s="476"/>
      <c r="S46" s="476"/>
      <c r="T46" s="476"/>
      <c r="U46" s="476"/>
      <c r="V46" s="476"/>
      <c r="W46" s="476"/>
      <c r="X46" s="476"/>
      <c r="Y46" s="476"/>
      <c r="Z46" s="476"/>
      <c r="AA46" s="476"/>
      <c r="AB46" s="476"/>
      <c r="AC46" s="476"/>
      <c r="AD46" s="476"/>
      <c r="AE46" s="473">
        <v>9415.8152699999991</v>
      </c>
      <c r="AF46" s="473">
        <v>133.18753722299996</v>
      </c>
      <c r="AG46" s="476"/>
      <c r="AH46" s="476"/>
      <c r="AI46" s="476"/>
      <c r="AJ46" s="476"/>
      <c r="AK46" s="476"/>
      <c r="AL46" s="476"/>
      <c r="AM46" s="476"/>
      <c r="AN46" s="476"/>
      <c r="AO46" s="476"/>
      <c r="AP46" s="476"/>
      <c r="AQ46" s="473">
        <v>106.47635198690001</v>
      </c>
      <c r="AR46" s="473">
        <v>134.59804272</v>
      </c>
      <c r="AS46" s="474"/>
      <c r="AT46" s="474"/>
      <c r="AU46" s="473">
        <v>8130.5408757809992</v>
      </c>
      <c r="AV46" s="473">
        <v>161.98409971149999</v>
      </c>
      <c r="AW46" s="565"/>
      <c r="AX46" s="473">
        <v>8542.339073000001</v>
      </c>
      <c r="AY46" s="473">
        <v>92613.360973298302</v>
      </c>
      <c r="AZ46" s="476"/>
      <c r="BA46" s="476"/>
      <c r="BB46" s="476"/>
      <c r="BC46" s="476"/>
      <c r="BD46" s="556">
        <v>134139.9521205489</v>
      </c>
    </row>
    <row r="47" spans="1:56" s="488" customFormat="1" ht="35.15" customHeight="1">
      <c r="A47" s="483"/>
      <c r="B47" s="479">
        <v>2013</v>
      </c>
      <c r="C47" s="479" t="s">
        <v>8</v>
      </c>
      <c r="D47" s="484">
        <v>476.45668428000005</v>
      </c>
      <c r="E47" s="484">
        <v>94.403898999999996</v>
      </c>
      <c r="F47" s="484">
        <v>3245.8084099441999</v>
      </c>
      <c r="G47" s="484">
        <v>1176.6190764766</v>
      </c>
      <c r="H47" s="484">
        <v>3651.766776639</v>
      </c>
      <c r="I47" s="484">
        <v>1303.9618103500002</v>
      </c>
      <c r="J47" s="464"/>
      <c r="K47" s="464"/>
      <c r="L47" s="464"/>
      <c r="M47" s="464"/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64"/>
      <c r="AD47" s="464"/>
      <c r="AE47" s="484">
        <v>5393.7265340000004</v>
      </c>
      <c r="AF47" s="484">
        <v>480.89908505339997</v>
      </c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84">
        <v>-97.77586604710001</v>
      </c>
      <c r="AR47" s="484">
        <v>0</v>
      </c>
      <c r="AS47" s="557"/>
      <c r="AT47" s="557"/>
      <c r="AU47" s="484">
        <v>6775.9727227124995</v>
      </c>
      <c r="AV47" s="484">
        <v>148.32925968679999</v>
      </c>
      <c r="AW47" s="566"/>
      <c r="AX47" s="484">
        <v>8558.165758000001</v>
      </c>
      <c r="AY47" s="484">
        <v>93574.764495225696</v>
      </c>
      <c r="AZ47" s="464"/>
      <c r="BA47" s="464"/>
      <c r="BB47" s="464"/>
      <c r="BC47" s="464"/>
      <c r="BD47" s="559">
        <v>124783.09864532109</v>
      </c>
    </row>
    <row r="48" spans="1:56" s="488" customFormat="1" ht="35.15" customHeight="1">
      <c r="A48" s="483"/>
      <c r="B48" s="479">
        <v>2013</v>
      </c>
      <c r="C48" s="479" t="s">
        <v>19</v>
      </c>
      <c r="D48" s="484">
        <v>74.500589999999988</v>
      </c>
      <c r="E48" s="484">
        <v>235.63922500000001</v>
      </c>
      <c r="F48" s="484">
        <v>3776.4475248701001</v>
      </c>
      <c r="G48" s="484">
        <v>1102.8549351725001</v>
      </c>
      <c r="H48" s="484">
        <v>6203.2437290250009</v>
      </c>
      <c r="I48" s="484">
        <v>1887.9590376810002</v>
      </c>
      <c r="J48" s="464"/>
      <c r="K48" s="464"/>
      <c r="L48" s="464"/>
      <c r="M48" s="464"/>
      <c r="N48" s="464"/>
      <c r="O48" s="464"/>
      <c r="P48" s="464"/>
      <c r="Q48" s="464"/>
      <c r="R48" s="464"/>
      <c r="S48" s="464"/>
      <c r="T48" s="464"/>
      <c r="U48" s="464"/>
      <c r="V48" s="464"/>
      <c r="W48" s="464"/>
      <c r="X48" s="464"/>
      <c r="Y48" s="464"/>
      <c r="Z48" s="464"/>
      <c r="AA48" s="464"/>
      <c r="AB48" s="464"/>
      <c r="AC48" s="464"/>
      <c r="AD48" s="464"/>
      <c r="AE48" s="484">
        <v>3839.0008350000003</v>
      </c>
      <c r="AF48" s="484">
        <v>599.03105471999993</v>
      </c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84">
        <v>-34.960323232500002</v>
      </c>
      <c r="AR48" s="484">
        <v>0</v>
      </c>
      <c r="AS48" s="557"/>
      <c r="AT48" s="557"/>
      <c r="AU48" s="484">
        <v>6723.0305201124011</v>
      </c>
      <c r="AV48" s="484">
        <v>165.14636907875001</v>
      </c>
      <c r="AW48" s="566"/>
      <c r="AX48" s="484">
        <v>9134.1203110000006</v>
      </c>
      <c r="AY48" s="484">
        <v>112265.08158841748</v>
      </c>
      <c r="AZ48" s="464"/>
      <c r="BA48" s="464"/>
      <c r="BB48" s="464"/>
      <c r="BC48" s="464"/>
      <c r="BD48" s="559">
        <v>145971.09539684473</v>
      </c>
    </row>
    <row r="49" spans="1:56" s="488" customFormat="1" ht="35.15" customHeight="1" thickBot="1">
      <c r="A49" s="483"/>
      <c r="B49" s="490">
        <v>2013</v>
      </c>
      <c r="C49" s="490" t="s">
        <v>20</v>
      </c>
      <c r="D49" s="491">
        <v>14.746265000000001</v>
      </c>
      <c r="E49" s="491">
        <v>558.7420239999999</v>
      </c>
      <c r="F49" s="491">
        <v>3426.7269102931</v>
      </c>
      <c r="G49" s="491">
        <v>891.07316194399993</v>
      </c>
      <c r="H49" s="491">
        <v>5814.0754799039996</v>
      </c>
      <c r="I49" s="491">
        <v>1894.0495356244999</v>
      </c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469"/>
      <c r="U49" s="469"/>
      <c r="V49" s="469"/>
      <c r="W49" s="469"/>
      <c r="X49" s="469"/>
      <c r="Y49" s="469"/>
      <c r="Z49" s="469"/>
      <c r="AA49" s="469"/>
      <c r="AB49" s="469"/>
      <c r="AC49" s="469"/>
      <c r="AD49" s="469"/>
      <c r="AE49" s="496">
        <v>4799.4194299999999</v>
      </c>
      <c r="AF49" s="496">
        <v>712.86838839999996</v>
      </c>
      <c r="AG49" s="469"/>
      <c r="AH49" s="469"/>
      <c r="AI49" s="469"/>
      <c r="AJ49" s="469"/>
      <c r="AK49" s="469"/>
      <c r="AL49" s="469"/>
      <c r="AM49" s="469"/>
      <c r="AN49" s="469"/>
      <c r="AO49" s="469"/>
      <c r="AP49" s="469"/>
      <c r="AQ49" s="496">
        <v>710.86589016289997</v>
      </c>
      <c r="AR49" s="496">
        <v>0</v>
      </c>
      <c r="AS49" s="493"/>
      <c r="AT49" s="493"/>
      <c r="AU49" s="496">
        <v>5864.9723071516992</v>
      </c>
      <c r="AV49" s="496">
        <v>164.78976641799997</v>
      </c>
      <c r="AW49" s="563"/>
      <c r="AX49" s="496">
        <v>9095.2205400000003</v>
      </c>
      <c r="AY49" s="496">
        <v>120711.67425762799</v>
      </c>
      <c r="AZ49" s="469"/>
      <c r="BA49" s="469"/>
      <c r="BB49" s="469"/>
      <c r="BC49" s="469"/>
      <c r="BD49" s="564">
        <v>154659.2239565262</v>
      </c>
    </row>
    <row r="50" spans="1:56" s="488" customFormat="1" ht="35.15" customHeight="1" thickTop="1">
      <c r="A50" s="483"/>
      <c r="B50" s="472">
        <v>2012</v>
      </c>
      <c r="C50" s="472" t="s">
        <v>21</v>
      </c>
      <c r="D50" s="499">
        <v>28.64753</v>
      </c>
      <c r="E50" s="499">
        <v>568.70930999999996</v>
      </c>
      <c r="F50" s="499">
        <v>10273.74179</v>
      </c>
      <c r="G50" s="476"/>
      <c r="H50" s="473">
        <v>7750.6507099999999</v>
      </c>
      <c r="I50" s="473">
        <v>1816.9253699999999</v>
      </c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3">
        <v>4772.0085799999997</v>
      </c>
      <c r="AF50" s="473">
        <v>168.11007000000001</v>
      </c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3">
        <v>9752.2017599999999</v>
      </c>
      <c r="AR50" s="473">
        <v>15798.706389999999</v>
      </c>
      <c r="AS50" s="474"/>
      <c r="AT50" s="474"/>
      <c r="AU50" s="473">
        <v>3814.2518100000002</v>
      </c>
      <c r="AV50" s="473">
        <v>175.72669999999999</v>
      </c>
      <c r="AW50" s="565"/>
      <c r="AX50" s="473">
        <v>7542.9186200000004</v>
      </c>
      <c r="AY50" s="473">
        <v>89585.689859999999</v>
      </c>
      <c r="AZ50" s="476"/>
      <c r="BA50" s="476"/>
      <c r="BB50" s="476"/>
      <c r="BC50" s="476"/>
      <c r="BD50" s="556">
        <v>152048.2885</v>
      </c>
    </row>
    <row r="51" spans="1:56" s="488" customFormat="1" ht="35.15" customHeight="1">
      <c r="A51" s="483"/>
      <c r="B51" s="479">
        <v>2012</v>
      </c>
      <c r="C51" s="479" t="s">
        <v>8</v>
      </c>
      <c r="D51" s="484">
        <v>66.370999999999995</v>
      </c>
      <c r="E51" s="484">
        <v>492.1</v>
      </c>
      <c r="F51" s="484">
        <v>6572.8410000000003</v>
      </c>
      <c r="G51" s="464"/>
      <c r="H51" s="484">
        <v>3993.6959999999999</v>
      </c>
      <c r="I51" s="484">
        <v>1385.46</v>
      </c>
      <c r="J51" s="464"/>
      <c r="K51" s="464"/>
      <c r="L51" s="464"/>
      <c r="M51" s="464"/>
      <c r="N51" s="464"/>
      <c r="O51" s="464"/>
      <c r="P51" s="464"/>
      <c r="Q51" s="464"/>
      <c r="R51" s="464"/>
      <c r="S51" s="464"/>
      <c r="T51" s="464"/>
      <c r="U51" s="464"/>
      <c r="V51" s="464"/>
      <c r="W51" s="464"/>
      <c r="X51" s="464"/>
      <c r="Y51" s="464"/>
      <c r="Z51" s="464"/>
      <c r="AA51" s="464"/>
      <c r="AB51" s="464"/>
      <c r="AC51" s="464"/>
      <c r="AD51" s="464"/>
      <c r="AE51" s="484">
        <v>4868.26</v>
      </c>
      <c r="AF51" s="484">
        <v>250.922</v>
      </c>
      <c r="AG51" s="464"/>
      <c r="AH51" s="464"/>
      <c r="AI51" s="464"/>
      <c r="AJ51" s="464"/>
      <c r="AK51" s="464"/>
      <c r="AL51" s="464"/>
      <c r="AM51" s="464"/>
      <c r="AN51" s="464"/>
      <c r="AO51" s="464"/>
      <c r="AP51" s="464"/>
      <c r="AQ51" s="484">
        <v>10949.65</v>
      </c>
      <c r="AR51" s="484">
        <v>8589.8799999999992</v>
      </c>
      <c r="AS51" s="557"/>
      <c r="AT51" s="557"/>
      <c r="AU51" s="484">
        <v>3809.92</v>
      </c>
      <c r="AV51" s="484">
        <v>166.74199999999999</v>
      </c>
      <c r="AW51" s="566"/>
      <c r="AX51" s="484">
        <v>7653.72</v>
      </c>
      <c r="AY51" s="484">
        <v>50165.744700000003</v>
      </c>
      <c r="AZ51" s="464"/>
      <c r="BA51" s="464"/>
      <c r="BB51" s="464"/>
      <c r="BC51" s="464"/>
      <c r="BD51" s="559">
        <v>98965.306700000001</v>
      </c>
    </row>
    <row r="52" spans="1:56" s="488" customFormat="1" ht="35.15" customHeight="1">
      <c r="A52" s="483"/>
      <c r="B52" s="479">
        <v>2012</v>
      </c>
      <c r="C52" s="479" t="s">
        <v>19</v>
      </c>
      <c r="D52" s="484">
        <v>189.86099999999999</v>
      </c>
      <c r="E52" s="484">
        <v>500.13799999999998</v>
      </c>
      <c r="F52" s="484">
        <v>7766.91</v>
      </c>
      <c r="G52" s="464"/>
      <c r="H52" s="484">
        <v>5246.4920000000002</v>
      </c>
      <c r="I52" s="484">
        <v>1680.8489999999999</v>
      </c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4"/>
      <c r="X52" s="464"/>
      <c r="Y52" s="464"/>
      <c r="Z52" s="464"/>
      <c r="AA52" s="464"/>
      <c r="AB52" s="464"/>
      <c r="AC52" s="464"/>
      <c r="AD52" s="464"/>
      <c r="AE52" s="484">
        <v>2060.1750000000002</v>
      </c>
      <c r="AF52" s="484">
        <v>842.19500000000005</v>
      </c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84">
        <v>23748.799999999999</v>
      </c>
      <c r="AR52" s="484">
        <v>9484.66</v>
      </c>
      <c r="AS52" s="557"/>
      <c r="AT52" s="557"/>
      <c r="AU52" s="484">
        <v>4298.55</v>
      </c>
      <c r="AV52" s="484">
        <v>166.952</v>
      </c>
      <c r="AW52" s="566"/>
      <c r="AX52" s="484">
        <v>9393.2109999999993</v>
      </c>
      <c r="AY52" s="484">
        <v>4962.8932999999997</v>
      </c>
      <c r="AZ52" s="464"/>
      <c r="BA52" s="464"/>
      <c r="BB52" s="464"/>
      <c r="BC52" s="464"/>
      <c r="BD52" s="559">
        <v>70341.686300000001</v>
      </c>
    </row>
    <row r="53" spans="1:56" s="488" customFormat="1" ht="35.15" customHeight="1" thickBot="1">
      <c r="A53" s="483"/>
      <c r="B53" s="490">
        <v>2012</v>
      </c>
      <c r="C53" s="490" t="s">
        <v>20</v>
      </c>
      <c r="D53" s="491">
        <v>34.83</v>
      </c>
      <c r="E53" s="491">
        <v>421.49299999999999</v>
      </c>
      <c r="F53" s="491">
        <v>3716.52</v>
      </c>
      <c r="G53" s="469"/>
      <c r="H53" s="491">
        <v>1063.7925</v>
      </c>
      <c r="I53" s="491">
        <v>1240.2992999999999</v>
      </c>
      <c r="J53" s="469"/>
      <c r="K53" s="469"/>
      <c r="L53" s="469"/>
      <c r="M53" s="469"/>
      <c r="N53" s="469"/>
      <c r="O53" s="469"/>
      <c r="P53" s="469"/>
      <c r="Q53" s="469"/>
      <c r="R53" s="469"/>
      <c r="S53" s="469"/>
      <c r="T53" s="469"/>
      <c r="U53" s="469"/>
      <c r="V53" s="469"/>
      <c r="W53" s="469"/>
      <c r="X53" s="469"/>
      <c r="Y53" s="469"/>
      <c r="Z53" s="469"/>
      <c r="AA53" s="469"/>
      <c r="AB53" s="469"/>
      <c r="AC53" s="469"/>
      <c r="AD53" s="469"/>
      <c r="AE53" s="496">
        <v>4915.72</v>
      </c>
      <c r="AF53" s="496">
        <v>918.39200000000005</v>
      </c>
      <c r="AG53" s="469"/>
      <c r="AH53" s="469"/>
      <c r="AI53" s="469"/>
      <c r="AJ53" s="469"/>
      <c r="AK53" s="469"/>
      <c r="AL53" s="469"/>
      <c r="AM53" s="469"/>
      <c r="AN53" s="469"/>
      <c r="AO53" s="469"/>
      <c r="AP53" s="469"/>
      <c r="AQ53" s="496">
        <v>47989.62</v>
      </c>
      <c r="AR53" s="496">
        <v>13820.99</v>
      </c>
      <c r="AS53" s="496">
        <v>39147.629999999997</v>
      </c>
      <c r="AT53" s="493"/>
      <c r="AU53" s="496">
        <v>8996.1200000000008</v>
      </c>
      <c r="AV53" s="496">
        <v>128.41900000000001</v>
      </c>
      <c r="AW53" s="563"/>
      <c r="AX53" s="496">
        <v>8223.27</v>
      </c>
      <c r="AY53" s="496">
        <v>1519.2973</v>
      </c>
      <c r="AZ53" s="469"/>
      <c r="BA53" s="469"/>
      <c r="BB53" s="469"/>
      <c r="BC53" s="469"/>
      <c r="BD53" s="564">
        <v>132136.39309999999</v>
      </c>
    </row>
    <row r="54" spans="1:56" s="488" customFormat="1" ht="35.15" customHeight="1" thickTop="1">
      <c r="A54" s="483"/>
      <c r="B54" s="472">
        <v>2011</v>
      </c>
      <c r="C54" s="472" t="s">
        <v>21</v>
      </c>
      <c r="D54" s="499">
        <v>44.802999999999997</v>
      </c>
      <c r="E54" s="499">
        <v>474.30500000000001</v>
      </c>
      <c r="F54" s="499">
        <v>8835.3029999999999</v>
      </c>
      <c r="G54" s="476"/>
      <c r="H54" s="473">
        <v>7815.2160000000003</v>
      </c>
      <c r="I54" s="473">
        <v>2843.1406999999999</v>
      </c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6"/>
      <c r="X54" s="476"/>
      <c r="Y54" s="476"/>
      <c r="Z54" s="476"/>
      <c r="AA54" s="476"/>
      <c r="AB54" s="476"/>
      <c r="AC54" s="476"/>
      <c r="AD54" s="476"/>
      <c r="AE54" s="473">
        <v>2935.61</v>
      </c>
      <c r="AF54" s="473">
        <v>273.10199999999998</v>
      </c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3">
        <v>50281.25</v>
      </c>
      <c r="AR54" s="473">
        <v>9608.1209999999992</v>
      </c>
      <c r="AS54" s="473">
        <v>42906.26</v>
      </c>
      <c r="AT54" s="474"/>
      <c r="AU54" s="473">
        <v>6495.5110000000004</v>
      </c>
      <c r="AV54" s="473">
        <v>99.7791</v>
      </c>
      <c r="AW54" s="565"/>
      <c r="AX54" s="473">
        <v>13917.92</v>
      </c>
      <c r="AY54" s="476"/>
      <c r="AZ54" s="476"/>
      <c r="BA54" s="476"/>
      <c r="BB54" s="476"/>
      <c r="BC54" s="476"/>
      <c r="BD54" s="556">
        <v>146530.32080000002</v>
      </c>
    </row>
    <row r="55" spans="1:56" s="488" customFormat="1" ht="35.15" customHeight="1">
      <c r="A55" s="483"/>
      <c r="B55" s="479">
        <v>2011</v>
      </c>
      <c r="C55" s="479" t="s">
        <v>8</v>
      </c>
      <c r="D55" s="484">
        <v>142.904</v>
      </c>
      <c r="E55" s="484">
        <v>502.05500000000001</v>
      </c>
      <c r="F55" s="484">
        <v>7491.42</v>
      </c>
      <c r="G55" s="464"/>
      <c r="H55" s="484">
        <v>5164.17</v>
      </c>
      <c r="I55" s="484">
        <v>2307.52</v>
      </c>
      <c r="J55" s="464"/>
      <c r="K55" s="464"/>
      <c r="L55" s="464"/>
      <c r="M55" s="464"/>
      <c r="N55" s="464"/>
      <c r="O55" s="464"/>
      <c r="P55" s="464"/>
      <c r="Q55" s="464"/>
      <c r="R55" s="464"/>
      <c r="S55" s="464"/>
      <c r="T55" s="464"/>
      <c r="U55" s="464"/>
      <c r="V55" s="464"/>
      <c r="W55" s="464"/>
      <c r="X55" s="464"/>
      <c r="Y55" s="464"/>
      <c r="Z55" s="464"/>
      <c r="AA55" s="464"/>
      <c r="AB55" s="464"/>
      <c r="AC55" s="464"/>
      <c r="AD55" s="464"/>
      <c r="AE55" s="484">
        <v>2556.56</v>
      </c>
      <c r="AF55" s="484">
        <v>105.27</v>
      </c>
      <c r="AG55" s="464"/>
      <c r="AH55" s="464"/>
      <c r="AI55" s="464"/>
      <c r="AJ55" s="464"/>
      <c r="AK55" s="464"/>
      <c r="AL55" s="464"/>
      <c r="AM55" s="464"/>
      <c r="AN55" s="464"/>
      <c r="AO55" s="464"/>
      <c r="AP55" s="464"/>
      <c r="AQ55" s="484">
        <v>59427.15</v>
      </c>
      <c r="AR55" s="484">
        <v>2955.6</v>
      </c>
      <c r="AS55" s="484">
        <v>74878.2</v>
      </c>
      <c r="AT55" s="484">
        <v>2029.91</v>
      </c>
      <c r="AU55" s="484">
        <v>6744.21</v>
      </c>
      <c r="AV55" s="484">
        <v>155.57</v>
      </c>
      <c r="AW55" s="566"/>
      <c r="AX55" s="484">
        <v>11447.432000000001</v>
      </c>
      <c r="AY55" s="464"/>
      <c r="AZ55" s="464"/>
      <c r="BA55" s="464"/>
      <c r="BB55" s="464"/>
      <c r="BC55" s="464"/>
      <c r="BD55" s="559">
        <v>175907.97099999999</v>
      </c>
    </row>
    <row r="56" spans="1:56" s="488" customFormat="1" ht="35.15" customHeight="1">
      <c r="A56" s="483"/>
      <c r="B56" s="479">
        <v>2011</v>
      </c>
      <c r="C56" s="479" t="s">
        <v>19</v>
      </c>
      <c r="D56" s="484">
        <v>35.835999999999999</v>
      </c>
      <c r="E56" s="484">
        <v>579.00699999999995</v>
      </c>
      <c r="F56" s="484">
        <v>8745.5149999999994</v>
      </c>
      <c r="G56" s="464"/>
      <c r="H56" s="484">
        <v>1964.1855</v>
      </c>
      <c r="I56" s="484">
        <v>2155.3769000000002</v>
      </c>
      <c r="J56" s="464"/>
      <c r="K56" s="464"/>
      <c r="L56" s="464"/>
      <c r="M56" s="464"/>
      <c r="N56" s="464"/>
      <c r="O56" s="464"/>
      <c r="P56" s="464"/>
      <c r="Q56" s="464"/>
      <c r="R56" s="464"/>
      <c r="S56" s="464"/>
      <c r="T56" s="464"/>
      <c r="U56" s="464"/>
      <c r="V56" s="464"/>
      <c r="W56" s="464"/>
      <c r="X56" s="464"/>
      <c r="Y56" s="464"/>
      <c r="Z56" s="464"/>
      <c r="AA56" s="464"/>
      <c r="AB56" s="464"/>
      <c r="AC56" s="464"/>
      <c r="AD56" s="464"/>
      <c r="AE56" s="484">
        <v>1229.0899999999999</v>
      </c>
      <c r="AF56" s="484">
        <v>81.92</v>
      </c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84">
        <v>72412.3</v>
      </c>
      <c r="AR56" s="484">
        <v>15687.098</v>
      </c>
      <c r="AS56" s="484">
        <v>81787.289999999994</v>
      </c>
      <c r="AT56" s="484">
        <v>51230.34</v>
      </c>
      <c r="AU56" s="484">
        <v>5687.64</v>
      </c>
      <c r="AV56" s="484">
        <v>170.53399999999999</v>
      </c>
      <c r="AW56" s="566"/>
      <c r="AX56" s="484">
        <v>10879.371999999999</v>
      </c>
      <c r="AY56" s="464"/>
      <c r="AZ56" s="464"/>
      <c r="BA56" s="464"/>
      <c r="BB56" s="464"/>
      <c r="BC56" s="464"/>
      <c r="BD56" s="559">
        <v>252645.50440000001</v>
      </c>
    </row>
    <row r="57" spans="1:56" s="488" customFormat="1" ht="35.15" customHeight="1" thickBot="1">
      <c r="A57" s="483"/>
      <c r="B57" s="490">
        <v>2011</v>
      </c>
      <c r="C57" s="490" t="s">
        <v>20</v>
      </c>
      <c r="D57" s="491">
        <v>21.463999999999999</v>
      </c>
      <c r="E57" s="491">
        <v>468.06</v>
      </c>
      <c r="F57" s="491">
        <v>4342.0339999999997</v>
      </c>
      <c r="G57" s="469"/>
      <c r="H57" s="491">
        <v>503.61970000000002</v>
      </c>
      <c r="I57" s="491">
        <v>288.84487000000001</v>
      </c>
      <c r="J57" s="469"/>
      <c r="K57" s="469"/>
      <c r="L57" s="469"/>
      <c r="M57" s="469"/>
      <c r="N57" s="469"/>
      <c r="O57" s="469"/>
      <c r="P57" s="469"/>
      <c r="Q57" s="469"/>
      <c r="R57" s="469"/>
      <c r="S57" s="469"/>
      <c r="T57" s="469"/>
      <c r="U57" s="469"/>
      <c r="V57" s="469"/>
      <c r="W57" s="469"/>
      <c r="X57" s="469"/>
      <c r="Y57" s="469"/>
      <c r="Z57" s="469"/>
      <c r="AA57" s="469"/>
      <c r="AB57" s="469"/>
      <c r="AC57" s="469"/>
      <c r="AD57" s="469"/>
      <c r="AE57" s="496">
        <v>4448.71</v>
      </c>
      <c r="AF57" s="496">
        <v>191.95590000000001</v>
      </c>
      <c r="AG57" s="469"/>
      <c r="AH57" s="469"/>
      <c r="AI57" s="469"/>
      <c r="AJ57" s="469"/>
      <c r="AK57" s="469"/>
      <c r="AL57" s="469"/>
      <c r="AM57" s="469"/>
      <c r="AN57" s="469"/>
      <c r="AO57" s="469"/>
      <c r="AP57" s="469"/>
      <c r="AQ57" s="496">
        <v>54886.13</v>
      </c>
      <c r="AR57" s="496">
        <v>15178.94</v>
      </c>
      <c r="AS57" s="496">
        <v>59474.182000000001</v>
      </c>
      <c r="AT57" s="496">
        <v>43564.464</v>
      </c>
      <c r="AU57" s="496">
        <v>3647.4859999999999</v>
      </c>
      <c r="AV57" s="496">
        <v>136.74449999999999</v>
      </c>
      <c r="AW57" s="563"/>
      <c r="AX57" s="496">
        <v>10485.852000000001</v>
      </c>
      <c r="AY57" s="469"/>
      <c r="AZ57" s="469"/>
      <c r="BA57" s="469"/>
      <c r="BB57" s="469"/>
      <c r="BC57" s="469"/>
      <c r="BD57" s="564">
        <v>197638.48697000003</v>
      </c>
    </row>
    <row r="58" spans="1:56" s="488" customFormat="1" ht="35.15" customHeight="1" thickTop="1">
      <c r="A58" s="483"/>
      <c r="B58" s="472">
        <v>2010</v>
      </c>
      <c r="C58" s="472" t="s">
        <v>21</v>
      </c>
      <c r="D58" s="499">
        <v>18.25</v>
      </c>
      <c r="E58" s="499">
        <v>504.3</v>
      </c>
      <c r="F58" s="499">
        <v>7299.94</v>
      </c>
      <c r="G58" s="476"/>
      <c r="H58" s="476"/>
      <c r="I58" s="476">
        <v>0</v>
      </c>
      <c r="J58" s="476"/>
      <c r="K58" s="476"/>
      <c r="L58" s="476"/>
      <c r="M58" s="476"/>
      <c r="N58" s="476"/>
      <c r="O58" s="476"/>
      <c r="P58" s="476"/>
      <c r="Q58" s="476"/>
      <c r="R58" s="476"/>
      <c r="S58" s="476"/>
      <c r="T58" s="476"/>
      <c r="U58" s="476"/>
      <c r="V58" s="476"/>
      <c r="W58" s="476"/>
      <c r="X58" s="476"/>
      <c r="Y58" s="476"/>
      <c r="Z58" s="476"/>
      <c r="AA58" s="476"/>
      <c r="AB58" s="476"/>
      <c r="AC58" s="476"/>
      <c r="AD58" s="476"/>
      <c r="AE58" s="473">
        <v>4497.5</v>
      </c>
      <c r="AF58" s="473">
        <v>0</v>
      </c>
      <c r="AG58" s="476"/>
      <c r="AH58" s="476"/>
      <c r="AI58" s="476"/>
      <c r="AJ58" s="476"/>
      <c r="AK58" s="476"/>
      <c r="AL58" s="476"/>
      <c r="AM58" s="476"/>
      <c r="AN58" s="476"/>
      <c r="AO58" s="476"/>
      <c r="AP58" s="476"/>
      <c r="AQ58" s="473">
        <v>44493.599999999999</v>
      </c>
      <c r="AR58" s="473">
        <v>14688.43</v>
      </c>
      <c r="AS58" s="473">
        <v>52587.57</v>
      </c>
      <c r="AT58" s="473">
        <v>22724.97</v>
      </c>
      <c r="AU58" s="473">
        <v>3369.75</v>
      </c>
      <c r="AV58" s="473">
        <v>142.76</v>
      </c>
      <c r="AW58" s="565"/>
      <c r="AX58" s="473">
        <v>7832.3</v>
      </c>
      <c r="AY58" s="476"/>
      <c r="AZ58" s="476"/>
      <c r="BA58" s="476"/>
      <c r="BB58" s="476"/>
      <c r="BC58" s="476"/>
      <c r="BD58" s="556">
        <v>158159.37</v>
      </c>
    </row>
    <row r="59" spans="1:56" s="488" customFormat="1" ht="35.15" customHeight="1">
      <c r="A59" s="483"/>
      <c r="B59" s="479">
        <v>2010</v>
      </c>
      <c r="C59" s="479" t="s">
        <v>8</v>
      </c>
      <c r="D59" s="484">
        <v>29</v>
      </c>
      <c r="E59" s="484">
        <v>292</v>
      </c>
      <c r="F59" s="484">
        <v>5109</v>
      </c>
      <c r="G59" s="464"/>
      <c r="H59" s="464"/>
      <c r="I59" s="464">
        <v>0</v>
      </c>
      <c r="J59" s="464"/>
      <c r="K59" s="464"/>
      <c r="L59" s="464"/>
      <c r="M59" s="464"/>
      <c r="N59" s="464"/>
      <c r="O59" s="464"/>
      <c r="P59" s="464"/>
      <c r="Q59" s="464"/>
      <c r="R59" s="464"/>
      <c r="S59" s="464"/>
      <c r="T59" s="464"/>
      <c r="U59" s="464"/>
      <c r="V59" s="464"/>
      <c r="W59" s="464"/>
      <c r="X59" s="464"/>
      <c r="Y59" s="464"/>
      <c r="Z59" s="464"/>
      <c r="AA59" s="464"/>
      <c r="AB59" s="464"/>
      <c r="AC59" s="464"/>
      <c r="AD59" s="464"/>
      <c r="AE59" s="484">
        <v>3186</v>
      </c>
      <c r="AF59" s="484">
        <v>812</v>
      </c>
      <c r="AG59" s="464"/>
      <c r="AH59" s="464"/>
      <c r="AI59" s="464"/>
      <c r="AJ59" s="464"/>
      <c r="AK59" s="464"/>
      <c r="AL59" s="464"/>
      <c r="AM59" s="464"/>
      <c r="AN59" s="464"/>
      <c r="AO59" s="464"/>
      <c r="AP59" s="464"/>
      <c r="AQ59" s="484">
        <v>37028</v>
      </c>
      <c r="AR59" s="484">
        <v>9923</v>
      </c>
      <c r="AS59" s="484">
        <v>48385</v>
      </c>
      <c r="AT59" s="484">
        <v>17193</v>
      </c>
      <c r="AU59" s="484">
        <v>3620</v>
      </c>
      <c r="AV59" s="484">
        <v>146</v>
      </c>
      <c r="AW59" s="484"/>
      <c r="AX59" s="484">
        <v>11041</v>
      </c>
      <c r="AY59" s="464"/>
      <c r="AZ59" s="464"/>
      <c r="BA59" s="464"/>
      <c r="BB59" s="464"/>
      <c r="BC59" s="464"/>
      <c r="BD59" s="559">
        <v>136764</v>
      </c>
    </row>
    <row r="60" spans="1:56" s="488" customFormat="1" ht="35.15" customHeight="1">
      <c r="A60" s="483"/>
      <c r="B60" s="479">
        <v>2010</v>
      </c>
      <c r="C60" s="479" t="s">
        <v>19</v>
      </c>
      <c r="D60" s="484">
        <v>33</v>
      </c>
      <c r="E60" s="484">
        <v>413</v>
      </c>
      <c r="F60" s="484">
        <v>4119</v>
      </c>
      <c r="G60" s="464"/>
      <c r="H60" s="464"/>
      <c r="I60" s="464">
        <v>0</v>
      </c>
      <c r="J60" s="464"/>
      <c r="K60" s="464"/>
      <c r="L60" s="464"/>
      <c r="M60" s="464"/>
      <c r="N60" s="464"/>
      <c r="O60" s="464"/>
      <c r="P60" s="464"/>
      <c r="Q60" s="464"/>
      <c r="R60" s="464"/>
      <c r="S60" s="464"/>
      <c r="T60" s="464"/>
      <c r="U60" s="464"/>
      <c r="V60" s="464"/>
      <c r="W60" s="464"/>
      <c r="X60" s="464"/>
      <c r="Y60" s="464"/>
      <c r="Z60" s="464"/>
      <c r="AA60" s="464"/>
      <c r="AB60" s="464"/>
      <c r="AC60" s="464"/>
      <c r="AD60" s="464"/>
      <c r="AE60" s="484">
        <v>1573</v>
      </c>
      <c r="AF60" s="484">
        <v>163</v>
      </c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84">
        <v>39742</v>
      </c>
      <c r="AR60" s="484">
        <v>8581</v>
      </c>
      <c r="AS60" s="484">
        <v>49315</v>
      </c>
      <c r="AT60" s="484">
        <v>20226</v>
      </c>
      <c r="AU60" s="484">
        <v>3192</v>
      </c>
      <c r="AV60" s="484">
        <v>136</v>
      </c>
      <c r="AW60" s="484"/>
      <c r="AX60" s="484">
        <v>10157</v>
      </c>
      <c r="AY60" s="464"/>
      <c r="AZ60" s="464"/>
      <c r="BA60" s="464"/>
      <c r="BB60" s="464"/>
      <c r="BC60" s="464"/>
      <c r="BD60" s="559">
        <v>137650</v>
      </c>
    </row>
    <row r="61" spans="1:56" s="488" customFormat="1" ht="35.15" customHeight="1" thickBot="1">
      <c r="A61" s="483"/>
      <c r="B61" s="490">
        <v>2010</v>
      </c>
      <c r="C61" s="490" t="s">
        <v>20</v>
      </c>
      <c r="D61" s="491">
        <v>146</v>
      </c>
      <c r="E61" s="491">
        <v>323</v>
      </c>
      <c r="F61" s="491">
        <v>3465</v>
      </c>
      <c r="G61" s="469"/>
      <c r="H61" s="469"/>
      <c r="I61" s="469"/>
      <c r="J61" s="469"/>
      <c r="K61" s="469"/>
      <c r="L61" s="469"/>
      <c r="M61" s="469"/>
      <c r="N61" s="469"/>
      <c r="O61" s="469"/>
      <c r="P61" s="469"/>
      <c r="Q61" s="469"/>
      <c r="R61" s="469"/>
      <c r="S61" s="469"/>
      <c r="T61" s="469"/>
      <c r="U61" s="469"/>
      <c r="V61" s="469"/>
      <c r="W61" s="469"/>
      <c r="X61" s="469"/>
      <c r="Y61" s="469"/>
      <c r="Z61" s="469"/>
      <c r="AA61" s="469"/>
      <c r="AB61" s="469"/>
      <c r="AC61" s="469"/>
      <c r="AD61" s="469"/>
      <c r="AE61" s="496">
        <v>2789</v>
      </c>
      <c r="AF61" s="496">
        <v>477</v>
      </c>
      <c r="AG61" s="469"/>
      <c r="AH61" s="469"/>
      <c r="AI61" s="469"/>
      <c r="AJ61" s="469"/>
      <c r="AK61" s="469"/>
      <c r="AL61" s="469"/>
      <c r="AM61" s="469"/>
      <c r="AN61" s="469"/>
      <c r="AO61" s="469"/>
      <c r="AP61" s="469"/>
      <c r="AQ61" s="496">
        <v>35260</v>
      </c>
      <c r="AR61" s="496">
        <v>4502</v>
      </c>
      <c r="AS61" s="496">
        <v>42161</v>
      </c>
      <c r="AT61" s="496">
        <v>12835</v>
      </c>
      <c r="AU61" s="496">
        <v>3059</v>
      </c>
      <c r="AV61" s="496">
        <v>110</v>
      </c>
      <c r="AW61" s="563"/>
      <c r="AX61" s="496">
        <v>9239</v>
      </c>
      <c r="AY61" s="469"/>
      <c r="AZ61" s="469"/>
      <c r="BA61" s="469"/>
      <c r="BB61" s="469"/>
      <c r="BC61" s="469"/>
      <c r="BD61" s="564">
        <v>114366</v>
      </c>
    </row>
    <row r="62" spans="1:56" s="488" customFormat="1" ht="35.15" customHeight="1" thickTop="1">
      <c r="A62" s="483"/>
      <c r="B62" s="472">
        <v>2009</v>
      </c>
      <c r="C62" s="472" t="s">
        <v>21</v>
      </c>
      <c r="D62" s="499">
        <v>7</v>
      </c>
      <c r="E62" s="499">
        <v>470</v>
      </c>
      <c r="F62" s="499">
        <v>4086</v>
      </c>
      <c r="G62" s="476"/>
      <c r="H62" s="476"/>
      <c r="I62" s="476"/>
      <c r="J62" s="476"/>
      <c r="K62" s="476"/>
      <c r="L62" s="476"/>
      <c r="M62" s="476"/>
      <c r="N62" s="476"/>
      <c r="O62" s="476"/>
      <c r="P62" s="476"/>
      <c r="Q62" s="476"/>
      <c r="R62" s="476"/>
      <c r="S62" s="476"/>
      <c r="T62" s="476"/>
      <c r="U62" s="476"/>
      <c r="V62" s="476"/>
      <c r="W62" s="476"/>
      <c r="X62" s="476"/>
      <c r="Y62" s="476"/>
      <c r="Z62" s="476"/>
      <c r="AA62" s="476"/>
      <c r="AB62" s="476"/>
      <c r="AC62" s="476"/>
      <c r="AD62" s="476"/>
      <c r="AE62" s="473">
        <v>2650</v>
      </c>
      <c r="AF62" s="473">
        <v>97</v>
      </c>
      <c r="AG62" s="476"/>
      <c r="AH62" s="476"/>
      <c r="AI62" s="476"/>
      <c r="AJ62" s="476"/>
      <c r="AK62" s="476"/>
      <c r="AL62" s="476"/>
      <c r="AM62" s="476"/>
      <c r="AN62" s="476"/>
      <c r="AO62" s="476"/>
      <c r="AP62" s="476"/>
      <c r="AQ62" s="473">
        <v>36146</v>
      </c>
      <c r="AR62" s="473">
        <v>153</v>
      </c>
      <c r="AS62" s="473">
        <v>39214</v>
      </c>
      <c r="AT62" s="473">
        <v>13260</v>
      </c>
      <c r="AU62" s="473">
        <v>3374</v>
      </c>
      <c r="AV62" s="473">
        <v>108</v>
      </c>
      <c r="AW62" s="565"/>
      <c r="AX62" s="473">
        <v>9953</v>
      </c>
      <c r="AY62" s="476"/>
      <c r="AZ62" s="476"/>
      <c r="BA62" s="476"/>
      <c r="BB62" s="476"/>
      <c r="BC62" s="476"/>
      <c r="BD62" s="556">
        <v>109518</v>
      </c>
    </row>
    <row r="63" spans="1:56" s="488" customFormat="1" ht="35.15" customHeight="1">
      <c r="A63" s="483"/>
      <c r="B63" s="479">
        <v>2009</v>
      </c>
      <c r="C63" s="479" t="s">
        <v>8</v>
      </c>
      <c r="D63" s="484">
        <v>28.304300000000001</v>
      </c>
      <c r="E63" s="484">
        <v>451.80959999999999</v>
      </c>
      <c r="F63" s="484">
        <v>30.340499999999999</v>
      </c>
      <c r="G63" s="464"/>
      <c r="H63" s="464"/>
      <c r="I63" s="464"/>
      <c r="J63" s="464"/>
      <c r="K63" s="464"/>
      <c r="L63" s="464"/>
      <c r="M63" s="464"/>
      <c r="N63" s="464"/>
      <c r="O63" s="464"/>
      <c r="P63" s="464"/>
      <c r="Q63" s="464"/>
      <c r="R63" s="464"/>
      <c r="S63" s="464"/>
      <c r="T63" s="464"/>
      <c r="U63" s="464"/>
      <c r="V63" s="464"/>
      <c r="W63" s="464"/>
      <c r="X63" s="464"/>
      <c r="Y63" s="464"/>
      <c r="Z63" s="464"/>
      <c r="AA63" s="464"/>
      <c r="AB63" s="464"/>
      <c r="AC63" s="464"/>
      <c r="AD63" s="464"/>
      <c r="AE63" s="484">
        <v>2975.5243</v>
      </c>
      <c r="AF63" s="484">
        <v>28.7346</v>
      </c>
      <c r="AG63" s="464"/>
      <c r="AH63" s="464"/>
      <c r="AI63" s="464"/>
      <c r="AJ63" s="464"/>
      <c r="AK63" s="464"/>
      <c r="AL63" s="464"/>
      <c r="AM63" s="464"/>
      <c r="AN63" s="464"/>
      <c r="AO63" s="464"/>
      <c r="AP63" s="464"/>
      <c r="AQ63" s="484">
        <v>38592.763700000003</v>
      </c>
      <c r="AR63" s="464"/>
      <c r="AS63" s="464"/>
      <c r="AT63" s="484">
        <v>58146.622199999998</v>
      </c>
      <c r="AU63" s="484">
        <v>2694.9270999999999</v>
      </c>
      <c r="AV63" s="484">
        <v>124.3856</v>
      </c>
      <c r="AW63" s="566"/>
      <c r="AX63" s="484">
        <v>10467.5265</v>
      </c>
      <c r="AY63" s="464"/>
      <c r="AZ63" s="464"/>
      <c r="BA63" s="464"/>
      <c r="BB63" s="464"/>
      <c r="BC63" s="464"/>
      <c r="BD63" s="559">
        <v>113540.93839999998</v>
      </c>
    </row>
    <row r="64" spans="1:56" s="488" customFormat="1" ht="35.15" customHeight="1">
      <c r="A64" s="483"/>
      <c r="B64" s="479">
        <v>2009</v>
      </c>
      <c r="C64" s="479" t="s">
        <v>19</v>
      </c>
      <c r="D64" s="484">
        <v>30.811900000000001</v>
      </c>
      <c r="E64" s="484">
        <v>395.97649999999999</v>
      </c>
      <c r="F64" s="464"/>
      <c r="G64" s="464"/>
      <c r="H64" s="464"/>
      <c r="I64" s="464"/>
      <c r="J64" s="464"/>
      <c r="K64" s="464"/>
      <c r="L64" s="464"/>
      <c r="M64" s="464"/>
      <c r="N64" s="464"/>
      <c r="O64" s="464"/>
      <c r="P64" s="464"/>
      <c r="Q64" s="464"/>
      <c r="R64" s="464"/>
      <c r="S64" s="464"/>
      <c r="T64" s="464"/>
      <c r="U64" s="464"/>
      <c r="V64" s="464"/>
      <c r="W64" s="464"/>
      <c r="X64" s="464"/>
      <c r="Y64" s="464"/>
      <c r="Z64" s="464"/>
      <c r="AA64" s="464"/>
      <c r="AB64" s="464"/>
      <c r="AC64" s="464"/>
      <c r="AD64" s="464"/>
      <c r="AE64" s="484">
        <v>1940.26</v>
      </c>
      <c r="AF64" s="464"/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84">
        <v>29454.138599999998</v>
      </c>
      <c r="AR64" s="464"/>
      <c r="AS64" s="464"/>
      <c r="AT64" s="484">
        <v>49646.5726</v>
      </c>
      <c r="AU64" s="484">
        <v>3182.9679999999998</v>
      </c>
      <c r="AV64" s="484">
        <v>116.3908</v>
      </c>
      <c r="AW64" s="566"/>
      <c r="AX64" s="484">
        <v>9565.9195</v>
      </c>
      <c r="AY64" s="464"/>
      <c r="AZ64" s="464"/>
      <c r="BA64" s="464"/>
      <c r="BB64" s="464"/>
      <c r="BC64" s="464"/>
      <c r="BD64" s="559">
        <v>94333.037899999981</v>
      </c>
    </row>
    <row r="65" spans="1:56" s="488" customFormat="1" ht="35.15" customHeight="1" thickBot="1">
      <c r="A65" s="483"/>
      <c r="B65" s="490">
        <v>2009</v>
      </c>
      <c r="C65" s="490" t="s">
        <v>20</v>
      </c>
      <c r="D65" s="491">
        <v>14.8375</v>
      </c>
      <c r="E65" s="491">
        <v>506.6386</v>
      </c>
      <c r="F65" s="469"/>
      <c r="G65" s="469"/>
      <c r="H65" s="469"/>
      <c r="I65" s="469"/>
      <c r="J65" s="469"/>
      <c r="K65" s="469"/>
      <c r="L65" s="469"/>
      <c r="M65" s="469"/>
      <c r="N65" s="469"/>
      <c r="O65" s="469"/>
      <c r="P65" s="469"/>
      <c r="Q65" s="469"/>
      <c r="R65" s="469"/>
      <c r="S65" s="469"/>
      <c r="T65" s="469"/>
      <c r="U65" s="469"/>
      <c r="V65" s="469"/>
      <c r="W65" s="469"/>
      <c r="X65" s="469"/>
      <c r="Y65" s="469"/>
      <c r="Z65" s="469"/>
      <c r="AA65" s="469"/>
      <c r="AB65" s="469"/>
      <c r="AC65" s="469"/>
      <c r="AD65" s="469"/>
      <c r="AE65" s="496">
        <v>3223.1471000000001</v>
      </c>
      <c r="AF65" s="469"/>
      <c r="AG65" s="469"/>
      <c r="AH65" s="469"/>
      <c r="AI65" s="469"/>
      <c r="AJ65" s="469"/>
      <c r="AK65" s="469"/>
      <c r="AL65" s="469"/>
      <c r="AM65" s="469"/>
      <c r="AN65" s="469"/>
      <c r="AO65" s="469"/>
      <c r="AP65" s="469"/>
      <c r="AQ65" s="496">
        <v>20246.440999999999</v>
      </c>
      <c r="AR65" s="469"/>
      <c r="AS65" s="469"/>
      <c r="AT65" s="496">
        <v>35465.195299999999</v>
      </c>
      <c r="AU65" s="496">
        <v>2612.9803000000002</v>
      </c>
      <c r="AV65" s="496">
        <v>97.348299999999995</v>
      </c>
      <c r="AW65" s="563"/>
      <c r="AX65" s="496">
        <v>9104.7062999999998</v>
      </c>
      <c r="AY65" s="469"/>
      <c r="AZ65" s="469"/>
      <c r="BA65" s="469"/>
      <c r="BB65" s="469"/>
      <c r="BC65" s="469"/>
      <c r="BD65" s="564">
        <v>71271.294399999999</v>
      </c>
    </row>
    <row r="66" spans="1:56" s="488" customFormat="1" ht="35.15" customHeight="1" thickTop="1">
      <c r="A66" s="483"/>
      <c r="B66" s="472">
        <v>2008</v>
      </c>
      <c r="C66" s="472" t="s">
        <v>21</v>
      </c>
      <c r="D66" s="499">
        <v>11.243399999999999</v>
      </c>
      <c r="E66" s="499">
        <v>448.54430000000002</v>
      </c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6"/>
      <c r="Y66" s="476"/>
      <c r="Z66" s="476"/>
      <c r="AA66" s="476"/>
      <c r="AB66" s="476"/>
      <c r="AC66" s="476"/>
      <c r="AD66" s="476"/>
      <c r="AE66" s="473">
        <v>2502.2858000000001</v>
      </c>
      <c r="AF66" s="476"/>
      <c r="AG66" s="476"/>
      <c r="AH66" s="476"/>
      <c r="AI66" s="476"/>
      <c r="AJ66" s="476"/>
      <c r="AK66" s="476"/>
      <c r="AL66" s="476"/>
      <c r="AM66" s="476"/>
      <c r="AN66" s="476"/>
      <c r="AO66" s="476"/>
      <c r="AP66" s="476"/>
      <c r="AQ66" s="473">
        <v>32748.0334</v>
      </c>
      <c r="AR66" s="476"/>
      <c r="AS66" s="476"/>
      <c r="AT66" s="473">
        <v>43193.953399999999</v>
      </c>
      <c r="AU66" s="473">
        <v>3878.6792</v>
      </c>
      <c r="AV66" s="473">
        <v>92.227699999999999</v>
      </c>
      <c r="AW66" s="565"/>
      <c r="AX66" s="473">
        <v>7301.6099000000004</v>
      </c>
      <c r="AY66" s="476"/>
      <c r="AZ66" s="476"/>
      <c r="BA66" s="476"/>
      <c r="BB66" s="476"/>
      <c r="BC66" s="476"/>
      <c r="BD66" s="556">
        <v>90176.577099999995</v>
      </c>
    </row>
    <row r="67" spans="1:56" s="488" customFormat="1" ht="35.15" customHeight="1">
      <c r="A67" s="483"/>
      <c r="B67" s="479">
        <v>2008</v>
      </c>
      <c r="C67" s="479" t="s">
        <v>8</v>
      </c>
      <c r="D67" s="484">
        <v>9</v>
      </c>
      <c r="E67" s="484">
        <v>494</v>
      </c>
      <c r="F67" s="464"/>
      <c r="G67" s="464"/>
      <c r="H67" s="464"/>
      <c r="I67" s="464"/>
      <c r="J67" s="464"/>
      <c r="K67" s="464"/>
      <c r="L67" s="464"/>
      <c r="M67" s="464"/>
      <c r="N67" s="464"/>
      <c r="O67" s="464"/>
      <c r="P67" s="464"/>
      <c r="Q67" s="464"/>
      <c r="R67" s="464"/>
      <c r="S67" s="464"/>
      <c r="T67" s="464"/>
      <c r="U67" s="464"/>
      <c r="V67" s="464"/>
      <c r="W67" s="464"/>
      <c r="X67" s="464"/>
      <c r="Y67" s="464"/>
      <c r="Z67" s="464"/>
      <c r="AA67" s="464"/>
      <c r="AB67" s="464"/>
      <c r="AC67" s="464"/>
      <c r="AD67" s="464"/>
      <c r="AE67" s="484">
        <v>2017</v>
      </c>
      <c r="AF67" s="464"/>
      <c r="AG67" s="464"/>
      <c r="AH67" s="464"/>
      <c r="AI67" s="464"/>
      <c r="AJ67" s="464"/>
      <c r="AK67" s="464"/>
      <c r="AL67" s="464"/>
      <c r="AM67" s="464"/>
      <c r="AN67" s="464"/>
      <c r="AO67" s="464"/>
      <c r="AP67" s="464"/>
      <c r="AQ67" s="484">
        <v>16751.84734</v>
      </c>
      <c r="AR67" s="464"/>
      <c r="AS67" s="464"/>
      <c r="AT67" s="484">
        <v>90354</v>
      </c>
      <c r="AU67" s="484">
        <v>4457</v>
      </c>
      <c r="AV67" s="484">
        <v>78</v>
      </c>
      <c r="AW67" s="566"/>
      <c r="AX67" s="484">
        <v>7906</v>
      </c>
      <c r="AY67" s="464"/>
      <c r="AZ67" s="464"/>
      <c r="BA67" s="464"/>
      <c r="BB67" s="464"/>
      <c r="BC67" s="464"/>
      <c r="BD67" s="559">
        <v>122066.84734000001</v>
      </c>
    </row>
    <row r="68" spans="1:56" s="488" customFormat="1" ht="35.15" customHeight="1">
      <c r="A68" s="483"/>
      <c r="B68" s="479">
        <v>2008</v>
      </c>
      <c r="C68" s="479" t="s">
        <v>19</v>
      </c>
      <c r="D68" s="484">
        <v>28.644901999999998</v>
      </c>
      <c r="E68" s="484">
        <v>484.58204499999999</v>
      </c>
      <c r="F68" s="464"/>
      <c r="G68" s="464"/>
      <c r="H68" s="464"/>
      <c r="I68" s="464"/>
      <c r="J68" s="464"/>
      <c r="K68" s="464"/>
      <c r="L68" s="464"/>
      <c r="M68" s="464"/>
      <c r="N68" s="464"/>
      <c r="O68" s="464"/>
      <c r="P68" s="464"/>
      <c r="Q68" s="464"/>
      <c r="R68" s="464"/>
      <c r="S68" s="464"/>
      <c r="T68" s="464"/>
      <c r="U68" s="464"/>
      <c r="V68" s="464"/>
      <c r="W68" s="464"/>
      <c r="X68" s="464"/>
      <c r="Y68" s="464"/>
      <c r="Z68" s="464"/>
      <c r="AA68" s="464"/>
      <c r="AB68" s="464"/>
      <c r="AC68" s="464"/>
      <c r="AD68" s="464"/>
      <c r="AE68" s="484">
        <v>309.94744400000002</v>
      </c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64"/>
      <c r="AS68" s="464"/>
      <c r="AT68" s="484">
        <v>76740.612399999998</v>
      </c>
      <c r="AU68" s="484">
        <v>11266.41417</v>
      </c>
      <c r="AV68" s="484">
        <v>79.673733999999996</v>
      </c>
      <c r="AW68" s="566"/>
      <c r="AX68" s="484">
        <v>7929.4414200000001</v>
      </c>
      <c r="AY68" s="464"/>
      <c r="AZ68" s="464"/>
      <c r="BA68" s="464"/>
      <c r="BB68" s="464"/>
      <c r="BC68" s="464"/>
      <c r="BD68" s="559">
        <v>96839.316114999994</v>
      </c>
    </row>
    <row r="69" spans="1:56" s="488" customFormat="1" ht="35.15" customHeight="1" thickBot="1">
      <c r="A69" s="483"/>
      <c r="B69" s="490">
        <v>2008</v>
      </c>
      <c r="C69" s="490" t="s">
        <v>20</v>
      </c>
      <c r="D69" s="491">
        <v>26.611801</v>
      </c>
      <c r="E69" s="491">
        <v>437.946641</v>
      </c>
      <c r="F69" s="469"/>
      <c r="G69" s="469"/>
      <c r="H69" s="469"/>
      <c r="I69" s="469"/>
      <c r="J69" s="469"/>
      <c r="K69" s="469"/>
      <c r="L69" s="469"/>
      <c r="M69" s="469"/>
      <c r="N69" s="469"/>
      <c r="O69" s="469"/>
      <c r="P69" s="469"/>
      <c r="Q69" s="469"/>
      <c r="R69" s="469"/>
      <c r="S69" s="469"/>
      <c r="T69" s="469"/>
      <c r="U69" s="469"/>
      <c r="V69" s="469"/>
      <c r="W69" s="469"/>
      <c r="X69" s="469"/>
      <c r="Y69" s="469"/>
      <c r="Z69" s="469"/>
      <c r="AA69" s="469"/>
      <c r="AB69" s="469"/>
      <c r="AC69" s="469"/>
      <c r="AD69" s="469"/>
      <c r="AE69" s="496">
        <v>1280.233029</v>
      </c>
      <c r="AF69" s="469"/>
      <c r="AG69" s="469"/>
      <c r="AH69" s="469"/>
      <c r="AI69" s="469"/>
      <c r="AJ69" s="469"/>
      <c r="AK69" s="469"/>
      <c r="AL69" s="469"/>
      <c r="AM69" s="469"/>
      <c r="AN69" s="469"/>
      <c r="AO69" s="469"/>
      <c r="AP69" s="469"/>
      <c r="AQ69" s="469"/>
      <c r="AR69" s="469"/>
      <c r="AS69" s="469"/>
      <c r="AT69" s="496">
        <v>54118.006249999999</v>
      </c>
      <c r="AU69" s="496">
        <v>5059.4435560000002</v>
      </c>
      <c r="AV69" s="496">
        <v>75.884236999999999</v>
      </c>
      <c r="AW69" s="563"/>
      <c r="AX69" s="496">
        <v>7990.8257729999996</v>
      </c>
      <c r="AY69" s="469"/>
      <c r="AZ69" s="469"/>
      <c r="BA69" s="469"/>
      <c r="BB69" s="469"/>
      <c r="BC69" s="469"/>
      <c r="BD69" s="564">
        <v>68988.951286999989</v>
      </c>
    </row>
    <row r="70" spans="1:56" s="488" customFormat="1" ht="35.15" customHeight="1" thickTop="1">
      <c r="A70" s="483"/>
      <c r="B70" s="472">
        <v>2007</v>
      </c>
      <c r="C70" s="472" t="s">
        <v>21</v>
      </c>
      <c r="D70" s="499">
        <v>7</v>
      </c>
      <c r="E70" s="499">
        <v>394</v>
      </c>
      <c r="F70" s="476"/>
      <c r="G70" s="476"/>
      <c r="H70" s="476"/>
      <c r="I70" s="476"/>
      <c r="J70" s="476"/>
      <c r="K70" s="476"/>
      <c r="L70" s="476"/>
      <c r="M70" s="476"/>
      <c r="N70" s="476"/>
      <c r="O70" s="476"/>
      <c r="P70" s="476"/>
      <c r="Q70" s="476"/>
      <c r="R70" s="476"/>
      <c r="S70" s="476"/>
      <c r="T70" s="476"/>
      <c r="U70" s="476"/>
      <c r="V70" s="476"/>
      <c r="W70" s="476"/>
      <c r="X70" s="476"/>
      <c r="Y70" s="476"/>
      <c r="Z70" s="476"/>
      <c r="AA70" s="476"/>
      <c r="AB70" s="476"/>
      <c r="AC70" s="476"/>
      <c r="AD70" s="476"/>
      <c r="AE70" s="476"/>
      <c r="AF70" s="476"/>
      <c r="AG70" s="476"/>
      <c r="AH70" s="476"/>
      <c r="AI70" s="476"/>
      <c r="AJ70" s="476"/>
      <c r="AK70" s="476"/>
      <c r="AL70" s="476"/>
      <c r="AM70" s="476"/>
      <c r="AN70" s="476"/>
      <c r="AO70" s="476"/>
      <c r="AP70" s="476"/>
      <c r="AQ70" s="476"/>
      <c r="AR70" s="476"/>
      <c r="AS70" s="476"/>
      <c r="AT70" s="473">
        <v>59813</v>
      </c>
      <c r="AU70" s="473">
        <v>3779</v>
      </c>
      <c r="AV70" s="473">
        <v>81</v>
      </c>
      <c r="AW70" s="565"/>
      <c r="AX70" s="473">
        <v>7925</v>
      </c>
      <c r="AY70" s="476"/>
      <c r="AZ70" s="476"/>
      <c r="BA70" s="476"/>
      <c r="BB70" s="476"/>
      <c r="BC70" s="476"/>
      <c r="BD70" s="556">
        <v>71999</v>
      </c>
    </row>
    <row r="71" spans="1:56" s="488" customFormat="1" ht="35.15" customHeight="1">
      <c r="A71" s="483"/>
      <c r="B71" s="479">
        <v>2007</v>
      </c>
      <c r="C71" s="479" t="s">
        <v>8</v>
      </c>
      <c r="D71" s="484">
        <v>30</v>
      </c>
      <c r="E71" s="484">
        <v>524</v>
      </c>
      <c r="F71" s="464"/>
      <c r="G71" s="464"/>
      <c r="H71" s="464"/>
      <c r="I71" s="464"/>
      <c r="J71" s="464"/>
      <c r="K71" s="464"/>
      <c r="L71" s="464"/>
      <c r="M71" s="464"/>
      <c r="N71" s="464"/>
      <c r="O71" s="464"/>
      <c r="P71" s="464"/>
      <c r="Q71" s="464"/>
      <c r="R71" s="464"/>
      <c r="S71" s="464"/>
      <c r="T71" s="464"/>
      <c r="U71" s="464"/>
      <c r="V71" s="464"/>
      <c r="W71" s="464"/>
      <c r="X71" s="464"/>
      <c r="Y71" s="464"/>
      <c r="Z71" s="464"/>
      <c r="AA71" s="464"/>
      <c r="AB71" s="464"/>
      <c r="AC71" s="464"/>
      <c r="AD71" s="464"/>
      <c r="AE71" s="464"/>
      <c r="AF71" s="464"/>
      <c r="AG71" s="464"/>
      <c r="AH71" s="464"/>
      <c r="AI71" s="464"/>
      <c r="AJ71" s="464"/>
      <c r="AK71" s="464"/>
      <c r="AL71" s="464"/>
      <c r="AM71" s="464"/>
      <c r="AN71" s="464"/>
      <c r="AO71" s="464"/>
      <c r="AP71" s="464"/>
      <c r="AQ71" s="464"/>
      <c r="AR71" s="464"/>
      <c r="AS71" s="464"/>
      <c r="AT71" s="484">
        <v>58022</v>
      </c>
      <c r="AU71" s="484">
        <v>5077</v>
      </c>
      <c r="AV71" s="484">
        <v>77</v>
      </c>
      <c r="AW71" s="566"/>
      <c r="AX71" s="484">
        <v>6706</v>
      </c>
      <c r="AY71" s="464"/>
      <c r="AZ71" s="464"/>
      <c r="BA71" s="464"/>
      <c r="BB71" s="464"/>
      <c r="BC71" s="464"/>
      <c r="BD71" s="559">
        <v>70436</v>
      </c>
    </row>
    <row r="72" spans="1:56" s="488" customFormat="1" ht="35.15" customHeight="1">
      <c r="A72" s="483"/>
      <c r="B72" s="479">
        <v>2007</v>
      </c>
      <c r="C72" s="479" t="s">
        <v>19</v>
      </c>
      <c r="D72" s="484">
        <v>9</v>
      </c>
      <c r="E72" s="484">
        <v>507</v>
      </c>
      <c r="F72" s="464"/>
      <c r="G72" s="464"/>
      <c r="H72" s="464"/>
      <c r="I72" s="464"/>
      <c r="J72" s="464"/>
      <c r="K72" s="464"/>
      <c r="L72" s="464"/>
      <c r="M72" s="464"/>
      <c r="N72" s="464"/>
      <c r="O72" s="464"/>
      <c r="P72" s="464"/>
      <c r="Q72" s="464"/>
      <c r="R72" s="464"/>
      <c r="S72" s="464"/>
      <c r="T72" s="464"/>
      <c r="U72" s="464"/>
      <c r="V72" s="464"/>
      <c r="W72" s="464"/>
      <c r="X72" s="464"/>
      <c r="Y72" s="464"/>
      <c r="Z72" s="464"/>
      <c r="AA72" s="464"/>
      <c r="AB72" s="464"/>
      <c r="AC72" s="464"/>
      <c r="AD72" s="464"/>
      <c r="AE72" s="464"/>
      <c r="AF72" s="464"/>
      <c r="AG72" s="464"/>
      <c r="AH72" s="464"/>
      <c r="AI72" s="464"/>
      <c r="AJ72" s="464"/>
      <c r="AK72" s="464"/>
      <c r="AL72" s="464"/>
      <c r="AM72" s="464"/>
      <c r="AN72" s="464"/>
      <c r="AO72" s="464"/>
      <c r="AP72" s="464"/>
      <c r="AQ72" s="464"/>
      <c r="AR72" s="464"/>
      <c r="AS72" s="464"/>
      <c r="AT72" s="484">
        <v>48742</v>
      </c>
      <c r="AU72" s="484">
        <v>8926</v>
      </c>
      <c r="AV72" s="484">
        <v>73</v>
      </c>
      <c r="AW72" s="566"/>
      <c r="AX72" s="484">
        <v>8380</v>
      </c>
      <c r="AY72" s="464"/>
      <c r="AZ72" s="464"/>
      <c r="BA72" s="464"/>
      <c r="BB72" s="464"/>
      <c r="BC72" s="464"/>
      <c r="BD72" s="559">
        <v>66637</v>
      </c>
    </row>
    <row r="73" spans="1:56" s="488" customFormat="1" ht="35.15" customHeight="1" thickBot="1">
      <c r="A73" s="483"/>
      <c r="B73" s="490">
        <v>2007</v>
      </c>
      <c r="C73" s="490" t="s">
        <v>20</v>
      </c>
      <c r="D73" s="491">
        <v>4</v>
      </c>
      <c r="E73" s="491">
        <v>491</v>
      </c>
      <c r="F73" s="469"/>
      <c r="G73" s="469"/>
      <c r="H73" s="469"/>
      <c r="I73" s="469"/>
      <c r="J73" s="469"/>
      <c r="K73" s="469"/>
      <c r="L73" s="469"/>
      <c r="M73" s="469"/>
      <c r="N73" s="469"/>
      <c r="O73" s="469"/>
      <c r="P73" s="469"/>
      <c r="Q73" s="469"/>
      <c r="R73" s="469"/>
      <c r="S73" s="469"/>
      <c r="T73" s="469"/>
      <c r="U73" s="469"/>
      <c r="V73" s="469"/>
      <c r="W73" s="469"/>
      <c r="X73" s="469"/>
      <c r="Y73" s="469"/>
      <c r="Z73" s="469"/>
      <c r="AA73" s="469"/>
      <c r="AB73" s="469"/>
      <c r="AC73" s="469"/>
      <c r="AD73" s="469"/>
      <c r="AE73" s="469"/>
      <c r="AF73" s="469"/>
      <c r="AG73" s="469"/>
      <c r="AH73" s="469"/>
      <c r="AI73" s="469"/>
      <c r="AJ73" s="469"/>
      <c r="AK73" s="469"/>
      <c r="AL73" s="469"/>
      <c r="AM73" s="469"/>
      <c r="AN73" s="469"/>
      <c r="AO73" s="469"/>
      <c r="AP73" s="469"/>
      <c r="AQ73" s="469"/>
      <c r="AR73" s="469"/>
      <c r="AS73" s="469"/>
      <c r="AT73" s="496">
        <v>59571</v>
      </c>
      <c r="AU73" s="496">
        <v>7531</v>
      </c>
      <c r="AV73" s="496">
        <v>76</v>
      </c>
      <c r="AW73" s="563"/>
      <c r="AX73" s="496">
        <v>8168</v>
      </c>
      <c r="AY73" s="469"/>
      <c r="AZ73" s="469"/>
      <c r="BA73" s="469"/>
      <c r="BB73" s="469"/>
      <c r="BC73" s="469"/>
      <c r="BD73" s="564">
        <v>75841</v>
      </c>
    </row>
    <row r="74" spans="1:56" s="488" customFormat="1" ht="35.15" customHeight="1" thickTop="1">
      <c r="A74" s="483"/>
      <c r="B74" s="472">
        <v>2006</v>
      </c>
      <c r="C74" s="472" t="s">
        <v>21</v>
      </c>
      <c r="D74" s="499">
        <v>6</v>
      </c>
      <c r="E74" s="499">
        <v>617</v>
      </c>
      <c r="F74" s="476"/>
      <c r="G74" s="476"/>
      <c r="H74" s="476"/>
      <c r="I74" s="476"/>
      <c r="J74" s="476"/>
      <c r="K74" s="476"/>
      <c r="L74" s="476"/>
      <c r="M74" s="476"/>
      <c r="N74" s="476"/>
      <c r="O74" s="476"/>
      <c r="P74" s="476"/>
      <c r="Q74" s="476"/>
      <c r="R74" s="476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H74" s="476"/>
      <c r="AI74" s="476"/>
      <c r="AJ74" s="476"/>
      <c r="AK74" s="476"/>
      <c r="AL74" s="476"/>
      <c r="AM74" s="476"/>
      <c r="AN74" s="476"/>
      <c r="AO74" s="476"/>
      <c r="AP74" s="476"/>
      <c r="AQ74" s="476"/>
      <c r="AR74" s="476"/>
      <c r="AS74" s="476"/>
      <c r="AT74" s="473">
        <v>56323</v>
      </c>
      <c r="AU74" s="473">
        <v>7630</v>
      </c>
      <c r="AV74" s="473">
        <v>78</v>
      </c>
      <c r="AW74" s="565"/>
      <c r="AX74" s="473">
        <v>8189</v>
      </c>
      <c r="AY74" s="476"/>
      <c r="AZ74" s="476"/>
      <c r="BA74" s="476"/>
      <c r="BB74" s="476"/>
      <c r="BC74" s="476"/>
      <c r="BD74" s="556">
        <v>72843</v>
      </c>
    </row>
    <row r="75" spans="1:56" s="488" customFormat="1" ht="35.15" customHeight="1">
      <c r="A75" s="483"/>
      <c r="B75" s="479">
        <v>2006</v>
      </c>
      <c r="C75" s="479" t="s">
        <v>8</v>
      </c>
      <c r="D75" s="484">
        <v>25</v>
      </c>
      <c r="E75" s="484">
        <v>320</v>
      </c>
      <c r="F75" s="464"/>
      <c r="G75" s="464"/>
      <c r="H75" s="464"/>
      <c r="I75" s="464"/>
      <c r="J75" s="464"/>
      <c r="K75" s="464"/>
      <c r="L75" s="464"/>
      <c r="M75" s="464"/>
      <c r="N75" s="464"/>
      <c r="O75" s="464"/>
      <c r="P75" s="464"/>
      <c r="Q75" s="464"/>
      <c r="R75" s="464"/>
      <c r="S75" s="464"/>
      <c r="T75" s="464"/>
      <c r="U75" s="464"/>
      <c r="V75" s="464"/>
      <c r="W75" s="464"/>
      <c r="X75" s="464"/>
      <c r="Y75" s="464"/>
      <c r="Z75" s="464"/>
      <c r="AA75" s="464"/>
      <c r="AB75" s="464"/>
      <c r="AC75" s="464"/>
      <c r="AD75" s="464"/>
      <c r="AE75" s="464"/>
      <c r="AF75" s="464"/>
      <c r="AG75" s="464"/>
      <c r="AH75" s="464"/>
      <c r="AI75" s="464"/>
      <c r="AJ75" s="464"/>
      <c r="AK75" s="464"/>
      <c r="AL75" s="464"/>
      <c r="AM75" s="464"/>
      <c r="AN75" s="464"/>
      <c r="AO75" s="464"/>
      <c r="AP75" s="464"/>
      <c r="AQ75" s="464"/>
      <c r="AR75" s="464"/>
      <c r="AS75" s="464"/>
      <c r="AT75" s="484">
        <v>41147</v>
      </c>
      <c r="AU75" s="484">
        <v>7866</v>
      </c>
      <c r="AV75" s="484">
        <v>82</v>
      </c>
      <c r="AW75" s="566"/>
      <c r="AX75" s="484">
        <v>8653</v>
      </c>
      <c r="AY75" s="464"/>
      <c r="AZ75" s="464"/>
      <c r="BA75" s="464"/>
      <c r="BB75" s="464"/>
      <c r="BC75" s="464"/>
      <c r="BD75" s="559">
        <v>58093</v>
      </c>
    </row>
    <row r="76" spans="1:56" s="488" customFormat="1" ht="35.15" customHeight="1">
      <c r="A76" s="483"/>
      <c r="B76" s="479">
        <v>2006</v>
      </c>
      <c r="C76" s="479" t="s">
        <v>19</v>
      </c>
      <c r="D76" s="484">
        <v>13</v>
      </c>
      <c r="E76" s="484">
        <v>283</v>
      </c>
      <c r="F76" s="464"/>
      <c r="G76" s="464"/>
      <c r="H76" s="464"/>
      <c r="I76" s="464"/>
      <c r="J76" s="464"/>
      <c r="K76" s="464"/>
      <c r="L76" s="464"/>
      <c r="M76" s="464"/>
      <c r="N76" s="464"/>
      <c r="O76" s="464"/>
      <c r="P76" s="464"/>
      <c r="Q76" s="464"/>
      <c r="R76" s="464"/>
      <c r="S76" s="464"/>
      <c r="T76" s="464"/>
      <c r="U76" s="464"/>
      <c r="V76" s="464"/>
      <c r="W76" s="464"/>
      <c r="X76" s="464"/>
      <c r="Y76" s="464"/>
      <c r="Z76" s="464"/>
      <c r="AA76" s="464"/>
      <c r="AB76" s="464"/>
      <c r="AC76" s="464"/>
      <c r="AD76" s="464"/>
      <c r="AE76" s="464"/>
      <c r="AF76" s="464"/>
      <c r="AG76" s="464"/>
      <c r="AH76" s="464"/>
      <c r="AI76" s="464"/>
      <c r="AJ76" s="464"/>
      <c r="AK76" s="464"/>
      <c r="AL76" s="464"/>
      <c r="AM76" s="464"/>
      <c r="AN76" s="464"/>
      <c r="AO76" s="464"/>
      <c r="AP76" s="464"/>
      <c r="AQ76" s="464"/>
      <c r="AR76" s="464"/>
      <c r="AS76" s="464"/>
      <c r="AT76" s="484">
        <v>32293</v>
      </c>
      <c r="AU76" s="484">
        <v>1806</v>
      </c>
      <c r="AV76" s="484">
        <v>77</v>
      </c>
      <c r="AW76" s="566"/>
      <c r="AX76" s="484">
        <v>8166</v>
      </c>
      <c r="AY76" s="464"/>
      <c r="AZ76" s="464"/>
      <c r="BA76" s="464"/>
      <c r="BB76" s="464"/>
      <c r="BC76" s="464"/>
      <c r="BD76" s="559">
        <v>42638</v>
      </c>
    </row>
    <row r="77" spans="1:56" s="488" customFormat="1" ht="35.15" customHeight="1" thickBot="1">
      <c r="A77" s="483"/>
      <c r="B77" s="567">
        <v>2006</v>
      </c>
      <c r="C77" s="567" t="s">
        <v>20</v>
      </c>
      <c r="D77" s="568">
        <v>16</v>
      </c>
      <c r="E77" s="568">
        <v>261</v>
      </c>
      <c r="F77" s="569"/>
      <c r="G77" s="569"/>
      <c r="H77" s="569"/>
      <c r="I77" s="569"/>
      <c r="J77" s="569"/>
      <c r="K77" s="569"/>
      <c r="L77" s="569"/>
      <c r="M77" s="569"/>
      <c r="N77" s="569"/>
      <c r="O77" s="569"/>
      <c r="P77" s="569"/>
      <c r="Q77" s="569"/>
      <c r="R77" s="569"/>
      <c r="S77" s="569"/>
      <c r="T77" s="569"/>
      <c r="U77" s="569"/>
      <c r="V77" s="569"/>
      <c r="W77" s="569"/>
      <c r="X77" s="569"/>
      <c r="Y77" s="569"/>
      <c r="Z77" s="569"/>
      <c r="AA77" s="569"/>
      <c r="AB77" s="569"/>
      <c r="AC77" s="569"/>
      <c r="AD77" s="569"/>
      <c r="AE77" s="569"/>
      <c r="AF77" s="569"/>
      <c r="AG77" s="569"/>
      <c r="AH77" s="569"/>
      <c r="AI77" s="569"/>
      <c r="AJ77" s="569"/>
      <c r="AK77" s="569"/>
      <c r="AL77" s="569"/>
      <c r="AM77" s="569"/>
      <c r="AN77" s="569"/>
      <c r="AO77" s="569"/>
      <c r="AP77" s="569"/>
      <c r="AQ77" s="569"/>
      <c r="AR77" s="569"/>
      <c r="AS77" s="569"/>
      <c r="AT77" s="570">
        <v>29965</v>
      </c>
      <c r="AU77" s="570">
        <v>1677</v>
      </c>
      <c r="AV77" s="570">
        <v>71</v>
      </c>
      <c r="AW77" s="571"/>
      <c r="AX77" s="570">
        <v>7307</v>
      </c>
      <c r="AY77" s="569"/>
      <c r="AZ77" s="569"/>
      <c r="BA77" s="569"/>
      <c r="BB77" s="569"/>
      <c r="BC77" s="569"/>
      <c r="BD77" s="572">
        <v>39297</v>
      </c>
    </row>
    <row r="78" spans="1:56" ht="15.5">
      <c r="B78" s="514" t="s">
        <v>777</v>
      </c>
      <c r="C78" s="514"/>
      <c r="D78" s="518"/>
      <c r="E78" s="518"/>
      <c r="F78" s="574"/>
      <c r="G78" s="574"/>
      <c r="H78" s="574"/>
      <c r="I78" s="574"/>
      <c r="J78" s="574"/>
      <c r="K78" s="574"/>
      <c r="L78" s="574"/>
      <c r="M78" s="574"/>
      <c r="N78" s="574"/>
      <c r="O78" s="574"/>
      <c r="P78" s="574"/>
      <c r="Q78" s="574"/>
      <c r="R78" s="574"/>
      <c r="S78" s="574"/>
      <c r="T78" s="574"/>
      <c r="U78" s="574"/>
      <c r="V78" s="574"/>
      <c r="W78" s="574"/>
      <c r="X78" s="574"/>
      <c r="Y78" s="574"/>
      <c r="Z78" s="574"/>
      <c r="AA78" s="574"/>
      <c r="AB78" s="574"/>
      <c r="AC78" s="574"/>
      <c r="AD78" s="574"/>
      <c r="AE78" s="574"/>
      <c r="AF78" s="574"/>
      <c r="AG78" s="575"/>
      <c r="AH78" s="575"/>
      <c r="AI78" s="575"/>
      <c r="AJ78" s="575"/>
      <c r="AK78" s="575"/>
      <c r="AL78" s="575"/>
      <c r="AM78" s="575"/>
      <c r="AN78" s="575"/>
      <c r="AO78" s="575"/>
      <c r="AP78" s="575"/>
      <c r="AQ78" s="575"/>
      <c r="AR78" s="575"/>
      <c r="AS78" s="575"/>
      <c r="AT78" s="576"/>
      <c r="AU78" s="576"/>
      <c r="AV78" s="576"/>
      <c r="AW78" s="576"/>
      <c r="AX78" s="575"/>
      <c r="AY78" s="575"/>
      <c r="AZ78" s="575"/>
      <c r="BA78" s="575"/>
      <c r="BB78" s="575"/>
      <c r="BC78" s="575"/>
      <c r="BD78" s="577"/>
    </row>
    <row r="79" spans="1:56" ht="15" customHeight="1">
      <c r="B79" s="514" t="s">
        <v>778</v>
      </c>
      <c r="C79" s="516"/>
      <c r="D79" s="518"/>
      <c r="E79" s="518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576"/>
      <c r="V79" s="576"/>
      <c r="W79" s="576"/>
      <c r="X79" s="576"/>
      <c r="Y79" s="576"/>
      <c r="Z79" s="576"/>
      <c r="AA79" s="576"/>
      <c r="AB79" s="576"/>
      <c r="AC79" s="576"/>
      <c r="AD79" s="576"/>
      <c r="AE79" s="576"/>
      <c r="AF79" s="576"/>
      <c r="AG79" s="576"/>
      <c r="AH79" s="576"/>
      <c r="AI79" s="576"/>
      <c r="AJ79" s="576"/>
      <c r="AK79" s="576"/>
      <c r="AL79" s="576"/>
      <c r="AM79" s="576"/>
      <c r="AN79" s="576"/>
      <c r="AO79" s="576"/>
      <c r="AP79" s="576"/>
      <c r="AQ79" s="576"/>
      <c r="AR79" s="576"/>
      <c r="AS79" s="576"/>
      <c r="AT79" s="576"/>
      <c r="AU79" s="576"/>
      <c r="AV79" s="576"/>
      <c r="AW79" s="576"/>
      <c r="AX79" s="576"/>
      <c r="AY79" s="576"/>
      <c r="AZ79" s="576"/>
      <c r="BA79" s="576"/>
      <c r="BB79" s="576"/>
      <c r="BC79" s="576"/>
      <c r="BD79" s="577"/>
    </row>
    <row r="80" spans="1:56" ht="15.5">
      <c r="B80" s="514" t="s">
        <v>779</v>
      </c>
      <c r="C80" s="516"/>
      <c r="D80" s="518"/>
      <c r="E80" s="518"/>
      <c r="F80" s="576"/>
      <c r="G80" s="578"/>
      <c r="H80" s="576"/>
      <c r="I80" s="576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576"/>
      <c r="AH80" s="576"/>
      <c r="AI80" s="576"/>
      <c r="AJ80" s="576"/>
      <c r="AK80" s="576"/>
      <c r="AL80" s="576"/>
      <c r="AM80" s="576"/>
      <c r="AN80" s="576"/>
      <c r="AO80" s="576"/>
      <c r="AP80" s="576"/>
      <c r="AQ80" s="576"/>
      <c r="AR80" s="576"/>
      <c r="AS80" s="576"/>
      <c r="AT80" s="576"/>
      <c r="AU80" s="576"/>
      <c r="AV80" s="576"/>
      <c r="AW80" s="576"/>
      <c r="AX80" s="576"/>
      <c r="AY80" s="576"/>
      <c r="AZ80" s="576"/>
      <c r="BA80" s="576"/>
      <c r="BB80" s="576"/>
      <c r="BC80" s="576"/>
      <c r="BD80" s="577"/>
    </row>
    <row r="81" spans="2:56" ht="15.5">
      <c r="B81" s="517" t="s">
        <v>780</v>
      </c>
      <c r="C81" s="518"/>
      <c r="D81" s="518"/>
      <c r="E81" s="518"/>
      <c r="F81" s="576"/>
      <c r="G81" s="576"/>
      <c r="H81" s="576"/>
      <c r="I81" s="576"/>
      <c r="J81" s="576"/>
      <c r="K81" s="576"/>
      <c r="L81" s="576"/>
      <c r="M81" s="576"/>
      <c r="N81" s="576"/>
      <c r="O81" s="576"/>
      <c r="P81" s="576"/>
      <c r="Q81" s="576"/>
      <c r="R81" s="576"/>
      <c r="S81" s="578"/>
      <c r="T81" s="576"/>
      <c r="U81" s="576"/>
      <c r="V81" s="576"/>
      <c r="W81" s="576"/>
      <c r="X81" s="576"/>
      <c r="Y81" s="576"/>
      <c r="Z81" s="576"/>
      <c r="AA81" s="576"/>
      <c r="AB81" s="576"/>
      <c r="AC81" s="576"/>
      <c r="AD81" s="576"/>
      <c r="AE81" s="576"/>
      <c r="AF81" s="576"/>
      <c r="AG81" s="576"/>
      <c r="AH81" s="576"/>
      <c r="AI81" s="576"/>
      <c r="AJ81" s="576"/>
      <c r="AK81" s="576"/>
      <c r="AL81" s="576"/>
      <c r="AM81" s="576"/>
      <c r="AN81" s="576"/>
      <c r="AO81" s="576"/>
      <c r="AP81" s="576"/>
      <c r="AQ81" s="576"/>
      <c r="AR81" s="576"/>
      <c r="AS81" s="576"/>
      <c r="AT81" s="576"/>
      <c r="AU81" s="576"/>
      <c r="AV81" s="576"/>
      <c r="AW81" s="576"/>
      <c r="AX81" s="576"/>
      <c r="AY81" s="576"/>
      <c r="AZ81" s="576"/>
      <c r="BA81" s="576"/>
      <c r="BB81" s="576"/>
      <c r="BC81" s="576"/>
      <c r="BD81" s="577"/>
    </row>
    <row r="82" spans="2:56" ht="15.5">
      <c r="B82" s="519"/>
      <c r="C82" s="517" t="s">
        <v>781</v>
      </c>
      <c r="D82" s="518"/>
      <c r="E82" s="518"/>
      <c r="F82" s="576"/>
      <c r="G82" s="576"/>
      <c r="H82" s="576"/>
      <c r="I82" s="576"/>
      <c r="J82" s="576"/>
      <c r="K82" s="576"/>
      <c r="L82" s="576"/>
      <c r="M82" s="576"/>
      <c r="N82" s="576"/>
      <c r="O82" s="576"/>
      <c r="P82" s="576"/>
      <c r="Q82" s="576"/>
      <c r="R82" s="576"/>
      <c r="S82" s="576"/>
      <c r="T82" s="576"/>
      <c r="U82" s="576"/>
      <c r="V82" s="576"/>
      <c r="W82" s="576"/>
      <c r="X82" s="576"/>
      <c r="Y82" s="576"/>
      <c r="Z82" s="576"/>
      <c r="AA82" s="576"/>
      <c r="AB82" s="576"/>
      <c r="AC82" s="576"/>
      <c r="AD82" s="576"/>
      <c r="AE82" s="576"/>
      <c r="AF82" s="576"/>
      <c r="AG82" s="576"/>
      <c r="AH82" s="576"/>
      <c r="AI82" s="576"/>
      <c r="AJ82" s="576"/>
      <c r="AK82" s="576"/>
      <c r="AL82" s="576"/>
      <c r="AM82" s="576"/>
      <c r="AN82" s="576"/>
      <c r="AO82" s="576"/>
      <c r="AP82" s="576"/>
      <c r="AQ82" s="576"/>
      <c r="AR82" s="576"/>
      <c r="AS82" s="576"/>
      <c r="AT82" s="576"/>
      <c r="AU82" s="576"/>
      <c r="AV82" s="576"/>
      <c r="AW82" s="576"/>
      <c r="AX82" s="576"/>
      <c r="AY82" s="576"/>
      <c r="AZ82" s="576"/>
      <c r="BA82" s="576"/>
      <c r="BB82" s="576"/>
      <c r="BC82" s="576"/>
      <c r="BD82" s="577"/>
    </row>
    <row r="83" spans="2:56" ht="15.5">
      <c r="B83" s="520"/>
      <c r="C83" s="517" t="s">
        <v>782</v>
      </c>
      <c r="D83" s="518"/>
      <c r="E83" s="518"/>
      <c r="F83" s="576"/>
      <c r="G83" s="576"/>
      <c r="H83" s="576"/>
      <c r="I83" s="576"/>
      <c r="J83" s="576"/>
      <c r="K83" s="576"/>
      <c r="L83" s="576"/>
      <c r="M83" s="576"/>
      <c r="N83" s="576"/>
      <c r="O83" s="576"/>
      <c r="P83" s="576"/>
      <c r="Q83" s="576"/>
      <c r="R83" s="576"/>
      <c r="S83" s="576"/>
      <c r="T83" s="576"/>
      <c r="U83" s="576"/>
      <c r="V83" s="576"/>
      <c r="W83" s="576"/>
      <c r="X83" s="576"/>
      <c r="Y83" s="576"/>
      <c r="Z83" s="576"/>
      <c r="AA83" s="576"/>
      <c r="AB83" s="576"/>
      <c r="AC83" s="576"/>
      <c r="AD83" s="576"/>
      <c r="AE83" s="576"/>
      <c r="AF83" s="576"/>
      <c r="AG83" s="576"/>
      <c r="AH83" s="576"/>
      <c r="AI83" s="576"/>
      <c r="AJ83" s="576"/>
      <c r="AK83" s="576"/>
      <c r="AL83" s="576"/>
      <c r="AM83" s="576"/>
      <c r="AN83" s="576"/>
      <c r="AO83" s="576"/>
      <c r="AP83" s="576"/>
      <c r="AQ83" s="576"/>
      <c r="AR83" s="576"/>
      <c r="AS83" s="576"/>
      <c r="AT83" s="576"/>
      <c r="AU83" s="576"/>
      <c r="AV83" s="576"/>
      <c r="AW83" s="576"/>
      <c r="AX83" s="576"/>
      <c r="AY83" s="576"/>
      <c r="AZ83" s="576"/>
      <c r="BA83" s="576"/>
      <c r="BB83" s="576"/>
      <c r="BC83" s="576"/>
      <c r="BD83" s="577"/>
    </row>
    <row r="84" spans="2:56" ht="15.5">
      <c r="B84" s="521"/>
      <c r="C84" s="514" t="s">
        <v>783</v>
      </c>
      <c r="D84" s="518"/>
      <c r="E84" s="518"/>
      <c r="F84" s="576"/>
      <c r="G84" s="576"/>
      <c r="H84" s="576"/>
      <c r="I84" s="576"/>
      <c r="J84" s="576"/>
      <c r="K84" s="576"/>
      <c r="L84" s="576"/>
      <c r="M84" s="576"/>
      <c r="N84" s="576"/>
      <c r="O84" s="576"/>
      <c r="P84" s="576"/>
      <c r="Q84" s="576"/>
      <c r="R84" s="576"/>
      <c r="S84" s="576"/>
      <c r="T84" s="576"/>
      <c r="U84" s="576"/>
      <c r="V84" s="576"/>
      <c r="W84" s="576"/>
      <c r="X84" s="576"/>
      <c r="Y84" s="576"/>
      <c r="Z84" s="576"/>
      <c r="AA84" s="576"/>
      <c r="AB84" s="576"/>
      <c r="AC84" s="576"/>
      <c r="AD84" s="576"/>
      <c r="AE84" s="576"/>
      <c r="AF84" s="576"/>
      <c r="AG84" s="576"/>
      <c r="AH84" s="576"/>
      <c r="AI84" s="576"/>
      <c r="AJ84" s="576"/>
      <c r="AK84" s="576"/>
      <c r="AL84" s="576"/>
      <c r="AM84" s="576"/>
      <c r="AN84" s="576"/>
      <c r="AO84" s="576"/>
      <c r="AP84" s="576"/>
      <c r="AQ84" s="576"/>
      <c r="AR84" s="576"/>
      <c r="AS84" s="576"/>
      <c r="AT84" s="576"/>
      <c r="AU84" s="576"/>
      <c r="AV84" s="576"/>
      <c r="AW84" s="576"/>
      <c r="AX84" s="576"/>
      <c r="AY84" s="576"/>
      <c r="AZ84" s="576"/>
      <c r="BA84" s="576"/>
      <c r="BB84" s="576"/>
      <c r="BC84" s="576"/>
      <c r="BD84" s="577"/>
    </row>
    <row r="85" spans="2:56">
      <c r="AR85" s="579"/>
    </row>
    <row r="86" spans="2:56">
      <c r="AR86" s="579"/>
    </row>
    <row r="87" spans="2:56">
      <c r="AR87" s="579"/>
    </row>
    <row r="88" spans="2:56">
      <c r="AR88" s="579"/>
    </row>
    <row r="89" spans="2:56">
      <c r="AR89" s="579"/>
    </row>
    <row r="90" spans="2:56">
      <c r="AR90" s="579"/>
    </row>
    <row r="91" spans="2:56">
      <c r="AR91" s="579"/>
    </row>
    <row r="112" ht="13" customHeight="1"/>
  </sheetData>
  <mergeCells count="4">
    <mergeCell ref="B1:C1"/>
    <mergeCell ref="AH1:AI1"/>
    <mergeCell ref="AX1:AZ1"/>
    <mergeCell ref="BA1:BC1"/>
  </mergeCells>
  <pageMargins left="0.75" right="0.75" top="1" bottom="1" header="0.5" footer="0.5"/>
  <pageSetup scale="10" orientation="portrait" r:id="rId1"/>
  <headerFooter alignWithMargins="0">
    <oddFooter>&amp;C&amp;K008004&amp;10&amp;"Calibri"Official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7D5A4-2382-430B-B794-7653CDFF23C3}">
  <sheetPr published="0" codeName="Sheet5">
    <tabColor rgb="FF92D050"/>
  </sheetPr>
  <dimension ref="A1:S84"/>
  <sheetViews>
    <sheetView showGridLines="0" zoomScale="96" zoomScaleNormal="96" workbookViewId="0">
      <selection activeCell="U6" sqref="U6"/>
    </sheetView>
  </sheetViews>
  <sheetFormatPr defaultColWidth="8.81640625" defaultRowHeight="14.5"/>
  <cols>
    <col min="1" max="1" width="17.81640625" style="643" customWidth="1"/>
    <col min="2" max="16" width="15.54296875" style="651" customWidth="1"/>
    <col min="17" max="17" width="15.54296875" style="648" customWidth="1"/>
    <col min="18" max="18" width="8.81640625" style="643"/>
    <col min="19" max="19" width="25.7265625" style="643" customWidth="1"/>
    <col min="20" max="16384" width="8.81640625" style="643"/>
  </cols>
  <sheetData>
    <row r="1" spans="1:19" s="584" customFormat="1" ht="17" thickBot="1">
      <c r="A1" s="581"/>
      <c r="B1" s="910" t="s">
        <v>789</v>
      </c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582"/>
      <c r="P1" s="582"/>
      <c r="Q1" s="583"/>
    </row>
    <row r="2" spans="1:19" s="584" customFormat="1" ht="63" customHeight="1" thickTop="1" thickBot="1">
      <c r="A2" s="581"/>
      <c r="B2" s="585" t="s">
        <v>774</v>
      </c>
      <c r="C2" s="586" t="s">
        <v>775</v>
      </c>
      <c r="D2" s="586" t="s">
        <v>27</v>
      </c>
      <c r="E2" s="586" t="s">
        <v>143</v>
      </c>
      <c r="F2" s="586" t="s">
        <v>16</v>
      </c>
      <c r="G2" s="586" t="s">
        <v>79</v>
      </c>
      <c r="H2" s="586" t="s">
        <v>673</v>
      </c>
      <c r="I2" s="586" t="s">
        <v>674</v>
      </c>
      <c r="J2" s="586" t="s">
        <v>737</v>
      </c>
      <c r="K2" s="586" t="s">
        <v>675</v>
      </c>
      <c r="L2" s="586" t="s">
        <v>676</v>
      </c>
      <c r="M2" s="586" t="s">
        <v>677</v>
      </c>
      <c r="N2" s="586" t="s">
        <v>790</v>
      </c>
      <c r="O2" s="586" t="s">
        <v>23</v>
      </c>
      <c r="P2" s="586" t="s">
        <v>521</v>
      </c>
      <c r="Q2" s="586" t="s">
        <v>788</v>
      </c>
    </row>
    <row r="3" spans="1:19" s="596" customFormat="1" ht="35.15" customHeight="1" thickBot="1">
      <c r="A3" s="587"/>
      <c r="B3" s="588">
        <v>2024</v>
      </c>
      <c r="C3" s="589" t="s">
        <v>8</v>
      </c>
      <c r="D3" s="590">
        <v>1422016.49438</v>
      </c>
      <c r="E3" s="590">
        <v>54500.06</v>
      </c>
      <c r="F3" s="590">
        <v>49775.679999999986</v>
      </c>
      <c r="G3" s="590">
        <v>15358.845779999998</v>
      </c>
      <c r="H3" s="590">
        <v>659.78700000000003</v>
      </c>
      <c r="I3" s="591"/>
      <c r="J3" s="591"/>
      <c r="K3" s="591"/>
      <c r="L3" s="590">
        <v>3662.1831299999999</v>
      </c>
      <c r="M3" s="592" t="s">
        <v>678</v>
      </c>
      <c r="N3" s="593">
        <v>48487.217830000001</v>
      </c>
      <c r="O3" s="593">
        <v>7524.459170000001</v>
      </c>
      <c r="P3" s="593">
        <v>510.86500000000001</v>
      </c>
      <c r="Q3" s="594">
        <f>SUM(D3:P3)</f>
        <v>1602495.5922900001</v>
      </c>
      <c r="R3" s="595"/>
    </row>
    <row r="4" spans="1:19" s="596" customFormat="1" ht="35.15" customHeight="1">
      <c r="A4" s="587"/>
      <c r="B4" s="588">
        <v>2024</v>
      </c>
      <c r="C4" s="589" t="s">
        <v>19</v>
      </c>
      <c r="D4" s="590">
        <v>1359959.9421600001</v>
      </c>
      <c r="E4" s="590">
        <v>50212.337849199997</v>
      </c>
      <c r="F4" s="590">
        <v>39328.28</v>
      </c>
      <c r="G4" s="590">
        <v>22216.297500000001</v>
      </c>
      <c r="H4" s="590">
        <v>727.13300000000004</v>
      </c>
      <c r="I4" s="591"/>
      <c r="J4" s="591"/>
      <c r="K4" s="591"/>
      <c r="L4" s="590">
        <v>4292.3920799999996</v>
      </c>
      <c r="M4" s="590">
        <v>1283.7894799999999</v>
      </c>
      <c r="N4" s="593">
        <v>50111.417260000002</v>
      </c>
      <c r="O4" s="593">
        <v>4486.0770000000002</v>
      </c>
      <c r="P4" s="593">
        <v>467.67</v>
      </c>
      <c r="Q4" s="594">
        <f>SUM(D4:P4)</f>
        <v>1533085.3363292001</v>
      </c>
      <c r="R4" s="595"/>
    </row>
    <row r="5" spans="1:19" s="596" customFormat="1" ht="35.15" customHeight="1" thickBot="1">
      <c r="A5" s="587"/>
      <c r="B5" s="597">
        <v>2024</v>
      </c>
      <c r="C5" s="598" t="s">
        <v>20</v>
      </c>
      <c r="D5" s="599">
        <v>1345729.6680000001</v>
      </c>
      <c r="E5" s="599">
        <v>55850.544000000002</v>
      </c>
      <c r="F5" s="599">
        <v>36421.9</v>
      </c>
      <c r="G5" s="599">
        <v>22082.208999999999</v>
      </c>
      <c r="H5" s="599">
        <v>662.11300000000006</v>
      </c>
      <c r="I5" s="600"/>
      <c r="J5" s="600"/>
      <c r="K5" s="600"/>
      <c r="L5" s="599">
        <v>4425.2150000000001</v>
      </c>
      <c r="M5" s="599">
        <v>3948.7150000000001</v>
      </c>
      <c r="N5" s="601">
        <v>47984.235999999997</v>
      </c>
      <c r="O5" s="601">
        <v>4764.1260000000002</v>
      </c>
      <c r="P5" s="601">
        <v>0</v>
      </c>
      <c r="Q5" s="602">
        <f t="shared" ref="Q5:Q68" si="0">SUM(D5:O5)</f>
        <v>1521868.726</v>
      </c>
      <c r="R5" s="595"/>
      <c r="S5" s="603"/>
    </row>
    <row r="6" spans="1:19" s="596" customFormat="1" ht="35.15" customHeight="1" thickTop="1">
      <c r="A6" s="587"/>
      <c r="B6" s="604">
        <v>2023</v>
      </c>
      <c r="C6" s="605" t="s">
        <v>21</v>
      </c>
      <c r="D6" s="606">
        <v>1311700.851</v>
      </c>
      <c r="E6" s="606">
        <v>63481.415999999997</v>
      </c>
      <c r="F6" s="606">
        <v>35077.660000000003</v>
      </c>
      <c r="G6" s="606">
        <v>26049.673079999997</v>
      </c>
      <c r="H6" s="606">
        <v>675.43100000000004</v>
      </c>
      <c r="I6" s="607"/>
      <c r="J6" s="607"/>
      <c r="K6" s="607"/>
      <c r="L6" s="606">
        <v>5015.9870000000001</v>
      </c>
      <c r="M6" s="606">
        <v>3314.9459999999999</v>
      </c>
      <c r="N6" s="608">
        <v>45809.055999999997</v>
      </c>
      <c r="O6" s="608">
        <v>3532.9430000000002</v>
      </c>
      <c r="P6" s="609"/>
      <c r="Q6" s="610">
        <f t="shared" si="0"/>
        <v>1494657.9630800001</v>
      </c>
    </row>
    <row r="7" spans="1:19" s="596" customFormat="1" ht="35.15" customHeight="1">
      <c r="A7" s="587"/>
      <c r="B7" s="611">
        <v>2023</v>
      </c>
      <c r="C7" s="612" t="s">
        <v>8</v>
      </c>
      <c r="D7" s="606">
        <v>1287951.5612383196</v>
      </c>
      <c r="E7" s="606">
        <v>44765.217691999329</v>
      </c>
      <c r="F7" s="606">
        <v>40958.75</v>
      </c>
      <c r="G7" s="606">
        <v>54863.83</v>
      </c>
      <c r="H7" s="606">
        <v>616.35400000000004</v>
      </c>
      <c r="I7" s="613"/>
      <c r="J7" s="613"/>
      <c r="K7" s="592" t="s">
        <v>678</v>
      </c>
      <c r="L7" s="606">
        <v>4011.457959999997</v>
      </c>
      <c r="M7" s="606">
        <v>3649.0750000000003</v>
      </c>
      <c r="N7" s="608">
        <v>46027.252024391979</v>
      </c>
      <c r="O7" s="608">
        <v>2241.1603799999998</v>
      </c>
      <c r="P7" s="614"/>
      <c r="Q7" s="615">
        <f t="shared" si="0"/>
        <v>1485084.658294711</v>
      </c>
    </row>
    <row r="8" spans="1:19" s="596" customFormat="1" ht="35.15" customHeight="1">
      <c r="A8" s="587"/>
      <c r="B8" s="611">
        <v>2023</v>
      </c>
      <c r="C8" s="612" t="s">
        <v>19</v>
      </c>
      <c r="D8" s="616">
        <v>1226460.121</v>
      </c>
      <c r="E8" s="616">
        <v>71218.997000000003</v>
      </c>
      <c r="F8" s="616">
        <v>31731.431</v>
      </c>
      <c r="G8" s="616">
        <v>9032.723</v>
      </c>
      <c r="H8" s="616">
        <v>615.14400000000001</v>
      </c>
      <c r="I8" s="613"/>
      <c r="J8" s="613"/>
      <c r="K8" s="616">
        <v>1201.913</v>
      </c>
      <c r="L8" s="616">
        <v>4258.3339999999998</v>
      </c>
      <c r="M8" s="616">
        <v>3230.8980000000001</v>
      </c>
      <c r="N8" s="617">
        <v>41758.273999999998</v>
      </c>
      <c r="O8" s="617">
        <v>1759.4960000000001</v>
      </c>
      <c r="P8" s="614"/>
      <c r="Q8" s="615">
        <f t="shared" si="0"/>
        <v>1391267.3310000002</v>
      </c>
    </row>
    <row r="9" spans="1:19" s="584" customFormat="1" ht="26.25" customHeight="1" thickBot="1">
      <c r="A9" s="581"/>
      <c r="B9" s="618">
        <v>2023</v>
      </c>
      <c r="C9" s="619" t="s">
        <v>20</v>
      </c>
      <c r="D9" s="620">
        <v>1216696.4129999999</v>
      </c>
      <c r="E9" s="620">
        <v>70015.915999999997</v>
      </c>
      <c r="F9" s="620">
        <v>33861.870000000003</v>
      </c>
      <c r="G9" s="620">
        <v>1303.01072</v>
      </c>
      <c r="H9" s="620">
        <v>578.93399999999997</v>
      </c>
      <c r="I9" s="493"/>
      <c r="J9" s="493"/>
      <c r="K9" s="620">
        <v>35583.762999999999</v>
      </c>
      <c r="L9" s="620">
        <v>1321.5160000000001</v>
      </c>
      <c r="M9" s="620">
        <v>3410.4380000000001</v>
      </c>
      <c r="N9" s="620">
        <v>3825.556</v>
      </c>
      <c r="O9" s="620">
        <v>1895.297</v>
      </c>
      <c r="P9" s="621"/>
      <c r="Q9" s="622">
        <f t="shared" si="0"/>
        <v>1368492.7137200001</v>
      </c>
    </row>
    <row r="10" spans="1:19" s="584" customFormat="1" ht="31.5" customHeight="1" thickTop="1">
      <c r="A10" s="581"/>
      <c r="B10" s="611">
        <v>2022</v>
      </c>
      <c r="C10" s="612" t="s">
        <v>21</v>
      </c>
      <c r="D10" s="623">
        <v>1184737.2590000001</v>
      </c>
      <c r="E10" s="623">
        <v>74854.899999999994</v>
      </c>
      <c r="F10" s="623">
        <v>26276.500000000004</v>
      </c>
      <c r="G10" s="623">
        <v>1321.36996</v>
      </c>
      <c r="H10" s="623">
        <v>554.48</v>
      </c>
      <c r="I10" s="474"/>
      <c r="J10" s="474"/>
      <c r="K10" s="623">
        <v>1247.8889999999999</v>
      </c>
      <c r="L10" s="623">
        <v>4320.0690000000004</v>
      </c>
      <c r="M10" s="623">
        <v>2320.5830000000001</v>
      </c>
      <c r="N10" s="623">
        <v>37976.050999999999</v>
      </c>
      <c r="O10" s="623">
        <v>2905.884</v>
      </c>
      <c r="P10" s="609"/>
      <c r="Q10" s="615">
        <f t="shared" si="0"/>
        <v>1336514.98496</v>
      </c>
    </row>
    <row r="11" spans="1:19" s="596" customFormat="1" ht="35.15" customHeight="1">
      <c r="A11" s="587"/>
      <c r="B11" s="611">
        <v>2022</v>
      </c>
      <c r="C11" s="612" t="s">
        <v>8</v>
      </c>
      <c r="D11" s="606">
        <v>1180919.358</v>
      </c>
      <c r="E11" s="606">
        <v>58745.45</v>
      </c>
      <c r="F11" s="606">
        <v>30995.219999999998</v>
      </c>
      <c r="G11" s="606">
        <v>1622.6070199999999</v>
      </c>
      <c r="H11" s="606">
        <v>469.83800000000002</v>
      </c>
      <c r="I11" s="613"/>
      <c r="J11" s="613"/>
      <c r="K11" s="606">
        <v>1113.7619999999999</v>
      </c>
      <c r="L11" s="606">
        <v>3501.2359999999999</v>
      </c>
      <c r="M11" s="606">
        <v>2502.2730000000001</v>
      </c>
      <c r="N11" s="608">
        <v>30238.361000000001</v>
      </c>
      <c r="O11" s="608">
        <v>3540.4949999999999</v>
      </c>
      <c r="P11" s="614"/>
      <c r="Q11" s="615">
        <f t="shared" si="0"/>
        <v>1313648.6000200002</v>
      </c>
    </row>
    <row r="12" spans="1:19" s="596" customFormat="1" ht="35.15" customHeight="1">
      <c r="A12" s="587"/>
      <c r="B12" s="611">
        <v>2022</v>
      </c>
      <c r="C12" s="612" t="s">
        <v>19</v>
      </c>
      <c r="D12" s="616">
        <v>1134161.379</v>
      </c>
      <c r="E12" s="616">
        <v>74244.05</v>
      </c>
      <c r="F12" s="616">
        <v>27712.57</v>
      </c>
      <c r="G12" s="616">
        <v>1845.2497399999997</v>
      </c>
      <c r="H12" s="616">
        <v>506.58800000000002</v>
      </c>
      <c r="I12" s="613"/>
      <c r="J12" s="613"/>
      <c r="K12" s="616">
        <v>925.851</v>
      </c>
      <c r="L12" s="616">
        <v>3256.2950000000001</v>
      </c>
      <c r="M12" s="616">
        <v>2162.4740000000002</v>
      </c>
      <c r="N12" s="617">
        <v>32445.813999999998</v>
      </c>
      <c r="O12" s="617">
        <v>4248.1279999999997</v>
      </c>
      <c r="P12" s="614"/>
      <c r="Q12" s="615">
        <f t="shared" si="0"/>
        <v>1281508.3987400001</v>
      </c>
    </row>
    <row r="13" spans="1:19" s="596" customFormat="1" ht="35.15" customHeight="1" thickBot="1">
      <c r="A13" s="587"/>
      <c r="B13" s="618">
        <v>2022</v>
      </c>
      <c r="C13" s="619" t="s">
        <v>20</v>
      </c>
      <c r="D13" s="620">
        <v>1126653.541</v>
      </c>
      <c r="E13" s="620">
        <v>95560.45</v>
      </c>
      <c r="F13" s="620">
        <v>27707.499999999996</v>
      </c>
      <c r="G13" s="620">
        <v>2244.5889999999999</v>
      </c>
      <c r="H13" s="620">
        <v>478.83300000000003</v>
      </c>
      <c r="I13" s="493"/>
      <c r="J13" s="493"/>
      <c r="K13" s="620">
        <v>1022.117</v>
      </c>
      <c r="L13" s="620">
        <v>2815.6329999999998</v>
      </c>
      <c r="M13" s="620">
        <v>3020.1759999999999</v>
      </c>
      <c r="N13" s="624">
        <v>28407.317999999999</v>
      </c>
      <c r="O13" s="625">
        <v>4663.4610000000002</v>
      </c>
      <c r="P13" s="621"/>
      <c r="Q13" s="615">
        <f t="shared" si="0"/>
        <v>1292573.6179999998</v>
      </c>
    </row>
    <row r="14" spans="1:19" s="596" customFormat="1" ht="35.15" customHeight="1" thickTop="1">
      <c r="A14" s="587"/>
      <c r="B14" s="611">
        <v>2021</v>
      </c>
      <c r="C14" s="612" t="s">
        <v>21</v>
      </c>
      <c r="D14" s="616">
        <v>1107532.82</v>
      </c>
      <c r="E14" s="616">
        <v>80413.55</v>
      </c>
      <c r="F14" s="616">
        <v>27826</v>
      </c>
      <c r="G14" s="616">
        <v>2010.5495000000001</v>
      </c>
      <c r="H14" s="616">
        <v>461.303</v>
      </c>
      <c r="I14" s="474"/>
      <c r="J14" s="474"/>
      <c r="K14" s="616">
        <v>904.56799999999998</v>
      </c>
      <c r="L14" s="616">
        <v>2772.0520000000001</v>
      </c>
      <c r="M14" s="616">
        <v>1847.1959999999999</v>
      </c>
      <c r="N14" s="616">
        <v>34129.843999999997</v>
      </c>
      <c r="O14" s="616">
        <v>2351.5880000000002</v>
      </c>
      <c r="P14" s="609"/>
      <c r="Q14" s="615">
        <f t="shared" si="0"/>
        <v>1260249.4705000001</v>
      </c>
    </row>
    <row r="15" spans="1:19" s="596" customFormat="1" ht="35.15" customHeight="1">
      <c r="A15" s="587"/>
      <c r="B15" s="611">
        <v>2021</v>
      </c>
      <c r="C15" s="612" t="s">
        <v>8</v>
      </c>
      <c r="D15" s="616">
        <v>1073811.781</v>
      </c>
      <c r="E15" s="616">
        <v>81790.284</v>
      </c>
      <c r="F15" s="616">
        <v>27980</v>
      </c>
      <c r="G15" s="616">
        <v>1885.4590000000001</v>
      </c>
      <c r="H15" s="616">
        <v>458.87799999999999</v>
      </c>
      <c r="I15" s="613"/>
      <c r="J15" s="613"/>
      <c r="K15" s="616">
        <v>820.38300000000004</v>
      </c>
      <c r="L15" s="616">
        <v>2087.6689999999999</v>
      </c>
      <c r="M15" s="616">
        <v>1832.223</v>
      </c>
      <c r="N15" s="616">
        <v>29656.913</v>
      </c>
      <c r="O15" s="616">
        <v>1206.319</v>
      </c>
      <c r="P15" s="614"/>
      <c r="Q15" s="615">
        <f t="shared" si="0"/>
        <v>1221529.9089999998</v>
      </c>
    </row>
    <row r="16" spans="1:19" s="596" customFormat="1" ht="35.15" customHeight="1">
      <c r="A16" s="587"/>
      <c r="B16" s="611">
        <v>2021</v>
      </c>
      <c r="C16" s="612" t="s">
        <v>19</v>
      </c>
      <c r="D16" s="616">
        <v>1056217.05</v>
      </c>
      <c r="E16" s="616">
        <v>62131.74</v>
      </c>
      <c r="F16" s="616">
        <v>22119</v>
      </c>
      <c r="G16" s="616">
        <v>1996.319</v>
      </c>
      <c r="H16" s="616">
        <v>460.26499999999999</v>
      </c>
      <c r="I16" s="613"/>
      <c r="J16" s="626" t="s">
        <v>678</v>
      </c>
      <c r="K16" s="616">
        <v>610.899</v>
      </c>
      <c r="L16" s="616">
        <v>2216.2159999999999</v>
      </c>
      <c r="M16" s="616">
        <v>1367.3689999999999</v>
      </c>
      <c r="N16" s="617">
        <v>28831.116999999998</v>
      </c>
      <c r="O16" s="617">
        <v>1511.7239999999999</v>
      </c>
      <c r="P16" s="614"/>
      <c r="Q16" s="615">
        <f t="shared" si="0"/>
        <v>1177461.6989999998</v>
      </c>
    </row>
    <row r="17" spans="1:17" s="596" customFormat="1" ht="35.15" customHeight="1" thickBot="1">
      <c r="A17" s="587"/>
      <c r="B17" s="618">
        <v>2021</v>
      </c>
      <c r="C17" s="619" t="s">
        <v>20</v>
      </c>
      <c r="D17" s="620">
        <v>1039845.569</v>
      </c>
      <c r="E17" s="620">
        <v>58497.75</v>
      </c>
      <c r="F17" s="620">
        <v>21988</v>
      </c>
      <c r="G17" s="620">
        <v>2111.4364000000005</v>
      </c>
      <c r="H17" s="620">
        <v>458.755</v>
      </c>
      <c r="I17" s="493"/>
      <c r="J17" s="620">
        <v>1872.643</v>
      </c>
      <c r="K17" s="620">
        <v>651.06299999999999</v>
      </c>
      <c r="L17" s="620">
        <v>2105.8649999999998</v>
      </c>
      <c r="M17" s="620">
        <v>1317.76</v>
      </c>
      <c r="N17" s="624">
        <v>28063.163</v>
      </c>
      <c r="O17" s="625">
        <v>1671.778</v>
      </c>
      <c r="P17" s="621"/>
      <c r="Q17" s="615">
        <f t="shared" si="0"/>
        <v>1158583.7823999999</v>
      </c>
    </row>
    <row r="18" spans="1:17" s="596" customFormat="1" ht="35.15" customHeight="1" thickTop="1">
      <c r="A18" s="587"/>
      <c r="B18" s="627">
        <v>2020</v>
      </c>
      <c r="C18" s="628" t="s">
        <v>21</v>
      </c>
      <c r="D18" s="629">
        <v>1025146.4889999999</v>
      </c>
      <c r="E18" s="629">
        <v>33089.154999999999</v>
      </c>
      <c r="F18" s="629">
        <v>21227.000000000004</v>
      </c>
      <c r="G18" s="630">
        <v>1964.6808599999999</v>
      </c>
      <c r="H18" s="630">
        <v>553.55600000000004</v>
      </c>
      <c r="I18" s="474"/>
      <c r="J18" s="630">
        <v>3075.7949999999996</v>
      </c>
      <c r="K18" s="630">
        <v>612.97699999999998</v>
      </c>
      <c r="L18" s="630">
        <v>2079.8119999999999</v>
      </c>
      <c r="M18" s="630">
        <v>1403.78</v>
      </c>
      <c r="N18" s="630">
        <v>25235.543000000001</v>
      </c>
      <c r="O18" s="630">
        <v>1455.1980000000001</v>
      </c>
      <c r="P18" s="609"/>
      <c r="Q18" s="615">
        <f t="shared" si="0"/>
        <v>1115843.9858599999</v>
      </c>
    </row>
    <row r="19" spans="1:17" s="596" customFormat="1" ht="35.15" customHeight="1">
      <c r="A19" s="587"/>
      <c r="B19" s="611">
        <v>2020</v>
      </c>
      <c r="C19" s="612" t="s">
        <v>8</v>
      </c>
      <c r="D19" s="616">
        <v>990461.07900000003</v>
      </c>
      <c r="E19" s="616">
        <v>38348.375</v>
      </c>
      <c r="F19" s="616">
        <v>23460</v>
      </c>
      <c r="G19" s="616">
        <v>2141.1922799999998</v>
      </c>
      <c r="H19" s="616">
        <v>519.36500000000001</v>
      </c>
      <c r="I19" s="613"/>
      <c r="J19" s="616">
        <v>2282.36</v>
      </c>
      <c r="K19" s="616">
        <v>547.23699999999997</v>
      </c>
      <c r="L19" s="616">
        <v>2014.0740000000001</v>
      </c>
      <c r="M19" s="616">
        <v>1483.635</v>
      </c>
      <c r="N19" s="616">
        <v>22760.873</v>
      </c>
      <c r="O19" s="616">
        <v>709.92899999999997</v>
      </c>
      <c r="P19" s="614"/>
      <c r="Q19" s="615">
        <f t="shared" si="0"/>
        <v>1084728.11928</v>
      </c>
    </row>
    <row r="20" spans="1:17" s="596" customFormat="1" ht="35.15" customHeight="1">
      <c r="A20" s="587"/>
      <c r="B20" s="611">
        <v>2020</v>
      </c>
      <c r="C20" s="612" t="s">
        <v>19</v>
      </c>
      <c r="D20" s="616">
        <v>858911.13423237402</v>
      </c>
      <c r="E20" s="616">
        <v>28891.3</v>
      </c>
      <c r="F20" s="616">
        <v>18764</v>
      </c>
      <c r="G20" s="616">
        <v>1346.1790000000001</v>
      </c>
      <c r="H20" s="616">
        <v>431.714</v>
      </c>
      <c r="I20" s="613"/>
      <c r="J20" s="616">
        <v>2022.48</v>
      </c>
      <c r="K20" s="616">
        <v>502.04300000000001</v>
      </c>
      <c r="L20" s="616">
        <v>1877.394</v>
      </c>
      <c r="M20" s="616">
        <v>1227.95</v>
      </c>
      <c r="N20" s="617">
        <v>22799.502</v>
      </c>
      <c r="O20" s="617">
        <v>586.03300000000002</v>
      </c>
      <c r="P20" s="614"/>
      <c r="Q20" s="615">
        <f t="shared" si="0"/>
        <v>937359.729232374</v>
      </c>
    </row>
    <row r="21" spans="1:17" s="596" customFormat="1" ht="35.15" customHeight="1" thickBot="1">
      <c r="A21" s="587"/>
      <c r="B21" s="618">
        <v>2020</v>
      </c>
      <c r="C21" s="619" t="s">
        <v>20</v>
      </c>
      <c r="D21" s="620">
        <v>1008982.046</v>
      </c>
      <c r="E21" s="620">
        <v>31669.005000000001</v>
      </c>
      <c r="F21" s="620">
        <v>17928</v>
      </c>
      <c r="G21" s="620">
        <v>1218.1251600000001</v>
      </c>
      <c r="H21" s="620">
        <v>664.82</v>
      </c>
      <c r="I21" s="493"/>
      <c r="J21" s="620">
        <v>1818.519</v>
      </c>
      <c r="K21" s="620">
        <v>592.59799999999996</v>
      </c>
      <c r="L21" s="620">
        <v>1900.67</v>
      </c>
      <c r="M21" s="620">
        <v>1428.7669999999998</v>
      </c>
      <c r="N21" s="624">
        <v>23239.989999999998</v>
      </c>
      <c r="O21" s="625">
        <v>895.14099999999996</v>
      </c>
      <c r="P21" s="621"/>
      <c r="Q21" s="615">
        <f t="shared" si="0"/>
        <v>1090337.6811600002</v>
      </c>
    </row>
    <row r="22" spans="1:17" s="596" customFormat="1" ht="35.15" customHeight="1" thickTop="1">
      <c r="A22" s="587"/>
      <c r="B22" s="627">
        <v>2019</v>
      </c>
      <c r="C22" s="628" t="s">
        <v>21</v>
      </c>
      <c r="D22" s="629">
        <v>970355.98399999994</v>
      </c>
      <c r="E22" s="629">
        <v>44038.864999999998</v>
      </c>
      <c r="F22" s="629">
        <v>19148</v>
      </c>
      <c r="G22" s="630">
        <v>2487.5418</v>
      </c>
      <c r="H22" s="630">
        <v>636.89700000000005</v>
      </c>
      <c r="I22" s="474"/>
      <c r="J22" s="630">
        <v>2378.2660000000001</v>
      </c>
      <c r="K22" s="630">
        <v>655.05799999999999</v>
      </c>
      <c r="L22" s="630">
        <v>1942.6510000000001</v>
      </c>
      <c r="M22" s="630">
        <v>1242.923</v>
      </c>
      <c r="N22" s="630">
        <v>22080.035000000003</v>
      </c>
      <c r="O22" s="630">
        <v>1508.8869999999999</v>
      </c>
      <c r="P22" s="609"/>
      <c r="Q22" s="615">
        <f t="shared" si="0"/>
        <v>1066475.1077999999</v>
      </c>
    </row>
    <row r="23" spans="1:17" s="596" customFormat="1" ht="35.15" customHeight="1">
      <c r="A23" s="587"/>
      <c r="B23" s="611">
        <v>2019</v>
      </c>
      <c r="C23" s="612" t="s">
        <v>8</v>
      </c>
      <c r="D23" s="616">
        <v>970879.04299999995</v>
      </c>
      <c r="E23" s="616">
        <v>51595.925000000003</v>
      </c>
      <c r="F23" s="616">
        <v>21987.555283189267</v>
      </c>
      <c r="G23" s="616">
        <v>1408.7887000000003</v>
      </c>
      <c r="H23" s="616">
        <v>619.68799999999999</v>
      </c>
      <c r="I23" s="613"/>
      <c r="J23" s="616">
        <v>906.63</v>
      </c>
      <c r="K23" s="616">
        <v>590.83100000000002</v>
      </c>
      <c r="L23" s="616">
        <v>1571.529</v>
      </c>
      <c r="M23" s="616">
        <v>1153.1959999999999</v>
      </c>
      <c r="N23" s="616">
        <v>22193.357</v>
      </c>
      <c r="O23" s="616">
        <v>1225.425</v>
      </c>
      <c r="P23" s="614"/>
      <c r="Q23" s="615">
        <f t="shared" si="0"/>
        <v>1074131.9679831895</v>
      </c>
    </row>
    <row r="24" spans="1:17" s="596" customFormat="1" ht="35.15" customHeight="1">
      <c r="A24" s="587"/>
      <c r="B24" s="611">
        <v>2019</v>
      </c>
      <c r="C24" s="612" t="s">
        <v>19</v>
      </c>
      <c r="D24" s="616">
        <v>931763.79099999997</v>
      </c>
      <c r="E24" s="616">
        <v>66582.384999999995</v>
      </c>
      <c r="F24" s="616">
        <v>20200</v>
      </c>
      <c r="G24" s="616">
        <v>1331.7155</v>
      </c>
      <c r="H24" s="616">
        <v>613.9868100000001</v>
      </c>
      <c r="I24" s="613"/>
      <c r="J24" s="616">
        <v>931.66</v>
      </c>
      <c r="K24" s="616">
        <v>531.02699999999993</v>
      </c>
      <c r="L24" s="616">
        <v>1627.3140000000001</v>
      </c>
      <c r="M24" s="616">
        <v>983.35480000000007</v>
      </c>
      <c r="N24" s="617">
        <v>20660.436724597992</v>
      </c>
      <c r="O24" s="617">
        <v>1105.28</v>
      </c>
      <c r="P24" s="614"/>
      <c r="Q24" s="615">
        <f t="shared" si="0"/>
        <v>1046330.950834598</v>
      </c>
    </row>
    <row r="25" spans="1:17" s="596" customFormat="1" ht="35.15" customHeight="1" thickBot="1">
      <c r="A25" s="587"/>
      <c r="B25" s="618">
        <v>2019</v>
      </c>
      <c r="C25" s="619" t="s">
        <v>20</v>
      </c>
      <c r="D25" s="620">
        <v>948434.86899999995</v>
      </c>
      <c r="E25" s="620">
        <v>45841.69</v>
      </c>
      <c r="F25" s="620">
        <v>19786</v>
      </c>
      <c r="G25" s="620">
        <v>2318.0196999999998</v>
      </c>
      <c r="H25" s="620">
        <v>623.71600000000001</v>
      </c>
      <c r="I25" s="493"/>
      <c r="J25" s="620">
        <v>863.67600000000004</v>
      </c>
      <c r="K25" s="620">
        <v>594.69000000000005</v>
      </c>
      <c r="L25" s="620">
        <v>1658.73</v>
      </c>
      <c r="M25" s="620">
        <v>1062.636</v>
      </c>
      <c r="N25" s="624">
        <v>16753.758999999998</v>
      </c>
      <c r="O25" s="621"/>
      <c r="P25" s="621"/>
      <c r="Q25" s="615">
        <f t="shared" si="0"/>
        <v>1037937.7856999998</v>
      </c>
    </row>
    <row r="26" spans="1:17" s="596" customFormat="1" ht="35.15" customHeight="1" thickTop="1">
      <c r="A26" s="587"/>
      <c r="B26" s="627">
        <v>2018</v>
      </c>
      <c r="C26" s="628" t="s">
        <v>21</v>
      </c>
      <c r="D26" s="629">
        <v>931758.39769999997</v>
      </c>
      <c r="E26" s="629">
        <v>27641.41</v>
      </c>
      <c r="F26" s="629">
        <v>23880</v>
      </c>
      <c r="G26" s="630">
        <v>2159.0072</v>
      </c>
      <c r="H26" s="630">
        <v>629.62699999999995</v>
      </c>
      <c r="I26" s="474"/>
      <c r="J26" s="630">
        <v>900.92700000000002</v>
      </c>
      <c r="K26" s="630">
        <v>618.899</v>
      </c>
      <c r="L26" s="630">
        <v>1812.539</v>
      </c>
      <c r="M26" s="630">
        <v>1116.03</v>
      </c>
      <c r="N26" s="630">
        <v>20533.255000000001</v>
      </c>
      <c r="O26" s="609"/>
      <c r="P26" s="609"/>
      <c r="Q26" s="615">
        <f t="shared" si="0"/>
        <v>1011050.0919</v>
      </c>
    </row>
    <row r="27" spans="1:17" s="596" customFormat="1" ht="35.15" customHeight="1">
      <c r="A27" s="587"/>
      <c r="B27" s="611">
        <v>2018</v>
      </c>
      <c r="C27" s="612" t="s">
        <v>8</v>
      </c>
      <c r="D27" s="616">
        <v>921658.65781585383</v>
      </c>
      <c r="E27" s="616">
        <v>27854.52</v>
      </c>
      <c r="F27" s="616">
        <v>26935</v>
      </c>
      <c r="G27" s="616">
        <v>1651.3354999999999</v>
      </c>
      <c r="H27" s="616">
        <v>500.44</v>
      </c>
      <c r="I27" s="626" t="s">
        <v>678</v>
      </c>
      <c r="J27" s="616">
        <v>726.67399999999998</v>
      </c>
      <c r="K27" s="616">
        <v>651.99599999999998</v>
      </c>
      <c r="L27" s="616">
        <v>1559.144</v>
      </c>
      <c r="M27" s="616">
        <v>1127.1479999999999</v>
      </c>
      <c r="N27" s="616">
        <v>19267.337052177998</v>
      </c>
      <c r="O27" s="614"/>
      <c r="P27" s="614"/>
      <c r="Q27" s="615">
        <f t="shared" si="0"/>
        <v>1001932.2523680319</v>
      </c>
    </row>
    <row r="28" spans="1:17" s="596" customFormat="1" ht="35.15" customHeight="1">
      <c r="A28" s="587"/>
      <c r="B28" s="611">
        <v>2018</v>
      </c>
      <c r="C28" s="612" t="s">
        <v>19</v>
      </c>
      <c r="D28" s="616">
        <v>885089.902</v>
      </c>
      <c r="E28" s="616">
        <v>24978.441999999999</v>
      </c>
      <c r="F28" s="616">
        <v>20373.999</v>
      </c>
      <c r="G28" s="616">
        <v>2032.424</v>
      </c>
      <c r="H28" s="616">
        <v>584.00400000000002</v>
      </c>
      <c r="I28" s="631"/>
      <c r="J28" s="616">
        <v>703.00599999999997</v>
      </c>
      <c r="K28" s="616">
        <v>544.375</v>
      </c>
      <c r="L28" s="616">
        <v>1503.6610000000001</v>
      </c>
      <c r="M28" s="616">
        <v>924.39300000000003</v>
      </c>
      <c r="N28" s="617">
        <v>15111.698</v>
      </c>
      <c r="O28" s="614"/>
      <c r="P28" s="614"/>
      <c r="Q28" s="615">
        <f t="shared" si="0"/>
        <v>951845.90399999998</v>
      </c>
    </row>
    <row r="29" spans="1:17" s="596" customFormat="1" ht="35.15" customHeight="1" thickBot="1">
      <c r="A29" s="587"/>
      <c r="B29" s="618">
        <v>2018</v>
      </c>
      <c r="C29" s="619" t="s">
        <v>20</v>
      </c>
      <c r="D29" s="620">
        <v>869603.44</v>
      </c>
      <c r="E29" s="620">
        <v>48692.56</v>
      </c>
      <c r="F29" s="620">
        <v>22185</v>
      </c>
      <c r="G29" s="620">
        <v>2492.0110000000004</v>
      </c>
      <c r="H29" s="620">
        <v>529.81999999999994</v>
      </c>
      <c r="I29" s="632"/>
      <c r="J29" s="620">
        <v>757.12</v>
      </c>
      <c r="K29" s="620">
        <v>531.24199999999996</v>
      </c>
      <c r="L29" s="620">
        <v>1534.3709999999999</v>
      </c>
      <c r="M29" s="620">
        <v>985.78100000000006</v>
      </c>
      <c r="N29" s="624">
        <v>13222.27</v>
      </c>
      <c r="O29" s="621"/>
      <c r="P29" s="621"/>
      <c r="Q29" s="615">
        <f t="shared" si="0"/>
        <v>960533.61499999999</v>
      </c>
    </row>
    <row r="30" spans="1:17" s="596" customFormat="1" ht="35.15" customHeight="1" thickTop="1">
      <c r="A30" s="587"/>
      <c r="B30" s="627">
        <v>2017</v>
      </c>
      <c r="C30" s="628" t="s">
        <v>21</v>
      </c>
      <c r="D30" s="629">
        <v>856455.36899999995</v>
      </c>
      <c r="E30" s="629">
        <v>43673.785000000003</v>
      </c>
      <c r="F30" s="629">
        <v>19400</v>
      </c>
      <c r="G30" s="630">
        <v>2526.5409399999999</v>
      </c>
      <c r="H30" s="630">
        <v>755.40089999999998</v>
      </c>
      <c r="I30" s="633"/>
      <c r="J30" s="630">
        <v>796.48800000000006</v>
      </c>
      <c r="K30" s="630">
        <v>562.71500000000003</v>
      </c>
      <c r="L30" s="630">
        <v>1342.646</v>
      </c>
      <c r="M30" s="630">
        <v>972.13800000000003</v>
      </c>
      <c r="N30" s="630">
        <v>16631.169999999998</v>
      </c>
      <c r="O30" s="609"/>
      <c r="P30" s="609"/>
      <c r="Q30" s="615">
        <f t="shared" si="0"/>
        <v>943116.25283999997</v>
      </c>
    </row>
    <row r="31" spans="1:17" s="596" customFormat="1" ht="35.15" customHeight="1">
      <c r="A31" s="587"/>
      <c r="B31" s="611">
        <v>2017</v>
      </c>
      <c r="C31" s="612" t="s">
        <v>8</v>
      </c>
      <c r="D31" s="616">
        <v>846863.19200000004</v>
      </c>
      <c r="E31" s="616">
        <v>50585.64</v>
      </c>
      <c r="F31" s="616">
        <v>23103</v>
      </c>
      <c r="G31" s="616">
        <v>2846.9433593609988</v>
      </c>
      <c r="H31" s="616">
        <v>556.14277000000004</v>
      </c>
      <c r="I31" s="631"/>
      <c r="J31" s="616">
        <v>655.51245999999992</v>
      </c>
      <c r="K31" s="616">
        <v>522.38700000000108</v>
      </c>
      <c r="L31" s="616">
        <v>1388.7935399999999</v>
      </c>
      <c r="M31" s="616">
        <v>907.11260000000004</v>
      </c>
      <c r="N31" s="616">
        <v>12380.074627751992</v>
      </c>
      <c r="O31" s="614"/>
      <c r="P31" s="614"/>
      <c r="Q31" s="615">
        <f t="shared" si="0"/>
        <v>939808.79835711303</v>
      </c>
    </row>
    <row r="32" spans="1:17" s="596" customFormat="1" ht="35.15" customHeight="1">
      <c r="A32" s="587"/>
      <c r="B32" s="611">
        <v>2017</v>
      </c>
      <c r="C32" s="612" t="s">
        <v>19</v>
      </c>
      <c r="D32" s="616">
        <v>810385.12417632993</v>
      </c>
      <c r="E32" s="616">
        <v>56516.1</v>
      </c>
      <c r="F32" s="616">
        <v>17541</v>
      </c>
      <c r="G32" s="616">
        <v>2838.7876800000004</v>
      </c>
      <c r="H32" s="616">
        <v>577.26599999999996</v>
      </c>
      <c r="I32" s="631"/>
      <c r="J32" s="616">
        <v>685.19100000000003</v>
      </c>
      <c r="K32" s="616">
        <v>473.09899999999999</v>
      </c>
      <c r="L32" s="616">
        <v>1385.8530000000001</v>
      </c>
      <c r="M32" s="616">
        <v>741.89099999999996</v>
      </c>
      <c r="N32" s="617">
        <v>10645.883999999998</v>
      </c>
      <c r="O32" s="614"/>
      <c r="P32" s="614"/>
      <c r="Q32" s="615">
        <f t="shared" si="0"/>
        <v>901790.19585632975</v>
      </c>
    </row>
    <row r="33" spans="1:17" s="596" customFormat="1" ht="35.15" customHeight="1" thickBot="1">
      <c r="A33" s="587"/>
      <c r="B33" s="618">
        <v>2017</v>
      </c>
      <c r="C33" s="619" t="s">
        <v>20</v>
      </c>
      <c r="D33" s="620">
        <v>820296.52600000007</v>
      </c>
      <c r="E33" s="620">
        <v>75100.085000000006</v>
      </c>
      <c r="F33" s="620">
        <v>19127</v>
      </c>
      <c r="G33" s="620">
        <v>1066.4623200000001</v>
      </c>
      <c r="H33" s="620">
        <v>589.51590600000009</v>
      </c>
      <c r="I33" s="620">
        <v>4892.9559799999997</v>
      </c>
      <c r="J33" s="620">
        <v>790.38800000000015</v>
      </c>
      <c r="K33" s="620">
        <v>592.63400000000001</v>
      </c>
      <c r="L33" s="620">
        <v>1341.9690000000001</v>
      </c>
      <c r="M33" s="620">
        <v>860.86990600000001</v>
      </c>
      <c r="N33" s="624">
        <v>6502.44</v>
      </c>
      <c r="O33" s="621"/>
      <c r="P33" s="621"/>
      <c r="Q33" s="615">
        <f t="shared" si="0"/>
        <v>931160.84611200006</v>
      </c>
    </row>
    <row r="34" spans="1:17" s="596" customFormat="1" ht="35.15" customHeight="1" thickTop="1">
      <c r="A34" s="587"/>
      <c r="B34" s="627">
        <v>2016</v>
      </c>
      <c r="C34" s="628" t="s">
        <v>21</v>
      </c>
      <c r="D34" s="629">
        <v>812439.080597764</v>
      </c>
      <c r="E34" s="629">
        <v>28461.8</v>
      </c>
      <c r="F34" s="629">
        <v>19479</v>
      </c>
      <c r="G34" s="630">
        <v>223.26473999999999</v>
      </c>
      <c r="H34" s="630">
        <v>501.86500000000001</v>
      </c>
      <c r="I34" s="630">
        <v>7686.3630000000003</v>
      </c>
      <c r="J34" s="630">
        <v>762.68804</v>
      </c>
      <c r="K34" s="630">
        <v>548.16899999999998</v>
      </c>
      <c r="L34" s="630">
        <v>1274.4110000000001</v>
      </c>
      <c r="M34" s="630">
        <v>758.23199999999997</v>
      </c>
      <c r="N34" s="630">
        <v>3468.5210000000002</v>
      </c>
      <c r="O34" s="609"/>
      <c r="P34" s="609"/>
      <c r="Q34" s="615">
        <f t="shared" si="0"/>
        <v>875603.39437776397</v>
      </c>
    </row>
    <row r="35" spans="1:17" s="596" customFormat="1" ht="35.15" customHeight="1">
      <c r="A35" s="587"/>
      <c r="B35" s="611">
        <v>2016</v>
      </c>
      <c r="C35" s="612" t="s">
        <v>8</v>
      </c>
      <c r="D35" s="616">
        <v>802547.10791000014</v>
      </c>
      <c r="E35" s="616">
        <v>20177.45</v>
      </c>
      <c r="F35" s="616">
        <v>21110</v>
      </c>
      <c r="G35" s="616">
        <v>568.89099586534041</v>
      </c>
      <c r="H35" s="616">
        <v>602.46</v>
      </c>
      <c r="I35" s="616">
        <v>7632.2110000000002</v>
      </c>
      <c r="J35" s="616">
        <v>658.73198000000002</v>
      </c>
      <c r="K35" s="616">
        <v>562.53700000000003</v>
      </c>
      <c r="L35" s="616">
        <v>1273.643</v>
      </c>
      <c r="M35" s="616">
        <v>723.56799999999998</v>
      </c>
      <c r="N35" s="616">
        <v>2937.1460000000002</v>
      </c>
      <c r="O35" s="614"/>
      <c r="P35" s="614"/>
      <c r="Q35" s="615">
        <f t="shared" si="0"/>
        <v>858793.74588586541</v>
      </c>
    </row>
    <row r="36" spans="1:17" s="596" customFormat="1" ht="35.15" customHeight="1">
      <c r="A36" s="587"/>
      <c r="B36" s="611">
        <v>2016</v>
      </c>
      <c r="C36" s="612" t="s">
        <v>19</v>
      </c>
      <c r="D36" s="616">
        <v>788697.3</v>
      </c>
      <c r="E36" s="616">
        <v>16968.900000000001</v>
      </c>
      <c r="F36" s="616">
        <v>18967.010000000002</v>
      </c>
      <c r="G36" s="616">
        <v>866.5</v>
      </c>
      <c r="H36" s="616">
        <v>529.6</v>
      </c>
      <c r="I36" s="616">
        <v>7767.3899999999994</v>
      </c>
      <c r="J36" s="616">
        <v>733</v>
      </c>
      <c r="K36" s="616">
        <v>579.46</v>
      </c>
      <c r="L36" s="616">
        <v>1122.8000000000002</v>
      </c>
      <c r="M36" s="616">
        <v>579.6</v>
      </c>
      <c r="N36" s="617">
        <v>2765.0600000000004</v>
      </c>
      <c r="O36" s="614"/>
      <c r="P36" s="614"/>
      <c r="Q36" s="615">
        <f t="shared" si="0"/>
        <v>839576.62000000011</v>
      </c>
    </row>
    <row r="37" spans="1:17" s="596" customFormat="1" ht="35.15" customHeight="1" thickBot="1">
      <c r="A37" s="587"/>
      <c r="B37" s="618">
        <v>2016</v>
      </c>
      <c r="C37" s="619" t="s">
        <v>20</v>
      </c>
      <c r="D37" s="620">
        <v>777146</v>
      </c>
      <c r="E37" s="620">
        <v>17606</v>
      </c>
      <c r="F37" s="620">
        <v>17625</v>
      </c>
      <c r="G37" s="620">
        <v>750</v>
      </c>
      <c r="H37" s="620">
        <v>551</v>
      </c>
      <c r="I37" s="620">
        <v>7341</v>
      </c>
      <c r="J37" s="620">
        <v>752</v>
      </c>
      <c r="K37" s="620">
        <v>573</v>
      </c>
      <c r="L37" s="620">
        <v>1185</v>
      </c>
      <c r="M37" s="620">
        <v>581</v>
      </c>
      <c r="N37" s="624">
        <v>2046</v>
      </c>
      <c r="O37" s="621"/>
      <c r="P37" s="621"/>
      <c r="Q37" s="615">
        <f t="shared" si="0"/>
        <v>826156</v>
      </c>
    </row>
    <row r="38" spans="1:17" s="596" customFormat="1" ht="35.15" customHeight="1" thickTop="1">
      <c r="A38" s="587"/>
      <c r="B38" s="627">
        <v>2015</v>
      </c>
      <c r="C38" s="628" t="s">
        <v>21</v>
      </c>
      <c r="D38" s="629">
        <v>767804.35199999996</v>
      </c>
      <c r="E38" s="629">
        <v>16813.400000000001</v>
      </c>
      <c r="F38" s="629">
        <v>14166</v>
      </c>
      <c r="G38" s="630">
        <v>0</v>
      </c>
      <c r="H38" s="630">
        <v>575.26</v>
      </c>
      <c r="I38" s="630">
        <v>7092.67</v>
      </c>
      <c r="J38" s="630">
        <v>584.28</v>
      </c>
      <c r="K38" s="630">
        <v>676.19499999999994</v>
      </c>
      <c r="L38" s="630">
        <v>1216.761</v>
      </c>
      <c r="M38" s="630">
        <v>611.10799999999995</v>
      </c>
      <c r="N38" s="630">
        <v>2357.5590000000002</v>
      </c>
      <c r="O38" s="609"/>
      <c r="P38" s="609"/>
      <c r="Q38" s="615">
        <f t="shared" si="0"/>
        <v>811897.58500000008</v>
      </c>
    </row>
    <row r="39" spans="1:17" s="596" customFormat="1" ht="35.15" customHeight="1">
      <c r="A39" s="587"/>
      <c r="B39" s="611">
        <v>2015</v>
      </c>
      <c r="C39" s="612" t="s">
        <v>8</v>
      </c>
      <c r="D39" s="616">
        <v>775525.5339303225</v>
      </c>
      <c r="E39" s="616">
        <v>13087.211290322582</v>
      </c>
      <c r="F39" s="616">
        <v>17977.580645161288</v>
      </c>
      <c r="G39" s="616">
        <v>0</v>
      </c>
      <c r="H39" s="616">
        <v>542.30277419354843</v>
      </c>
      <c r="I39" s="616">
        <v>6691.8527419354823</v>
      </c>
      <c r="J39" s="616">
        <v>560.66580645161287</v>
      </c>
      <c r="K39" s="616">
        <v>517.17332258064516</v>
      </c>
      <c r="L39" s="616">
        <v>1208.864</v>
      </c>
      <c r="M39" s="616">
        <v>548.11841935483869</v>
      </c>
      <c r="N39" s="616">
        <v>2327.2479354838706</v>
      </c>
      <c r="O39" s="614"/>
      <c r="P39" s="614"/>
      <c r="Q39" s="615">
        <f t="shared" si="0"/>
        <v>818986.55086580629</v>
      </c>
    </row>
    <row r="40" spans="1:17" s="596" customFormat="1" ht="35.15" customHeight="1">
      <c r="A40" s="587"/>
      <c r="B40" s="611">
        <v>2015</v>
      </c>
      <c r="C40" s="612" t="s">
        <v>19</v>
      </c>
      <c r="D40" s="616">
        <v>754455.58361290302</v>
      </c>
      <c r="E40" s="616">
        <v>12510.649999999998</v>
      </c>
      <c r="F40" s="616">
        <v>14071</v>
      </c>
      <c r="G40" s="616">
        <v>1641.9490000000001</v>
      </c>
      <c r="H40" s="616">
        <v>571.11800000000005</v>
      </c>
      <c r="I40" s="616">
        <v>6606.6323225806445</v>
      </c>
      <c r="J40" s="616">
        <v>553.98064516129034</v>
      </c>
      <c r="K40" s="616">
        <v>430.59648387096775</v>
      </c>
      <c r="L40" s="616">
        <v>1040.7859354838708</v>
      </c>
      <c r="M40" s="616">
        <v>481.24838709677414</v>
      </c>
      <c r="N40" s="617">
        <v>1776.8509677419354</v>
      </c>
      <c r="O40" s="614"/>
      <c r="P40" s="614"/>
      <c r="Q40" s="615">
        <f t="shared" si="0"/>
        <v>794140.39535483858</v>
      </c>
    </row>
    <row r="41" spans="1:17" s="596" customFormat="1" ht="35.15" customHeight="1" thickBot="1">
      <c r="A41" s="587"/>
      <c r="B41" s="618">
        <v>2015</v>
      </c>
      <c r="C41" s="619" t="s">
        <v>20</v>
      </c>
      <c r="D41" s="620">
        <v>755404.29600000009</v>
      </c>
      <c r="E41" s="620">
        <v>13308.55</v>
      </c>
      <c r="F41" s="620">
        <v>15187</v>
      </c>
      <c r="G41" s="620">
        <v>1050.9328</v>
      </c>
      <c r="H41" s="620">
        <v>576.83300000000008</v>
      </c>
      <c r="I41" s="620">
        <v>6423.64</v>
      </c>
      <c r="J41" s="620">
        <v>522.49899999999991</v>
      </c>
      <c r="K41" s="620">
        <v>562.24399999999991</v>
      </c>
      <c r="L41" s="620">
        <v>1123.6350000000002</v>
      </c>
      <c r="M41" s="620">
        <v>452.48600000000005</v>
      </c>
      <c r="N41" s="624">
        <v>2014.4390000000003</v>
      </c>
      <c r="O41" s="621"/>
      <c r="P41" s="621"/>
      <c r="Q41" s="615">
        <f t="shared" si="0"/>
        <v>796626.55480000004</v>
      </c>
    </row>
    <row r="42" spans="1:17" s="596" customFormat="1" ht="35.15" customHeight="1" thickTop="1">
      <c r="A42" s="587"/>
      <c r="B42" s="627">
        <v>2014</v>
      </c>
      <c r="C42" s="628" t="s">
        <v>21</v>
      </c>
      <c r="D42" s="629">
        <v>735859.96099999989</v>
      </c>
      <c r="E42" s="629">
        <v>20076.5</v>
      </c>
      <c r="F42" s="629">
        <v>12983</v>
      </c>
      <c r="G42" s="630">
        <v>342.43600000000004</v>
      </c>
      <c r="H42" s="630">
        <v>619.33600000000001</v>
      </c>
      <c r="I42" s="630">
        <v>6531.369999999999</v>
      </c>
      <c r="J42" s="630">
        <v>543.697</v>
      </c>
      <c r="K42" s="630">
        <v>613.50400000000002</v>
      </c>
      <c r="L42" s="630">
        <v>1145.6090000000002</v>
      </c>
      <c r="M42" s="630">
        <v>377.98700000000002</v>
      </c>
      <c r="N42" s="630">
        <v>1610.1559999999999</v>
      </c>
      <c r="O42" s="609"/>
      <c r="P42" s="609"/>
      <c r="Q42" s="615">
        <f t="shared" si="0"/>
        <v>780703.55599999987</v>
      </c>
    </row>
    <row r="43" spans="1:17" s="596" customFormat="1" ht="35.15" customHeight="1">
      <c r="A43" s="587"/>
      <c r="B43" s="611">
        <v>2014</v>
      </c>
      <c r="C43" s="612" t="s">
        <v>8</v>
      </c>
      <c r="D43" s="616">
        <v>741539.10499999998</v>
      </c>
      <c r="E43" s="616">
        <v>29438.649999999994</v>
      </c>
      <c r="F43" s="616">
        <v>15236.999999999998</v>
      </c>
      <c r="G43" s="616">
        <v>756.20799999999997</v>
      </c>
      <c r="H43" s="616">
        <v>615.82600000000002</v>
      </c>
      <c r="I43" s="616">
        <v>5957.7060000000001</v>
      </c>
      <c r="J43" s="616">
        <v>439.04599999999994</v>
      </c>
      <c r="K43" s="616">
        <v>400.10500000000002</v>
      </c>
      <c r="L43" s="616">
        <v>951.3549999999999</v>
      </c>
      <c r="M43" s="616">
        <v>347.68799999999999</v>
      </c>
      <c r="N43" s="616">
        <v>1463.095</v>
      </c>
      <c r="O43" s="614"/>
      <c r="P43" s="614"/>
      <c r="Q43" s="615">
        <f t="shared" si="0"/>
        <v>797145.78399999987</v>
      </c>
    </row>
    <row r="44" spans="1:17" s="596" customFormat="1" ht="35.15" customHeight="1">
      <c r="A44" s="587"/>
      <c r="B44" s="611">
        <v>2014</v>
      </c>
      <c r="C44" s="612" t="s">
        <v>19</v>
      </c>
      <c r="D44" s="616">
        <v>711477</v>
      </c>
      <c r="E44" s="616">
        <v>41030.300000000003</v>
      </c>
      <c r="F44" s="616">
        <v>13065.999999999998</v>
      </c>
      <c r="G44" s="616">
        <v>938.79200000000003</v>
      </c>
      <c r="H44" s="616">
        <v>650.3950000000001</v>
      </c>
      <c r="I44" s="616">
        <v>5852.9609999999993</v>
      </c>
      <c r="J44" s="616">
        <v>473.87579999999997</v>
      </c>
      <c r="K44" s="616">
        <v>350.35099999999971</v>
      </c>
      <c r="L44" s="616">
        <v>841.93700000000001</v>
      </c>
      <c r="M44" s="616">
        <v>403.3177</v>
      </c>
      <c r="N44" s="617">
        <v>1295</v>
      </c>
      <c r="O44" s="614"/>
      <c r="P44" s="614"/>
      <c r="Q44" s="615">
        <f t="shared" si="0"/>
        <v>776379.9295000002</v>
      </c>
    </row>
    <row r="45" spans="1:17" s="596" customFormat="1" ht="35.15" customHeight="1" thickBot="1">
      <c r="A45" s="587"/>
      <c r="B45" s="618">
        <v>2014</v>
      </c>
      <c r="C45" s="619" t="s">
        <v>20</v>
      </c>
      <c r="D45" s="620">
        <v>705070.40899999999</v>
      </c>
      <c r="E45" s="620">
        <v>16511.3</v>
      </c>
      <c r="F45" s="620">
        <v>14361</v>
      </c>
      <c r="G45" s="620">
        <v>548.5</v>
      </c>
      <c r="H45" s="620">
        <v>552.875</v>
      </c>
      <c r="I45" s="620">
        <v>4038.4170000000008</v>
      </c>
      <c r="J45" s="620">
        <v>426.053</v>
      </c>
      <c r="K45" s="620">
        <v>395.66399999999999</v>
      </c>
      <c r="L45" s="620">
        <v>776.39599999999996</v>
      </c>
      <c r="M45" s="620">
        <v>245.26700000000002</v>
      </c>
      <c r="N45" s="624">
        <v>1198.126</v>
      </c>
      <c r="O45" s="621"/>
      <c r="P45" s="621"/>
      <c r="Q45" s="615">
        <f t="shared" si="0"/>
        <v>744124.00699999998</v>
      </c>
    </row>
    <row r="46" spans="1:17" s="596" customFormat="1" ht="35.15" customHeight="1" thickTop="1">
      <c r="A46" s="587"/>
      <c r="B46" s="627">
        <v>2013</v>
      </c>
      <c r="C46" s="628" t="s">
        <v>21</v>
      </c>
      <c r="D46" s="629">
        <v>701261.89599999995</v>
      </c>
      <c r="E46" s="629">
        <v>13036.65</v>
      </c>
      <c r="F46" s="629">
        <v>12192.674000000001</v>
      </c>
      <c r="G46" s="630">
        <v>647.68600000000004</v>
      </c>
      <c r="H46" s="630">
        <v>542.95699999999999</v>
      </c>
      <c r="I46" s="630">
        <v>5127.8230000000003</v>
      </c>
      <c r="J46" s="630">
        <v>497.18599999999998</v>
      </c>
      <c r="K46" s="630">
        <v>385.899</v>
      </c>
      <c r="L46" s="630">
        <v>745.96300000000008</v>
      </c>
      <c r="M46" s="609"/>
      <c r="N46" s="630">
        <v>1019.3409999999998</v>
      </c>
      <c r="O46" s="609"/>
      <c r="P46" s="609"/>
      <c r="Q46" s="615">
        <f t="shared" si="0"/>
        <v>735458.07499999995</v>
      </c>
    </row>
    <row r="47" spans="1:17" s="596" customFormat="1" ht="35.15" customHeight="1">
      <c r="A47" s="587"/>
      <c r="B47" s="611">
        <v>2013</v>
      </c>
      <c r="C47" s="612" t="s">
        <v>8</v>
      </c>
      <c r="D47" s="616">
        <v>705772.1</v>
      </c>
      <c r="E47" s="616">
        <v>12651.599999999999</v>
      </c>
      <c r="F47" s="616">
        <v>15387</v>
      </c>
      <c r="G47" s="616">
        <v>588.78300000000002</v>
      </c>
      <c r="H47" s="616">
        <v>679.42200000000003</v>
      </c>
      <c r="I47" s="616">
        <v>5115.3260000000009</v>
      </c>
      <c r="J47" s="616">
        <v>420.94</v>
      </c>
      <c r="K47" s="616">
        <v>349.38899999999995</v>
      </c>
      <c r="L47" s="616">
        <v>667.18399999999997</v>
      </c>
      <c r="M47" s="614"/>
      <c r="N47" s="616">
        <v>906.72500000000002</v>
      </c>
      <c r="O47" s="614"/>
      <c r="P47" s="614"/>
      <c r="Q47" s="615">
        <f t="shared" si="0"/>
        <v>742538.46899999992</v>
      </c>
    </row>
    <row r="48" spans="1:17" s="596" customFormat="1" ht="35.15" customHeight="1">
      <c r="A48" s="587"/>
      <c r="B48" s="611">
        <v>2013</v>
      </c>
      <c r="C48" s="612" t="s">
        <v>19</v>
      </c>
      <c r="D48" s="616">
        <v>703106.375</v>
      </c>
      <c r="E48" s="616">
        <v>11712.2</v>
      </c>
      <c r="F48" s="616">
        <v>13360</v>
      </c>
      <c r="G48" s="616">
        <v>0</v>
      </c>
      <c r="H48" s="616">
        <v>492.39400000000001</v>
      </c>
      <c r="I48" s="616">
        <v>6039.6580000000004</v>
      </c>
      <c r="J48" s="616">
        <v>403.63</v>
      </c>
      <c r="K48" s="616">
        <v>341.23599999999999</v>
      </c>
      <c r="L48" s="616">
        <v>604.31899999999996</v>
      </c>
      <c r="M48" s="614"/>
      <c r="N48" s="617">
        <v>150.38400000000001</v>
      </c>
      <c r="O48" s="614"/>
      <c r="P48" s="614"/>
      <c r="Q48" s="615">
        <f t="shared" si="0"/>
        <v>736210.196</v>
      </c>
    </row>
    <row r="49" spans="1:17" s="596" customFormat="1" ht="35.15" customHeight="1" thickBot="1">
      <c r="A49" s="587"/>
      <c r="B49" s="618">
        <v>2013</v>
      </c>
      <c r="C49" s="619" t="s">
        <v>20</v>
      </c>
      <c r="D49" s="620">
        <v>689373.21521000005</v>
      </c>
      <c r="E49" s="620">
        <v>10365.049999999999</v>
      </c>
      <c r="F49" s="620">
        <v>13503</v>
      </c>
      <c r="G49" s="620">
        <v>222.97391000000016</v>
      </c>
      <c r="H49" s="620">
        <v>391.33699999999999</v>
      </c>
      <c r="I49" s="620">
        <v>4924.0700000000006</v>
      </c>
      <c r="J49" s="620">
        <v>421.02600000000001</v>
      </c>
      <c r="K49" s="620">
        <v>385.28799999999995</v>
      </c>
      <c r="L49" s="620">
        <v>642.87300000000005</v>
      </c>
      <c r="M49" s="621"/>
      <c r="N49" s="621"/>
      <c r="O49" s="621"/>
      <c r="P49" s="621"/>
      <c r="Q49" s="615">
        <f t="shared" si="0"/>
        <v>720228.83311999997</v>
      </c>
    </row>
    <row r="50" spans="1:17" s="596" customFormat="1" ht="35.15" customHeight="1" thickTop="1">
      <c r="A50" s="587"/>
      <c r="B50" s="627">
        <v>2012</v>
      </c>
      <c r="C50" s="628" t="s">
        <v>21</v>
      </c>
      <c r="D50" s="629">
        <v>687062.86</v>
      </c>
      <c r="E50" s="629">
        <v>10716.25</v>
      </c>
      <c r="F50" s="629">
        <v>13154</v>
      </c>
      <c r="G50" s="630">
        <v>166.7</v>
      </c>
      <c r="H50" s="630">
        <v>901.21</v>
      </c>
      <c r="I50" s="630">
        <v>4906.3999999999996</v>
      </c>
      <c r="J50" s="630">
        <v>403.06</v>
      </c>
      <c r="K50" s="630">
        <v>289.20999999999998</v>
      </c>
      <c r="L50" s="630">
        <v>1884.62</v>
      </c>
      <c r="M50" s="609"/>
      <c r="N50" s="609"/>
      <c r="O50" s="609"/>
      <c r="P50" s="609"/>
      <c r="Q50" s="615">
        <f t="shared" si="0"/>
        <v>719484.30999999994</v>
      </c>
    </row>
    <row r="51" spans="1:17" s="596" customFormat="1" ht="35.15" customHeight="1">
      <c r="A51" s="587"/>
      <c r="B51" s="611">
        <v>2012</v>
      </c>
      <c r="C51" s="612" t="s">
        <v>8</v>
      </c>
      <c r="D51" s="616">
        <v>677281.05900000001</v>
      </c>
      <c r="E51" s="616">
        <v>8511.1</v>
      </c>
      <c r="F51" s="616">
        <v>17860</v>
      </c>
      <c r="G51" s="616">
        <v>608.73199999999997</v>
      </c>
      <c r="H51" s="616">
        <v>686.61300000000006</v>
      </c>
      <c r="I51" s="616">
        <v>3904.4279999999999</v>
      </c>
      <c r="J51" s="616">
        <v>332.77300000000002</v>
      </c>
      <c r="K51" s="616">
        <v>355.86200000000002</v>
      </c>
      <c r="L51" s="616">
        <v>1659.3620000000001</v>
      </c>
      <c r="M51" s="614"/>
      <c r="N51" s="614"/>
      <c r="O51" s="614"/>
      <c r="P51" s="614"/>
      <c r="Q51" s="615">
        <f t="shared" si="0"/>
        <v>711199.92899999989</v>
      </c>
    </row>
    <row r="52" spans="1:17" s="596" customFormat="1" ht="35.15" customHeight="1">
      <c r="A52" s="587"/>
      <c r="B52" s="611">
        <v>2012</v>
      </c>
      <c r="C52" s="612" t="s">
        <v>19</v>
      </c>
      <c r="D52" s="616">
        <v>656354</v>
      </c>
      <c r="E52" s="616">
        <v>11394</v>
      </c>
      <c r="F52" s="616">
        <v>12354</v>
      </c>
      <c r="G52" s="616">
        <v>506</v>
      </c>
      <c r="H52" s="616">
        <v>453.34100000000001</v>
      </c>
      <c r="I52" s="616">
        <v>4468.4380000000001</v>
      </c>
      <c r="J52" s="616">
        <v>330.70400000000001</v>
      </c>
      <c r="K52" s="616">
        <v>334.17599999999999</v>
      </c>
      <c r="L52" s="616">
        <v>1242.55</v>
      </c>
      <c r="M52" s="614"/>
      <c r="N52" s="614"/>
      <c r="O52" s="614"/>
      <c r="P52" s="614"/>
      <c r="Q52" s="615">
        <f t="shared" si="0"/>
        <v>687437.20900000003</v>
      </c>
    </row>
    <row r="53" spans="1:17" s="596" customFormat="1" ht="35.15" customHeight="1" thickBot="1">
      <c r="A53" s="587"/>
      <c r="B53" s="618">
        <v>2012</v>
      </c>
      <c r="C53" s="619" t="s">
        <v>20</v>
      </c>
      <c r="D53" s="620">
        <v>598593.14399999997</v>
      </c>
      <c r="E53" s="620">
        <v>7322.75</v>
      </c>
      <c r="F53" s="620">
        <v>13777</v>
      </c>
      <c r="G53" s="620">
        <v>553.83600000000001</v>
      </c>
      <c r="H53" s="620">
        <v>366.73399999999998</v>
      </c>
      <c r="I53" s="620">
        <v>3358.277</v>
      </c>
      <c r="J53" s="620">
        <v>319.923</v>
      </c>
      <c r="K53" s="620">
        <v>268.71100000000001</v>
      </c>
      <c r="L53" s="620">
        <v>1465.538</v>
      </c>
      <c r="M53" s="621"/>
      <c r="N53" s="621"/>
      <c r="O53" s="621"/>
      <c r="P53" s="621"/>
      <c r="Q53" s="615">
        <f t="shared" si="0"/>
        <v>626025.91299999994</v>
      </c>
    </row>
    <row r="54" spans="1:17" s="596" customFormat="1" ht="35.15" customHeight="1" thickTop="1">
      <c r="A54" s="587"/>
      <c r="B54" s="627">
        <v>2011</v>
      </c>
      <c r="C54" s="628" t="s">
        <v>21</v>
      </c>
      <c r="D54" s="629">
        <v>576284.46</v>
      </c>
      <c r="E54" s="629">
        <v>8795.85</v>
      </c>
      <c r="F54" s="629">
        <v>12173</v>
      </c>
      <c r="G54" s="630">
        <v>795.89</v>
      </c>
      <c r="H54" s="630">
        <v>633.45899999999995</v>
      </c>
      <c r="I54" s="630">
        <v>3723.22</v>
      </c>
      <c r="J54" s="630">
        <v>309.875</v>
      </c>
      <c r="K54" s="630">
        <v>251.93100000000001</v>
      </c>
      <c r="L54" s="630">
        <v>1474.8969999999999</v>
      </c>
      <c r="M54" s="609"/>
      <c r="N54" s="609"/>
      <c r="O54" s="609"/>
      <c r="P54" s="609"/>
      <c r="Q54" s="615">
        <f t="shared" si="0"/>
        <v>604442.58199999994</v>
      </c>
    </row>
    <row r="55" spans="1:17" s="596" customFormat="1" ht="35.15" customHeight="1">
      <c r="A55" s="587"/>
      <c r="B55" s="611">
        <v>2011</v>
      </c>
      <c r="C55" s="612" t="s">
        <v>8</v>
      </c>
      <c r="D55" s="616">
        <v>595950.00399999996</v>
      </c>
      <c r="E55" s="616">
        <v>8292.2000000000007</v>
      </c>
      <c r="F55" s="616">
        <v>13947</v>
      </c>
      <c r="G55" s="616">
        <v>1308</v>
      </c>
      <c r="H55" s="616">
        <v>297.084</v>
      </c>
      <c r="I55" s="616">
        <v>3398.913</v>
      </c>
      <c r="J55" s="616">
        <v>260</v>
      </c>
      <c r="K55" s="616">
        <v>235.64</v>
      </c>
      <c r="L55" s="616">
        <v>836.45799999999997</v>
      </c>
      <c r="M55" s="614"/>
      <c r="N55" s="614"/>
      <c r="O55" s="614"/>
      <c r="P55" s="614"/>
      <c r="Q55" s="615">
        <f t="shared" si="0"/>
        <v>624525.29899999988</v>
      </c>
    </row>
    <row r="56" spans="1:17" s="596" customFormat="1" ht="35.15" customHeight="1">
      <c r="A56" s="587"/>
      <c r="B56" s="611">
        <v>2011</v>
      </c>
      <c r="C56" s="612" t="s">
        <v>19</v>
      </c>
      <c r="D56" s="616">
        <v>611510.1</v>
      </c>
      <c r="E56" s="616">
        <v>8572</v>
      </c>
      <c r="F56" s="616">
        <v>11915.714</v>
      </c>
      <c r="G56" s="616">
        <v>574</v>
      </c>
      <c r="H56" s="616">
        <v>621.70100000000002</v>
      </c>
      <c r="I56" s="616">
        <v>3528.3879999999999</v>
      </c>
      <c r="J56" s="616">
        <v>295</v>
      </c>
      <c r="K56" s="616">
        <v>239.97399999999999</v>
      </c>
      <c r="L56" s="616">
        <v>1287.4449999999999</v>
      </c>
      <c r="M56" s="614"/>
      <c r="N56" s="614"/>
      <c r="O56" s="614"/>
      <c r="P56" s="614"/>
      <c r="Q56" s="615">
        <f t="shared" si="0"/>
        <v>638544.32200000004</v>
      </c>
    </row>
    <row r="57" spans="1:17" s="596" customFormat="1" ht="35.15" customHeight="1" thickBot="1">
      <c r="A57" s="587"/>
      <c r="B57" s="618">
        <v>2011</v>
      </c>
      <c r="C57" s="619" t="s">
        <v>20</v>
      </c>
      <c r="D57" s="620">
        <v>605078.36499999999</v>
      </c>
      <c r="E57" s="620">
        <v>7703.3</v>
      </c>
      <c r="F57" s="620">
        <v>12972</v>
      </c>
      <c r="G57" s="620">
        <v>94</v>
      </c>
      <c r="H57" s="620">
        <v>194.93799999999999</v>
      </c>
      <c r="I57" s="620">
        <v>2426.7719999999999</v>
      </c>
      <c r="J57" s="620">
        <v>272</v>
      </c>
      <c r="K57" s="620">
        <v>256.43</v>
      </c>
      <c r="L57" s="620">
        <v>965.64</v>
      </c>
      <c r="M57" s="621"/>
      <c r="N57" s="621"/>
      <c r="O57" s="621"/>
      <c r="P57" s="621"/>
      <c r="Q57" s="615">
        <f t="shared" si="0"/>
        <v>629963.44500000007</v>
      </c>
    </row>
    <row r="58" spans="1:17" s="596" customFormat="1" ht="35.15" customHeight="1" thickTop="1">
      <c r="A58" s="587"/>
      <c r="B58" s="627">
        <v>2010</v>
      </c>
      <c r="C58" s="628" t="s">
        <v>21</v>
      </c>
      <c r="D58" s="629">
        <v>598464.97499999998</v>
      </c>
      <c r="E58" s="629">
        <v>7353.5</v>
      </c>
      <c r="F58" s="629">
        <v>11219</v>
      </c>
      <c r="G58" s="630">
        <v>700</v>
      </c>
      <c r="H58" s="630">
        <v>139.16399999999999</v>
      </c>
      <c r="I58" s="630">
        <v>2649.95</v>
      </c>
      <c r="J58" s="630">
        <v>252</v>
      </c>
      <c r="K58" s="630">
        <v>188.328</v>
      </c>
      <c r="L58" s="630">
        <v>812.56299999999999</v>
      </c>
      <c r="M58" s="609"/>
      <c r="N58" s="609"/>
      <c r="O58" s="609"/>
      <c r="P58" s="609"/>
      <c r="Q58" s="615">
        <f t="shared" si="0"/>
        <v>621779.47999999986</v>
      </c>
    </row>
    <row r="59" spans="1:17" s="596" customFormat="1" ht="35.15" customHeight="1">
      <c r="A59" s="587"/>
      <c r="B59" s="611">
        <v>2010</v>
      </c>
      <c r="C59" s="612" t="s">
        <v>8</v>
      </c>
      <c r="D59" s="616">
        <v>590704.77800000005</v>
      </c>
      <c r="E59" s="616">
        <v>7423.8</v>
      </c>
      <c r="F59" s="616">
        <v>12186</v>
      </c>
      <c r="G59" s="616">
        <v>1047</v>
      </c>
      <c r="H59" s="616">
        <v>87.093999999999994</v>
      </c>
      <c r="I59" s="616">
        <v>2114.3240000000001</v>
      </c>
      <c r="J59" s="616">
        <v>224</v>
      </c>
      <c r="K59" s="616">
        <v>199.374</v>
      </c>
      <c r="L59" s="616">
        <v>472.75799999999998</v>
      </c>
      <c r="M59" s="614"/>
      <c r="N59" s="614"/>
      <c r="O59" s="614"/>
      <c r="P59" s="614"/>
      <c r="Q59" s="615">
        <f t="shared" si="0"/>
        <v>614459.12800000014</v>
      </c>
    </row>
    <row r="60" spans="1:17" s="596" customFormat="1" ht="35.15" customHeight="1">
      <c r="A60" s="587"/>
      <c r="B60" s="611">
        <v>2010</v>
      </c>
      <c r="C60" s="612" t="s">
        <v>19</v>
      </c>
      <c r="D60" s="616">
        <v>579218.25699999998</v>
      </c>
      <c r="E60" s="616">
        <v>7084.35</v>
      </c>
      <c r="F60" s="616">
        <v>11359.12</v>
      </c>
      <c r="G60" s="616">
        <v>200</v>
      </c>
      <c r="H60" s="616"/>
      <c r="I60" s="616">
        <v>2541.902</v>
      </c>
      <c r="J60" s="616">
        <v>201</v>
      </c>
      <c r="K60" s="616">
        <v>151.422</v>
      </c>
      <c r="L60" s="616">
        <v>206.74100000000001</v>
      </c>
      <c r="M60" s="614"/>
      <c r="N60" s="614"/>
      <c r="O60" s="614"/>
      <c r="P60" s="614"/>
      <c r="Q60" s="615">
        <f t="shared" si="0"/>
        <v>600962.79200000002</v>
      </c>
    </row>
    <row r="61" spans="1:17" s="596" customFormat="1" ht="35.15" customHeight="1" thickBot="1">
      <c r="A61" s="587"/>
      <c r="B61" s="618">
        <v>2010</v>
      </c>
      <c r="C61" s="619" t="s">
        <v>20</v>
      </c>
      <c r="D61" s="620">
        <v>555451.45799999998</v>
      </c>
      <c r="E61" s="620">
        <v>7280.15</v>
      </c>
      <c r="F61" s="620">
        <v>10598</v>
      </c>
      <c r="G61" s="620">
        <v>21</v>
      </c>
      <c r="H61" s="620"/>
      <c r="I61" s="620">
        <v>1959.537</v>
      </c>
      <c r="J61" s="620">
        <v>147</v>
      </c>
      <c r="K61" s="621"/>
      <c r="L61" s="620">
        <v>171.99100000000001</v>
      </c>
      <c r="M61" s="621"/>
      <c r="N61" s="621"/>
      <c r="O61" s="621"/>
      <c r="P61" s="621"/>
      <c r="Q61" s="615">
        <f t="shared" si="0"/>
        <v>575629.13600000006</v>
      </c>
    </row>
    <row r="62" spans="1:17" s="596" customFormat="1" ht="35.15" customHeight="1" thickTop="1">
      <c r="A62" s="587"/>
      <c r="B62" s="627">
        <v>2009</v>
      </c>
      <c r="C62" s="628" t="s">
        <v>21</v>
      </c>
      <c r="D62" s="629">
        <v>550770.34900000005</v>
      </c>
      <c r="E62" s="629">
        <v>9999.2919999999995</v>
      </c>
      <c r="F62" s="629">
        <v>10733</v>
      </c>
      <c r="G62" s="630">
        <v>132</v>
      </c>
      <c r="H62" s="630"/>
      <c r="I62" s="630">
        <v>1590.944</v>
      </c>
      <c r="J62" s="630">
        <v>88</v>
      </c>
      <c r="K62" s="609"/>
      <c r="L62" s="630">
        <v>133.46600000000001</v>
      </c>
      <c r="M62" s="609"/>
      <c r="N62" s="609"/>
      <c r="O62" s="609"/>
      <c r="P62" s="609"/>
      <c r="Q62" s="615">
        <f t="shared" si="0"/>
        <v>573447.05100000009</v>
      </c>
    </row>
    <row r="63" spans="1:17" s="596" customFormat="1" ht="35.15" customHeight="1">
      <c r="A63" s="587"/>
      <c r="B63" s="611">
        <v>2009</v>
      </c>
      <c r="C63" s="612" t="s">
        <v>8</v>
      </c>
      <c r="D63" s="616">
        <v>552725.87199999997</v>
      </c>
      <c r="E63" s="616">
        <v>12727.092000000001</v>
      </c>
      <c r="F63" s="616">
        <v>11799</v>
      </c>
      <c r="G63" s="616">
        <v>114</v>
      </c>
      <c r="H63" s="616"/>
      <c r="I63" s="616">
        <v>1274.806</v>
      </c>
      <c r="J63" s="616">
        <v>1</v>
      </c>
      <c r="K63" s="609"/>
      <c r="L63" s="616">
        <v>50</v>
      </c>
      <c r="M63" s="614"/>
      <c r="N63" s="614"/>
      <c r="O63" s="614"/>
      <c r="P63" s="614"/>
      <c r="Q63" s="615">
        <f t="shared" si="0"/>
        <v>578691.7699999999</v>
      </c>
    </row>
    <row r="64" spans="1:17" s="596" customFormat="1" ht="35.15" customHeight="1">
      <c r="A64" s="587"/>
      <c r="B64" s="611">
        <v>2009</v>
      </c>
      <c r="C64" s="612" t="s">
        <v>19</v>
      </c>
      <c r="D64" s="616">
        <v>532290.97900000005</v>
      </c>
      <c r="E64" s="616">
        <v>8433.1640000000007</v>
      </c>
      <c r="F64" s="616">
        <v>10729</v>
      </c>
      <c r="G64" s="616">
        <v>163</v>
      </c>
      <c r="H64" s="616"/>
      <c r="I64" s="616">
        <v>1030.191</v>
      </c>
      <c r="J64" s="614"/>
      <c r="K64" s="614"/>
      <c r="L64" s="614"/>
      <c r="M64" s="614"/>
      <c r="N64" s="614"/>
      <c r="O64" s="614"/>
      <c r="P64" s="614"/>
      <c r="Q64" s="615">
        <f t="shared" si="0"/>
        <v>552646.33400000003</v>
      </c>
    </row>
    <row r="65" spans="1:17" s="596" customFormat="1" ht="35.15" customHeight="1" thickBot="1">
      <c r="A65" s="587"/>
      <c r="B65" s="618">
        <v>2009</v>
      </c>
      <c r="C65" s="619" t="s">
        <v>20</v>
      </c>
      <c r="D65" s="620">
        <v>510725.201</v>
      </c>
      <c r="E65" s="620">
        <v>6975.8040000000001</v>
      </c>
      <c r="F65" s="620">
        <v>10209</v>
      </c>
      <c r="G65" s="620">
        <v>26</v>
      </c>
      <c r="H65" s="620"/>
      <c r="I65" s="620">
        <v>787.59299999999996</v>
      </c>
      <c r="J65" s="621"/>
      <c r="K65" s="621"/>
      <c r="L65" s="621"/>
      <c r="M65" s="621"/>
      <c r="N65" s="621"/>
      <c r="O65" s="621"/>
      <c r="P65" s="621"/>
      <c r="Q65" s="615">
        <f t="shared" si="0"/>
        <v>528723.598</v>
      </c>
    </row>
    <row r="66" spans="1:17" s="596" customFormat="1" ht="35.15" customHeight="1" thickTop="1">
      <c r="A66" s="587"/>
      <c r="B66" s="627">
        <v>2008</v>
      </c>
      <c r="C66" s="628" t="s">
        <v>21</v>
      </c>
      <c r="D66" s="629">
        <v>502018.56099999999</v>
      </c>
      <c r="E66" s="629">
        <v>7319.2079999999996</v>
      </c>
      <c r="F66" s="629">
        <v>10320</v>
      </c>
      <c r="G66" s="630">
        <v>72</v>
      </c>
      <c r="H66" s="630"/>
      <c r="I66" s="630">
        <v>703.83</v>
      </c>
      <c r="J66" s="609"/>
      <c r="K66" s="609"/>
      <c r="L66" s="609"/>
      <c r="M66" s="609"/>
      <c r="N66" s="609"/>
      <c r="O66" s="609"/>
      <c r="P66" s="609"/>
      <c r="Q66" s="615">
        <f t="shared" si="0"/>
        <v>520433.59899999999</v>
      </c>
    </row>
    <row r="67" spans="1:17" s="596" customFormat="1" ht="35.15" customHeight="1">
      <c r="A67" s="587"/>
      <c r="B67" s="611">
        <v>2008</v>
      </c>
      <c r="C67" s="612" t="s">
        <v>8</v>
      </c>
      <c r="D67" s="616">
        <v>498480</v>
      </c>
      <c r="E67" s="616">
        <v>5842</v>
      </c>
      <c r="F67" s="616">
        <v>12299</v>
      </c>
      <c r="G67" s="616">
        <v>7</v>
      </c>
      <c r="H67" s="616"/>
      <c r="I67" s="616">
        <v>545</v>
      </c>
      <c r="J67" s="614"/>
      <c r="K67" s="614"/>
      <c r="L67" s="614"/>
      <c r="M67" s="614"/>
      <c r="N67" s="614"/>
      <c r="O67" s="614"/>
      <c r="P67" s="614"/>
      <c r="Q67" s="615">
        <f t="shared" si="0"/>
        <v>517173</v>
      </c>
    </row>
    <row r="68" spans="1:17" s="596" customFormat="1" ht="35.15" customHeight="1">
      <c r="A68" s="587"/>
      <c r="B68" s="611">
        <v>2008</v>
      </c>
      <c r="C68" s="612" t="s">
        <v>19</v>
      </c>
      <c r="D68" s="616">
        <v>479152.72100000002</v>
      </c>
      <c r="E68" s="616">
        <v>4439.5839999999998</v>
      </c>
      <c r="F68" s="616">
        <v>10446</v>
      </c>
      <c r="G68" s="616">
        <v>0</v>
      </c>
      <c r="H68" s="616"/>
      <c r="I68" s="616">
        <v>158</v>
      </c>
      <c r="J68" s="614"/>
      <c r="K68" s="614"/>
      <c r="L68" s="614"/>
      <c r="M68" s="614"/>
      <c r="N68" s="614"/>
      <c r="O68" s="614"/>
      <c r="P68" s="614"/>
      <c r="Q68" s="615">
        <f t="shared" si="0"/>
        <v>494196.30499999999</v>
      </c>
    </row>
    <row r="69" spans="1:17" s="596" customFormat="1" ht="35.15" customHeight="1" thickBot="1">
      <c r="A69" s="587"/>
      <c r="B69" s="618">
        <v>2008</v>
      </c>
      <c r="C69" s="619" t="s">
        <v>20</v>
      </c>
      <c r="D69" s="620">
        <v>468891.1</v>
      </c>
      <c r="E69" s="620">
        <v>6280.1959999999999</v>
      </c>
      <c r="F69" s="620">
        <v>9956</v>
      </c>
      <c r="G69" s="620">
        <v>0</v>
      </c>
      <c r="H69" s="634"/>
      <c r="I69" s="621"/>
      <c r="J69" s="621"/>
      <c r="K69" s="621"/>
      <c r="L69" s="621"/>
      <c r="M69" s="621"/>
      <c r="N69" s="621"/>
      <c r="O69" s="621"/>
      <c r="P69" s="621"/>
      <c r="Q69" s="615">
        <f t="shared" ref="Q69:Q77" si="1">SUM(D69:O69)</f>
        <v>485127.29599999997</v>
      </c>
    </row>
    <row r="70" spans="1:17" s="596" customFormat="1" ht="35.15" customHeight="1" thickTop="1">
      <c r="A70" s="587"/>
      <c r="B70" s="627">
        <v>2007</v>
      </c>
      <c r="C70" s="628" t="s">
        <v>21</v>
      </c>
      <c r="D70" s="629">
        <v>463988</v>
      </c>
      <c r="E70" s="629">
        <v>7908</v>
      </c>
      <c r="F70" s="629">
        <v>10201</v>
      </c>
      <c r="G70" s="630">
        <v>61</v>
      </c>
      <c r="H70" s="635"/>
      <c r="I70" s="609"/>
      <c r="J70" s="609"/>
      <c r="K70" s="609"/>
      <c r="L70" s="609"/>
      <c r="M70" s="609"/>
      <c r="N70" s="609"/>
      <c r="O70" s="609"/>
      <c r="P70" s="609"/>
      <c r="Q70" s="615">
        <f t="shared" si="1"/>
        <v>482158</v>
      </c>
    </row>
    <row r="71" spans="1:17" s="596" customFormat="1" ht="35.15" customHeight="1">
      <c r="A71" s="587"/>
      <c r="B71" s="611">
        <v>2007</v>
      </c>
      <c r="C71" s="612" t="s">
        <v>8</v>
      </c>
      <c r="D71" s="616">
        <v>446645</v>
      </c>
      <c r="E71" s="616">
        <v>6036</v>
      </c>
      <c r="F71" s="616">
        <v>12037</v>
      </c>
      <c r="G71" s="616">
        <v>41</v>
      </c>
      <c r="H71" s="636"/>
      <c r="I71" s="614"/>
      <c r="J71" s="614"/>
      <c r="K71" s="614"/>
      <c r="L71" s="614"/>
      <c r="M71" s="614"/>
      <c r="N71" s="614"/>
      <c r="O71" s="614"/>
      <c r="P71" s="614"/>
      <c r="Q71" s="615">
        <f t="shared" si="1"/>
        <v>464759</v>
      </c>
    </row>
    <row r="72" spans="1:17" s="596" customFormat="1" ht="35.15" customHeight="1">
      <c r="A72" s="587"/>
      <c r="B72" s="611">
        <v>2007</v>
      </c>
      <c r="C72" s="612" t="s">
        <v>19</v>
      </c>
      <c r="D72" s="616">
        <v>419365</v>
      </c>
      <c r="E72" s="616">
        <v>4591</v>
      </c>
      <c r="F72" s="616">
        <v>10453</v>
      </c>
      <c r="G72" s="616">
        <v>207</v>
      </c>
      <c r="H72" s="636"/>
      <c r="I72" s="614"/>
      <c r="J72" s="614"/>
      <c r="K72" s="614"/>
      <c r="L72" s="614"/>
      <c r="M72" s="614"/>
      <c r="N72" s="614"/>
      <c r="O72" s="614"/>
      <c r="P72" s="614"/>
      <c r="Q72" s="615">
        <f t="shared" si="1"/>
        <v>434616</v>
      </c>
    </row>
    <row r="73" spans="1:17" s="596" customFormat="1" ht="35.15" customHeight="1" thickBot="1">
      <c r="A73" s="587"/>
      <c r="B73" s="618">
        <v>2007</v>
      </c>
      <c r="C73" s="619" t="s">
        <v>20</v>
      </c>
      <c r="D73" s="620">
        <v>429207</v>
      </c>
      <c r="E73" s="620">
        <v>3436.4</v>
      </c>
      <c r="F73" s="620">
        <v>10154</v>
      </c>
      <c r="G73" s="620">
        <v>341</v>
      </c>
      <c r="H73" s="634"/>
      <c r="I73" s="621"/>
      <c r="J73" s="621"/>
      <c r="K73" s="621"/>
      <c r="L73" s="621"/>
      <c r="M73" s="621"/>
      <c r="N73" s="621"/>
      <c r="O73" s="621"/>
      <c r="P73" s="621"/>
      <c r="Q73" s="615">
        <f t="shared" si="1"/>
        <v>443138.4</v>
      </c>
    </row>
    <row r="74" spans="1:17" s="596" customFormat="1" ht="35.15" customHeight="1" thickTop="1">
      <c r="A74" s="587"/>
      <c r="B74" s="627">
        <v>2006</v>
      </c>
      <c r="C74" s="628" t="s">
        <v>21</v>
      </c>
      <c r="D74" s="629">
        <v>403438</v>
      </c>
      <c r="E74" s="629">
        <v>3009</v>
      </c>
      <c r="F74" s="629">
        <v>10154</v>
      </c>
      <c r="G74" s="630">
        <v>341</v>
      </c>
      <c r="H74" s="635"/>
      <c r="I74" s="609"/>
      <c r="J74" s="609"/>
      <c r="K74" s="609"/>
      <c r="L74" s="609"/>
      <c r="M74" s="609"/>
      <c r="N74" s="609"/>
      <c r="O74" s="609"/>
      <c r="P74" s="609"/>
      <c r="Q74" s="615">
        <f t="shared" si="1"/>
        <v>416942</v>
      </c>
    </row>
    <row r="75" spans="1:17" s="596" customFormat="1" ht="35.15" customHeight="1">
      <c r="A75" s="587"/>
      <c r="B75" s="611">
        <v>2006</v>
      </c>
      <c r="C75" s="612" t="s">
        <v>8</v>
      </c>
      <c r="D75" s="616">
        <v>369678</v>
      </c>
      <c r="E75" s="616">
        <v>1647</v>
      </c>
      <c r="F75" s="616">
        <v>12041</v>
      </c>
      <c r="G75" s="616">
        <v>561</v>
      </c>
      <c r="H75" s="636"/>
      <c r="I75" s="614"/>
      <c r="J75" s="614"/>
      <c r="K75" s="614"/>
      <c r="L75" s="614"/>
      <c r="M75" s="614"/>
      <c r="N75" s="614"/>
      <c r="O75" s="614"/>
      <c r="P75" s="614"/>
      <c r="Q75" s="615">
        <f t="shared" si="1"/>
        <v>383927</v>
      </c>
    </row>
    <row r="76" spans="1:17" s="596" customFormat="1" ht="35.15" customHeight="1">
      <c r="A76" s="587"/>
      <c r="B76" s="611">
        <v>2006</v>
      </c>
      <c r="C76" s="612" t="s">
        <v>19</v>
      </c>
      <c r="D76" s="616">
        <v>359293</v>
      </c>
      <c r="E76" s="616">
        <v>2680</v>
      </c>
      <c r="F76" s="616">
        <v>9167</v>
      </c>
      <c r="G76" s="616">
        <v>740</v>
      </c>
      <c r="H76" s="636"/>
      <c r="I76" s="614"/>
      <c r="J76" s="614"/>
      <c r="K76" s="614"/>
      <c r="L76" s="614"/>
      <c r="M76" s="614"/>
      <c r="N76" s="614"/>
      <c r="O76" s="614"/>
      <c r="P76" s="614"/>
      <c r="Q76" s="615">
        <f t="shared" si="1"/>
        <v>371880</v>
      </c>
    </row>
    <row r="77" spans="1:17" s="596" customFormat="1" ht="35.15" customHeight="1" thickBot="1">
      <c r="A77" s="587"/>
      <c r="B77" s="637">
        <v>2006</v>
      </c>
      <c r="C77" s="638" t="s">
        <v>20</v>
      </c>
      <c r="D77" s="639">
        <v>370601</v>
      </c>
      <c r="E77" s="639">
        <v>3105</v>
      </c>
      <c r="F77" s="639">
        <v>8666</v>
      </c>
      <c r="G77" s="639">
        <v>833</v>
      </c>
      <c r="H77" s="640"/>
      <c r="I77" s="641"/>
      <c r="J77" s="641"/>
      <c r="K77" s="641"/>
      <c r="L77" s="641"/>
      <c r="M77" s="641"/>
      <c r="N77" s="641"/>
      <c r="O77" s="641"/>
      <c r="P77" s="641"/>
      <c r="Q77" s="642">
        <f t="shared" si="1"/>
        <v>383205</v>
      </c>
    </row>
    <row r="78" spans="1:17" ht="16" thickTop="1">
      <c r="B78" s="644" t="s">
        <v>777</v>
      </c>
      <c r="C78" s="644"/>
      <c r="D78" s="645"/>
      <c r="E78" s="645"/>
      <c r="F78" s="646"/>
      <c r="G78" s="647"/>
      <c r="H78" s="647"/>
      <c r="I78" s="647"/>
      <c r="J78" s="647"/>
      <c r="K78" s="647"/>
      <c r="L78" s="647"/>
      <c r="M78" s="647"/>
      <c r="N78" s="647"/>
      <c r="O78" s="647"/>
      <c r="P78" s="647"/>
    </row>
    <row r="79" spans="1:17" ht="15.5">
      <c r="B79" s="644" t="s">
        <v>778</v>
      </c>
      <c r="C79" s="649"/>
      <c r="D79" s="645"/>
      <c r="E79" s="645"/>
      <c r="F79" s="646"/>
      <c r="G79" s="647"/>
      <c r="H79" s="647"/>
      <c r="I79" s="647"/>
      <c r="J79" s="650"/>
    </row>
    <row r="80" spans="1:17" ht="15.5">
      <c r="B80" s="644" t="s">
        <v>779</v>
      </c>
      <c r="C80" s="649"/>
      <c r="D80" s="645"/>
      <c r="E80" s="645"/>
      <c r="F80" s="652"/>
      <c r="G80" s="643"/>
      <c r="H80" s="643"/>
      <c r="I80" s="643"/>
      <c r="J80" s="652"/>
    </row>
    <row r="81" spans="2:10" ht="15.5">
      <c r="B81" s="653" t="s">
        <v>780</v>
      </c>
      <c r="C81" s="645"/>
      <c r="D81" s="645"/>
      <c r="E81" s="645"/>
      <c r="F81" s="650"/>
      <c r="G81" s="643"/>
      <c r="H81" s="643"/>
      <c r="I81" s="643"/>
      <c r="J81" s="650"/>
    </row>
    <row r="82" spans="2:10" ht="15.5">
      <c r="B82" s="519"/>
      <c r="C82" s="653" t="s">
        <v>781</v>
      </c>
      <c r="D82" s="645"/>
      <c r="E82" s="645"/>
      <c r="F82" s="650"/>
      <c r="G82" s="650"/>
      <c r="H82" s="650"/>
      <c r="I82" s="650"/>
      <c r="J82" s="650"/>
    </row>
    <row r="83" spans="2:10" ht="15.5">
      <c r="B83" s="520"/>
      <c r="C83" s="653" t="s">
        <v>782</v>
      </c>
      <c r="D83" s="645"/>
      <c r="E83" s="645"/>
    </row>
    <row r="84" spans="2:10" ht="15.5">
      <c r="B84" s="521"/>
      <c r="C84" s="644" t="s">
        <v>791</v>
      </c>
      <c r="D84" s="645"/>
      <c r="E84" s="645"/>
    </row>
  </sheetData>
  <mergeCells count="1">
    <mergeCell ref="B1:N1"/>
  </mergeCells>
  <pageMargins left="0.7" right="0.7" top="0.75" bottom="0.75" header="0.3" footer="0.3"/>
  <pageSetup orientation="portrait" r:id="rId1"/>
  <headerFooter>
    <oddFooter>&amp;C&amp;K008004&amp;10&amp;"Calibri"Official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7F086-1871-4F22-A53F-B125AD943A5B}">
  <sheetPr published="0" codeName="Sheet6">
    <tabColor rgb="FF92D050"/>
    <outlinePr summaryBelow="0" summaryRight="0"/>
    <pageSetUpPr fitToPage="1"/>
  </sheetPr>
  <dimension ref="A1:R85"/>
  <sheetViews>
    <sheetView zoomScaleNormal="100" workbookViewId="0">
      <selection activeCell="F8" sqref="F8"/>
    </sheetView>
  </sheetViews>
  <sheetFormatPr defaultColWidth="8.81640625" defaultRowHeight="13"/>
  <cols>
    <col min="1" max="1" width="18.54296875" style="654" customWidth="1"/>
    <col min="2" max="16" width="15.54296875" style="685" customWidth="1"/>
    <col min="17" max="17" width="15.54296875" style="686" customWidth="1"/>
    <col min="18" max="16384" width="8.81640625" style="654"/>
  </cols>
  <sheetData>
    <row r="1" spans="1:18" ht="18" customHeight="1" thickBot="1">
      <c r="B1" s="911" t="s">
        <v>792</v>
      </c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1"/>
      <c r="Q1" s="911"/>
    </row>
    <row r="2" spans="1:18" s="655" customFormat="1" ht="19" hidden="1" thickBot="1">
      <c r="B2" s="656"/>
      <c r="C2" s="656"/>
      <c r="D2" s="657">
        <v>101</v>
      </c>
      <c r="E2" s="657">
        <v>102</v>
      </c>
      <c r="F2" s="657">
        <v>103</v>
      </c>
      <c r="G2" s="657">
        <v>104</v>
      </c>
      <c r="H2" s="657">
        <v>105</v>
      </c>
      <c r="I2" s="657">
        <v>106</v>
      </c>
      <c r="J2" s="657">
        <v>107</v>
      </c>
      <c r="K2" s="657">
        <v>108</v>
      </c>
      <c r="L2" s="657">
        <v>109</v>
      </c>
      <c r="M2" s="657">
        <v>110</v>
      </c>
      <c r="N2" s="657">
        <v>111</v>
      </c>
      <c r="O2" s="657"/>
      <c r="P2" s="657"/>
      <c r="Q2" s="658"/>
    </row>
    <row r="3" spans="1:18" s="659" customFormat="1" ht="66.75" customHeight="1" thickBot="1">
      <c r="B3" s="660" t="s">
        <v>774</v>
      </c>
      <c r="C3" s="541" t="s">
        <v>775</v>
      </c>
      <c r="D3" s="541" t="s">
        <v>27</v>
      </c>
      <c r="E3" s="541" t="s">
        <v>143</v>
      </c>
      <c r="F3" s="541" t="s">
        <v>16</v>
      </c>
      <c r="G3" s="541" t="s">
        <v>79</v>
      </c>
      <c r="H3" s="541" t="s">
        <v>673</v>
      </c>
      <c r="I3" s="541" t="s">
        <v>674</v>
      </c>
      <c r="J3" s="541" t="s">
        <v>793</v>
      </c>
      <c r="K3" s="541" t="s">
        <v>794</v>
      </c>
      <c r="L3" s="541" t="s">
        <v>676</v>
      </c>
      <c r="M3" s="541" t="s">
        <v>677</v>
      </c>
      <c r="N3" s="541" t="s">
        <v>790</v>
      </c>
      <c r="O3" s="541" t="s">
        <v>23</v>
      </c>
      <c r="P3" s="661" t="s">
        <v>521</v>
      </c>
      <c r="Q3" s="662" t="s">
        <v>788</v>
      </c>
    </row>
    <row r="4" spans="1:18" s="659" customFormat="1" ht="30.75" customHeight="1">
      <c r="B4" s="457">
        <v>2024</v>
      </c>
      <c r="C4" s="458" t="s">
        <v>8</v>
      </c>
      <c r="D4" s="459">
        <v>345636.40873199998</v>
      </c>
      <c r="E4" s="459">
        <v>19304.863597</v>
      </c>
      <c r="F4" s="459">
        <v>15042.266124</v>
      </c>
      <c r="G4" s="459">
        <v>4714.2658369999999</v>
      </c>
      <c r="H4" s="459">
        <v>224.04159000000001</v>
      </c>
      <c r="I4" s="460"/>
      <c r="J4" s="460"/>
      <c r="K4" s="460"/>
      <c r="L4" s="459">
        <v>898.46794599999998</v>
      </c>
      <c r="M4" s="663" t="s">
        <v>678</v>
      </c>
      <c r="N4" s="459">
        <v>14084.850081000001</v>
      </c>
      <c r="O4" s="459">
        <v>1157.895912</v>
      </c>
      <c r="P4" s="664">
        <v>89.442317000000003</v>
      </c>
      <c r="Q4" s="665">
        <f>SUM(D4:P4)</f>
        <v>401152.50213599997</v>
      </c>
    </row>
    <row r="5" spans="1:18" s="659" customFormat="1" ht="30.75" customHeight="1">
      <c r="B5" s="471">
        <v>2024</v>
      </c>
      <c r="C5" s="472" t="s">
        <v>19</v>
      </c>
      <c r="D5" s="473">
        <v>331619.43274100003</v>
      </c>
      <c r="E5" s="473">
        <v>18941.745883</v>
      </c>
      <c r="F5" s="473">
        <v>12213.768521</v>
      </c>
      <c r="G5" s="473">
        <v>6801.358432</v>
      </c>
      <c r="H5" s="473">
        <v>169.26154299999999</v>
      </c>
      <c r="I5" s="474"/>
      <c r="J5" s="474"/>
      <c r="K5" s="474"/>
      <c r="L5" s="473">
        <v>1047.1065040000001</v>
      </c>
      <c r="M5" s="473">
        <v>364.564886</v>
      </c>
      <c r="N5" s="473">
        <v>13141.871719999999</v>
      </c>
      <c r="O5" s="473">
        <v>665.64719400000001</v>
      </c>
      <c r="P5" s="666"/>
      <c r="Q5" s="667">
        <f>SUM(D5:P5)</f>
        <v>384964.75742400007</v>
      </c>
    </row>
    <row r="6" spans="1:18" s="659" customFormat="1" ht="30.75" customHeight="1" thickBot="1">
      <c r="B6" s="668">
        <v>2024</v>
      </c>
      <c r="C6" s="548" t="s">
        <v>20</v>
      </c>
      <c r="D6" s="549">
        <v>321831.759257</v>
      </c>
      <c r="E6" s="549">
        <v>21661.473107999998</v>
      </c>
      <c r="F6" s="549">
        <v>11259.978428</v>
      </c>
      <c r="G6" s="549">
        <v>6909.55044</v>
      </c>
      <c r="H6" s="549">
        <v>168.31440699999999</v>
      </c>
      <c r="I6" s="669"/>
      <c r="J6" s="669"/>
      <c r="K6" s="669"/>
      <c r="L6" s="549">
        <v>1075.0346770000001</v>
      </c>
      <c r="M6" s="549">
        <v>939.77945299999999</v>
      </c>
      <c r="N6" s="549">
        <v>12166.638478999999</v>
      </c>
      <c r="O6" s="549">
        <v>1402.8852879999999</v>
      </c>
      <c r="P6" s="670"/>
      <c r="Q6" s="671">
        <f t="shared" ref="Q6:Q69" si="0">SUM(D6:O6)</f>
        <v>377415.41353700007</v>
      </c>
    </row>
    <row r="7" spans="1:18" s="488" customFormat="1" ht="35.15" customHeight="1" thickTop="1" thickBot="1">
      <c r="A7" s="483"/>
      <c r="B7" s="478">
        <v>2023</v>
      </c>
      <c r="C7" s="479" t="s">
        <v>21</v>
      </c>
      <c r="D7" s="484">
        <v>342161.97207900003</v>
      </c>
      <c r="E7" s="484">
        <v>24204.65639</v>
      </c>
      <c r="F7" s="484">
        <v>10672.356048</v>
      </c>
      <c r="G7" s="484">
        <v>8026.2514870000005</v>
      </c>
      <c r="H7" s="484">
        <v>158.806468</v>
      </c>
      <c r="I7" s="481"/>
      <c r="J7" s="481"/>
      <c r="K7" s="481"/>
      <c r="L7" s="494">
        <v>1213.247063</v>
      </c>
      <c r="M7" s="494">
        <v>1108.949253</v>
      </c>
      <c r="N7" s="494">
        <v>11579.805408</v>
      </c>
      <c r="O7" s="494">
        <v>1368.192014</v>
      </c>
      <c r="P7" s="672"/>
      <c r="Q7" s="673">
        <f t="shared" si="0"/>
        <v>400494.23621</v>
      </c>
      <c r="R7" s="674"/>
    </row>
    <row r="8" spans="1:18" s="488" customFormat="1" ht="35.15" customHeight="1">
      <c r="A8" s="483"/>
      <c r="B8" s="478">
        <v>2023</v>
      </c>
      <c r="C8" s="479" t="s">
        <v>8</v>
      </c>
      <c r="D8" s="473">
        <v>330183.84000000003</v>
      </c>
      <c r="E8" s="473">
        <v>16770.75</v>
      </c>
      <c r="F8" s="473">
        <v>12211.93</v>
      </c>
      <c r="G8" s="473">
        <v>16227.14</v>
      </c>
      <c r="H8" s="473">
        <v>145.66999999999999</v>
      </c>
      <c r="I8" s="481"/>
      <c r="J8" s="481"/>
      <c r="K8" s="592" t="s">
        <v>678</v>
      </c>
      <c r="L8" s="473">
        <v>976.66</v>
      </c>
      <c r="M8" s="473">
        <v>1037.8699999999999</v>
      </c>
      <c r="N8" s="499">
        <v>11615.03</v>
      </c>
      <c r="O8" s="544">
        <v>933.08</v>
      </c>
      <c r="P8" s="675"/>
      <c r="Q8" s="673">
        <f t="shared" si="0"/>
        <v>390101.97000000003</v>
      </c>
    </row>
    <row r="9" spans="1:18" s="488" customFormat="1" ht="35.15" customHeight="1">
      <c r="A9" s="483"/>
      <c r="B9" s="478">
        <v>2023</v>
      </c>
      <c r="C9" s="479" t="s">
        <v>19</v>
      </c>
      <c r="D9" s="484">
        <v>320268.78298100003</v>
      </c>
      <c r="E9" s="484">
        <v>26999.160175000001</v>
      </c>
      <c r="F9" s="484">
        <v>9560.2041800000006</v>
      </c>
      <c r="G9" s="484">
        <v>2760.1755330000001</v>
      </c>
      <c r="H9" s="484">
        <v>172.23942700000001</v>
      </c>
      <c r="I9" s="481"/>
      <c r="J9" s="481"/>
      <c r="K9" s="484">
        <v>325.989912</v>
      </c>
      <c r="L9" s="484">
        <v>926.79164300000002</v>
      </c>
      <c r="M9" s="484">
        <v>976.92951500000004</v>
      </c>
      <c r="N9" s="494">
        <v>9190.7928890000003</v>
      </c>
      <c r="O9" s="494">
        <v>526.81880000000001</v>
      </c>
      <c r="P9" s="675"/>
      <c r="Q9" s="673">
        <f t="shared" si="0"/>
        <v>371707.88505500002</v>
      </c>
    </row>
    <row r="10" spans="1:18" s="659" customFormat="1" ht="30.75" customHeight="1" thickBot="1">
      <c r="B10" s="489">
        <v>2023</v>
      </c>
      <c r="C10" s="490" t="s">
        <v>20</v>
      </c>
      <c r="D10" s="491">
        <v>321752.653299</v>
      </c>
      <c r="E10" s="491">
        <v>26171.177027000002</v>
      </c>
      <c r="F10" s="491">
        <v>9147.3529319999998</v>
      </c>
      <c r="G10" s="491">
        <v>394.61062199999998</v>
      </c>
      <c r="H10" s="491">
        <v>166.18068400000001</v>
      </c>
      <c r="I10" s="493"/>
      <c r="J10" s="493"/>
      <c r="K10" s="491">
        <v>355.57754299999999</v>
      </c>
      <c r="L10" s="491">
        <v>750.80950499999994</v>
      </c>
      <c r="M10" s="491">
        <v>969.79622500000005</v>
      </c>
      <c r="N10" s="491">
        <v>7733.5497079999996</v>
      </c>
      <c r="O10" s="491">
        <v>451.18590699999999</v>
      </c>
      <c r="P10" s="670"/>
      <c r="Q10" s="676">
        <f t="shared" si="0"/>
        <v>367892.89345199999</v>
      </c>
    </row>
    <row r="11" spans="1:18" s="659" customFormat="1" ht="31.5" customHeight="1" thickTop="1">
      <c r="B11" s="478">
        <v>2022</v>
      </c>
      <c r="C11" s="479" t="s">
        <v>21</v>
      </c>
      <c r="D11" s="473">
        <v>293199.14020299999</v>
      </c>
      <c r="E11" s="677">
        <v>28923.853845000001</v>
      </c>
      <c r="F11" s="677">
        <v>7300.2848110000004</v>
      </c>
      <c r="G11" s="484">
        <v>413.97110099999998</v>
      </c>
      <c r="H11" s="677">
        <v>198.29177100000001</v>
      </c>
      <c r="I11" s="474"/>
      <c r="J11" s="474"/>
      <c r="K11" s="677">
        <v>334.900938</v>
      </c>
      <c r="L11" s="677">
        <v>1046.851161</v>
      </c>
      <c r="M11" s="677">
        <v>653.38852299999996</v>
      </c>
      <c r="N11" s="677">
        <v>8469.3257570000005</v>
      </c>
      <c r="O11" s="677">
        <v>532.47493799999995</v>
      </c>
      <c r="P11" s="672"/>
      <c r="Q11" s="673">
        <f t="shared" si="0"/>
        <v>341072.48304800002</v>
      </c>
    </row>
    <row r="12" spans="1:18" s="488" customFormat="1" ht="35.15" customHeight="1">
      <c r="A12" s="483"/>
      <c r="B12" s="478">
        <v>2022</v>
      </c>
      <c r="C12" s="479" t="s">
        <v>8</v>
      </c>
      <c r="D12" s="473">
        <v>263948.55582899996</v>
      </c>
      <c r="E12" s="473">
        <v>22529.747522000001</v>
      </c>
      <c r="F12" s="473">
        <v>8570.4449380000005</v>
      </c>
      <c r="G12" s="473">
        <v>505.958392</v>
      </c>
      <c r="H12" s="473">
        <v>141.33492899999999</v>
      </c>
      <c r="I12" s="481"/>
      <c r="J12" s="481"/>
      <c r="K12" s="473">
        <v>299.53410500000001</v>
      </c>
      <c r="L12" s="473">
        <v>857.55073700000003</v>
      </c>
      <c r="M12" s="473">
        <v>711.03179999999998</v>
      </c>
      <c r="N12" s="499">
        <v>6768.3894190000001</v>
      </c>
      <c r="O12" s="499">
        <v>489.82522899999998</v>
      </c>
      <c r="P12" s="675"/>
      <c r="Q12" s="673">
        <f t="shared" si="0"/>
        <v>304822.37290000002</v>
      </c>
    </row>
    <row r="13" spans="1:18" s="488" customFormat="1" ht="35.15" customHeight="1">
      <c r="A13" s="483"/>
      <c r="B13" s="478">
        <v>2022</v>
      </c>
      <c r="C13" s="479" t="s">
        <v>19</v>
      </c>
      <c r="D13" s="484">
        <v>299089.34592200001</v>
      </c>
      <c r="E13" s="484">
        <v>26767.111424999999</v>
      </c>
      <c r="F13" s="484">
        <v>6460.1242739999998</v>
      </c>
      <c r="G13" s="484">
        <v>542.61080100000004</v>
      </c>
      <c r="H13" s="484">
        <v>130.787689</v>
      </c>
      <c r="I13" s="481"/>
      <c r="J13" s="481"/>
      <c r="K13" s="484">
        <v>274.37117899999998</v>
      </c>
      <c r="L13" s="484">
        <v>947.48754699999995</v>
      </c>
      <c r="M13" s="484">
        <v>350.32120700000002</v>
      </c>
      <c r="N13" s="494">
        <v>7311.1690490000001</v>
      </c>
      <c r="O13" s="464"/>
      <c r="P13" s="675"/>
      <c r="Q13" s="673">
        <f t="shared" si="0"/>
        <v>341873.32909300004</v>
      </c>
    </row>
    <row r="14" spans="1:18" s="488" customFormat="1" ht="35.15" customHeight="1" thickBot="1">
      <c r="A14" s="483"/>
      <c r="B14" s="489">
        <v>2022</v>
      </c>
      <c r="C14" s="490" t="s">
        <v>20</v>
      </c>
      <c r="D14" s="491">
        <v>300706.152619</v>
      </c>
      <c r="E14" s="491">
        <v>33911.585517</v>
      </c>
      <c r="F14" s="491">
        <v>6625.3605610000004</v>
      </c>
      <c r="G14" s="491">
        <v>650.08119499999998</v>
      </c>
      <c r="H14" s="491">
        <v>128.74107599999999</v>
      </c>
      <c r="I14" s="493"/>
      <c r="J14" s="493"/>
      <c r="K14" s="491">
        <v>302.10904599999998</v>
      </c>
      <c r="L14" s="491">
        <v>824.26169700000003</v>
      </c>
      <c r="M14" s="491">
        <v>839.84730300000001</v>
      </c>
      <c r="N14" s="495">
        <v>6753.5794910000004</v>
      </c>
      <c r="O14" s="469"/>
      <c r="P14" s="670"/>
      <c r="Q14" s="676">
        <f t="shared" si="0"/>
        <v>350741.71850499994</v>
      </c>
    </row>
    <row r="15" spans="1:18" s="488" customFormat="1" ht="35.15" customHeight="1" thickTop="1">
      <c r="A15" s="483"/>
      <c r="B15" s="478">
        <v>2021</v>
      </c>
      <c r="C15" s="479" t="s">
        <v>21</v>
      </c>
      <c r="D15" s="484">
        <v>271940.78272900003</v>
      </c>
      <c r="E15" s="484">
        <v>28579.570624</v>
      </c>
      <c r="F15" s="484">
        <v>7763.9585779999998</v>
      </c>
      <c r="G15" s="484">
        <v>584.44281899999999</v>
      </c>
      <c r="H15" s="484">
        <v>142.829938</v>
      </c>
      <c r="I15" s="474"/>
      <c r="J15" s="474"/>
      <c r="K15" s="484">
        <v>267.80044099999998</v>
      </c>
      <c r="L15" s="484">
        <v>833.48314600000003</v>
      </c>
      <c r="M15" s="484">
        <v>519.60568000000001</v>
      </c>
      <c r="N15" s="484">
        <v>7280.1169890000001</v>
      </c>
      <c r="O15" s="476"/>
      <c r="P15" s="672"/>
      <c r="Q15" s="673">
        <f t="shared" si="0"/>
        <v>317912.59094400005</v>
      </c>
    </row>
    <row r="16" spans="1:18" s="488" customFormat="1" ht="35.15" customHeight="1">
      <c r="A16" s="483"/>
      <c r="B16" s="478">
        <v>2021</v>
      </c>
      <c r="C16" s="479" t="s">
        <v>8</v>
      </c>
      <c r="D16" s="484">
        <v>293003.73930900003</v>
      </c>
      <c r="E16" s="484">
        <v>29008.391509000001</v>
      </c>
      <c r="F16" s="484">
        <v>6800.6821229999996</v>
      </c>
      <c r="G16" s="484">
        <v>548.08238500000004</v>
      </c>
      <c r="H16" s="484">
        <v>123.754698</v>
      </c>
      <c r="I16" s="481"/>
      <c r="J16" s="481"/>
      <c r="K16" s="484">
        <v>243.245475</v>
      </c>
      <c r="L16" s="484">
        <v>624.71860100000004</v>
      </c>
      <c r="M16" s="484">
        <v>539.15365599999996</v>
      </c>
      <c r="N16" s="484">
        <v>5708.3742970000003</v>
      </c>
      <c r="O16" s="464"/>
      <c r="P16" s="675"/>
      <c r="Q16" s="673">
        <f t="shared" si="0"/>
        <v>336600.14205299993</v>
      </c>
    </row>
    <row r="17" spans="1:17" s="488" customFormat="1" ht="35.15" customHeight="1">
      <c r="A17" s="483"/>
      <c r="B17" s="478">
        <v>2021</v>
      </c>
      <c r="C17" s="479" t="s">
        <v>19</v>
      </c>
      <c r="D17" s="484">
        <v>303372.77307200001</v>
      </c>
      <c r="E17" s="484">
        <v>22365.479945999999</v>
      </c>
      <c r="F17" s="484">
        <v>5418.2774550000004</v>
      </c>
      <c r="G17" s="484">
        <v>591.51407800000004</v>
      </c>
      <c r="H17" s="484">
        <v>125.45893</v>
      </c>
      <c r="I17" s="481"/>
      <c r="J17" s="592" t="s">
        <v>678</v>
      </c>
      <c r="K17" s="484">
        <v>182.74689499999999</v>
      </c>
      <c r="L17" s="484">
        <v>652.86175800000001</v>
      </c>
      <c r="M17" s="484">
        <v>398.26574399999998</v>
      </c>
      <c r="N17" s="494">
        <v>5587.8218909999996</v>
      </c>
      <c r="O17" s="464"/>
      <c r="P17" s="675"/>
      <c r="Q17" s="673">
        <f t="shared" si="0"/>
        <v>338695.19976899994</v>
      </c>
    </row>
    <row r="18" spans="1:17" s="488" customFormat="1" ht="35.15" customHeight="1" thickBot="1">
      <c r="A18" s="483"/>
      <c r="B18" s="489">
        <v>2021</v>
      </c>
      <c r="C18" s="490" t="s">
        <v>20</v>
      </c>
      <c r="D18" s="491">
        <v>298493.19213699998</v>
      </c>
      <c r="E18" s="491">
        <v>21462.106932999999</v>
      </c>
      <c r="F18" s="491">
        <v>5586.8960960000004</v>
      </c>
      <c r="G18" s="491">
        <v>636.79691300000002</v>
      </c>
      <c r="H18" s="491">
        <v>129.35827499999999</v>
      </c>
      <c r="I18" s="493"/>
      <c r="J18" s="491">
        <v>513.86016500000005</v>
      </c>
      <c r="K18" s="491">
        <v>194.276084</v>
      </c>
      <c r="L18" s="491">
        <v>621.66830000000004</v>
      </c>
      <c r="M18" s="491">
        <v>392.33009199999998</v>
      </c>
      <c r="N18" s="495">
        <v>5792.1613960000004</v>
      </c>
      <c r="O18" s="469"/>
      <c r="P18" s="670"/>
      <c r="Q18" s="676">
        <f t="shared" si="0"/>
        <v>333822.64639100002</v>
      </c>
    </row>
    <row r="19" spans="1:17" s="488" customFormat="1" ht="35.15" customHeight="1" thickTop="1">
      <c r="A19" s="483"/>
      <c r="B19" s="501">
        <v>2020</v>
      </c>
      <c r="C19" s="502" t="s">
        <v>21</v>
      </c>
      <c r="D19" s="678">
        <v>288069.39316400001</v>
      </c>
      <c r="E19" s="678">
        <v>12236.989663</v>
      </c>
      <c r="F19" s="678">
        <v>5293.4282359999997</v>
      </c>
      <c r="G19" s="679">
        <v>597.78241200000002</v>
      </c>
      <c r="H19" s="679">
        <v>153.17411100000001</v>
      </c>
      <c r="I19" s="474"/>
      <c r="J19" s="679">
        <v>837.76833699999997</v>
      </c>
      <c r="K19" s="679">
        <v>189.963864</v>
      </c>
      <c r="L19" s="679">
        <v>609.502701</v>
      </c>
      <c r="M19" s="679">
        <v>409.88212099999998</v>
      </c>
      <c r="N19" s="679">
        <v>5075.1152670000001</v>
      </c>
      <c r="O19" s="476"/>
      <c r="P19" s="672"/>
      <c r="Q19" s="673">
        <f t="shared" si="0"/>
        <v>313472.99987599993</v>
      </c>
    </row>
    <row r="20" spans="1:17" s="488" customFormat="1" ht="35.15" customHeight="1">
      <c r="A20" s="483"/>
      <c r="B20" s="478">
        <v>2020</v>
      </c>
      <c r="C20" s="479" t="s">
        <v>8</v>
      </c>
      <c r="D20" s="484">
        <v>281427.59020600002</v>
      </c>
      <c r="E20" s="484">
        <v>14165.533111000001</v>
      </c>
      <c r="F20" s="484">
        <v>7201.5348729999996</v>
      </c>
      <c r="G20" s="484">
        <v>652.03784900000005</v>
      </c>
      <c r="H20" s="484">
        <v>176.62184400000001</v>
      </c>
      <c r="I20" s="474"/>
      <c r="J20" s="484">
        <v>621.49500499999999</v>
      </c>
      <c r="K20" s="484">
        <v>149.19791599999999</v>
      </c>
      <c r="L20" s="484">
        <v>571.13388799999996</v>
      </c>
      <c r="M20" s="484">
        <v>406.16218700000002</v>
      </c>
      <c r="N20" s="484">
        <v>4583.2293929999996</v>
      </c>
      <c r="O20" s="464"/>
      <c r="P20" s="675"/>
      <c r="Q20" s="673">
        <f t="shared" si="0"/>
        <v>309954.536272</v>
      </c>
    </row>
    <row r="21" spans="1:17" s="488" customFormat="1" ht="35.15" customHeight="1">
      <c r="A21" s="483"/>
      <c r="B21" s="478">
        <v>2020</v>
      </c>
      <c r="C21" s="479" t="s">
        <v>19</v>
      </c>
      <c r="D21" s="484">
        <v>246327.80491899999</v>
      </c>
      <c r="E21" s="484">
        <v>10895.612705</v>
      </c>
      <c r="F21" s="484">
        <v>5308.1667989999996</v>
      </c>
      <c r="G21" s="484">
        <v>418.51882999999998</v>
      </c>
      <c r="H21" s="484">
        <v>135.35759100000001</v>
      </c>
      <c r="I21" s="481"/>
      <c r="J21" s="484">
        <v>554.81435199999999</v>
      </c>
      <c r="K21" s="484">
        <v>140.97265100000001</v>
      </c>
      <c r="L21" s="484">
        <v>515.17819799999995</v>
      </c>
      <c r="M21" s="484">
        <v>327.05478299999999</v>
      </c>
      <c r="N21" s="494">
        <v>7099.9188990000002</v>
      </c>
      <c r="O21" s="464"/>
      <c r="P21" s="675"/>
      <c r="Q21" s="673">
        <f t="shared" si="0"/>
        <v>271723.39972700004</v>
      </c>
    </row>
    <row r="22" spans="1:17" s="488" customFormat="1" ht="35.15" customHeight="1" thickBot="1">
      <c r="A22" s="483"/>
      <c r="B22" s="489">
        <v>2020</v>
      </c>
      <c r="C22" s="490" t="s">
        <v>20</v>
      </c>
      <c r="D22" s="491">
        <v>297466.99358499999</v>
      </c>
      <c r="E22" s="491">
        <v>11609.508109</v>
      </c>
      <c r="F22" s="491">
        <v>4914.761931</v>
      </c>
      <c r="G22" s="491">
        <v>367.85457200000002</v>
      </c>
      <c r="H22" s="491">
        <v>202.23321200000001</v>
      </c>
      <c r="I22" s="493"/>
      <c r="J22" s="491">
        <v>496.90958999999998</v>
      </c>
      <c r="K22" s="491">
        <v>166.373683</v>
      </c>
      <c r="L22" s="491">
        <v>526.21092799999997</v>
      </c>
      <c r="M22" s="491">
        <v>399.11339500000003</v>
      </c>
      <c r="N22" s="495">
        <v>7217.5721430000003</v>
      </c>
      <c r="O22" s="469"/>
      <c r="P22" s="670"/>
      <c r="Q22" s="676">
        <f t="shared" si="0"/>
        <v>323367.53114799992</v>
      </c>
    </row>
    <row r="23" spans="1:17" s="488" customFormat="1" ht="35.15" customHeight="1" thickTop="1">
      <c r="A23" s="483"/>
      <c r="B23" s="501">
        <v>2019</v>
      </c>
      <c r="C23" s="502" t="s">
        <v>21</v>
      </c>
      <c r="D23" s="678">
        <v>241449.98107499999</v>
      </c>
      <c r="E23" s="678">
        <v>18014.449592000001</v>
      </c>
      <c r="F23" s="678">
        <v>5032.0129399999996</v>
      </c>
      <c r="G23" s="679">
        <v>754.76815299999998</v>
      </c>
      <c r="H23" s="679">
        <v>185.746793</v>
      </c>
      <c r="I23" s="474"/>
      <c r="J23" s="679">
        <v>645.24262599999997</v>
      </c>
      <c r="K23" s="679">
        <v>182.16026299999999</v>
      </c>
      <c r="L23" s="679">
        <v>533.91839900000002</v>
      </c>
      <c r="M23" s="679">
        <v>341.211792</v>
      </c>
      <c r="N23" s="679">
        <v>6874.8863160000001</v>
      </c>
      <c r="O23" s="476"/>
      <c r="P23" s="672"/>
      <c r="Q23" s="673">
        <f t="shared" si="0"/>
        <v>274014.37794900005</v>
      </c>
    </row>
    <row r="24" spans="1:17" s="488" customFormat="1" ht="35.15" customHeight="1">
      <c r="A24" s="483"/>
      <c r="B24" s="478">
        <v>2019</v>
      </c>
      <c r="C24" s="479" t="s">
        <v>8</v>
      </c>
      <c r="D24" s="484">
        <v>254933.490899</v>
      </c>
      <c r="E24" s="484">
        <v>26744.724375999998</v>
      </c>
      <c r="F24" s="484">
        <v>6627.8422979999996</v>
      </c>
      <c r="G24" s="484">
        <v>428.85371199999997</v>
      </c>
      <c r="H24" s="484">
        <v>177.48728800000001</v>
      </c>
      <c r="I24" s="474"/>
      <c r="J24" s="484">
        <v>252.82698400000001</v>
      </c>
      <c r="K24" s="484">
        <v>229.840755</v>
      </c>
      <c r="L24" s="484">
        <v>438.27903099999997</v>
      </c>
      <c r="M24" s="484">
        <v>321.48561699999999</v>
      </c>
      <c r="N24" s="484">
        <v>7045.6450960000002</v>
      </c>
      <c r="O24" s="464"/>
      <c r="P24" s="675"/>
      <c r="Q24" s="673">
        <f t="shared" si="0"/>
        <v>297200.47605599998</v>
      </c>
    </row>
    <row r="25" spans="1:17" s="488" customFormat="1" ht="35.15" customHeight="1">
      <c r="A25" s="483"/>
      <c r="B25" s="478">
        <v>2019</v>
      </c>
      <c r="C25" s="479" t="s">
        <v>19</v>
      </c>
      <c r="D25" s="484">
        <v>252225.43024300001</v>
      </c>
      <c r="E25" s="484">
        <v>56755.685960000003</v>
      </c>
      <c r="F25" s="484">
        <v>6471.9234770000003</v>
      </c>
      <c r="G25" s="484">
        <v>407.86631499999999</v>
      </c>
      <c r="H25" s="484">
        <v>193.43002300000001</v>
      </c>
      <c r="I25" s="481"/>
      <c r="J25" s="484">
        <v>261.18995200000001</v>
      </c>
      <c r="K25" s="484">
        <v>148.40351699999999</v>
      </c>
      <c r="L25" s="484">
        <v>455.60297700000001</v>
      </c>
      <c r="M25" s="484">
        <v>273.95061900000002</v>
      </c>
      <c r="N25" s="494">
        <v>6076.3460510000004</v>
      </c>
      <c r="O25" s="464"/>
      <c r="P25" s="675"/>
      <c r="Q25" s="673">
        <f t="shared" si="0"/>
        <v>323269.829134</v>
      </c>
    </row>
    <row r="26" spans="1:17" s="488" customFormat="1" ht="35.15" customHeight="1" thickBot="1">
      <c r="A26" s="483"/>
      <c r="B26" s="489">
        <v>2019</v>
      </c>
      <c r="C26" s="490" t="s">
        <v>20</v>
      </c>
      <c r="D26" s="491">
        <v>235046.74402799999</v>
      </c>
      <c r="E26" s="491">
        <v>38540.254349000003</v>
      </c>
      <c r="F26" s="491">
        <v>5581.0657680000004</v>
      </c>
      <c r="G26" s="491">
        <v>705.04816600000004</v>
      </c>
      <c r="H26" s="491">
        <v>195.18724</v>
      </c>
      <c r="I26" s="493"/>
      <c r="J26" s="491">
        <v>243.14111199999999</v>
      </c>
      <c r="K26" s="491">
        <v>166.13271900000001</v>
      </c>
      <c r="L26" s="491">
        <v>464.20155899999997</v>
      </c>
      <c r="M26" s="491">
        <v>297.584926</v>
      </c>
      <c r="N26" s="495">
        <v>5611.3028100000001</v>
      </c>
      <c r="O26" s="469"/>
      <c r="P26" s="670"/>
      <c r="Q26" s="676">
        <f t="shared" si="0"/>
        <v>286850.66267699993</v>
      </c>
    </row>
    <row r="27" spans="1:17" s="488" customFormat="1" ht="35.15" customHeight="1" thickTop="1">
      <c r="A27" s="483"/>
      <c r="B27" s="501">
        <v>2018</v>
      </c>
      <c r="C27" s="502" t="s">
        <v>21</v>
      </c>
      <c r="D27" s="678">
        <v>215418.29522</v>
      </c>
      <c r="E27" s="678">
        <v>23061.322184000001</v>
      </c>
      <c r="F27" s="678">
        <v>6191.5427239999999</v>
      </c>
      <c r="G27" s="679">
        <v>671.38037399999996</v>
      </c>
      <c r="H27" s="679">
        <v>181.43267700000001</v>
      </c>
      <c r="I27" s="474"/>
      <c r="J27" s="679">
        <v>252.32882699999999</v>
      </c>
      <c r="K27" s="679">
        <v>172.38698099999999</v>
      </c>
      <c r="L27" s="679">
        <v>501.56043</v>
      </c>
      <c r="M27" s="679">
        <v>307.06539400000003</v>
      </c>
      <c r="N27" s="679">
        <v>6810.2763510000004</v>
      </c>
      <c r="O27" s="476"/>
      <c r="P27" s="672"/>
      <c r="Q27" s="673">
        <f t="shared" si="0"/>
        <v>253567.591162</v>
      </c>
    </row>
    <row r="28" spans="1:17" s="488" customFormat="1" ht="35.15" customHeight="1">
      <c r="A28" s="483"/>
      <c r="B28" s="478">
        <v>2018</v>
      </c>
      <c r="C28" s="479" t="s">
        <v>8</v>
      </c>
      <c r="D28" s="484">
        <v>213435.925013</v>
      </c>
      <c r="E28" s="484">
        <v>23075.77879</v>
      </c>
      <c r="F28" s="484">
        <v>8854.5511299999998</v>
      </c>
      <c r="G28" s="484">
        <v>509.83646599999997</v>
      </c>
      <c r="H28" s="484">
        <v>182.59368499999999</v>
      </c>
      <c r="I28" s="592" t="s">
        <v>678</v>
      </c>
      <c r="J28" s="484">
        <v>209.44188500000001</v>
      </c>
      <c r="K28" s="484">
        <v>181.60743199999999</v>
      </c>
      <c r="L28" s="484">
        <v>436.63205199999999</v>
      </c>
      <c r="M28" s="484">
        <v>318.212962</v>
      </c>
      <c r="N28" s="484">
        <v>4510.8998609999999</v>
      </c>
      <c r="O28" s="464"/>
      <c r="P28" s="675"/>
      <c r="Q28" s="673">
        <f t="shared" si="0"/>
        <v>251715.47927600003</v>
      </c>
    </row>
    <row r="29" spans="1:17" s="488" customFormat="1" ht="35.15" customHeight="1">
      <c r="A29" s="483"/>
      <c r="B29" s="478">
        <v>2018</v>
      </c>
      <c r="C29" s="479" t="s">
        <v>19</v>
      </c>
      <c r="D29" s="484">
        <v>207338.52490600001</v>
      </c>
      <c r="E29" s="484">
        <v>18584.253645000001</v>
      </c>
      <c r="F29" s="484">
        <v>6512.6293720000003</v>
      </c>
      <c r="G29" s="484">
        <v>619.85123399999998</v>
      </c>
      <c r="H29" s="484">
        <v>207.00981999999999</v>
      </c>
      <c r="I29" s="566"/>
      <c r="J29" s="484">
        <v>198.60803300000001</v>
      </c>
      <c r="K29" s="484">
        <v>152.11274900000001</v>
      </c>
      <c r="L29" s="484">
        <v>418.78468700000002</v>
      </c>
      <c r="M29" s="484">
        <v>260.82853399999999</v>
      </c>
      <c r="N29" s="494">
        <v>3744.9792080000002</v>
      </c>
      <c r="O29" s="464"/>
      <c r="P29" s="675"/>
      <c r="Q29" s="673">
        <f t="shared" si="0"/>
        <v>238037.582188</v>
      </c>
    </row>
    <row r="30" spans="1:17" s="488" customFormat="1" ht="35.15" customHeight="1" thickBot="1">
      <c r="A30" s="483"/>
      <c r="B30" s="489">
        <v>2018</v>
      </c>
      <c r="C30" s="490" t="s">
        <v>20</v>
      </c>
      <c r="D30" s="491">
        <v>252486.225378</v>
      </c>
      <c r="E30" s="491">
        <v>38458.462850999997</v>
      </c>
      <c r="F30" s="491">
        <v>6861.9304229999998</v>
      </c>
      <c r="G30" s="491">
        <v>744.62661200000002</v>
      </c>
      <c r="H30" s="491">
        <v>181.83354299999999</v>
      </c>
      <c r="I30" s="563"/>
      <c r="J30" s="491">
        <v>211.42001499999998</v>
      </c>
      <c r="K30" s="491">
        <v>151.51765900000001</v>
      </c>
      <c r="L30" s="491">
        <v>431.793296</v>
      </c>
      <c r="M30" s="491">
        <v>280.04902599999997</v>
      </c>
      <c r="N30" s="495">
        <v>3400.8394219999996</v>
      </c>
      <c r="O30" s="469"/>
      <c r="P30" s="670"/>
      <c r="Q30" s="676">
        <f t="shared" si="0"/>
        <v>303208.698225</v>
      </c>
    </row>
    <row r="31" spans="1:17" s="488" customFormat="1" ht="35.15" customHeight="1" thickTop="1">
      <c r="A31" s="483"/>
      <c r="B31" s="501">
        <v>2017</v>
      </c>
      <c r="C31" s="502" t="s">
        <v>21</v>
      </c>
      <c r="D31" s="678">
        <v>215273.59797800001</v>
      </c>
      <c r="E31" s="678">
        <v>32846.047714</v>
      </c>
      <c r="F31" s="678">
        <v>5963.2753650000004</v>
      </c>
      <c r="G31" s="679">
        <v>757.26960499999996</v>
      </c>
      <c r="H31" s="679">
        <v>197.889589</v>
      </c>
      <c r="I31" s="565"/>
      <c r="J31" s="679">
        <v>221.57803200000001</v>
      </c>
      <c r="K31" s="679">
        <v>157.588707</v>
      </c>
      <c r="L31" s="679">
        <v>424.31037199999997</v>
      </c>
      <c r="M31" s="679">
        <v>266.971677</v>
      </c>
      <c r="N31" s="679">
        <v>4203.8760659999998</v>
      </c>
      <c r="O31" s="476"/>
      <c r="P31" s="672"/>
      <c r="Q31" s="673">
        <f t="shared" si="0"/>
        <v>260312.40510499998</v>
      </c>
    </row>
    <row r="32" spans="1:17" s="488" customFormat="1" ht="35.15" customHeight="1">
      <c r="A32" s="483"/>
      <c r="B32" s="478">
        <v>2017</v>
      </c>
      <c r="C32" s="479" t="s">
        <v>8</v>
      </c>
      <c r="D32" s="484">
        <v>238556.67269000001</v>
      </c>
      <c r="E32" s="484">
        <v>38179.334347463897</v>
      </c>
      <c r="F32" s="484">
        <v>7368.4734058046006</v>
      </c>
      <c r="G32" s="484">
        <v>852.53987357069991</v>
      </c>
      <c r="H32" s="484">
        <v>196.93086078019994</v>
      </c>
      <c r="I32" s="566"/>
      <c r="J32" s="484">
        <v>185.162668</v>
      </c>
      <c r="K32" s="484">
        <v>146.80302399999999</v>
      </c>
      <c r="L32" s="484">
        <v>391.87840500000004</v>
      </c>
      <c r="M32" s="484">
        <v>256.52411799999999</v>
      </c>
      <c r="N32" s="484">
        <v>3567.8610800000001</v>
      </c>
      <c r="O32" s="464"/>
      <c r="P32" s="675"/>
      <c r="Q32" s="673">
        <f t="shared" si="0"/>
        <v>289702.18047261942</v>
      </c>
    </row>
    <row r="33" spans="1:17" s="488" customFormat="1" ht="35.15" customHeight="1">
      <c r="A33" s="483"/>
      <c r="B33" s="478">
        <v>2017</v>
      </c>
      <c r="C33" s="479" t="s">
        <v>19</v>
      </c>
      <c r="D33" s="484">
        <v>233248.02993700001</v>
      </c>
      <c r="E33" s="484">
        <v>43172.896420295801</v>
      </c>
      <c r="F33" s="484">
        <v>5549.4137351813006</v>
      </c>
      <c r="G33" s="484">
        <v>843.8060121763001</v>
      </c>
      <c r="H33" s="484">
        <v>202.6249715802</v>
      </c>
      <c r="I33" s="566"/>
      <c r="J33" s="484">
        <v>198.70333499999998</v>
      </c>
      <c r="K33" s="484">
        <v>132.92412400000001</v>
      </c>
      <c r="L33" s="484">
        <v>390.493855</v>
      </c>
      <c r="M33" s="484">
        <v>208.617412</v>
      </c>
      <c r="N33" s="494">
        <v>2716.4763239999997</v>
      </c>
      <c r="O33" s="464"/>
      <c r="P33" s="675"/>
      <c r="Q33" s="673">
        <f t="shared" si="0"/>
        <v>286663.98612623377</v>
      </c>
    </row>
    <row r="34" spans="1:17" s="488" customFormat="1" ht="35.15" customHeight="1" thickBot="1">
      <c r="A34" s="483"/>
      <c r="B34" s="489">
        <v>2017</v>
      </c>
      <c r="C34" s="490" t="s">
        <v>20</v>
      </c>
      <c r="D34" s="491">
        <v>240394.64641349998</v>
      </c>
      <c r="E34" s="491">
        <v>60825.520162338209</v>
      </c>
      <c r="F34" s="491">
        <v>6229.4322993589994</v>
      </c>
      <c r="G34" s="491">
        <v>319.144592773</v>
      </c>
      <c r="H34" s="491">
        <v>213.79084903570001</v>
      </c>
      <c r="I34" s="491">
        <v>1133.2537400000001</v>
      </c>
      <c r="J34" s="491">
        <v>227.03091800000001</v>
      </c>
      <c r="K34" s="491">
        <v>165.80731900000001</v>
      </c>
      <c r="L34" s="491">
        <v>378.97374100000002</v>
      </c>
      <c r="M34" s="491">
        <v>243.72393099999996</v>
      </c>
      <c r="N34" s="495">
        <v>1770.4791530000002</v>
      </c>
      <c r="O34" s="469"/>
      <c r="P34" s="670"/>
      <c r="Q34" s="676">
        <f t="shared" si="0"/>
        <v>311901.80311900587</v>
      </c>
    </row>
    <row r="35" spans="1:17" s="488" customFormat="1" ht="35.15" customHeight="1" thickTop="1">
      <c r="A35" s="483"/>
      <c r="B35" s="501">
        <v>2016</v>
      </c>
      <c r="C35" s="502" t="s">
        <v>21</v>
      </c>
      <c r="D35" s="678">
        <v>210838.138011</v>
      </c>
      <c r="E35" s="678">
        <v>19238.04277</v>
      </c>
      <c r="F35" s="678">
        <v>5878.551751</v>
      </c>
      <c r="G35" s="679">
        <v>65.633357000000004</v>
      </c>
      <c r="H35" s="679">
        <v>168.79360800000001</v>
      </c>
      <c r="I35" s="679">
        <v>1763.2094999999999</v>
      </c>
      <c r="J35" s="679">
        <v>213.73127299999999</v>
      </c>
      <c r="K35" s="679">
        <v>154.589539</v>
      </c>
      <c r="L35" s="679">
        <v>355.21862800000002</v>
      </c>
      <c r="M35" s="679">
        <v>209.040322</v>
      </c>
      <c r="N35" s="679">
        <v>920.58545800000002</v>
      </c>
      <c r="O35" s="476"/>
      <c r="P35" s="672"/>
      <c r="Q35" s="673">
        <f t="shared" si="0"/>
        <v>239805.53421700001</v>
      </c>
    </row>
    <row r="36" spans="1:17" s="488" customFormat="1" ht="35.15" customHeight="1">
      <c r="A36" s="483"/>
      <c r="B36" s="478">
        <v>2016</v>
      </c>
      <c r="C36" s="479" t="s">
        <v>8</v>
      </c>
      <c r="D36" s="484">
        <v>210268.093169</v>
      </c>
      <c r="E36" s="484">
        <v>11557.721576</v>
      </c>
      <c r="F36" s="484">
        <v>6269.8852269999998</v>
      </c>
      <c r="G36" s="484">
        <v>159.01242300000001</v>
      </c>
      <c r="H36" s="484">
        <v>199.17304100000001</v>
      </c>
      <c r="I36" s="484">
        <v>1782.299381</v>
      </c>
      <c r="J36" s="484">
        <v>185.52016699999999</v>
      </c>
      <c r="K36" s="484">
        <v>157.91678200000001</v>
      </c>
      <c r="L36" s="484">
        <v>358.847579</v>
      </c>
      <c r="M36" s="484">
        <v>202.99078399999999</v>
      </c>
      <c r="N36" s="484">
        <v>898.59697800000004</v>
      </c>
      <c r="O36" s="464"/>
      <c r="P36" s="675"/>
      <c r="Q36" s="673">
        <f t="shared" si="0"/>
        <v>232040.05710699997</v>
      </c>
    </row>
    <row r="37" spans="1:17" s="488" customFormat="1" ht="35.15" customHeight="1">
      <c r="A37" s="483"/>
      <c r="B37" s="478">
        <v>2016</v>
      </c>
      <c r="C37" s="479" t="s">
        <v>19</v>
      </c>
      <c r="D37" s="484">
        <v>214454.09869099999</v>
      </c>
      <c r="E37" s="484">
        <v>8781.8937079999996</v>
      </c>
      <c r="F37" s="484">
        <v>5242.3457440000002</v>
      </c>
      <c r="G37" s="484">
        <v>240.828048</v>
      </c>
      <c r="H37" s="484">
        <v>162.474041</v>
      </c>
      <c r="I37" s="484">
        <v>1802.178494</v>
      </c>
      <c r="J37" s="484">
        <v>169.89859999999999</v>
      </c>
      <c r="K37" s="484">
        <v>134.192958</v>
      </c>
      <c r="L37" s="484">
        <v>260.38982700000003</v>
      </c>
      <c r="M37" s="484">
        <v>143.029394</v>
      </c>
      <c r="N37" s="494">
        <v>790.98513700000001</v>
      </c>
      <c r="O37" s="464"/>
      <c r="P37" s="675"/>
      <c r="Q37" s="673">
        <f t="shared" si="0"/>
        <v>232182.31464199998</v>
      </c>
    </row>
    <row r="38" spans="1:17" s="488" customFormat="1" ht="35.15" customHeight="1" thickBot="1">
      <c r="A38" s="483"/>
      <c r="B38" s="489">
        <v>2016</v>
      </c>
      <c r="C38" s="490" t="s">
        <v>20</v>
      </c>
      <c r="D38" s="491">
        <v>217723.7319511</v>
      </c>
      <c r="E38" s="491">
        <v>9231.6040690389</v>
      </c>
      <c r="F38" s="491">
        <v>5004.6592174573998</v>
      </c>
      <c r="G38" s="491">
        <v>258.24762858349999</v>
      </c>
      <c r="H38" s="491">
        <v>174.21476857900001</v>
      </c>
      <c r="I38" s="491">
        <v>1708.8314360000002</v>
      </c>
      <c r="J38" s="491">
        <v>174.67920000000001</v>
      </c>
      <c r="K38" s="491">
        <v>132.87659100000002</v>
      </c>
      <c r="L38" s="491">
        <v>275.08249499999999</v>
      </c>
      <c r="M38" s="491">
        <v>135.628469</v>
      </c>
      <c r="N38" s="495">
        <v>582.48823899999991</v>
      </c>
      <c r="O38" s="469"/>
      <c r="P38" s="670"/>
      <c r="Q38" s="676">
        <f t="shared" si="0"/>
        <v>235402.04406475881</v>
      </c>
    </row>
    <row r="39" spans="1:17" s="488" customFormat="1" ht="35.15" customHeight="1" thickTop="1">
      <c r="A39" s="483"/>
      <c r="B39" s="501">
        <v>2015</v>
      </c>
      <c r="C39" s="502" t="s">
        <v>21</v>
      </c>
      <c r="D39" s="678">
        <v>204852.07754589999</v>
      </c>
      <c r="E39" s="678">
        <v>10550.66397</v>
      </c>
      <c r="F39" s="678">
        <v>4322.5826980000002</v>
      </c>
      <c r="G39" s="679">
        <v>0</v>
      </c>
      <c r="H39" s="679">
        <v>195.09474800000001</v>
      </c>
      <c r="I39" s="679">
        <v>1607.776914</v>
      </c>
      <c r="J39" s="679">
        <v>157.28337500000001</v>
      </c>
      <c r="K39" s="679">
        <v>135.548338</v>
      </c>
      <c r="L39" s="679">
        <v>286.15977600000002</v>
      </c>
      <c r="M39" s="679">
        <v>139.45936599999999</v>
      </c>
      <c r="N39" s="679">
        <v>638.514996</v>
      </c>
      <c r="O39" s="476"/>
      <c r="P39" s="672"/>
      <c r="Q39" s="673">
        <f t="shared" si="0"/>
        <v>222885.16172689997</v>
      </c>
    </row>
    <row r="40" spans="1:17" s="488" customFormat="1" ht="35.15" customHeight="1">
      <c r="A40" s="483"/>
      <c r="B40" s="478">
        <v>2015</v>
      </c>
      <c r="C40" s="479" t="s">
        <v>8</v>
      </c>
      <c r="D40" s="484">
        <v>179531.39565557346</v>
      </c>
      <c r="E40" s="484">
        <v>10330.932010673152</v>
      </c>
      <c r="F40" s="484">
        <v>6204.5373427118438</v>
      </c>
      <c r="G40" s="484">
        <v>0</v>
      </c>
      <c r="H40" s="484">
        <v>204.18787110807096</v>
      </c>
      <c r="I40" s="484">
        <v>1556.6921848387096</v>
      </c>
      <c r="J40" s="484">
        <v>129.89596312903228</v>
      </c>
      <c r="K40" s="484">
        <v>120.1110594516129</v>
      </c>
      <c r="L40" s="484">
        <v>282.68451199999998</v>
      </c>
      <c r="M40" s="484">
        <v>127.25354938709677</v>
      </c>
      <c r="N40" s="484">
        <v>541.66184170967745</v>
      </c>
      <c r="O40" s="464"/>
      <c r="P40" s="675"/>
      <c r="Q40" s="673">
        <f t="shared" si="0"/>
        <v>199029.35199058268</v>
      </c>
    </row>
    <row r="41" spans="1:17" s="488" customFormat="1" ht="35.15" customHeight="1">
      <c r="A41" s="483"/>
      <c r="B41" s="478">
        <v>2015</v>
      </c>
      <c r="C41" s="479" t="s">
        <v>19</v>
      </c>
      <c r="D41" s="484">
        <v>170378.82634135644</v>
      </c>
      <c r="E41" s="484">
        <v>8926.9478891139515</v>
      </c>
      <c r="F41" s="484">
        <v>4461.3587498377501</v>
      </c>
      <c r="G41" s="484">
        <v>442.98143403680007</v>
      </c>
      <c r="H41" s="484">
        <v>197.23558172237</v>
      </c>
      <c r="I41" s="484">
        <v>1520.6630645806451</v>
      </c>
      <c r="J41" s="484">
        <v>127.30168916129031</v>
      </c>
      <c r="K41" s="484">
        <v>99.176864870967734</v>
      </c>
      <c r="L41" s="484">
        <v>241.41698148387098</v>
      </c>
      <c r="M41" s="484">
        <v>112.11459009677418</v>
      </c>
      <c r="N41" s="494">
        <v>402.81637674193502</v>
      </c>
      <c r="O41" s="464"/>
      <c r="P41" s="675"/>
      <c r="Q41" s="673">
        <f t="shared" si="0"/>
        <v>186910.83956300281</v>
      </c>
    </row>
    <row r="42" spans="1:17" s="488" customFormat="1" ht="35.15" customHeight="1" thickBot="1">
      <c r="A42" s="483"/>
      <c r="B42" s="489">
        <v>2015</v>
      </c>
      <c r="C42" s="490" t="s">
        <v>20</v>
      </c>
      <c r="D42" s="491">
        <v>169402.30940039997</v>
      </c>
      <c r="E42" s="491">
        <v>8562.9086400368997</v>
      </c>
      <c r="F42" s="491">
        <v>4317.5763374300996</v>
      </c>
      <c r="G42" s="491">
        <v>259.85565130989994</v>
      </c>
      <c r="H42" s="491">
        <v>182.46193944940001</v>
      </c>
      <c r="I42" s="491">
        <v>1392.447688</v>
      </c>
      <c r="J42" s="491">
        <v>121.556662</v>
      </c>
      <c r="K42" s="491">
        <v>130.35630800000001</v>
      </c>
      <c r="L42" s="491">
        <v>264.23552700000005</v>
      </c>
      <c r="M42" s="491">
        <v>107.296488</v>
      </c>
      <c r="N42" s="495">
        <v>459.01853799999998</v>
      </c>
      <c r="O42" s="469"/>
      <c r="P42" s="680"/>
      <c r="Q42" s="673">
        <f t="shared" si="0"/>
        <v>185200.02317962624</v>
      </c>
    </row>
    <row r="43" spans="1:17" s="488" customFormat="1" ht="35.15" customHeight="1" thickTop="1">
      <c r="A43" s="483"/>
      <c r="B43" s="501">
        <v>2014</v>
      </c>
      <c r="C43" s="502" t="s">
        <v>21</v>
      </c>
      <c r="D43" s="678">
        <v>165866.8838029</v>
      </c>
      <c r="E43" s="678">
        <v>14453.510905903999</v>
      </c>
      <c r="F43" s="678">
        <v>3542.7093052461992</v>
      </c>
      <c r="G43" s="679">
        <v>80.295168374199989</v>
      </c>
      <c r="H43" s="679">
        <v>188.3591853344</v>
      </c>
      <c r="I43" s="679">
        <v>1488.0364260000001</v>
      </c>
      <c r="J43" s="679">
        <v>124.81829399999999</v>
      </c>
      <c r="K43" s="679">
        <v>108.42457499999999</v>
      </c>
      <c r="L43" s="679">
        <v>268.06697800000001</v>
      </c>
      <c r="M43" s="679">
        <v>86.951900999999992</v>
      </c>
      <c r="N43" s="679">
        <v>366.68783699999994</v>
      </c>
      <c r="O43" s="476"/>
      <c r="P43" s="672"/>
      <c r="Q43" s="673">
        <f t="shared" si="0"/>
        <v>186574.7443787588</v>
      </c>
    </row>
    <row r="44" spans="1:17" s="488" customFormat="1" ht="35.15" customHeight="1">
      <c r="A44" s="483"/>
      <c r="B44" s="478">
        <v>2014</v>
      </c>
      <c r="C44" s="479" t="s">
        <v>8</v>
      </c>
      <c r="D44" s="484">
        <v>163420.3031859</v>
      </c>
      <c r="E44" s="484">
        <v>21343.405659688</v>
      </c>
      <c r="F44" s="484">
        <v>3122.4170144375998</v>
      </c>
      <c r="G44" s="484">
        <v>165.82736652920002</v>
      </c>
      <c r="H44" s="484">
        <v>157.41048621260001</v>
      </c>
      <c r="I44" s="484">
        <v>1310.4371160000001</v>
      </c>
      <c r="J44" s="484">
        <v>101.670196</v>
      </c>
      <c r="K44" s="484">
        <v>93.420126999999994</v>
      </c>
      <c r="L44" s="484">
        <v>223.88226900000004</v>
      </c>
      <c r="M44" s="484">
        <v>80.763925</v>
      </c>
      <c r="N44" s="484">
        <v>351</v>
      </c>
      <c r="O44" s="464"/>
      <c r="P44" s="675"/>
      <c r="Q44" s="673">
        <f t="shared" si="0"/>
        <v>190370.5373457674</v>
      </c>
    </row>
    <row r="45" spans="1:17" s="488" customFormat="1" ht="35.15" customHeight="1">
      <c r="A45" s="483"/>
      <c r="B45" s="478">
        <v>2014</v>
      </c>
      <c r="C45" s="479" t="s">
        <v>19</v>
      </c>
      <c r="D45" s="484">
        <v>162530.02657577122</v>
      </c>
      <c r="E45" s="484">
        <v>29888.59</v>
      </c>
      <c r="F45" s="484">
        <v>2933.93</v>
      </c>
      <c r="G45" s="484">
        <v>203.17776924200001</v>
      </c>
      <c r="H45" s="484">
        <v>156.42621772500001</v>
      </c>
      <c r="I45" s="484">
        <v>1281.3296009999999</v>
      </c>
      <c r="J45" s="484">
        <v>110.40445700000001</v>
      </c>
      <c r="K45" s="484">
        <v>81.84</v>
      </c>
      <c r="L45" s="484">
        <v>198.12</v>
      </c>
      <c r="M45" s="484">
        <v>72.851343</v>
      </c>
      <c r="N45" s="494">
        <v>288.93</v>
      </c>
      <c r="O45" s="464"/>
      <c r="P45" s="675"/>
      <c r="Q45" s="673">
        <f t="shared" si="0"/>
        <v>197745.62596373819</v>
      </c>
    </row>
    <row r="46" spans="1:17" s="488" customFormat="1" ht="35.15" customHeight="1" thickBot="1">
      <c r="A46" s="483"/>
      <c r="B46" s="489">
        <v>2014</v>
      </c>
      <c r="C46" s="490" t="s">
        <v>20</v>
      </c>
      <c r="D46" s="491">
        <v>160783.03569359996</v>
      </c>
      <c r="E46" s="491">
        <v>10243.497386654799</v>
      </c>
      <c r="F46" s="491">
        <v>3185.7926749983994</v>
      </c>
      <c r="G46" s="491">
        <v>114.665288925</v>
      </c>
      <c r="H46" s="491">
        <v>128.54410021320001</v>
      </c>
      <c r="I46" s="491">
        <v>1011.1946350000001</v>
      </c>
      <c r="J46" s="491">
        <v>100.210301</v>
      </c>
      <c r="K46" s="491">
        <v>100.715172</v>
      </c>
      <c r="L46" s="491">
        <v>182.77191300000001</v>
      </c>
      <c r="M46" s="491">
        <v>58.075358199999997</v>
      </c>
      <c r="N46" s="495">
        <v>273.88056700000004</v>
      </c>
      <c r="O46" s="469"/>
      <c r="P46" s="680"/>
      <c r="Q46" s="673">
        <f t="shared" si="0"/>
        <v>176182.38309059138</v>
      </c>
    </row>
    <row r="47" spans="1:17" s="488" customFormat="1" ht="35.15" customHeight="1" thickTop="1">
      <c r="A47" s="483"/>
      <c r="B47" s="501">
        <v>2013</v>
      </c>
      <c r="C47" s="502" t="s">
        <v>21</v>
      </c>
      <c r="D47" s="678">
        <v>167735.04242189997</v>
      </c>
      <c r="E47" s="678">
        <v>8051.1985826819</v>
      </c>
      <c r="F47" s="678">
        <v>2477.9582787208997</v>
      </c>
      <c r="G47" s="679">
        <v>134.48661227069999</v>
      </c>
      <c r="H47" s="679">
        <v>115.85820619999998</v>
      </c>
      <c r="I47" s="679">
        <v>1325.632697</v>
      </c>
      <c r="J47" s="679">
        <v>116.374313</v>
      </c>
      <c r="K47" s="679">
        <v>119.25465100000002</v>
      </c>
      <c r="L47" s="679">
        <v>174.79129900000001</v>
      </c>
      <c r="M47" s="476"/>
      <c r="N47" s="679">
        <v>518.58261699999991</v>
      </c>
      <c r="O47" s="476"/>
      <c r="P47" s="672"/>
      <c r="Q47" s="673">
        <f t="shared" si="0"/>
        <v>180769.17967877348</v>
      </c>
    </row>
    <row r="48" spans="1:17" s="488" customFormat="1" ht="35.15" customHeight="1">
      <c r="A48" s="483"/>
      <c r="B48" s="478">
        <v>2013</v>
      </c>
      <c r="C48" s="479" t="s">
        <v>8</v>
      </c>
      <c r="D48" s="484">
        <v>147506.39804520001</v>
      </c>
      <c r="E48" s="484">
        <v>7863.7612956220992</v>
      </c>
      <c r="F48" s="484">
        <v>3524.9069641321003</v>
      </c>
      <c r="G48" s="484">
        <v>123.77782064180001</v>
      </c>
      <c r="H48" s="484">
        <v>126.4911367462</v>
      </c>
      <c r="I48" s="484">
        <v>1248.8199890000001</v>
      </c>
      <c r="J48" s="484">
        <v>99.102462000000003</v>
      </c>
      <c r="K48" s="484">
        <v>36.153699999999994</v>
      </c>
      <c r="L48" s="484">
        <v>157.34061399999999</v>
      </c>
      <c r="M48" s="464"/>
      <c r="N48" s="464"/>
      <c r="O48" s="464"/>
      <c r="P48" s="675"/>
      <c r="Q48" s="673">
        <f t="shared" si="0"/>
        <v>160686.75202734218</v>
      </c>
    </row>
    <row r="49" spans="1:17" s="488" customFormat="1" ht="35.15" customHeight="1">
      <c r="A49" s="483"/>
      <c r="B49" s="478">
        <v>2013</v>
      </c>
      <c r="C49" s="479" t="s">
        <v>19</v>
      </c>
      <c r="D49" s="484">
        <v>138003.96061829999</v>
      </c>
      <c r="E49" s="484">
        <v>7681.2501123984002</v>
      </c>
      <c r="F49" s="484">
        <v>3300.9119042867001</v>
      </c>
      <c r="G49" s="484">
        <v>45.718735621</v>
      </c>
      <c r="H49" s="484">
        <v>120.49610995000002</v>
      </c>
      <c r="I49" s="484">
        <v>1236.7233220000001</v>
      </c>
      <c r="J49" s="484">
        <v>94.976690000000005</v>
      </c>
      <c r="K49" s="484">
        <v>35.204127</v>
      </c>
      <c r="L49" s="484">
        <v>142.122265</v>
      </c>
      <c r="M49" s="464"/>
      <c r="N49" s="464"/>
      <c r="O49" s="464"/>
      <c r="P49" s="675"/>
      <c r="Q49" s="673">
        <f t="shared" si="0"/>
        <v>150661.36388455614</v>
      </c>
    </row>
    <row r="50" spans="1:17" s="488" customFormat="1" ht="35.15" customHeight="1" thickBot="1">
      <c r="A50" s="483"/>
      <c r="B50" s="489">
        <v>2013</v>
      </c>
      <c r="C50" s="490" t="s">
        <v>20</v>
      </c>
      <c r="D50" s="491">
        <v>158174.98044757138</v>
      </c>
      <c r="E50" s="491">
        <v>6998.6805434483995</v>
      </c>
      <c r="F50" s="491">
        <v>3600.0902910309005</v>
      </c>
      <c r="G50" s="491">
        <v>47.560679364499997</v>
      </c>
      <c r="H50" s="491">
        <v>108.27061827</v>
      </c>
      <c r="I50" s="491">
        <v>1090.080404</v>
      </c>
      <c r="J50" s="491">
        <v>100.75556900000001</v>
      </c>
      <c r="K50" s="491">
        <v>39.697358000000001</v>
      </c>
      <c r="L50" s="491">
        <v>151.217985</v>
      </c>
      <c r="M50" s="469"/>
      <c r="N50" s="469"/>
      <c r="O50" s="469"/>
      <c r="P50" s="680"/>
      <c r="Q50" s="673">
        <f t="shared" si="0"/>
        <v>170311.33389568521</v>
      </c>
    </row>
    <row r="51" spans="1:17" s="488" customFormat="1" ht="35.15" customHeight="1" thickTop="1">
      <c r="A51" s="483"/>
      <c r="B51" s="501">
        <v>2012</v>
      </c>
      <c r="C51" s="502" t="s">
        <v>21</v>
      </c>
      <c r="D51" s="678">
        <v>179906.348</v>
      </c>
      <c r="E51" s="678">
        <v>7507.6878999999999</v>
      </c>
      <c r="F51" s="678">
        <v>2747.9924000000001</v>
      </c>
      <c r="G51" s="679">
        <v>34.867400000000004</v>
      </c>
      <c r="H51" s="679">
        <v>226.71870000000001</v>
      </c>
      <c r="I51" s="679">
        <v>1054.0241000000001</v>
      </c>
      <c r="J51" s="679">
        <v>30.526599999999998</v>
      </c>
      <c r="K51" s="476"/>
      <c r="L51" s="679">
        <v>443.58</v>
      </c>
      <c r="M51" s="476"/>
      <c r="N51" s="476"/>
      <c r="O51" s="476"/>
      <c r="P51" s="672"/>
      <c r="Q51" s="673">
        <f t="shared" si="0"/>
        <v>191951.74509999997</v>
      </c>
    </row>
    <row r="52" spans="1:17" s="488" customFormat="1" ht="35.15" customHeight="1">
      <c r="A52" s="483"/>
      <c r="B52" s="478">
        <v>2012</v>
      </c>
      <c r="C52" s="479" t="s">
        <v>8</v>
      </c>
      <c r="D52" s="484">
        <v>145988.57699999999</v>
      </c>
      <c r="E52" s="484">
        <v>5581.5263000000004</v>
      </c>
      <c r="F52" s="484">
        <v>4782.8307999999997</v>
      </c>
      <c r="G52" s="484">
        <v>126.5658</v>
      </c>
      <c r="H52" s="484">
        <v>157.33179999999999</v>
      </c>
      <c r="I52" s="484">
        <v>447.31560000000002</v>
      </c>
      <c r="J52" s="484">
        <v>36.191200000000002</v>
      </c>
      <c r="K52" s="464"/>
      <c r="L52" s="484">
        <v>157.94210000000001</v>
      </c>
      <c r="M52" s="464"/>
      <c r="N52" s="464"/>
      <c r="O52" s="464"/>
      <c r="P52" s="675"/>
      <c r="Q52" s="673">
        <f t="shared" si="0"/>
        <v>157278.2806</v>
      </c>
    </row>
    <row r="53" spans="1:17" s="488" customFormat="1" ht="35.15" customHeight="1">
      <c r="A53" s="483"/>
      <c r="B53" s="478">
        <v>2012</v>
      </c>
      <c r="C53" s="479" t="s">
        <v>19</v>
      </c>
      <c r="D53" s="484">
        <v>151196.40299999999</v>
      </c>
      <c r="E53" s="484">
        <v>7724.1135999999997</v>
      </c>
      <c r="F53" s="484">
        <v>3776.8186000000001</v>
      </c>
      <c r="G53" s="484">
        <v>103.9509</v>
      </c>
      <c r="H53" s="484">
        <v>111.051</v>
      </c>
      <c r="I53" s="484">
        <v>454.42579999999998</v>
      </c>
      <c r="J53" s="484">
        <v>33.6327</v>
      </c>
      <c r="K53" s="464"/>
      <c r="L53" s="484">
        <v>128.40170000000001</v>
      </c>
      <c r="M53" s="464"/>
      <c r="N53" s="464"/>
      <c r="O53" s="464"/>
      <c r="P53" s="675"/>
      <c r="Q53" s="673">
        <f t="shared" si="0"/>
        <v>163528.79729999998</v>
      </c>
    </row>
    <row r="54" spans="1:17" s="488" customFormat="1" ht="35.15" customHeight="1" thickBot="1">
      <c r="A54" s="483"/>
      <c r="B54" s="489">
        <v>2012</v>
      </c>
      <c r="C54" s="490" t="s">
        <v>20</v>
      </c>
      <c r="D54" s="491">
        <v>114044.50199999999</v>
      </c>
      <c r="E54" s="491">
        <v>4822.6970000000001</v>
      </c>
      <c r="F54" s="491">
        <v>4109.8167999999996</v>
      </c>
      <c r="G54" s="491">
        <v>110.1735</v>
      </c>
      <c r="H54" s="491">
        <v>106.226</v>
      </c>
      <c r="I54" s="491">
        <v>341.55130000000003</v>
      </c>
      <c r="J54" s="491">
        <v>32.536200000000001</v>
      </c>
      <c r="K54" s="469"/>
      <c r="L54" s="491">
        <v>149.04519999999999</v>
      </c>
      <c r="M54" s="469"/>
      <c r="N54" s="469"/>
      <c r="O54" s="469"/>
      <c r="P54" s="680"/>
      <c r="Q54" s="673">
        <f t="shared" si="0"/>
        <v>123716.548</v>
      </c>
    </row>
    <row r="55" spans="1:17" s="488" customFormat="1" ht="35.15" customHeight="1" thickTop="1">
      <c r="A55" s="483"/>
      <c r="B55" s="501">
        <v>2011</v>
      </c>
      <c r="C55" s="502" t="s">
        <v>21</v>
      </c>
      <c r="D55" s="678">
        <v>162293.68599999999</v>
      </c>
      <c r="E55" s="678">
        <v>5478.7101700000003</v>
      </c>
      <c r="F55" s="678">
        <v>4192.7546400000001</v>
      </c>
      <c r="G55" s="679">
        <v>162.43405000000001</v>
      </c>
      <c r="H55" s="679">
        <v>208.86125999999999</v>
      </c>
      <c r="I55" s="679">
        <v>273.57826999999997</v>
      </c>
      <c r="J55" s="679">
        <v>47.104543</v>
      </c>
      <c r="K55" s="476"/>
      <c r="L55" s="679">
        <v>219.23313999999999</v>
      </c>
      <c r="M55" s="476"/>
      <c r="N55" s="476"/>
      <c r="O55" s="476"/>
      <c r="P55" s="672"/>
      <c r="Q55" s="673">
        <f t="shared" si="0"/>
        <v>172876.362073</v>
      </c>
    </row>
    <row r="56" spans="1:17" s="488" customFormat="1" ht="35.15" customHeight="1">
      <c r="A56" s="483"/>
      <c r="B56" s="478">
        <v>2011</v>
      </c>
      <c r="C56" s="479" t="s">
        <v>8</v>
      </c>
      <c r="D56" s="484">
        <v>163844.44200000001</v>
      </c>
      <c r="E56" s="484">
        <v>5229.009384</v>
      </c>
      <c r="F56" s="484">
        <v>6424.8697000000002</v>
      </c>
      <c r="G56" s="484">
        <v>275.656002</v>
      </c>
      <c r="H56" s="484">
        <v>120.89646</v>
      </c>
      <c r="I56" s="484">
        <v>258.64366200000001</v>
      </c>
      <c r="J56" s="484">
        <v>38.892209999999999</v>
      </c>
      <c r="K56" s="464"/>
      <c r="L56" s="484">
        <v>124.89</v>
      </c>
      <c r="M56" s="464"/>
      <c r="N56" s="464"/>
      <c r="O56" s="464"/>
      <c r="P56" s="675"/>
      <c r="Q56" s="673">
        <f t="shared" si="0"/>
        <v>176317.29941800001</v>
      </c>
    </row>
    <row r="57" spans="1:17" s="488" customFormat="1" ht="35.15" customHeight="1">
      <c r="A57" s="483"/>
      <c r="B57" s="478">
        <v>2011</v>
      </c>
      <c r="C57" s="479" t="s">
        <v>19</v>
      </c>
      <c r="D57" s="484">
        <v>188749.30360000001</v>
      </c>
      <c r="E57" s="484">
        <v>5037.0764479999998</v>
      </c>
      <c r="F57" s="484">
        <v>5813.0629499999995</v>
      </c>
      <c r="G57" s="484">
        <v>188.02916999999999</v>
      </c>
      <c r="H57" s="484">
        <v>153.12801099999999</v>
      </c>
      <c r="I57" s="484">
        <v>307.63135</v>
      </c>
      <c r="J57" s="484">
        <v>43.188000000000002</v>
      </c>
      <c r="K57" s="464"/>
      <c r="L57" s="484">
        <v>152.5608</v>
      </c>
      <c r="M57" s="464"/>
      <c r="N57" s="464"/>
      <c r="O57" s="464"/>
      <c r="P57" s="675"/>
      <c r="Q57" s="673">
        <f t="shared" si="0"/>
        <v>200443.98032900001</v>
      </c>
    </row>
    <row r="58" spans="1:17" s="488" customFormat="1" ht="35.15" customHeight="1" thickBot="1">
      <c r="A58" s="483"/>
      <c r="B58" s="489">
        <v>2011</v>
      </c>
      <c r="C58" s="490" t="s">
        <v>20</v>
      </c>
      <c r="D58" s="491">
        <v>177324.98300000001</v>
      </c>
      <c r="E58" s="491">
        <v>4087.311698</v>
      </c>
      <c r="F58" s="491">
        <v>4437.1896500000003</v>
      </c>
      <c r="G58" s="491">
        <v>42.55686</v>
      </c>
      <c r="H58" s="491">
        <v>84.748000000000005</v>
      </c>
      <c r="I58" s="491">
        <v>280.54379999999998</v>
      </c>
      <c r="J58" s="491">
        <v>41.374929999999999</v>
      </c>
      <c r="K58" s="469"/>
      <c r="L58" s="491">
        <v>118.0313</v>
      </c>
      <c r="M58" s="469"/>
      <c r="N58" s="469"/>
      <c r="O58" s="469"/>
      <c r="P58" s="680"/>
      <c r="Q58" s="673">
        <f t="shared" si="0"/>
        <v>186416.73923800004</v>
      </c>
    </row>
    <row r="59" spans="1:17" s="488" customFormat="1" ht="35.15" customHeight="1" thickTop="1">
      <c r="A59" s="483"/>
      <c r="B59" s="501">
        <v>2010</v>
      </c>
      <c r="C59" s="502" t="s">
        <v>21</v>
      </c>
      <c r="D59" s="678">
        <v>104113.73</v>
      </c>
      <c r="E59" s="678">
        <v>3358.3690000000001</v>
      </c>
      <c r="F59" s="678">
        <v>3311.2190000000001</v>
      </c>
      <c r="G59" s="679">
        <v>131.66999999999999</v>
      </c>
      <c r="H59" s="679">
        <v>44.103999999999999</v>
      </c>
      <c r="I59" s="679">
        <v>380.17899999999997</v>
      </c>
      <c r="J59" s="679">
        <v>36.153599999999997</v>
      </c>
      <c r="K59" s="476"/>
      <c r="L59" s="679">
        <v>116.575</v>
      </c>
      <c r="M59" s="476"/>
      <c r="N59" s="476"/>
      <c r="O59" s="476"/>
      <c r="P59" s="672"/>
      <c r="Q59" s="673">
        <f t="shared" si="0"/>
        <v>111491.99960000001</v>
      </c>
    </row>
    <row r="60" spans="1:17" s="488" customFormat="1" ht="35.15" customHeight="1">
      <c r="A60" s="483"/>
      <c r="B60" s="478">
        <v>2010</v>
      </c>
      <c r="C60" s="479" t="s">
        <v>8</v>
      </c>
      <c r="D60" s="484">
        <v>92047</v>
      </c>
      <c r="E60" s="484">
        <v>3425</v>
      </c>
      <c r="F60" s="484">
        <v>3890</v>
      </c>
      <c r="G60" s="484">
        <v>194</v>
      </c>
      <c r="H60" s="484">
        <v>29</v>
      </c>
      <c r="I60" s="484">
        <v>304</v>
      </c>
      <c r="J60" s="484">
        <v>31</v>
      </c>
      <c r="K60" s="464"/>
      <c r="L60" s="484">
        <v>54</v>
      </c>
      <c r="M60" s="464"/>
      <c r="N60" s="464"/>
      <c r="O60" s="464"/>
      <c r="P60" s="675"/>
      <c r="Q60" s="673">
        <f t="shared" si="0"/>
        <v>99974</v>
      </c>
    </row>
    <row r="61" spans="1:17" s="488" customFormat="1" ht="35.15" customHeight="1">
      <c r="A61" s="483"/>
      <c r="B61" s="478">
        <v>2010</v>
      </c>
      <c r="C61" s="479" t="s">
        <v>19</v>
      </c>
      <c r="D61" s="484">
        <v>98575</v>
      </c>
      <c r="E61" s="484">
        <v>3147</v>
      </c>
      <c r="F61" s="484">
        <v>3353</v>
      </c>
      <c r="G61" s="484">
        <v>68</v>
      </c>
      <c r="H61" s="484"/>
      <c r="I61" s="484">
        <v>366</v>
      </c>
      <c r="J61" s="484">
        <v>28</v>
      </c>
      <c r="K61" s="464"/>
      <c r="L61" s="484">
        <v>28</v>
      </c>
      <c r="M61" s="464"/>
      <c r="N61" s="464"/>
      <c r="O61" s="464"/>
      <c r="P61" s="675"/>
      <c r="Q61" s="673">
        <f t="shared" si="0"/>
        <v>105565</v>
      </c>
    </row>
    <row r="62" spans="1:17" s="488" customFormat="1" ht="35.15" customHeight="1" thickBot="1">
      <c r="A62" s="483"/>
      <c r="B62" s="489">
        <v>2010</v>
      </c>
      <c r="C62" s="490" t="s">
        <v>20</v>
      </c>
      <c r="D62" s="491">
        <v>82106</v>
      </c>
      <c r="E62" s="491">
        <v>3122</v>
      </c>
      <c r="F62" s="491">
        <v>2825</v>
      </c>
      <c r="G62" s="491">
        <v>3</v>
      </c>
      <c r="H62" s="491"/>
      <c r="I62" s="491">
        <v>282</v>
      </c>
      <c r="J62" s="491">
        <v>21</v>
      </c>
      <c r="K62" s="469"/>
      <c r="L62" s="491">
        <v>24</v>
      </c>
      <c r="M62" s="469"/>
      <c r="N62" s="469"/>
      <c r="O62" s="469"/>
      <c r="P62" s="680"/>
      <c r="Q62" s="673">
        <f t="shared" si="0"/>
        <v>88383</v>
      </c>
    </row>
    <row r="63" spans="1:17" s="488" customFormat="1" ht="35.15" customHeight="1" thickTop="1">
      <c r="A63" s="483"/>
      <c r="B63" s="501">
        <v>2009</v>
      </c>
      <c r="C63" s="502" t="s">
        <v>21</v>
      </c>
      <c r="D63" s="678">
        <v>83736</v>
      </c>
      <c r="E63" s="678">
        <v>4936</v>
      </c>
      <c r="F63" s="678">
        <v>2702</v>
      </c>
      <c r="G63" s="679">
        <v>21</v>
      </c>
      <c r="H63" s="679"/>
      <c r="I63" s="679">
        <v>233</v>
      </c>
      <c r="J63" s="679">
        <v>12</v>
      </c>
      <c r="K63" s="476"/>
      <c r="L63" s="679">
        <v>20</v>
      </c>
      <c r="M63" s="476"/>
      <c r="N63" s="476"/>
      <c r="O63" s="476"/>
      <c r="P63" s="672"/>
      <c r="Q63" s="673">
        <f t="shared" si="0"/>
        <v>91660</v>
      </c>
    </row>
    <row r="64" spans="1:17" s="488" customFormat="1" ht="35.15" customHeight="1">
      <c r="A64" s="483"/>
      <c r="B64" s="478">
        <v>2009</v>
      </c>
      <c r="C64" s="479" t="s">
        <v>8</v>
      </c>
      <c r="D64" s="484">
        <v>79787.757387699996</v>
      </c>
      <c r="E64" s="484">
        <v>6554.8092610000003</v>
      </c>
      <c r="F64" s="484">
        <v>2464.5147704800002</v>
      </c>
      <c r="G64" s="484">
        <v>19.859990700000001</v>
      </c>
      <c r="H64" s="484"/>
      <c r="I64" s="484">
        <v>240.57900405999999</v>
      </c>
      <c r="J64" s="464"/>
      <c r="K64" s="464"/>
      <c r="L64" s="464"/>
      <c r="M64" s="464"/>
      <c r="N64" s="464"/>
      <c r="O64" s="464"/>
      <c r="P64" s="675"/>
      <c r="Q64" s="673">
        <f t="shared" si="0"/>
        <v>89067.520413940001</v>
      </c>
    </row>
    <row r="65" spans="1:17" s="488" customFormat="1" ht="35.15" customHeight="1">
      <c r="A65" s="483"/>
      <c r="B65" s="478">
        <v>2009</v>
      </c>
      <c r="C65" s="479" t="s">
        <v>19</v>
      </c>
      <c r="D65" s="484">
        <v>65920.336005599995</v>
      </c>
      <c r="E65" s="484">
        <v>4202.8925510999998</v>
      </c>
      <c r="F65" s="484">
        <v>2071.8494323</v>
      </c>
      <c r="G65" s="484">
        <v>29.6118554</v>
      </c>
      <c r="H65" s="484"/>
      <c r="I65" s="484">
        <v>149.76847321</v>
      </c>
      <c r="J65" s="464"/>
      <c r="K65" s="464"/>
      <c r="L65" s="464"/>
      <c r="M65" s="464"/>
      <c r="N65" s="464"/>
      <c r="O65" s="464"/>
      <c r="P65" s="675"/>
      <c r="Q65" s="673">
        <f t="shared" si="0"/>
        <v>72374.458317609999</v>
      </c>
    </row>
    <row r="66" spans="1:17" s="488" customFormat="1" ht="35.15" customHeight="1" thickBot="1">
      <c r="A66" s="483"/>
      <c r="B66" s="489">
        <v>2009</v>
      </c>
      <c r="C66" s="490" t="s">
        <v>20</v>
      </c>
      <c r="D66" s="491">
        <v>63354.231985999999</v>
      </c>
      <c r="E66" s="491">
        <v>2747.9427380000002</v>
      </c>
      <c r="F66" s="491">
        <v>1336.690771</v>
      </c>
      <c r="G66" s="491">
        <v>115.02309200000001</v>
      </c>
      <c r="H66" s="563"/>
      <c r="I66" s="491">
        <v>4.2508949999999999</v>
      </c>
      <c r="J66" s="469"/>
      <c r="K66" s="469"/>
      <c r="L66" s="469"/>
      <c r="M66" s="469"/>
      <c r="N66" s="469"/>
      <c r="O66" s="469"/>
      <c r="P66" s="680"/>
      <c r="Q66" s="673">
        <f t="shared" si="0"/>
        <v>67558.139481999999</v>
      </c>
    </row>
    <row r="67" spans="1:17" s="488" customFormat="1" ht="35.15" customHeight="1" thickTop="1">
      <c r="A67" s="483"/>
      <c r="B67" s="501">
        <v>2008</v>
      </c>
      <c r="C67" s="502" t="s">
        <v>21</v>
      </c>
      <c r="D67" s="678">
        <v>58349.963300000003</v>
      </c>
      <c r="E67" s="678">
        <v>3683.0414000000001</v>
      </c>
      <c r="F67" s="678">
        <v>1273.6729</v>
      </c>
      <c r="G67" s="679">
        <v>116.423</v>
      </c>
      <c r="H67" s="565"/>
      <c r="I67" s="679">
        <v>102.62179999999999</v>
      </c>
      <c r="J67" s="476"/>
      <c r="K67" s="476"/>
      <c r="L67" s="476"/>
      <c r="M67" s="476"/>
      <c r="N67" s="476"/>
      <c r="O67" s="476"/>
      <c r="P67" s="672"/>
      <c r="Q67" s="673">
        <f t="shared" si="0"/>
        <v>63525.722400000006</v>
      </c>
    </row>
    <row r="68" spans="1:17" s="488" customFormat="1" ht="35.15" customHeight="1">
      <c r="A68" s="483"/>
      <c r="B68" s="478">
        <v>2008</v>
      </c>
      <c r="C68" s="479" t="s">
        <v>8</v>
      </c>
      <c r="D68" s="484">
        <v>89125</v>
      </c>
      <c r="E68" s="484">
        <v>3936</v>
      </c>
      <c r="F68" s="484">
        <v>1308</v>
      </c>
      <c r="G68" s="484" t="s">
        <v>210</v>
      </c>
      <c r="H68" s="484"/>
      <c r="I68" s="484">
        <v>78</v>
      </c>
      <c r="J68" s="464"/>
      <c r="K68" s="464"/>
      <c r="L68" s="464"/>
      <c r="M68" s="464"/>
      <c r="N68" s="464"/>
      <c r="O68" s="464"/>
      <c r="P68" s="675"/>
      <c r="Q68" s="673">
        <f t="shared" si="0"/>
        <v>94447</v>
      </c>
    </row>
    <row r="69" spans="1:17" s="488" customFormat="1" ht="35.15" customHeight="1">
      <c r="A69" s="483"/>
      <c r="B69" s="478">
        <v>2008</v>
      </c>
      <c r="C69" s="479" t="s">
        <v>19</v>
      </c>
      <c r="D69" s="484">
        <v>80444</v>
      </c>
      <c r="E69" s="484">
        <v>2888.1125910000001</v>
      </c>
      <c r="F69" s="484">
        <v>1128.2417049999999</v>
      </c>
      <c r="G69" s="484" t="s">
        <v>210</v>
      </c>
      <c r="H69" s="484"/>
      <c r="I69" s="484">
        <v>241</v>
      </c>
      <c r="J69" s="464"/>
      <c r="K69" s="464"/>
      <c r="L69" s="464"/>
      <c r="M69" s="464"/>
      <c r="N69" s="464"/>
      <c r="O69" s="464"/>
      <c r="P69" s="675"/>
      <c r="Q69" s="673">
        <f t="shared" si="0"/>
        <v>84701.35429599999</v>
      </c>
    </row>
    <row r="70" spans="1:17" s="488" customFormat="1" ht="35.15" customHeight="1" thickBot="1">
      <c r="A70" s="483"/>
      <c r="B70" s="489">
        <v>2008</v>
      </c>
      <c r="C70" s="490" t="s">
        <v>20</v>
      </c>
      <c r="D70" s="491">
        <v>85191.458880000006</v>
      </c>
      <c r="E70" s="491">
        <v>3359.7363999999998</v>
      </c>
      <c r="F70" s="491">
        <v>1110.30134</v>
      </c>
      <c r="G70" s="491" t="s">
        <v>210</v>
      </c>
      <c r="H70" s="563"/>
      <c r="I70" s="469" t="s">
        <v>210</v>
      </c>
      <c r="J70" s="469"/>
      <c r="K70" s="469"/>
      <c r="L70" s="469"/>
      <c r="M70" s="469"/>
      <c r="N70" s="469"/>
      <c r="O70" s="469"/>
      <c r="P70" s="680"/>
      <c r="Q70" s="673">
        <f t="shared" ref="Q70:Q78" si="1">SUM(D70:O70)</f>
        <v>89661.496620000005</v>
      </c>
    </row>
    <row r="71" spans="1:17" s="488" customFormat="1" ht="35.15" customHeight="1" thickTop="1">
      <c r="A71" s="483"/>
      <c r="B71" s="501">
        <v>2007</v>
      </c>
      <c r="C71" s="502" t="s">
        <v>21</v>
      </c>
      <c r="D71" s="678">
        <v>96694</v>
      </c>
      <c r="E71" s="678">
        <v>4018</v>
      </c>
      <c r="F71" s="678">
        <v>1150</v>
      </c>
      <c r="G71" s="679">
        <v>9</v>
      </c>
      <c r="H71" s="565"/>
      <c r="I71" s="476"/>
      <c r="J71" s="476"/>
      <c r="K71" s="476"/>
      <c r="L71" s="476"/>
      <c r="M71" s="476"/>
      <c r="N71" s="476"/>
      <c r="O71" s="476"/>
      <c r="P71" s="672"/>
      <c r="Q71" s="673">
        <f t="shared" si="1"/>
        <v>101871</v>
      </c>
    </row>
    <row r="72" spans="1:17" s="488" customFormat="1" ht="35.15" customHeight="1">
      <c r="A72" s="483"/>
      <c r="B72" s="478">
        <v>2007</v>
      </c>
      <c r="C72" s="479" t="s">
        <v>8</v>
      </c>
      <c r="D72" s="484">
        <v>82154</v>
      </c>
      <c r="E72" s="484">
        <v>2682</v>
      </c>
      <c r="F72" s="484">
        <v>1340</v>
      </c>
      <c r="G72" s="484">
        <v>6</v>
      </c>
      <c r="H72" s="484"/>
      <c r="I72" s="464"/>
      <c r="J72" s="464"/>
      <c r="K72" s="464"/>
      <c r="L72" s="464"/>
      <c r="M72" s="464"/>
      <c r="N72" s="464"/>
      <c r="O72" s="464"/>
      <c r="P72" s="675"/>
      <c r="Q72" s="673">
        <f t="shared" si="1"/>
        <v>86182</v>
      </c>
    </row>
    <row r="73" spans="1:17" s="488" customFormat="1" ht="35.15" customHeight="1">
      <c r="A73" s="483"/>
      <c r="B73" s="478">
        <v>2007</v>
      </c>
      <c r="C73" s="479" t="s">
        <v>19</v>
      </c>
      <c r="D73" s="484">
        <v>80876</v>
      </c>
      <c r="E73" s="484">
        <v>1970</v>
      </c>
      <c r="F73" s="484">
        <v>1143</v>
      </c>
      <c r="G73" s="484">
        <v>30</v>
      </c>
      <c r="H73" s="484"/>
      <c r="I73" s="464"/>
      <c r="J73" s="464"/>
      <c r="K73" s="464"/>
      <c r="L73" s="464"/>
      <c r="M73" s="464"/>
      <c r="N73" s="464"/>
      <c r="O73" s="464"/>
      <c r="P73" s="675"/>
      <c r="Q73" s="673">
        <f t="shared" si="1"/>
        <v>84019</v>
      </c>
    </row>
    <row r="74" spans="1:17" s="488" customFormat="1" ht="35.15" customHeight="1" thickBot="1">
      <c r="A74" s="483"/>
      <c r="B74" s="489">
        <v>2007</v>
      </c>
      <c r="C74" s="490" t="s">
        <v>20</v>
      </c>
      <c r="D74" s="491">
        <v>84571</v>
      </c>
      <c r="E74" s="491">
        <v>1403</v>
      </c>
      <c r="F74" s="491">
        <v>1171</v>
      </c>
      <c r="G74" s="491">
        <v>50</v>
      </c>
      <c r="H74" s="563"/>
      <c r="I74" s="469"/>
      <c r="J74" s="469"/>
      <c r="K74" s="469"/>
      <c r="L74" s="469"/>
      <c r="M74" s="469"/>
      <c r="N74" s="469"/>
      <c r="O74" s="469"/>
      <c r="P74" s="680"/>
      <c r="Q74" s="673">
        <f t="shared" si="1"/>
        <v>87195</v>
      </c>
    </row>
    <row r="75" spans="1:17" s="488" customFormat="1" ht="35.15" customHeight="1" thickTop="1">
      <c r="A75" s="483"/>
      <c r="B75" s="501">
        <v>2006</v>
      </c>
      <c r="C75" s="502" t="s">
        <v>21</v>
      </c>
      <c r="D75" s="678">
        <v>72869</v>
      </c>
      <c r="E75" s="678">
        <v>1329</v>
      </c>
      <c r="F75" s="678">
        <v>1179</v>
      </c>
      <c r="G75" s="679">
        <v>106</v>
      </c>
      <c r="H75" s="565"/>
      <c r="I75" s="476"/>
      <c r="J75" s="476"/>
      <c r="K75" s="476"/>
      <c r="L75" s="476"/>
      <c r="M75" s="476"/>
      <c r="N75" s="476"/>
      <c r="O75" s="476"/>
      <c r="P75" s="672"/>
      <c r="Q75" s="673">
        <f t="shared" si="1"/>
        <v>75483</v>
      </c>
    </row>
    <row r="76" spans="1:17" s="488" customFormat="1" ht="35.15" customHeight="1">
      <c r="A76" s="483"/>
      <c r="B76" s="478">
        <v>2006</v>
      </c>
      <c r="C76" s="479" t="s">
        <v>8</v>
      </c>
      <c r="D76" s="484">
        <v>38151</v>
      </c>
      <c r="E76" s="484">
        <v>731</v>
      </c>
      <c r="F76" s="484">
        <v>1453</v>
      </c>
      <c r="G76" s="484">
        <v>86</v>
      </c>
      <c r="H76" s="566"/>
      <c r="I76" s="464"/>
      <c r="J76" s="464"/>
      <c r="K76" s="464"/>
      <c r="L76" s="464"/>
      <c r="M76" s="464"/>
      <c r="N76" s="464"/>
      <c r="O76" s="464"/>
      <c r="P76" s="675"/>
      <c r="Q76" s="673">
        <f t="shared" si="1"/>
        <v>40421</v>
      </c>
    </row>
    <row r="77" spans="1:17" s="488" customFormat="1" ht="35.15" customHeight="1">
      <c r="A77" s="483"/>
      <c r="B77" s="478">
        <v>2006</v>
      </c>
      <c r="C77" s="479" t="s">
        <v>19</v>
      </c>
      <c r="D77" s="484">
        <v>37186</v>
      </c>
      <c r="E77" s="484">
        <v>750</v>
      </c>
      <c r="F77" s="484">
        <v>1092</v>
      </c>
      <c r="G77" s="484">
        <v>112</v>
      </c>
      <c r="H77" s="566"/>
      <c r="I77" s="464"/>
      <c r="J77" s="464"/>
      <c r="K77" s="464"/>
      <c r="L77" s="464"/>
      <c r="M77" s="464"/>
      <c r="N77" s="464"/>
      <c r="O77" s="464"/>
      <c r="P77" s="675"/>
      <c r="Q77" s="673">
        <f t="shared" si="1"/>
        <v>39140</v>
      </c>
    </row>
    <row r="78" spans="1:17" s="488" customFormat="1" ht="35.15" customHeight="1" thickBot="1">
      <c r="A78" s="483"/>
      <c r="B78" s="508">
        <v>2006</v>
      </c>
      <c r="C78" s="509" t="s">
        <v>20</v>
      </c>
      <c r="D78" s="510">
        <v>35157</v>
      </c>
      <c r="E78" s="510">
        <v>863</v>
      </c>
      <c r="F78" s="510">
        <v>1026</v>
      </c>
      <c r="G78" s="510">
        <v>125</v>
      </c>
      <c r="H78" s="681"/>
      <c r="I78" s="511"/>
      <c r="J78" s="511"/>
      <c r="K78" s="511"/>
      <c r="L78" s="511"/>
      <c r="M78" s="511"/>
      <c r="N78" s="511"/>
      <c r="O78" s="511"/>
      <c r="P78" s="682"/>
      <c r="Q78" s="683">
        <f t="shared" si="1"/>
        <v>37171</v>
      </c>
    </row>
    <row r="79" spans="1:17" s="684" customFormat="1" ht="16" thickTop="1">
      <c r="B79" s="644" t="s">
        <v>777</v>
      </c>
      <c r="C79" s="644"/>
      <c r="D79" s="645"/>
      <c r="E79" s="685"/>
      <c r="F79" s="685"/>
      <c r="G79" s="685"/>
      <c r="H79" s="685"/>
      <c r="I79" s="685"/>
      <c r="J79" s="685"/>
      <c r="K79" s="685"/>
      <c r="L79" s="685"/>
      <c r="M79" s="685"/>
      <c r="N79" s="685"/>
      <c r="O79" s="685"/>
      <c r="P79" s="685"/>
      <c r="Q79" s="686"/>
    </row>
    <row r="80" spans="1:17" ht="15.5">
      <c r="B80" s="644" t="s">
        <v>778</v>
      </c>
      <c r="C80" s="649"/>
      <c r="D80" s="645"/>
      <c r="J80" s="687"/>
    </row>
    <row r="81" spans="2:17" ht="15.5">
      <c r="B81" s="644" t="s">
        <v>779</v>
      </c>
      <c r="C81" s="649"/>
      <c r="D81" s="645"/>
    </row>
    <row r="82" spans="2:17" ht="15.5">
      <c r="B82" s="653" t="s">
        <v>780</v>
      </c>
      <c r="C82" s="645"/>
      <c r="D82" s="645"/>
      <c r="Q82" s="688"/>
    </row>
    <row r="83" spans="2:17" ht="15.5">
      <c r="B83" s="519"/>
      <c r="C83" s="653" t="s">
        <v>781</v>
      </c>
      <c r="D83" s="645"/>
    </row>
    <row r="84" spans="2:17" ht="15.5">
      <c r="B84" s="520"/>
      <c r="C84" s="653" t="s">
        <v>782</v>
      </c>
      <c r="D84" s="645"/>
    </row>
    <row r="85" spans="2:17" ht="15.5">
      <c r="B85" s="521"/>
      <c r="C85" s="644" t="s">
        <v>791</v>
      </c>
      <c r="D85" s="645"/>
    </row>
  </sheetData>
  <mergeCells count="1">
    <mergeCell ref="B1:Q1"/>
  </mergeCells>
  <pageMargins left="0.5" right="0.5" top="0.5" bottom="1.125" header="0.5" footer="0.5"/>
  <pageSetup scale="24" orientation="portrait" r:id="rId1"/>
  <headerFooter alignWithMargins="0">
    <oddFooter>&amp;L&amp;"Arial"&amp;10 &amp;I&amp;BCompanies:&amp;I&amp;B UETCL 
&amp;IThursday, November 22, 2012&amp;I &amp;R&amp;"Arial"&amp;10 Page &amp;P of &amp;N &amp;R&amp;"Arial"&amp;10 Page &amp;P of &amp;N
&amp;K008004&amp;10&amp;"Calibri"Official&amp;C&amp;K008004&amp;10&amp;"Calibri"Official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93CAF-7655-4625-8E64-725DF2C23461}">
  <sheetPr published="0" codeName="Sheet8">
    <tabColor rgb="FF92D050"/>
    <outlinePr summaryBelow="0" summaryRight="0"/>
  </sheetPr>
  <dimension ref="A1:AG82"/>
  <sheetViews>
    <sheetView showGridLines="0" zoomScaleNormal="100" zoomScalePageLayoutView="75" workbookViewId="0">
      <selection activeCell="AG5" sqref="AG5"/>
    </sheetView>
  </sheetViews>
  <sheetFormatPr defaultColWidth="8.81640625" defaultRowHeight="16.5"/>
  <cols>
    <col min="1" max="1" width="16.1796875" style="689" customWidth="1"/>
    <col min="2" max="8" width="15.54296875" style="689" customWidth="1"/>
    <col min="9" max="9" width="15.54296875" style="693" customWidth="1"/>
    <col min="10" max="24" width="15.54296875" style="689" customWidth="1"/>
    <col min="25" max="25" width="15.54296875" style="693" customWidth="1"/>
    <col min="26" max="30" width="15.54296875" style="689" customWidth="1"/>
    <col min="31" max="31" width="15.54296875" style="694" customWidth="1"/>
    <col min="32" max="32" width="15.54296875" style="691" customWidth="1"/>
    <col min="33" max="33" width="8.81640625" style="689"/>
    <col min="34" max="34" width="12.26953125" style="689" bestFit="1" customWidth="1"/>
    <col min="35" max="16384" width="8.81640625" style="689"/>
  </cols>
  <sheetData>
    <row r="1" spans="1:33" ht="16.5" customHeight="1">
      <c r="B1" s="690"/>
      <c r="C1" s="690"/>
      <c r="D1" s="912" t="s">
        <v>795</v>
      </c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912"/>
      <c r="V1" s="912"/>
      <c r="W1" s="912"/>
      <c r="X1" s="912"/>
      <c r="Y1" s="912"/>
      <c r="Z1" s="912"/>
      <c r="AA1" s="912"/>
      <c r="AB1" s="912"/>
      <c r="AC1" s="912"/>
      <c r="AD1" s="912"/>
      <c r="AE1" s="912"/>
    </row>
    <row r="2" spans="1:33" ht="16.5" customHeight="1" thickBot="1">
      <c r="B2" s="692"/>
      <c r="C2" s="692"/>
      <c r="D2" s="692"/>
      <c r="E2" s="692"/>
      <c r="F2" s="692"/>
      <c r="G2" s="692"/>
      <c r="H2" s="692"/>
      <c r="I2" s="692"/>
    </row>
    <row r="3" spans="1:33" ht="15.75" customHeight="1" thickTop="1" thickBot="1">
      <c r="A3" s="695"/>
      <c r="B3" s="696" t="s">
        <v>796</v>
      </c>
      <c r="C3" s="697"/>
      <c r="D3" s="913" t="s">
        <v>797</v>
      </c>
      <c r="E3" s="899"/>
      <c r="F3" s="899"/>
      <c r="G3" s="899"/>
      <c r="H3" s="899"/>
      <c r="I3" s="900"/>
      <c r="J3" s="914" t="s">
        <v>798</v>
      </c>
      <c r="K3" s="915"/>
      <c r="L3" s="915"/>
      <c r="M3" s="915"/>
      <c r="N3" s="915"/>
      <c r="O3" s="916"/>
      <c r="P3" s="698"/>
      <c r="Q3" s="917" t="s">
        <v>799</v>
      </c>
      <c r="R3" s="917"/>
      <c r="S3" s="917"/>
      <c r="T3" s="917"/>
      <c r="U3" s="917"/>
      <c r="V3" s="917"/>
      <c r="W3" s="918"/>
      <c r="X3" s="919" t="s">
        <v>800</v>
      </c>
      <c r="Y3" s="920"/>
      <c r="Z3" s="920"/>
      <c r="AA3" s="920"/>
      <c r="AB3" s="920"/>
      <c r="AC3" s="920"/>
      <c r="AD3" s="920"/>
      <c r="AE3" s="921"/>
      <c r="AF3" s="699"/>
    </row>
    <row r="4" spans="1:33" s="693" customFormat="1" ht="31.5" thickTop="1">
      <c r="A4" s="700"/>
      <c r="B4" s="701" t="s">
        <v>774</v>
      </c>
      <c r="C4" s="702" t="s">
        <v>775</v>
      </c>
      <c r="D4" s="703" t="s">
        <v>168</v>
      </c>
      <c r="E4" s="703" t="s">
        <v>169</v>
      </c>
      <c r="F4" s="703" t="s">
        <v>170</v>
      </c>
      <c r="G4" s="703" t="s">
        <v>171</v>
      </c>
      <c r="H4" s="703" t="s">
        <v>172</v>
      </c>
      <c r="I4" s="703" t="s">
        <v>173</v>
      </c>
      <c r="J4" s="703" t="s">
        <v>174</v>
      </c>
      <c r="K4" s="703" t="s">
        <v>175</v>
      </c>
      <c r="L4" s="703" t="s">
        <v>176</v>
      </c>
      <c r="M4" s="703" t="s">
        <v>177</v>
      </c>
      <c r="N4" s="703" t="s">
        <v>178</v>
      </c>
      <c r="O4" s="703" t="s">
        <v>179</v>
      </c>
      <c r="P4" s="703" t="s">
        <v>180</v>
      </c>
      <c r="Q4" s="703" t="s">
        <v>801</v>
      </c>
      <c r="R4" s="703" t="s">
        <v>182</v>
      </c>
      <c r="S4" s="703" t="s">
        <v>183</v>
      </c>
      <c r="T4" s="703" t="s">
        <v>184</v>
      </c>
      <c r="U4" s="703" t="s">
        <v>185</v>
      </c>
      <c r="V4" s="703" t="s">
        <v>186</v>
      </c>
      <c r="W4" s="703" t="s">
        <v>187</v>
      </c>
      <c r="X4" s="703" t="s">
        <v>188</v>
      </c>
      <c r="Y4" s="703" t="s">
        <v>189</v>
      </c>
      <c r="Z4" s="703" t="s">
        <v>190</v>
      </c>
      <c r="AA4" s="703" t="s">
        <v>191</v>
      </c>
      <c r="AB4" s="703" t="s">
        <v>192</v>
      </c>
      <c r="AC4" s="703" t="s">
        <v>193</v>
      </c>
      <c r="AD4" s="703" t="s">
        <v>802</v>
      </c>
      <c r="AE4" s="704" t="s">
        <v>196</v>
      </c>
      <c r="AF4" s="705" t="s">
        <v>788</v>
      </c>
    </row>
    <row r="5" spans="1:33" s="488" customFormat="1" ht="35.15" customHeight="1">
      <c r="A5" s="483"/>
      <c r="B5" s="612">
        <v>2024</v>
      </c>
      <c r="C5" s="612" t="s">
        <v>8</v>
      </c>
      <c r="D5" s="616">
        <v>66.348518999999996</v>
      </c>
      <c r="E5" s="616">
        <v>438.07170200000002</v>
      </c>
      <c r="F5" s="616">
        <v>1304.9357709999999</v>
      </c>
      <c r="G5" s="616">
        <v>1456.2354439999999</v>
      </c>
      <c r="H5" s="616">
        <v>2038.539325</v>
      </c>
      <c r="I5" s="616">
        <v>341.36058100000002</v>
      </c>
      <c r="J5" s="616">
        <v>5904.7325940000001</v>
      </c>
      <c r="K5" s="616">
        <v>1165.3226050000001</v>
      </c>
      <c r="L5" s="616">
        <v>0</v>
      </c>
      <c r="M5" s="616">
        <v>0</v>
      </c>
      <c r="N5" s="616">
        <v>721.23370599999998</v>
      </c>
      <c r="O5" s="616">
        <v>5194.0322669999996</v>
      </c>
      <c r="P5" s="616">
        <v>111.133578</v>
      </c>
      <c r="Q5" s="616">
        <v>62.419043000000002</v>
      </c>
      <c r="R5" s="616">
        <v>97.725318000000001</v>
      </c>
      <c r="S5" s="616">
        <v>37.689182000000002</v>
      </c>
      <c r="T5" s="616">
        <v>56.807386999999999</v>
      </c>
      <c r="U5" s="616">
        <v>0</v>
      </c>
      <c r="V5" s="616">
        <v>0</v>
      </c>
      <c r="W5" s="616">
        <v>8.5006570000000004</v>
      </c>
      <c r="X5" s="616">
        <v>734.77785200000005</v>
      </c>
      <c r="Y5" s="616">
        <v>154.128096</v>
      </c>
      <c r="Z5" s="616">
        <v>187.41286400000001</v>
      </c>
      <c r="AA5" s="616">
        <v>0</v>
      </c>
      <c r="AB5" s="616">
        <v>30.1</v>
      </c>
      <c r="AC5" s="616">
        <v>42.885219999999997</v>
      </c>
      <c r="AD5" s="616">
        <v>0</v>
      </c>
      <c r="AE5" s="616">
        <v>3008.5708369999998</v>
      </c>
      <c r="AF5" s="706">
        <f>SUM(D5:AE5)</f>
        <v>23162.962548</v>
      </c>
      <c r="AG5" s="562"/>
    </row>
    <row r="6" spans="1:33" s="488" customFormat="1" ht="35.15" customHeight="1">
      <c r="A6" s="483"/>
      <c r="B6" s="612">
        <v>2024</v>
      </c>
      <c r="C6" s="612" t="s">
        <v>19</v>
      </c>
      <c r="D6" s="616">
        <v>385.26521000000002</v>
      </c>
      <c r="E6" s="616">
        <v>50.155300360000012</v>
      </c>
      <c r="F6" s="616">
        <v>566.90395942399982</v>
      </c>
      <c r="G6" s="616">
        <v>818.25255800000002</v>
      </c>
      <c r="H6" s="616">
        <v>2114.1825589439982</v>
      </c>
      <c r="I6" s="616">
        <v>344.61139100000003</v>
      </c>
      <c r="J6" s="616">
        <v>5926.6190940759998</v>
      </c>
      <c r="K6" s="616">
        <v>833.15282371760031</v>
      </c>
      <c r="L6" s="616">
        <v>0</v>
      </c>
      <c r="M6" s="616">
        <v>0</v>
      </c>
      <c r="N6" s="616">
        <v>826.31186300000002</v>
      </c>
      <c r="O6" s="616">
        <v>5160.972276094798</v>
      </c>
      <c r="P6" s="616">
        <v>83.946834999999993</v>
      </c>
      <c r="Q6" s="616">
        <v>199.68194399999999</v>
      </c>
      <c r="R6" s="616">
        <v>320.93166100000002</v>
      </c>
      <c r="S6" s="616">
        <v>56.594405000000002</v>
      </c>
      <c r="T6" s="616">
        <v>-15.763787000000001</v>
      </c>
      <c r="U6" s="616">
        <v>0</v>
      </c>
      <c r="V6" s="616">
        <v>0</v>
      </c>
      <c r="W6" s="616">
        <v>132.91523000000001</v>
      </c>
      <c r="X6" s="616">
        <v>428.789647</v>
      </c>
      <c r="Y6" s="616">
        <v>537.758286</v>
      </c>
      <c r="Z6" s="616">
        <v>272.27070200000003</v>
      </c>
      <c r="AA6" s="616">
        <v>0</v>
      </c>
      <c r="AB6" s="616">
        <v>130.06299999999999</v>
      </c>
      <c r="AC6" s="616">
        <v>24.8278</v>
      </c>
      <c r="AD6" s="616">
        <v>0</v>
      </c>
      <c r="AE6" s="616">
        <v>1940.8590099999999</v>
      </c>
      <c r="AF6" s="706">
        <f>SUM(D6:AE6)</f>
        <v>21139.301767616394</v>
      </c>
      <c r="AG6" s="562"/>
    </row>
    <row r="7" spans="1:33" s="488" customFormat="1" ht="35.15" customHeight="1">
      <c r="A7" s="483"/>
      <c r="B7" s="612">
        <v>2024</v>
      </c>
      <c r="C7" s="612" t="s">
        <v>20</v>
      </c>
      <c r="D7" s="616">
        <v>43.453299999999999</v>
      </c>
      <c r="E7" s="616">
        <v>33.361716000000001</v>
      </c>
      <c r="F7" s="616">
        <v>846.64048000000003</v>
      </c>
      <c r="G7" s="616">
        <v>1239.6866150000001</v>
      </c>
      <c r="H7" s="616">
        <v>977.34641999999997</v>
      </c>
      <c r="I7" s="616">
        <v>222.65085400000001</v>
      </c>
      <c r="J7" s="616">
        <v>5613.1426359999996</v>
      </c>
      <c r="K7" s="616">
        <v>814.55096800000001</v>
      </c>
      <c r="L7" s="616">
        <v>0</v>
      </c>
      <c r="M7" s="616">
        <v>0</v>
      </c>
      <c r="N7" s="616">
        <v>783.79385200000002</v>
      </c>
      <c r="O7" s="616">
        <v>5092.3057830000007</v>
      </c>
      <c r="P7" s="616">
        <v>141.70224999999999</v>
      </c>
      <c r="Q7" s="616">
        <v>240.16703899999999</v>
      </c>
      <c r="R7" s="616">
        <v>23.688324999999999</v>
      </c>
      <c r="S7" s="616">
        <v>57.853439999999999</v>
      </c>
      <c r="T7" s="616">
        <v>301.13151299999998</v>
      </c>
      <c r="U7" s="616">
        <v>0</v>
      </c>
      <c r="V7" s="616">
        <v>0</v>
      </c>
      <c r="W7" s="616">
        <v>0</v>
      </c>
      <c r="X7" s="616">
        <v>728.78964699999995</v>
      </c>
      <c r="Y7" s="616">
        <v>344.031925</v>
      </c>
      <c r="Z7" s="616">
        <v>0</v>
      </c>
      <c r="AA7" s="616">
        <v>0</v>
      </c>
      <c r="AB7" s="616">
        <v>34.815600000000003</v>
      </c>
      <c r="AC7" s="616">
        <v>31.409331000000002</v>
      </c>
      <c r="AD7" s="616">
        <v>326.18683800000002</v>
      </c>
      <c r="AE7" s="616">
        <v>3265.5207320000004</v>
      </c>
      <c r="AF7" s="706">
        <f t="shared" ref="AF7:AF70" si="0">SUM(D7:AE7)</f>
        <v>21162.229264000005</v>
      </c>
      <c r="AG7" s="562"/>
    </row>
    <row r="8" spans="1:33" s="488" customFormat="1" ht="35.15" customHeight="1">
      <c r="A8" s="483"/>
      <c r="B8" s="612">
        <v>2023</v>
      </c>
      <c r="C8" s="612" t="s">
        <v>21</v>
      </c>
      <c r="D8" s="616">
        <v>23.242972000000002</v>
      </c>
      <c r="E8" s="616">
        <v>275.09861799999999</v>
      </c>
      <c r="F8" s="616">
        <v>382.51438400000001</v>
      </c>
      <c r="G8" s="616">
        <v>938.69238800000005</v>
      </c>
      <c r="H8" s="616">
        <v>1471.7662869999999</v>
      </c>
      <c r="I8" s="616">
        <v>695.64244499999995</v>
      </c>
      <c r="J8" s="616">
        <v>5762.2562479999997</v>
      </c>
      <c r="K8" s="616">
        <v>920.82879400000002</v>
      </c>
      <c r="L8" s="616">
        <v>0</v>
      </c>
      <c r="M8" s="616">
        <v>0</v>
      </c>
      <c r="N8" s="616">
        <v>863.88947299999995</v>
      </c>
      <c r="O8" s="616">
        <v>5484.3828030000004</v>
      </c>
      <c r="P8" s="616">
        <v>111.18492500000001</v>
      </c>
      <c r="Q8" s="616">
        <v>207.591984</v>
      </c>
      <c r="R8" s="616">
        <v>25.840425</v>
      </c>
      <c r="S8" s="616">
        <v>52.639406000000001</v>
      </c>
      <c r="T8" s="616">
        <v>288.07811299999997</v>
      </c>
      <c r="U8" s="616">
        <v>0</v>
      </c>
      <c r="V8" s="616">
        <v>0</v>
      </c>
      <c r="W8" s="616">
        <v>0</v>
      </c>
      <c r="X8" s="616">
        <v>728.78964499999995</v>
      </c>
      <c r="Y8" s="616">
        <v>350.71745099999998</v>
      </c>
      <c r="Z8" s="616">
        <v>0</v>
      </c>
      <c r="AA8" s="616">
        <v>0</v>
      </c>
      <c r="AB8" s="616">
        <v>0</v>
      </c>
      <c r="AC8" s="616">
        <v>57.686100000000003</v>
      </c>
      <c r="AD8" s="616">
        <v>301.43456099999997</v>
      </c>
      <c r="AE8" s="616">
        <v>3864.2019479999999</v>
      </c>
      <c r="AF8" s="706">
        <f t="shared" si="0"/>
        <v>22806.478969999996</v>
      </c>
      <c r="AG8" s="562"/>
    </row>
    <row r="9" spans="1:33" s="488" customFormat="1" ht="35.15" customHeight="1">
      <c r="A9" s="483"/>
      <c r="B9" s="612">
        <v>2023</v>
      </c>
      <c r="C9" s="612" t="s">
        <v>8</v>
      </c>
      <c r="D9" s="616">
        <v>13.04</v>
      </c>
      <c r="E9" s="616">
        <v>8.7899999999999991</v>
      </c>
      <c r="F9" s="616">
        <v>1695.38</v>
      </c>
      <c r="G9" s="616">
        <v>813</v>
      </c>
      <c r="H9" s="616">
        <v>1875</v>
      </c>
      <c r="I9" s="616">
        <v>411.94</v>
      </c>
      <c r="J9" s="616">
        <v>5252.39</v>
      </c>
      <c r="K9" s="616">
        <v>1011.47</v>
      </c>
      <c r="L9" s="616">
        <v>0</v>
      </c>
      <c r="M9" s="616">
        <v>0</v>
      </c>
      <c r="N9" s="616">
        <v>763.64</v>
      </c>
      <c r="O9" s="616">
        <v>4725.74</v>
      </c>
      <c r="P9" s="616">
        <v>140.47999999999999</v>
      </c>
      <c r="Q9" s="616">
        <v>215.71</v>
      </c>
      <c r="R9" s="616">
        <v>22.72</v>
      </c>
      <c r="S9" s="616">
        <v>46.26</v>
      </c>
      <c r="T9" s="616">
        <v>38.54</v>
      </c>
      <c r="U9" s="616">
        <v>0</v>
      </c>
      <c r="V9" s="616">
        <v>0</v>
      </c>
      <c r="W9" s="616">
        <v>12.14</v>
      </c>
      <c r="X9" s="616">
        <v>713.63</v>
      </c>
      <c r="Y9" s="616">
        <v>228.06</v>
      </c>
      <c r="Z9" s="616">
        <v>0</v>
      </c>
      <c r="AA9" s="616">
        <v>0</v>
      </c>
      <c r="AB9" s="616">
        <v>0</v>
      </c>
      <c r="AC9" s="616">
        <v>52.81</v>
      </c>
      <c r="AD9" s="616">
        <v>348.13</v>
      </c>
      <c r="AE9" s="616">
        <v>2312.11</v>
      </c>
      <c r="AF9" s="706">
        <f t="shared" si="0"/>
        <v>20700.980000000003</v>
      </c>
      <c r="AG9" s="562"/>
    </row>
    <row r="10" spans="1:33" s="488" customFormat="1" ht="35.15" customHeight="1">
      <c r="A10" s="483"/>
      <c r="B10" s="612">
        <v>2023</v>
      </c>
      <c r="C10" s="612" t="s">
        <v>19</v>
      </c>
      <c r="D10" s="616">
        <v>37.900559999999999</v>
      </c>
      <c r="E10" s="616">
        <v>12.0528</v>
      </c>
      <c r="F10" s="616">
        <v>563.97836600000005</v>
      </c>
      <c r="G10" s="616">
        <v>897.775713</v>
      </c>
      <c r="H10" s="616">
        <v>1130.3979790000001</v>
      </c>
      <c r="I10" s="616">
        <v>348.786969</v>
      </c>
      <c r="J10" s="616">
        <v>5210.3068050000002</v>
      </c>
      <c r="K10" s="616">
        <v>815.19160999999997</v>
      </c>
      <c r="L10" s="616">
        <v>0</v>
      </c>
      <c r="M10" s="616">
        <v>0</v>
      </c>
      <c r="N10" s="616">
        <v>540.26782900000001</v>
      </c>
      <c r="O10" s="616">
        <v>4369.3899170000004</v>
      </c>
      <c r="P10" s="616"/>
      <c r="Q10" s="616">
        <v>197.71753899999999</v>
      </c>
      <c r="R10" s="616">
        <v>362.38443799999999</v>
      </c>
      <c r="S10" s="616">
        <v>80.934871000000001</v>
      </c>
      <c r="T10" s="616">
        <v>34.470039</v>
      </c>
      <c r="U10" s="616">
        <v>0</v>
      </c>
      <c r="V10" s="616">
        <v>0</v>
      </c>
      <c r="W10" s="616">
        <v>1.867021</v>
      </c>
      <c r="X10" s="616">
        <v>1.8341259999999999</v>
      </c>
      <c r="Y10" s="616">
        <v>406.01660700000002</v>
      </c>
      <c r="Z10" s="616">
        <v>0</v>
      </c>
      <c r="AA10" s="616">
        <v>0</v>
      </c>
      <c r="AB10" s="616">
        <v>0</v>
      </c>
      <c r="AC10" s="616">
        <v>66.656099999999995</v>
      </c>
      <c r="AD10" s="616">
        <v>0</v>
      </c>
      <c r="AE10" s="616">
        <v>2215.4882209999996</v>
      </c>
      <c r="AF10" s="706">
        <f t="shared" si="0"/>
        <v>17293.417509999999</v>
      </c>
      <c r="AG10" s="562"/>
    </row>
    <row r="11" spans="1:33" s="693" customFormat="1" ht="28.5" customHeight="1" thickBot="1">
      <c r="A11" s="700"/>
      <c r="B11" s="619">
        <v>2023</v>
      </c>
      <c r="C11" s="619" t="s">
        <v>20</v>
      </c>
      <c r="D11" s="620">
        <v>43.915300000000002</v>
      </c>
      <c r="E11" s="620">
        <v>12.906716476</v>
      </c>
      <c r="F11" s="620">
        <v>996.177593</v>
      </c>
      <c r="G11" s="620">
        <v>1035.6367150000001</v>
      </c>
      <c r="H11" s="620">
        <v>1547.3245489999999</v>
      </c>
      <c r="I11" s="620">
        <v>464.01928299999997</v>
      </c>
      <c r="J11" s="620">
        <v>5053.8339500000002</v>
      </c>
      <c r="K11" s="620">
        <v>892.30478700000003</v>
      </c>
      <c r="L11" s="620">
        <v>0</v>
      </c>
      <c r="M11" s="620">
        <v>0</v>
      </c>
      <c r="N11" s="620">
        <v>679.94461699999999</v>
      </c>
      <c r="O11" s="620">
        <v>4663.2591009999996</v>
      </c>
      <c r="P11" s="620">
        <v>183.03877</v>
      </c>
      <c r="Q11" s="620">
        <v>47.110736000000003</v>
      </c>
      <c r="R11" s="620">
        <v>50.011670000000002</v>
      </c>
      <c r="S11" s="620">
        <v>18.097161</v>
      </c>
      <c r="T11" s="620">
        <v>35.694096999999999</v>
      </c>
      <c r="U11" s="620">
        <v>0</v>
      </c>
      <c r="V11" s="620">
        <v>0</v>
      </c>
      <c r="W11" s="620">
        <v>0.508073</v>
      </c>
      <c r="X11" s="620">
        <v>706.75882999999999</v>
      </c>
      <c r="Y11" s="620">
        <v>244.290761</v>
      </c>
      <c r="Z11" s="620">
        <v>0</v>
      </c>
      <c r="AA11" s="620">
        <v>0</v>
      </c>
      <c r="AB11" s="620">
        <v>0</v>
      </c>
      <c r="AC11" s="620">
        <v>15.823425</v>
      </c>
      <c r="AD11" s="620">
        <v>0</v>
      </c>
      <c r="AE11" s="620">
        <v>2770.7579959999998</v>
      </c>
      <c r="AF11" s="622">
        <f t="shared" si="0"/>
        <v>19461.414130475998</v>
      </c>
    </row>
    <row r="12" spans="1:33" s="693" customFormat="1" ht="29.25" customHeight="1" thickTop="1">
      <c r="A12" s="700"/>
      <c r="B12" s="612">
        <v>2022</v>
      </c>
      <c r="C12" s="612" t="s">
        <v>21</v>
      </c>
      <c r="D12" s="616">
        <v>70.901660000000007</v>
      </c>
      <c r="E12" s="616">
        <v>15.739962524000001</v>
      </c>
      <c r="F12" s="616">
        <v>876.07427673799987</v>
      </c>
      <c r="G12" s="616">
        <v>896.30001100000004</v>
      </c>
      <c r="H12" s="616">
        <v>1991.9773393470007</v>
      </c>
      <c r="I12" s="616">
        <v>176.83875800000001</v>
      </c>
      <c r="J12" s="616">
        <v>6390.5686820000001</v>
      </c>
      <c r="K12" s="616">
        <v>1020.729574</v>
      </c>
      <c r="L12" s="616">
        <v>0</v>
      </c>
      <c r="M12" s="616">
        <v>0</v>
      </c>
      <c r="N12" s="616">
        <v>245.939696</v>
      </c>
      <c r="O12" s="616">
        <v>5790.759782266</v>
      </c>
      <c r="P12" s="616">
        <v>140.01869199999999</v>
      </c>
      <c r="Q12" s="616">
        <v>152.559144</v>
      </c>
      <c r="R12" s="616">
        <v>26.983155</v>
      </c>
      <c r="S12" s="616">
        <v>56.837339999999998</v>
      </c>
      <c r="T12" s="616">
        <v>22.829153000000002</v>
      </c>
      <c r="U12" s="616">
        <v>0</v>
      </c>
      <c r="V12" s="616">
        <v>0</v>
      </c>
      <c r="W12" s="616">
        <v>10.532411</v>
      </c>
      <c r="X12" s="616">
        <v>913.40124700000001</v>
      </c>
      <c r="Y12" s="616">
        <v>228.34700000000001</v>
      </c>
      <c r="Z12" s="616">
        <v>0</v>
      </c>
      <c r="AA12" s="616">
        <v>0</v>
      </c>
      <c r="AB12" s="616">
        <v>0</v>
      </c>
      <c r="AC12" s="616">
        <v>26.999199999999998</v>
      </c>
      <c r="AD12" s="616">
        <v>88.481224999999995</v>
      </c>
      <c r="AE12" s="616">
        <v>4165.6020669999998</v>
      </c>
      <c r="AF12" s="706">
        <f t="shared" si="0"/>
        <v>23308.420375875001</v>
      </c>
    </row>
    <row r="13" spans="1:33" s="488" customFormat="1" ht="35.15" customHeight="1">
      <c r="A13" s="483"/>
      <c r="B13" s="612">
        <v>2022</v>
      </c>
      <c r="C13" s="612" t="s">
        <v>8</v>
      </c>
      <c r="D13" s="616">
        <v>266.344899</v>
      </c>
      <c r="E13" s="616">
        <v>11.371079999999999</v>
      </c>
      <c r="F13" s="616">
        <v>675.635041</v>
      </c>
      <c r="G13" s="616">
        <v>957.32327299999997</v>
      </c>
      <c r="H13" s="616">
        <v>1580.4485549999999</v>
      </c>
      <c r="I13" s="616">
        <v>355.91957400000001</v>
      </c>
      <c r="J13" s="616">
        <v>5414.6507309999997</v>
      </c>
      <c r="K13" s="616">
        <v>957.91085299999997</v>
      </c>
      <c r="L13" s="616">
        <v>0</v>
      </c>
      <c r="M13" s="616">
        <v>0</v>
      </c>
      <c r="N13" s="616">
        <v>794.95351700000003</v>
      </c>
      <c r="O13" s="616">
        <v>4380.2862290000003</v>
      </c>
      <c r="P13" s="616">
        <v>176.926624</v>
      </c>
      <c r="Q13" s="616">
        <v>225.552787</v>
      </c>
      <c r="R13" s="616">
        <v>12.957560000000001</v>
      </c>
      <c r="S13" s="616">
        <v>38.401958999999998</v>
      </c>
      <c r="T13" s="616">
        <v>44.535176999999997</v>
      </c>
      <c r="U13" s="616">
        <v>0</v>
      </c>
      <c r="V13" s="616">
        <v>0</v>
      </c>
      <c r="W13" s="616">
        <v>10.283464</v>
      </c>
      <c r="X13" s="616">
        <v>402.34612700000002</v>
      </c>
      <c r="Y13" s="616">
        <v>275.93299999999999</v>
      </c>
      <c r="Z13" s="616">
        <v>0</v>
      </c>
      <c r="AA13" s="616">
        <v>0</v>
      </c>
      <c r="AB13" s="616">
        <v>0.15</v>
      </c>
      <c r="AC13" s="616">
        <v>45.6188</v>
      </c>
      <c r="AD13" s="616">
        <v>0</v>
      </c>
      <c r="AE13" s="616">
        <v>2211.2006740000002</v>
      </c>
      <c r="AF13" s="706">
        <f t="shared" si="0"/>
        <v>18838.749924000003</v>
      </c>
      <c r="AG13" s="562"/>
    </row>
    <row r="14" spans="1:33" s="488" customFormat="1" ht="35.15" customHeight="1">
      <c r="A14" s="483"/>
      <c r="B14" s="612">
        <v>2022</v>
      </c>
      <c r="C14" s="612" t="s">
        <v>19</v>
      </c>
      <c r="D14" s="616">
        <v>74.881950000000003</v>
      </c>
      <c r="E14" s="616">
        <v>35.565874999999998</v>
      </c>
      <c r="F14" s="616">
        <v>1217.2664279999999</v>
      </c>
      <c r="G14" s="616">
        <v>1077.4037169999999</v>
      </c>
      <c r="H14" s="616">
        <v>800.92456200000004</v>
      </c>
      <c r="I14" s="616">
        <v>410.945221</v>
      </c>
      <c r="J14" s="616">
        <v>4899.2428655599997</v>
      </c>
      <c r="K14" s="616">
        <v>557.51960369000051</v>
      </c>
      <c r="L14" s="616">
        <v>0</v>
      </c>
      <c r="M14" s="616">
        <v>0</v>
      </c>
      <c r="N14" s="617">
        <v>794.22499800000003</v>
      </c>
      <c r="O14" s="617">
        <v>3241.8988464600011</v>
      </c>
      <c r="P14" s="617">
        <v>176.926625</v>
      </c>
      <c r="Q14" s="617">
        <v>256.49857900000001</v>
      </c>
      <c r="R14" s="617">
        <v>167.702562</v>
      </c>
      <c r="S14" s="617">
        <v>59.754331999999998</v>
      </c>
      <c r="T14" s="617">
        <v>25.620709999999999</v>
      </c>
      <c r="U14" s="617">
        <v>0</v>
      </c>
      <c r="V14" s="617">
        <v>0</v>
      </c>
      <c r="W14" s="617">
        <v>27.770344999999999</v>
      </c>
      <c r="X14" s="617">
        <v>692.563492</v>
      </c>
      <c r="Y14" s="617">
        <v>276.188332</v>
      </c>
      <c r="Z14" s="617">
        <v>0</v>
      </c>
      <c r="AA14" s="617">
        <v>0</v>
      </c>
      <c r="AB14" s="617">
        <v>69.114794000000003</v>
      </c>
      <c r="AC14" s="617">
        <v>25.236599999999999</v>
      </c>
      <c r="AD14" s="617">
        <v>0</v>
      </c>
      <c r="AE14" s="617">
        <v>3253.7753690000004</v>
      </c>
      <c r="AF14" s="707">
        <f t="shared" si="0"/>
        <v>18141.025806709997</v>
      </c>
    </row>
    <row r="15" spans="1:33" s="488" customFormat="1" ht="35.15" customHeight="1" thickBot="1">
      <c r="A15" s="483"/>
      <c r="B15" s="619">
        <v>2022</v>
      </c>
      <c r="C15" s="619" t="s">
        <v>20</v>
      </c>
      <c r="D15" s="620">
        <v>85.065646000000001</v>
      </c>
      <c r="E15" s="620">
        <v>148.334619</v>
      </c>
      <c r="F15" s="620">
        <v>670.03355399999998</v>
      </c>
      <c r="G15" s="620">
        <v>812.18235400000003</v>
      </c>
      <c r="H15" s="620">
        <v>783.56686100000002</v>
      </c>
      <c r="I15" s="620">
        <v>390.411631</v>
      </c>
      <c r="J15" s="620">
        <v>5002.6150945599993</v>
      </c>
      <c r="K15" s="620">
        <v>763.63265697499992</v>
      </c>
      <c r="L15" s="620">
        <v>0</v>
      </c>
      <c r="M15" s="620">
        <v>0</v>
      </c>
      <c r="N15" s="624">
        <v>402.389297</v>
      </c>
      <c r="O15" s="625">
        <v>3251.1222918099979</v>
      </c>
      <c r="P15" s="625">
        <v>217.641076</v>
      </c>
      <c r="Q15" s="625">
        <v>57.265455000000003</v>
      </c>
      <c r="R15" s="625">
        <v>56.564143000000001</v>
      </c>
      <c r="S15" s="625">
        <v>36.208115999999997</v>
      </c>
      <c r="T15" s="625">
        <v>97.214444999999998</v>
      </c>
      <c r="U15" s="625">
        <v>0</v>
      </c>
      <c r="V15" s="625">
        <v>0</v>
      </c>
      <c r="W15" s="625">
        <v>1.0953250000000001</v>
      </c>
      <c r="X15" s="625">
        <v>690.86475299999995</v>
      </c>
      <c r="Y15" s="625">
        <v>176.89500000000001</v>
      </c>
      <c r="Z15" s="625">
        <v>0</v>
      </c>
      <c r="AA15" s="625">
        <v>0</v>
      </c>
      <c r="AB15" s="625">
        <v>0</v>
      </c>
      <c r="AC15" s="625">
        <v>22.6447</v>
      </c>
      <c r="AD15" s="625">
        <v>0</v>
      </c>
      <c r="AE15" s="625">
        <v>15071.404141999999</v>
      </c>
      <c r="AF15" s="707">
        <f t="shared" si="0"/>
        <v>28737.151160344998</v>
      </c>
    </row>
    <row r="16" spans="1:33" s="488" customFormat="1" ht="35.15" customHeight="1" thickTop="1">
      <c r="A16" s="483"/>
      <c r="B16" s="628">
        <v>2021</v>
      </c>
      <c r="C16" s="628" t="s">
        <v>21</v>
      </c>
      <c r="D16" s="629">
        <v>186.56878599999999</v>
      </c>
      <c r="E16" s="629">
        <v>13.668060000000001</v>
      </c>
      <c r="F16" s="629">
        <v>518.39653899999996</v>
      </c>
      <c r="G16" s="630">
        <v>853.19132400000001</v>
      </c>
      <c r="H16" s="630">
        <v>1330.5931230000001</v>
      </c>
      <c r="I16" s="630">
        <v>630.09458700000005</v>
      </c>
      <c r="J16" s="630">
        <v>5084.3017499999996</v>
      </c>
      <c r="K16" s="630">
        <v>876.83149400000002</v>
      </c>
      <c r="L16" s="630">
        <v>0</v>
      </c>
      <c r="M16" s="630">
        <v>0</v>
      </c>
      <c r="N16" s="630">
        <v>762.26308400000005</v>
      </c>
      <c r="O16" s="630">
        <v>3996.6728549999998</v>
      </c>
      <c r="P16" s="630">
        <v>26.168631000000001</v>
      </c>
      <c r="Q16" s="630">
        <v>200.0429</v>
      </c>
      <c r="R16" s="630">
        <v>37.417513</v>
      </c>
      <c r="S16" s="630">
        <v>47.442591</v>
      </c>
      <c r="T16" s="630">
        <v>56.246195</v>
      </c>
      <c r="U16" s="630">
        <v>0</v>
      </c>
      <c r="V16" s="630">
        <v>0</v>
      </c>
      <c r="W16" s="630">
        <v>28.940342000000001</v>
      </c>
      <c r="X16" s="630">
        <v>666.92144800000005</v>
      </c>
      <c r="Y16" s="630">
        <v>221.45</v>
      </c>
      <c r="Z16" s="630">
        <v>0</v>
      </c>
      <c r="AA16" s="630">
        <v>0</v>
      </c>
      <c r="AB16" s="630">
        <v>0</v>
      </c>
      <c r="AC16" s="630">
        <v>46.413747000000001</v>
      </c>
      <c r="AD16" s="630">
        <v>14011.614024</v>
      </c>
      <c r="AE16" s="630">
        <v>2732.322807</v>
      </c>
      <c r="AF16" s="707">
        <f t="shared" si="0"/>
        <v>32327.561800000003</v>
      </c>
    </row>
    <row r="17" spans="1:32" s="488" customFormat="1" ht="35.15" customHeight="1">
      <c r="A17" s="483"/>
      <c r="B17" s="612">
        <v>2021</v>
      </c>
      <c r="C17" s="612" t="s">
        <v>8</v>
      </c>
      <c r="D17" s="616">
        <v>34.575961</v>
      </c>
      <c r="E17" s="616">
        <v>451.09056800000002</v>
      </c>
      <c r="F17" s="616">
        <v>442.90662800000001</v>
      </c>
      <c r="G17" s="616">
        <v>958.75599299999999</v>
      </c>
      <c r="H17" s="616">
        <v>930.11777800000004</v>
      </c>
      <c r="I17" s="616">
        <v>365.99294400000002</v>
      </c>
      <c r="J17" s="616">
        <v>5053.6216469999999</v>
      </c>
      <c r="K17" s="616">
        <v>836.61469599999998</v>
      </c>
      <c r="L17" s="616">
        <v>0</v>
      </c>
      <c r="M17" s="616">
        <v>0</v>
      </c>
      <c r="N17" s="616">
        <v>18.783591999999999</v>
      </c>
      <c r="O17" s="616">
        <v>3947.2028119999995</v>
      </c>
      <c r="P17" s="616">
        <v>59.886349000000003</v>
      </c>
      <c r="Q17" s="616">
        <v>217.77952400000001</v>
      </c>
      <c r="R17" s="616">
        <v>67.813740999999993</v>
      </c>
      <c r="S17" s="616">
        <v>39.361615999999998</v>
      </c>
      <c r="T17" s="616">
        <v>64.829785000000001</v>
      </c>
      <c r="U17" s="616">
        <v>0</v>
      </c>
      <c r="V17" s="616">
        <v>0</v>
      </c>
      <c r="W17" s="616">
        <v>11.148094</v>
      </c>
      <c r="X17" s="616">
        <v>618.40475000000004</v>
      </c>
      <c r="Y17" s="616">
        <v>194.76400000000001</v>
      </c>
      <c r="Z17" s="616">
        <v>0</v>
      </c>
      <c r="AA17" s="616">
        <v>0</v>
      </c>
      <c r="AB17" s="616">
        <v>0</v>
      </c>
      <c r="AC17" s="616">
        <v>25.124749000000001</v>
      </c>
      <c r="AD17" s="616">
        <v>13306.337528</v>
      </c>
      <c r="AE17" s="616">
        <v>2317.3124440000001</v>
      </c>
      <c r="AF17" s="707">
        <f t="shared" si="0"/>
        <v>29962.425199000001</v>
      </c>
    </row>
    <row r="18" spans="1:32" s="488" customFormat="1" ht="35.15" customHeight="1">
      <c r="A18" s="483"/>
      <c r="B18" s="612">
        <v>2021</v>
      </c>
      <c r="C18" s="612" t="s">
        <v>19</v>
      </c>
      <c r="D18" s="616">
        <v>39.967219</v>
      </c>
      <c r="E18" s="616">
        <v>9.9132580000000008</v>
      </c>
      <c r="F18" s="616">
        <v>614.73549400000002</v>
      </c>
      <c r="G18" s="616">
        <v>830.80251899999996</v>
      </c>
      <c r="H18" s="616">
        <v>1411.3916770000001</v>
      </c>
      <c r="I18" s="616">
        <v>413.23555699999997</v>
      </c>
      <c r="J18" s="616">
        <v>4538.2664560000003</v>
      </c>
      <c r="K18" s="616">
        <v>662.41650700000002</v>
      </c>
      <c r="L18" s="616">
        <v>0</v>
      </c>
      <c r="M18" s="616">
        <v>0</v>
      </c>
      <c r="N18" s="617">
        <v>146.58752100000001</v>
      </c>
      <c r="O18" s="617">
        <v>3148.6760159999999</v>
      </c>
      <c r="P18" s="617">
        <v>59.886349000000003</v>
      </c>
      <c r="Q18" s="617">
        <v>201.085463</v>
      </c>
      <c r="R18" s="617">
        <v>138.243933</v>
      </c>
      <c r="S18" s="617">
        <v>33.074362999999998</v>
      </c>
      <c r="T18" s="617">
        <v>234.103972</v>
      </c>
      <c r="U18" s="617">
        <v>0</v>
      </c>
      <c r="V18" s="617">
        <v>0</v>
      </c>
      <c r="W18" s="617">
        <v>26.867222000000002</v>
      </c>
      <c r="X18" s="617">
        <v>620.73096199999998</v>
      </c>
      <c r="Y18" s="617">
        <v>241.15700000000001</v>
      </c>
      <c r="Z18" s="617">
        <v>0</v>
      </c>
      <c r="AA18" s="617">
        <v>-26.000762999999999</v>
      </c>
      <c r="AB18" s="617">
        <v>0</v>
      </c>
      <c r="AC18" s="617">
        <v>30.822199999999999</v>
      </c>
      <c r="AD18" s="617">
        <v>13205.973561000001</v>
      </c>
      <c r="AE18" s="617">
        <v>16051.757132660001</v>
      </c>
      <c r="AF18" s="707">
        <f t="shared" si="0"/>
        <v>42633.69361866</v>
      </c>
    </row>
    <row r="19" spans="1:32" s="488" customFormat="1" ht="35.15" customHeight="1" thickBot="1">
      <c r="A19" s="483"/>
      <c r="B19" s="619">
        <v>2021</v>
      </c>
      <c r="C19" s="619" t="s">
        <v>20</v>
      </c>
      <c r="D19" s="620">
        <v>39.964019999999998</v>
      </c>
      <c r="E19" s="620">
        <v>17.69801</v>
      </c>
      <c r="F19" s="620">
        <v>581.258644</v>
      </c>
      <c r="G19" s="620">
        <v>745.53947200000005</v>
      </c>
      <c r="H19" s="620">
        <v>1005.490753</v>
      </c>
      <c r="I19" s="620">
        <v>212.035257</v>
      </c>
      <c r="J19" s="620">
        <v>4452.7001389999996</v>
      </c>
      <c r="K19" s="620">
        <v>745.767831</v>
      </c>
      <c r="L19" s="620">
        <v>0</v>
      </c>
      <c r="M19" s="620">
        <v>0</v>
      </c>
      <c r="N19" s="624">
        <v>23.022168000000001</v>
      </c>
      <c r="O19" s="625">
        <v>3688.1426760000008</v>
      </c>
      <c r="P19" s="625">
        <v>89.816918999999999</v>
      </c>
      <c r="Q19" s="625">
        <v>311.07994500000001</v>
      </c>
      <c r="R19" s="625">
        <v>123.058466</v>
      </c>
      <c r="S19" s="625">
        <v>43.810237000000001</v>
      </c>
      <c r="T19" s="625">
        <v>70.873023000000003</v>
      </c>
      <c r="U19" s="625">
        <v>0</v>
      </c>
      <c r="V19" s="625">
        <v>0</v>
      </c>
      <c r="W19" s="625">
        <v>27.363547000000001</v>
      </c>
      <c r="X19" s="625">
        <v>613.48009233000005</v>
      </c>
      <c r="Y19" s="625">
        <v>247.13900000000001</v>
      </c>
      <c r="Z19" s="625">
        <v>0</v>
      </c>
      <c r="AA19" s="625">
        <v>26</v>
      </c>
      <c r="AB19" s="625">
        <v>0</v>
      </c>
      <c r="AC19" s="625">
        <v>39.816007999999997</v>
      </c>
      <c r="AD19" s="625">
        <v>13056.776036010002</v>
      </c>
      <c r="AE19" s="625">
        <v>15835.565309010002</v>
      </c>
      <c r="AF19" s="707">
        <f t="shared" si="0"/>
        <v>41996.397552350005</v>
      </c>
    </row>
    <row r="20" spans="1:32" s="488" customFormat="1" ht="35.15" customHeight="1" thickTop="1">
      <c r="A20" s="483"/>
      <c r="B20" s="628">
        <v>2020</v>
      </c>
      <c r="C20" s="628" t="s">
        <v>21</v>
      </c>
      <c r="D20" s="629">
        <v>111.601304</v>
      </c>
      <c r="E20" s="629">
        <v>181.42514199999999</v>
      </c>
      <c r="F20" s="629">
        <v>260.62940200000003</v>
      </c>
      <c r="G20" s="630">
        <v>613.95184099999994</v>
      </c>
      <c r="H20" s="630">
        <v>899.20498499999997</v>
      </c>
      <c r="I20" s="630">
        <v>338.93898899999999</v>
      </c>
      <c r="J20" s="630">
        <v>5433.270391</v>
      </c>
      <c r="K20" s="630">
        <v>916.25484200000005</v>
      </c>
      <c r="L20" s="630"/>
      <c r="M20" s="630"/>
      <c r="N20" s="630">
        <v>10.595707000000001</v>
      </c>
      <c r="O20" s="630">
        <v>4300.1213790000002</v>
      </c>
      <c r="P20" s="630">
        <v>140.81661299999999</v>
      </c>
      <c r="Q20" s="630">
        <v>283.578711</v>
      </c>
      <c r="R20" s="630">
        <v>13.03891</v>
      </c>
      <c r="S20" s="630">
        <v>32.561332</v>
      </c>
      <c r="T20" s="630">
        <v>27.452338000000001</v>
      </c>
      <c r="U20" s="630"/>
      <c r="V20" s="630"/>
      <c r="W20" s="630">
        <v>18.458459999999999</v>
      </c>
      <c r="X20" s="630">
        <v>595.46733166999991</v>
      </c>
      <c r="Y20" s="630">
        <v>234.56699900000001</v>
      </c>
      <c r="Z20" s="630">
        <v>0</v>
      </c>
      <c r="AA20" s="630">
        <v>26</v>
      </c>
      <c r="AB20" s="630">
        <v>0</v>
      </c>
      <c r="AC20" s="630">
        <v>34.343862999999999</v>
      </c>
      <c r="AD20" s="630">
        <v>12948.534750989998</v>
      </c>
      <c r="AE20" s="630">
        <v>15187.587556989998</v>
      </c>
      <c r="AF20" s="707">
        <f t="shared" si="0"/>
        <v>42608.400847649995</v>
      </c>
    </row>
    <row r="21" spans="1:32" s="488" customFormat="1" ht="35.15" customHeight="1">
      <c r="A21" s="483"/>
      <c r="B21" s="612">
        <v>2020</v>
      </c>
      <c r="C21" s="612" t="s">
        <v>8</v>
      </c>
      <c r="D21" s="616">
        <v>107.465673</v>
      </c>
      <c r="E21" s="616">
        <v>344.31515999999999</v>
      </c>
      <c r="F21" s="616">
        <v>683.21512199999995</v>
      </c>
      <c r="G21" s="616">
        <v>704.55923700000005</v>
      </c>
      <c r="H21" s="616">
        <v>1181.0225419999999</v>
      </c>
      <c r="I21" s="616">
        <v>156.759996</v>
      </c>
      <c r="J21" s="616">
        <v>4197.2105069999998</v>
      </c>
      <c r="K21" s="616">
        <v>650.50834799999996</v>
      </c>
      <c r="L21" s="616">
        <v>0</v>
      </c>
      <c r="M21" s="616">
        <v>0</v>
      </c>
      <c r="N21" s="616">
        <v>119.45059500000001</v>
      </c>
      <c r="O21" s="616">
        <v>3120.6723800000009</v>
      </c>
      <c r="P21" s="616">
        <v>82.351157000000001</v>
      </c>
      <c r="Q21" s="616">
        <v>213.953036</v>
      </c>
      <c r="R21" s="616">
        <v>8.3699739999999991</v>
      </c>
      <c r="S21" s="616">
        <v>40.756633999999998</v>
      </c>
      <c r="T21" s="616">
        <v>36.298121999999999</v>
      </c>
      <c r="U21" s="616">
        <v>0</v>
      </c>
      <c r="V21" s="616">
        <v>0</v>
      </c>
      <c r="W21" s="616">
        <v>4.8099559999999997</v>
      </c>
      <c r="X21" s="616">
        <v>369.83675799999997</v>
      </c>
      <c r="Y21" s="616">
        <v>242.17599999999999</v>
      </c>
      <c r="Z21" s="616">
        <v>0</v>
      </c>
      <c r="AA21" s="616">
        <v>26</v>
      </c>
      <c r="AB21" s="616">
        <v>0</v>
      </c>
      <c r="AC21" s="616">
        <v>41.281972000000003</v>
      </c>
      <c r="AD21" s="616">
        <v>12383.074567</v>
      </c>
      <c r="AE21" s="616">
        <v>1374.5965210000002</v>
      </c>
      <c r="AF21" s="707">
        <f t="shared" si="0"/>
        <v>26088.684256999997</v>
      </c>
    </row>
    <row r="22" spans="1:32" s="488" customFormat="1" ht="35.15" customHeight="1">
      <c r="A22" s="483"/>
      <c r="B22" s="612">
        <v>2020</v>
      </c>
      <c r="C22" s="612" t="s">
        <v>19</v>
      </c>
      <c r="D22" s="616">
        <v>37.880268999999998</v>
      </c>
      <c r="E22" s="616">
        <v>-78.303863000000007</v>
      </c>
      <c r="F22" s="616">
        <v>611.99894400000005</v>
      </c>
      <c r="G22" s="616">
        <v>687.11759500000005</v>
      </c>
      <c r="H22" s="616">
        <v>706.96948299999997</v>
      </c>
      <c r="I22" s="616">
        <v>256.63739600000002</v>
      </c>
      <c r="J22" s="616">
        <v>4139.0744869999999</v>
      </c>
      <c r="K22" s="616">
        <v>596.51459999999997</v>
      </c>
      <c r="L22" s="616">
        <v>0</v>
      </c>
      <c r="M22" s="616">
        <v>0</v>
      </c>
      <c r="N22" s="617">
        <v>253.99426099999999</v>
      </c>
      <c r="O22" s="617">
        <v>2725.1157109999999</v>
      </c>
      <c r="P22" s="617">
        <v>82.351157999999998</v>
      </c>
      <c r="Q22" s="617">
        <v>263.18617</v>
      </c>
      <c r="R22" s="617">
        <v>19.146697</v>
      </c>
      <c r="S22" s="617">
        <v>33.637981000000003</v>
      </c>
      <c r="T22" s="617">
        <v>16.254273000000001</v>
      </c>
      <c r="U22" s="617">
        <v>0</v>
      </c>
      <c r="V22" s="617">
        <v>0</v>
      </c>
      <c r="W22" s="617">
        <v>16.728978999999999</v>
      </c>
      <c r="X22" s="617">
        <v>288.04100699999998</v>
      </c>
      <c r="Y22" s="617">
        <v>318.05743000000001</v>
      </c>
      <c r="Z22" s="617">
        <v>0</v>
      </c>
      <c r="AA22" s="617">
        <v>0</v>
      </c>
      <c r="AB22" s="617">
        <v>10.025</v>
      </c>
      <c r="AC22" s="617">
        <v>71.093299999999999</v>
      </c>
      <c r="AD22" s="617">
        <v>12945.928258</v>
      </c>
      <c r="AE22" s="617">
        <v>14553.150104</v>
      </c>
      <c r="AF22" s="707">
        <f t="shared" si="0"/>
        <v>38554.599240000003</v>
      </c>
    </row>
    <row r="23" spans="1:32" s="488" customFormat="1" ht="35.15" customHeight="1" thickBot="1">
      <c r="A23" s="483"/>
      <c r="B23" s="619">
        <v>2020</v>
      </c>
      <c r="C23" s="619" t="s">
        <v>20</v>
      </c>
      <c r="D23" s="620">
        <v>11.638999999999999</v>
      </c>
      <c r="E23" s="620">
        <v>122.522004</v>
      </c>
      <c r="F23" s="620">
        <v>328.94910700000003</v>
      </c>
      <c r="G23" s="620">
        <v>435.39423299999999</v>
      </c>
      <c r="H23" s="620">
        <v>565.47443099999998</v>
      </c>
      <c r="I23" s="620">
        <v>311.49254500000001</v>
      </c>
      <c r="J23" s="620">
        <v>4098.0436049999998</v>
      </c>
      <c r="K23" s="620">
        <v>682.83121600000004</v>
      </c>
      <c r="L23" s="620">
        <v>0</v>
      </c>
      <c r="M23" s="620">
        <v>0</v>
      </c>
      <c r="N23" s="624">
        <v>573.41251</v>
      </c>
      <c r="O23" s="625">
        <v>3168.3866099999991</v>
      </c>
      <c r="P23" s="625">
        <v>137.25192899999999</v>
      </c>
      <c r="Q23" s="625">
        <v>165.62246500000001</v>
      </c>
      <c r="R23" s="625">
        <v>30.261752000000001</v>
      </c>
      <c r="S23" s="625">
        <v>31.913460000000001</v>
      </c>
      <c r="T23" s="625">
        <v>11.299875</v>
      </c>
      <c r="U23" s="625"/>
      <c r="V23" s="625"/>
      <c r="W23" s="625">
        <v>13.065212000000001</v>
      </c>
      <c r="X23" s="625">
        <v>451.91595999999998</v>
      </c>
      <c r="Y23" s="625">
        <v>225.43100000000001</v>
      </c>
      <c r="Z23" s="625"/>
      <c r="AA23" s="625">
        <v>20.385359999999999</v>
      </c>
      <c r="AB23" s="625">
        <v>-10</v>
      </c>
      <c r="AC23" s="625">
        <v>45.217959999999998</v>
      </c>
      <c r="AD23" s="625">
        <v>12939.539795000001</v>
      </c>
      <c r="AE23" s="625">
        <v>1818.1914130000005</v>
      </c>
      <c r="AF23" s="707">
        <f t="shared" si="0"/>
        <v>26178.241442000002</v>
      </c>
    </row>
    <row r="24" spans="1:32" s="488" customFormat="1" ht="35.15" customHeight="1" thickTop="1">
      <c r="A24" s="483"/>
      <c r="B24" s="628">
        <v>2019</v>
      </c>
      <c r="C24" s="628" t="s">
        <v>21</v>
      </c>
      <c r="D24" s="629">
        <v>58.796996</v>
      </c>
      <c r="E24" s="629">
        <v>125.987388</v>
      </c>
      <c r="F24" s="629">
        <v>492.10502700000001</v>
      </c>
      <c r="G24" s="630">
        <v>689.36182599999995</v>
      </c>
      <c r="H24" s="630">
        <v>1077.3170050000001</v>
      </c>
      <c r="I24" s="630">
        <v>318.53196400000002</v>
      </c>
      <c r="J24" s="630">
        <v>4163.793533</v>
      </c>
      <c r="K24" s="630">
        <v>797.10749899999996</v>
      </c>
      <c r="L24" s="630">
        <v>0</v>
      </c>
      <c r="M24" s="630">
        <v>0</v>
      </c>
      <c r="N24" s="630">
        <v>807.12232500000005</v>
      </c>
      <c r="O24" s="630">
        <v>3661.2927400000008</v>
      </c>
      <c r="P24" s="630">
        <v>0</v>
      </c>
      <c r="Q24" s="630">
        <v>241.14478500000001</v>
      </c>
      <c r="R24" s="630">
        <v>0.98299999999999998</v>
      </c>
      <c r="S24" s="630">
        <v>39.559649999999998</v>
      </c>
      <c r="T24" s="630">
        <v>50.985278000000001</v>
      </c>
      <c r="U24" s="630">
        <v>0</v>
      </c>
      <c r="V24" s="630">
        <v>0</v>
      </c>
      <c r="W24" s="630">
        <v>2.3581279999999998</v>
      </c>
      <c r="X24" s="630">
        <v>391.73244199999999</v>
      </c>
      <c r="Y24" s="630">
        <v>258.154</v>
      </c>
      <c r="Z24" s="630">
        <v>0</v>
      </c>
      <c r="AA24" s="630">
        <v>21.135359999999999</v>
      </c>
      <c r="AB24" s="630">
        <v>0</v>
      </c>
      <c r="AC24" s="630">
        <v>36.107883999999999</v>
      </c>
      <c r="AD24" s="630">
        <v>12775.493936000001</v>
      </c>
      <c r="AE24" s="630">
        <v>2898.9080295499998</v>
      </c>
      <c r="AF24" s="707">
        <f t="shared" si="0"/>
        <v>28907.97879555</v>
      </c>
    </row>
    <row r="25" spans="1:32" s="488" customFormat="1" ht="35.15" customHeight="1">
      <c r="A25" s="483"/>
      <c r="B25" s="612">
        <v>2019</v>
      </c>
      <c r="C25" s="612" t="s">
        <v>8</v>
      </c>
      <c r="D25" s="616">
        <v>47.913564999999998</v>
      </c>
      <c r="E25" s="616">
        <v>10.74628</v>
      </c>
      <c r="F25" s="616">
        <v>163.86180400000001</v>
      </c>
      <c r="G25" s="616">
        <v>707.98988599999996</v>
      </c>
      <c r="H25" s="616">
        <v>1153.4758549999999</v>
      </c>
      <c r="I25" s="616">
        <v>176.31401199999999</v>
      </c>
      <c r="J25" s="616">
        <v>4094.8652360000001</v>
      </c>
      <c r="K25" s="616">
        <v>669.90261399999997</v>
      </c>
      <c r="L25" s="616">
        <v>0</v>
      </c>
      <c r="M25" s="616">
        <v>0</v>
      </c>
      <c r="N25" s="616">
        <v>728.23195599999997</v>
      </c>
      <c r="O25" s="616">
        <v>3381.2278580000007</v>
      </c>
      <c r="P25" s="616">
        <v>104.572898</v>
      </c>
      <c r="Q25" s="616">
        <v>352.87471599999998</v>
      </c>
      <c r="R25" s="616">
        <v>31.884452</v>
      </c>
      <c r="S25" s="616">
        <v>52.752634</v>
      </c>
      <c r="T25" s="616">
        <v>30.284580999999999</v>
      </c>
      <c r="U25" s="616">
        <v>0</v>
      </c>
      <c r="V25" s="616">
        <v>0</v>
      </c>
      <c r="W25" s="616">
        <v>4.4822110000000004</v>
      </c>
      <c r="X25" s="616">
        <v>380.21099299999997</v>
      </c>
      <c r="Y25" s="616">
        <v>251.36366699999999</v>
      </c>
      <c r="Z25" s="616">
        <v>0</v>
      </c>
      <c r="AA25" s="616">
        <v>21.885359999999999</v>
      </c>
      <c r="AB25" s="616">
        <v>0</v>
      </c>
      <c r="AC25" s="616">
        <v>31.720863000000001</v>
      </c>
      <c r="AD25" s="616">
        <v>12054.30314</v>
      </c>
      <c r="AE25" s="616">
        <v>2331.4211299999997</v>
      </c>
      <c r="AF25" s="707">
        <f t="shared" si="0"/>
        <v>26782.285711</v>
      </c>
    </row>
    <row r="26" spans="1:32" s="488" customFormat="1" ht="35.15" customHeight="1">
      <c r="A26" s="483"/>
      <c r="B26" s="612">
        <v>2019</v>
      </c>
      <c r="C26" s="612" t="s">
        <v>19</v>
      </c>
      <c r="D26" s="616">
        <v>50.993533999999997</v>
      </c>
      <c r="E26" s="616">
        <v>31.03144</v>
      </c>
      <c r="F26" s="616">
        <v>758.55890499999998</v>
      </c>
      <c r="G26" s="616">
        <v>641.69987200000003</v>
      </c>
      <c r="H26" s="616">
        <v>755.77173100000005</v>
      </c>
      <c r="I26" s="616">
        <v>244.641322</v>
      </c>
      <c r="J26" s="616">
        <v>4003.3225699999998</v>
      </c>
      <c r="K26" s="616">
        <v>656.79444599999999</v>
      </c>
      <c r="L26" s="616">
        <v>0</v>
      </c>
      <c r="M26" s="616">
        <v>0</v>
      </c>
      <c r="N26" s="617">
        <v>838.41995399999996</v>
      </c>
      <c r="O26" s="617">
        <v>4136.7194509999999</v>
      </c>
      <c r="P26" s="617">
        <v>0</v>
      </c>
      <c r="Q26" s="617">
        <v>152.93940599999999</v>
      </c>
      <c r="R26" s="617">
        <v>76.644363999999996</v>
      </c>
      <c r="S26" s="617">
        <v>49.035260999999998</v>
      </c>
      <c r="T26" s="617">
        <v>37.048296000000001</v>
      </c>
      <c r="U26" s="617">
        <v>0</v>
      </c>
      <c r="V26" s="617">
        <v>0</v>
      </c>
      <c r="W26" s="617">
        <v>33.827272000000001</v>
      </c>
      <c r="X26" s="617">
        <v>202.83109099999999</v>
      </c>
      <c r="Y26" s="617">
        <v>280.0598</v>
      </c>
      <c r="Z26" s="617">
        <v>0</v>
      </c>
      <c r="AA26" s="617">
        <v>-5.97</v>
      </c>
      <c r="AB26" s="617">
        <v>0</v>
      </c>
      <c r="AC26" s="617">
        <v>36.803885999999999</v>
      </c>
      <c r="AD26" s="617">
        <v>11518.405989000001</v>
      </c>
      <c r="AE26" s="617">
        <v>2820.9577389999999</v>
      </c>
      <c r="AF26" s="707">
        <f t="shared" si="0"/>
        <v>27320.536329000006</v>
      </c>
    </row>
    <row r="27" spans="1:32" s="488" customFormat="1" ht="35.15" customHeight="1" thickBot="1">
      <c r="A27" s="483"/>
      <c r="B27" s="619">
        <v>2019</v>
      </c>
      <c r="C27" s="619" t="s">
        <v>20</v>
      </c>
      <c r="D27" s="620">
        <v>39.926386999999998</v>
      </c>
      <c r="E27" s="620">
        <v>87.270622000000003</v>
      </c>
      <c r="F27" s="620">
        <v>652.97435800000005</v>
      </c>
      <c r="G27" s="620">
        <v>897.90807400000006</v>
      </c>
      <c r="H27" s="620">
        <v>679.00514499999997</v>
      </c>
      <c r="I27" s="620">
        <v>226.73962299999999</v>
      </c>
      <c r="J27" s="620">
        <v>4023.8208530000002</v>
      </c>
      <c r="K27" s="620">
        <v>670.03175299999998</v>
      </c>
      <c r="L27" s="620"/>
      <c r="M27" s="620"/>
      <c r="N27" s="624">
        <v>614.03342899999996</v>
      </c>
      <c r="O27" s="625">
        <v>1801.4857149999998</v>
      </c>
      <c r="P27" s="625">
        <v>91.501287000000005</v>
      </c>
      <c r="Q27" s="625">
        <v>412.39066000000003</v>
      </c>
      <c r="R27" s="625">
        <v>58.388559999999998</v>
      </c>
      <c r="S27" s="625">
        <v>35.841267000000002</v>
      </c>
      <c r="T27" s="625">
        <v>20.576430999999999</v>
      </c>
      <c r="U27" s="625"/>
      <c r="V27" s="625"/>
      <c r="W27" s="625">
        <v>12.033141000000001</v>
      </c>
      <c r="X27" s="625">
        <v>583.25358300000005</v>
      </c>
      <c r="Y27" s="625">
        <v>211.00800000000001</v>
      </c>
      <c r="Z27" s="625">
        <v>0</v>
      </c>
      <c r="AA27" s="625">
        <v>25.175360000000001</v>
      </c>
      <c r="AB27" s="625">
        <v>0</v>
      </c>
      <c r="AC27" s="625">
        <v>27.000084000000001</v>
      </c>
      <c r="AD27" s="625">
        <v>11891.565705999999</v>
      </c>
      <c r="AE27" s="625">
        <v>1186.3666270000001</v>
      </c>
      <c r="AF27" s="707">
        <f t="shared" si="0"/>
        <v>24248.296664999998</v>
      </c>
    </row>
    <row r="28" spans="1:32" s="488" customFormat="1" ht="35.15" customHeight="1" thickTop="1">
      <c r="A28" s="483"/>
      <c r="B28" s="628">
        <v>2018</v>
      </c>
      <c r="C28" s="628" t="s">
        <v>21</v>
      </c>
      <c r="D28" s="629">
        <v>60.440646000000001</v>
      </c>
      <c r="E28" s="629">
        <v>7.5128919999999999</v>
      </c>
      <c r="F28" s="629">
        <v>321.30506500000001</v>
      </c>
      <c r="G28" s="630">
        <v>630.22829400000001</v>
      </c>
      <c r="H28" s="630">
        <v>1166.861645</v>
      </c>
      <c r="I28" s="630">
        <v>138.283252</v>
      </c>
      <c r="J28" s="630">
        <v>4007.2038830000001</v>
      </c>
      <c r="K28" s="630">
        <v>765.86555499999997</v>
      </c>
      <c r="L28" s="630">
        <v>0</v>
      </c>
      <c r="M28" s="630">
        <v>0</v>
      </c>
      <c r="N28" s="630">
        <v>903.13218300000005</v>
      </c>
      <c r="O28" s="630">
        <v>2338.0997139999999</v>
      </c>
      <c r="P28" s="630">
        <v>108.386363</v>
      </c>
      <c r="Q28" s="630">
        <v>112.54445800000001</v>
      </c>
      <c r="R28" s="630">
        <v>108.612464</v>
      </c>
      <c r="S28" s="630">
        <v>29.966958000000002</v>
      </c>
      <c r="T28" s="630">
        <v>17.666879000000002</v>
      </c>
      <c r="U28" s="630">
        <v>0</v>
      </c>
      <c r="V28" s="630">
        <v>0</v>
      </c>
      <c r="W28" s="630">
        <v>31.240725000000001</v>
      </c>
      <c r="X28" s="630">
        <v>335.88648899999998</v>
      </c>
      <c r="Y28" s="630">
        <v>209.82033000000001</v>
      </c>
      <c r="Z28" s="630">
        <v>0</v>
      </c>
      <c r="AA28" s="630">
        <v>1.38</v>
      </c>
      <c r="AB28" s="630"/>
      <c r="AC28" s="630">
        <v>49.406813999999997</v>
      </c>
      <c r="AD28" s="630">
        <v>7864.9574000000002</v>
      </c>
      <c r="AE28" s="630">
        <v>2902.9326159999996</v>
      </c>
      <c r="AF28" s="707">
        <f t="shared" si="0"/>
        <v>22111.734625000001</v>
      </c>
    </row>
    <row r="29" spans="1:32" s="488" customFormat="1" ht="35.15" customHeight="1">
      <c r="A29" s="483"/>
      <c r="B29" s="612">
        <v>2018</v>
      </c>
      <c r="C29" s="612" t="s">
        <v>8</v>
      </c>
      <c r="D29" s="616">
        <v>27.962713999999998</v>
      </c>
      <c r="E29" s="616">
        <v>7.9904450000000002</v>
      </c>
      <c r="F29" s="616">
        <v>527.65009699999996</v>
      </c>
      <c r="G29" s="616">
        <v>729.48359100000005</v>
      </c>
      <c r="H29" s="616">
        <v>744.37015599999995</v>
      </c>
      <c r="I29" s="616">
        <v>73.751253000000005</v>
      </c>
      <c r="J29" s="616">
        <v>3948.0621270000001</v>
      </c>
      <c r="K29" s="616">
        <v>601.71678299999996</v>
      </c>
      <c r="L29" s="616">
        <v>0</v>
      </c>
      <c r="M29" s="616">
        <v>0</v>
      </c>
      <c r="N29" s="616">
        <v>900.88607000000002</v>
      </c>
      <c r="O29" s="616">
        <v>3055.3589079999997</v>
      </c>
      <c r="P29" s="616">
        <v>53.485590999999999</v>
      </c>
      <c r="Q29" s="616">
        <v>150.78799000000001</v>
      </c>
      <c r="R29" s="616">
        <v>169.25438</v>
      </c>
      <c r="S29" s="616">
        <v>27.791346999999998</v>
      </c>
      <c r="T29" s="616">
        <v>18.358000000000001</v>
      </c>
      <c r="U29" s="616">
        <v>0</v>
      </c>
      <c r="V29" s="616">
        <v>0</v>
      </c>
      <c r="W29" s="616">
        <v>34.373072999999998</v>
      </c>
      <c r="X29" s="616">
        <v>335.88648899999998</v>
      </c>
      <c r="Y29" s="616">
        <v>180.69453999999999</v>
      </c>
      <c r="Z29" s="616">
        <v>0</v>
      </c>
      <c r="AA29" s="616">
        <v>34.807040000000001</v>
      </c>
      <c r="AB29" s="616">
        <v>0</v>
      </c>
      <c r="AC29" s="616">
        <v>32.000084000000001</v>
      </c>
      <c r="AD29" s="616">
        <v>0</v>
      </c>
      <c r="AE29" s="616">
        <v>1745.6712360000001</v>
      </c>
      <c r="AF29" s="707">
        <f t="shared" si="0"/>
        <v>13400.341914000002</v>
      </c>
    </row>
    <row r="30" spans="1:32" s="488" customFormat="1" ht="35.15" customHeight="1">
      <c r="A30" s="483"/>
      <c r="B30" s="612">
        <v>2018</v>
      </c>
      <c r="C30" s="612" t="s">
        <v>19</v>
      </c>
      <c r="D30" s="616">
        <v>206.395264</v>
      </c>
      <c r="E30" s="616">
        <v>163.34712500000001</v>
      </c>
      <c r="F30" s="616">
        <v>513.15060600000004</v>
      </c>
      <c r="G30" s="616">
        <v>727.27739099999997</v>
      </c>
      <c r="H30" s="616">
        <v>781.54378399999996</v>
      </c>
      <c r="I30" s="616">
        <v>218.867435</v>
      </c>
      <c r="J30" s="616">
        <v>4031.1292749999998</v>
      </c>
      <c r="K30" s="616">
        <v>601.32441700000004</v>
      </c>
      <c r="L30" s="616">
        <v>0</v>
      </c>
      <c r="M30" s="616">
        <v>0</v>
      </c>
      <c r="N30" s="617">
        <v>1185.9082510000001</v>
      </c>
      <c r="O30" s="617">
        <v>3463.3000280000006</v>
      </c>
      <c r="P30" s="617">
        <v>0</v>
      </c>
      <c r="Q30" s="617">
        <v>247.62109699999999</v>
      </c>
      <c r="R30" s="617">
        <v>87.623960999999994</v>
      </c>
      <c r="S30" s="617">
        <v>44.282207</v>
      </c>
      <c r="T30" s="617">
        <v>24.730557999999998</v>
      </c>
      <c r="U30" s="617">
        <v>0</v>
      </c>
      <c r="V30" s="617">
        <v>0</v>
      </c>
      <c r="W30" s="617">
        <v>25.51286</v>
      </c>
      <c r="X30" s="617">
        <v>1.0233969999999999</v>
      </c>
      <c r="Y30" s="617">
        <v>175.84280000000001</v>
      </c>
      <c r="Z30" s="617">
        <v>0</v>
      </c>
      <c r="AA30" s="617">
        <v>-19.468558999999999</v>
      </c>
      <c r="AB30" s="617">
        <v>0</v>
      </c>
      <c r="AC30" s="617">
        <v>28.079691</v>
      </c>
      <c r="AD30" s="617">
        <v>0</v>
      </c>
      <c r="AE30" s="617">
        <v>3922.7602879999995</v>
      </c>
      <c r="AF30" s="707">
        <f t="shared" si="0"/>
        <v>16430.251876000002</v>
      </c>
    </row>
    <row r="31" spans="1:32" s="488" customFormat="1" ht="35.15" customHeight="1" thickBot="1">
      <c r="A31" s="483"/>
      <c r="B31" s="619">
        <v>2018</v>
      </c>
      <c r="C31" s="619" t="s">
        <v>20</v>
      </c>
      <c r="D31" s="620">
        <v>46.932625000000002</v>
      </c>
      <c r="E31" s="620">
        <v>6.0832280000000001</v>
      </c>
      <c r="F31" s="620">
        <v>361.23048599999998</v>
      </c>
      <c r="G31" s="620">
        <v>557.46668299999999</v>
      </c>
      <c r="H31" s="620">
        <v>636.10387200000002</v>
      </c>
      <c r="I31" s="620">
        <v>115.309865</v>
      </c>
      <c r="J31" s="620">
        <v>3815.5712480000002</v>
      </c>
      <c r="K31" s="620">
        <v>682.10762299999999</v>
      </c>
      <c r="L31" s="620"/>
      <c r="M31" s="620"/>
      <c r="N31" s="624">
        <v>204.62454399999999</v>
      </c>
      <c r="O31" s="625">
        <v>3204.1458299999999</v>
      </c>
      <c r="P31" s="625">
        <v>213.942362</v>
      </c>
      <c r="Q31" s="625">
        <v>206.285472</v>
      </c>
      <c r="R31" s="625">
        <v>96.693113999999994</v>
      </c>
      <c r="S31" s="625">
        <v>20.790451000000001</v>
      </c>
      <c r="T31" s="625">
        <v>10.721893</v>
      </c>
      <c r="U31" s="625"/>
      <c r="V31" s="625"/>
      <c r="W31" s="625">
        <v>9.3034499999999998</v>
      </c>
      <c r="X31" s="625">
        <v>671.77297499999997</v>
      </c>
      <c r="Y31" s="625">
        <v>219.490634</v>
      </c>
      <c r="Z31" s="625"/>
      <c r="AA31" s="625">
        <v>34.25</v>
      </c>
      <c r="AB31" s="625"/>
      <c r="AC31" s="625">
        <v>32.223560999999997</v>
      </c>
      <c r="AD31" s="625">
        <v>2671.3223100000005</v>
      </c>
      <c r="AE31" s="625">
        <v>4243.1422339999999</v>
      </c>
      <c r="AF31" s="707">
        <f t="shared" si="0"/>
        <v>18059.514459999999</v>
      </c>
    </row>
    <row r="32" spans="1:32" s="488" customFormat="1" ht="35.15" customHeight="1" thickTop="1">
      <c r="A32" s="483"/>
      <c r="B32" s="628">
        <v>2017</v>
      </c>
      <c r="C32" s="628" t="s">
        <v>21</v>
      </c>
      <c r="D32" s="629">
        <v>12.136559999999999</v>
      </c>
      <c r="E32" s="629">
        <v>66.623722999999998</v>
      </c>
      <c r="F32" s="629">
        <v>533.58826899999997</v>
      </c>
      <c r="G32" s="630">
        <v>652.70573899999999</v>
      </c>
      <c r="H32" s="630">
        <v>1089.3901490000001</v>
      </c>
      <c r="I32" s="630">
        <v>74.526308999999998</v>
      </c>
      <c r="J32" s="630">
        <v>3560.5568429999998</v>
      </c>
      <c r="K32" s="630">
        <v>622.98276899999996</v>
      </c>
      <c r="L32" s="630"/>
      <c r="M32" s="630"/>
      <c r="N32" s="630">
        <v>977.98557000000005</v>
      </c>
      <c r="O32" s="630">
        <v>2950.8571500000007</v>
      </c>
      <c r="P32" s="630">
        <v>12.195136</v>
      </c>
      <c r="Q32" s="630">
        <v>353.04288500000001</v>
      </c>
      <c r="R32" s="630">
        <v>58.339682000000003</v>
      </c>
      <c r="S32" s="630">
        <v>20.080601000000001</v>
      </c>
      <c r="T32" s="630">
        <v>35.817439999999998</v>
      </c>
      <c r="U32" s="630"/>
      <c r="V32" s="630"/>
      <c r="W32" s="630">
        <v>7.2138140000000002</v>
      </c>
      <c r="X32" s="630">
        <v>338.29936600000002</v>
      </c>
      <c r="Y32" s="630">
        <v>164.58155300000001</v>
      </c>
      <c r="Z32" s="630">
        <v>0</v>
      </c>
      <c r="AA32" s="630">
        <v>89.525570999999999</v>
      </c>
      <c r="AB32" s="630">
        <v>16.600000000000001</v>
      </c>
      <c r="AC32" s="630">
        <v>25.522373999999999</v>
      </c>
      <c r="AD32" s="630">
        <v>13889.895296000001</v>
      </c>
      <c r="AE32" s="630">
        <v>5115.9179350000004</v>
      </c>
      <c r="AF32" s="707">
        <f t="shared" si="0"/>
        <v>30668.384734000003</v>
      </c>
    </row>
    <row r="33" spans="1:32" s="488" customFormat="1" ht="35.15" customHeight="1">
      <c r="A33" s="483"/>
      <c r="B33" s="612">
        <v>2017</v>
      </c>
      <c r="C33" s="612" t="s">
        <v>8</v>
      </c>
      <c r="D33" s="616">
        <v>17.788523000000001</v>
      </c>
      <c r="E33" s="616">
        <v>206.464606</v>
      </c>
      <c r="F33" s="616">
        <v>-101.25469</v>
      </c>
      <c r="G33" s="616">
        <v>454.841455</v>
      </c>
      <c r="H33" s="616">
        <v>725.24583199999995</v>
      </c>
      <c r="I33" s="616">
        <v>131.23140900000001</v>
      </c>
      <c r="J33" s="616">
        <v>3366.4216409999999</v>
      </c>
      <c r="K33" s="616">
        <v>525.96252100000004</v>
      </c>
      <c r="L33" s="616">
        <v>0</v>
      </c>
      <c r="M33" s="616">
        <v>0</v>
      </c>
      <c r="N33" s="616">
        <v>1034.7759149999999</v>
      </c>
      <c r="O33" s="616">
        <v>2634.5154760000005</v>
      </c>
      <c r="P33" s="616">
        <v>0</v>
      </c>
      <c r="Q33" s="616">
        <v>153.91270399999999</v>
      </c>
      <c r="R33" s="616">
        <v>107.48662299999999</v>
      </c>
      <c r="S33" s="616">
        <v>45.688848</v>
      </c>
      <c r="T33" s="616">
        <v>34.710602999999999</v>
      </c>
      <c r="U33" s="616"/>
      <c r="V33" s="616"/>
      <c r="W33" s="616">
        <v>5.2844610000000003</v>
      </c>
      <c r="X33" s="616">
        <v>327.94310100000001</v>
      </c>
      <c r="Y33" s="616">
        <v>135.17912000000001</v>
      </c>
      <c r="Z33" s="616"/>
      <c r="AA33" s="616">
        <v>35.51</v>
      </c>
      <c r="AB33" s="616">
        <v>16.850000000000001</v>
      </c>
      <c r="AC33" s="616">
        <v>43.285845000000002</v>
      </c>
      <c r="AD33" s="616">
        <v>11196.135439</v>
      </c>
      <c r="AE33" s="616">
        <v>1950.8509199999999</v>
      </c>
      <c r="AF33" s="707">
        <f t="shared" si="0"/>
        <v>23048.830352000004</v>
      </c>
    </row>
    <row r="34" spans="1:32" s="488" customFormat="1" ht="35.15" customHeight="1">
      <c r="A34" s="483"/>
      <c r="B34" s="612">
        <v>2017</v>
      </c>
      <c r="C34" s="612" t="s">
        <v>19</v>
      </c>
      <c r="D34" s="616">
        <v>58.392116000000001</v>
      </c>
      <c r="E34" s="616">
        <v>6.2978639999999997</v>
      </c>
      <c r="F34" s="616">
        <v>589.75260100000003</v>
      </c>
      <c r="G34" s="616">
        <v>487.64344399999999</v>
      </c>
      <c r="H34" s="616">
        <v>671.58214799999996</v>
      </c>
      <c r="I34" s="616">
        <v>73.420955000000006</v>
      </c>
      <c r="J34" s="616">
        <v>3340.558039</v>
      </c>
      <c r="K34" s="616">
        <v>526.53713800000003</v>
      </c>
      <c r="L34" s="616">
        <v>0</v>
      </c>
      <c r="M34" s="616">
        <v>0</v>
      </c>
      <c r="N34" s="617">
        <v>1131.707666</v>
      </c>
      <c r="O34" s="617">
        <v>2846.7480730000002</v>
      </c>
      <c r="P34" s="617">
        <v>0</v>
      </c>
      <c r="Q34" s="617">
        <v>162.97255000000001</v>
      </c>
      <c r="R34" s="617">
        <v>60.361845000000002</v>
      </c>
      <c r="S34" s="617">
        <v>27.062370999999999</v>
      </c>
      <c r="T34" s="617">
        <v>6.747897</v>
      </c>
      <c r="U34" s="617">
        <v>0</v>
      </c>
      <c r="V34" s="617">
        <v>0</v>
      </c>
      <c r="W34" s="617">
        <v>41.802495999999998</v>
      </c>
      <c r="X34" s="617">
        <v>327.93329499999999</v>
      </c>
      <c r="Y34" s="617">
        <v>139.25009700000001</v>
      </c>
      <c r="Z34" s="617"/>
      <c r="AA34" s="617">
        <v>34.25</v>
      </c>
      <c r="AB34" s="617">
        <v>0</v>
      </c>
      <c r="AC34" s="617">
        <v>41.881075000000003</v>
      </c>
      <c r="AD34" s="617">
        <v>11613.768083999999</v>
      </c>
      <c r="AE34" s="617">
        <v>1504.661429</v>
      </c>
      <c r="AF34" s="707">
        <f t="shared" si="0"/>
        <v>23693.331182999998</v>
      </c>
    </row>
    <row r="35" spans="1:32" s="488" customFormat="1" ht="35.15" customHeight="1" thickBot="1">
      <c r="A35" s="483"/>
      <c r="B35" s="619">
        <v>2017</v>
      </c>
      <c r="C35" s="619" t="s">
        <v>20</v>
      </c>
      <c r="D35" s="620">
        <v>60.204224000000004</v>
      </c>
      <c r="E35" s="620">
        <v>6.6904700000000004</v>
      </c>
      <c r="F35" s="620">
        <v>189.28830400000001</v>
      </c>
      <c r="G35" s="620">
        <v>564.20305399999995</v>
      </c>
      <c r="H35" s="620">
        <v>830.09181699999999</v>
      </c>
      <c r="I35" s="620">
        <v>160.50408899999999</v>
      </c>
      <c r="J35" s="620">
        <v>3291.1150149999999</v>
      </c>
      <c r="K35" s="620">
        <v>565.77561800000001</v>
      </c>
      <c r="L35" s="620">
        <v>0</v>
      </c>
      <c r="M35" s="620">
        <v>0</v>
      </c>
      <c r="N35" s="624">
        <v>60.700248999999999</v>
      </c>
      <c r="O35" s="625">
        <v>1583.247441</v>
      </c>
      <c r="P35" s="625">
        <v>130.44327799999999</v>
      </c>
      <c r="Q35" s="625">
        <v>168.90815499999999</v>
      </c>
      <c r="R35" s="625">
        <v>82.815645000000004</v>
      </c>
      <c r="S35" s="625">
        <v>22.433088000000001</v>
      </c>
      <c r="T35" s="625">
        <v>19.632366000000001</v>
      </c>
      <c r="U35" s="625">
        <v>0</v>
      </c>
      <c r="V35" s="625">
        <v>0</v>
      </c>
      <c r="W35" s="625">
        <v>17.714718999999999</v>
      </c>
      <c r="X35" s="625">
        <v>327.95290699999998</v>
      </c>
      <c r="Y35" s="625">
        <v>152.01429999999999</v>
      </c>
      <c r="Z35" s="625"/>
      <c r="AA35" s="625">
        <v>34.25</v>
      </c>
      <c r="AB35" s="625">
        <v>16.600000000000001</v>
      </c>
      <c r="AC35" s="625">
        <v>33.601984999999999</v>
      </c>
      <c r="AD35" s="625">
        <v>11994.398321000001</v>
      </c>
      <c r="AE35" s="625">
        <v>1353.8395399999999</v>
      </c>
      <c r="AF35" s="707">
        <f t="shared" si="0"/>
        <v>21666.424585000001</v>
      </c>
    </row>
    <row r="36" spans="1:32" s="488" customFormat="1" ht="35.15" customHeight="1" thickTop="1">
      <c r="A36" s="483"/>
      <c r="B36" s="628">
        <v>2016</v>
      </c>
      <c r="C36" s="628" t="s">
        <v>21</v>
      </c>
      <c r="D36" s="629">
        <v>62.031984000000001</v>
      </c>
      <c r="E36" s="629">
        <v>16.779503999999999</v>
      </c>
      <c r="F36" s="629">
        <v>354.58768700000002</v>
      </c>
      <c r="G36" s="630">
        <v>480.80469499999998</v>
      </c>
      <c r="H36" s="630">
        <v>915.80337899999995</v>
      </c>
      <c r="I36" s="630">
        <v>60.795347</v>
      </c>
      <c r="J36" s="630">
        <v>3885.7667470000001</v>
      </c>
      <c r="K36" s="630">
        <v>629.10498800000005</v>
      </c>
      <c r="L36" s="630">
        <v>0</v>
      </c>
      <c r="M36" s="630">
        <v>0</v>
      </c>
      <c r="N36" s="630">
        <v>525.76177099999995</v>
      </c>
      <c r="O36" s="630">
        <v>3097.5887640000005</v>
      </c>
      <c r="P36" s="630"/>
      <c r="Q36" s="630">
        <v>186.74822399999999</v>
      </c>
      <c r="R36" s="630">
        <v>74.772912000000005</v>
      </c>
      <c r="S36" s="630">
        <v>28.115559000000001</v>
      </c>
      <c r="T36" s="630">
        <v>11.541012</v>
      </c>
      <c r="U36" s="630">
        <v>0</v>
      </c>
      <c r="V36" s="630">
        <v>0</v>
      </c>
      <c r="W36" s="630">
        <v>25.388601999999999</v>
      </c>
      <c r="X36" s="630">
        <v>287.39353399999999</v>
      </c>
      <c r="Y36" s="630">
        <v>157.875</v>
      </c>
      <c r="Z36" s="630">
        <v>0</v>
      </c>
      <c r="AA36" s="630">
        <v>23.031488</v>
      </c>
      <c r="AB36" s="630">
        <v>41.5</v>
      </c>
      <c r="AC36" s="630">
        <v>19.337323000000001</v>
      </c>
      <c r="AD36" s="630">
        <v>10824.485889</v>
      </c>
      <c r="AE36" s="630">
        <v>3498.9933549999996</v>
      </c>
      <c r="AF36" s="707">
        <f t="shared" si="0"/>
        <v>25208.207763999999</v>
      </c>
    </row>
    <row r="37" spans="1:32" s="488" customFormat="1" ht="35.15" customHeight="1">
      <c r="A37" s="483"/>
      <c r="B37" s="612">
        <v>2016</v>
      </c>
      <c r="C37" s="612" t="s">
        <v>8</v>
      </c>
      <c r="D37" s="616">
        <v>14.128595000000001</v>
      </c>
      <c r="E37" s="616">
        <v>151.18119899999999</v>
      </c>
      <c r="F37" s="616">
        <v>663.62051699999995</v>
      </c>
      <c r="G37" s="616">
        <v>482.15924999999999</v>
      </c>
      <c r="H37" s="616">
        <v>1157.5915769999999</v>
      </c>
      <c r="I37" s="616">
        <v>211.65222499999999</v>
      </c>
      <c r="J37" s="616">
        <v>3136.415688</v>
      </c>
      <c r="K37" s="616">
        <v>505.34267299999999</v>
      </c>
      <c r="L37" s="616">
        <v>0</v>
      </c>
      <c r="M37" s="616">
        <v>0</v>
      </c>
      <c r="N37" s="616">
        <v>837.87067400000001</v>
      </c>
      <c r="O37" s="616">
        <v>2477.4868530000003</v>
      </c>
      <c r="P37" s="616"/>
      <c r="Q37" s="616">
        <v>222.51447200000001</v>
      </c>
      <c r="R37" s="616">
        <v>188.34973299999999</v>
      </c>
      <c r="S37" s="616">
        <v>26.860614000000002</v>
      </c>
      <c r="T37" s="616">
        <v>11.922045000000001</v>
      </c>
      <c r="U37" s="616">
        <v>0</v>
      </c>
      <c r="V37" s="616">
        <v>0</v>
      </c>
      <c r="W37" s="616">
        <v>47.407741999999999</v>
      </c>
      <c r="X37" s="616">
        <v>287.39353399999999</v>
      </c>
      <c r="Y37" s="616">
        <v>152.059414</v>
      </c>
      <c r="Z37" s="616">
        <v>0</v>
      </c>
      <c r="AA37" s="616">
        <v>23.031488</v>
      </c>
      <c r="AB37" s="616">
        <v>23.39</v>
      </c>
      <c r="AC37" s="616">
        <v>23.906435999999999</v>
      </c>
      <c r="AD37" s="616">
        <v>9647.5401579999998</v>
      </c>
      <c r="AE37" s="616">
        <v>2174.4512869999994</v>
      </c>
      <c r="AF37" s="707">
        <f t="shared" si="0"/>
        <v>22466.276173999995</v>
      </c>
    </row>
    <row r="38" spans="1:32" s="488" customFormat="1" ht="35.15" customHeight="1">
      <c r="A38" s="483"/>
      <c r="B38" s="612">
        <v>2016</v>
      </c>
      <c r="C38" s="612" t="s">
        <v>19</v>
      </c>
      <c r="D38" s="616">
        <v>15.769</v>
      </c>
      <c r="E38" s="616">
        <v>7.6452489999999997</v>
      </c>
      <c r="F38" s="616">
        <v>187.761842</v>
      </c>
      <c r="G38" s="616">
        <v>391.34342199999998</v>
      </c>
      <c r="H38" s="616">
        <v>764.97832000000005</v>
      </c>
      <c r="I38" s="616">
        <v>90.694424999999995</v>
      </c>
      <c r="J38" s="616">
        <v>3166.9504529999999</v>
      </c>
      <c r="K38" s="616">
        <v>489.25341900000001</v>
      </c>
      <c r="L38" s="616">
        <v>0</v>
      </c>
      <c r="M38" s="616">
        <v>0</v>
      </c>
      <c r="N38" s="617">
        <v>1339.249024</v>
      </c>
      <c r="O38" s="617">
        <v>2791.6232730000011</v>
      </c>
      <c r="P38" s="617"/>
      <c r="Q38" s="617">
        <v>171.310799</v>
      </c>
      <c r="R38" s="617">
        <v>82.516560999999996</v>
      </c>
      <c r="S38" s="617">
        <v>37.770411000000003</v>
      </c>
      <c r="T38" s="617">
        <v>5.4003129999999997</v>
      </c>
      <c r="U38" s="617">
        <v>0</v>
      </c>
      <c r="V38" s="617">
        <v>0</v>
      </c>
      <c r="W38" s="617">
        <v>24.877718999999999</v>
      </c>
      <c r="X38" s="617">
        <v>287.38372800000002</v>
      </c>
      <c r="Y38" s="617">
        <v>138.98099999999999</v>
      </c>
      <c r="Z38" s="617">
        <v>0</v>
      </c>
      <c r="AA38" s="617">
        <v>23.031488</v>
      </c>
      <c r="AB38" s="617">
        <v>0</v>
      </c>
      <c r="AC38" s="617">
        <v>26.043897999999999</v>
      </c>
      <c r="AD38" s="617">
        <v>9368.7340139999997</v>
      </c>
      <c r="AE38" s="617">
        <v>1659.302207</v>
      </c>
      <c r="AF38" s="707">
        <f t="shared" si="0"/>
        <v>21070.620565000001</v>
      </c>
    </row>
    <row r="39" spans="1:32" s="488" customFormat="1" ht="35.15" customHeight="1" thickBot="1">
      <c r="A39" s="483"/>
      <c r="B39" s="619">
        <v>2016</v>
      </c>
      <c r="C39" s="619" t="s">
        <v>20</v>
      </c>
      <c r="D39" s="620">
        <v>9.9245000000000001</v>
      </c>
      <c r="E39" s="620">
        <v>303.60826100000003</v>
      </c>
      <c r="F39" s="620">
        <v>427.18337200000002</v>
      </c>
      <c r="G39" s="620">
        <v>449.636573</v>
      </c>
      <c r="H39" s="620">
        <v>721.35592899999995</v>
      </c>
      <c r="I39" s="620">
        <v>162.24176299999999</v>
      </c>
      <c r="J39" s="620">
        <v>3181.9255750000002</v>
      </c>
      <c r="K39" s="620">
        <v>545.12412600000005</v>
      </c>
      <c r="L39" s="620">
        <v>0</v>
      </c>
      <c r="M39" s="620">
        <v>0</v>
      </c>
      <c r="N39" s="624">
        <v>64.319947999999997</v>
      </c>
      <c r="O39" s="625">
        <v>2425.9794029999994</v>
      </c>
      <c r="P39" s="625"/>
      <c r="Q39" s="625">
        <v>146.984306</v>
      </c>
      <c r="R39" s="625">
        <v>79.766553999999999</v>
      </c>
      <c r="S39" s="625">
        <v>25.328530000000001</v>
      </c>
      <c r="T39" s="625">
        <v>27.933323000000001</v>
      </c>
      <c r="U39" s="625">
        <v>0</v>
      </c>
      <c r="V39" s="625">
        <v>0</v>
      </c>
      <c r="W39" s="625">
        <v>23.672355</v>
      </c>
      <c r="X39" s="625">
        <v>287.38372800000002</v>
      </c>
      <c r="Y39" s="625">
        <v>150.22200000000001</v>
      </c>
      <c r="Z39" s="625">
        <v>0</v>
      </c>
      <c r="AA39" s="625">
        <v>23.031488</v>
      </c>
      <c r="AB39" s="625">
        <v>0</v>
      </c>
      <c r="AC39" s="625">
        <v>6.4452850000000002</v>
      </c>
      <c r="AD39" s="625">
        <v>9640.3200840000009</v>
      </c>
      <c r="AE39" s="625">
        <v>1437.8217470000002</v>
      </c>
      <c r="AF39" s="707">
        <f t="shared" si="0"/>
        <v>20140.208850000003</v>
      </c>
    </row>
    <row r="40" spans="1:32" s="488" customFormat="1" ht="35.15" customHeight="1" thickTop="1">
      <c r="A40" s="483"/>
      <c r="B40" s="628">
        <v>2015</v>
      </c>
      <c r="C40" s="628" t="s">
        <v>21</v>
      </c>
      <c r="D40" s="629">
        <v>106.37436700000001</v>
      </c>
      <c r="E40" s="629">
        <v>8.293158</v>
      </c>
      <c r="F40" s="629">
        <v>485.28913599999998</v>
      </c>
      <c r="G40" s="630">
        <v>418.512722</v>
      </c>
      <c r="H40" s="630">
        <v>814.526025</v>
      </c>
      <c r="I40" s="630">
        <v>50.087074999999999</v>
      </c>
      <c r="J40" s="630">
        <v>3809.5594259999998</v>
      </c>
      <c r="K40" s="630">
        <v>1715.5482099999999</v>
      </c>
      <c r="L40" s="630">
        <v>0</v>
      </c>
      <c r="M40" s="630">
        <v>0</v>
      </c>
      <c r="N40" s="630">
        <v>810.46893699999998</v>
      </c>
      <c r="O40" s="630">
        <v>2821.8467310000001</v>
      </c>
      <c r="P40" s="630"/>
      <c r="Q40" s="630">
        <v>140.84411</v>
      </c>
      <c r="R40" s="630">
        <v>140.84411</v>
      </c>
      <c r="S40" s="630">
        <v>27.30809</v>
      </c>
      <c r="T40" s="630">
        <v>21.204522000000001</v>
      </c>
      <c r="U40" s="630">
        <v>0</v>
      </c>
      <c r="V40" s="630">
        <v>0</v>
      </c>
      <c r="W40" s="630">
        <v>10.144525</v>
      </c>
      <c r="X40" s="630">
        <v>218.39858899999999</v>
      </c>
      <c r="Y40" s="630">
        <v>156.54899800000001</v>
      </c>
      <c r="Z40" s="630">
        <v>0</v>
      </c>
      <c r="AA40" s="630">
        <v>23.031488</v>
      </c>
      <c r="AB40" s="630">
        <v>21.445</v>
      </c>
      <c r="AC40" s="630">
        <v>15.706553</v>
      </c>
      <c r="AD40" s="630">
        <v>35902.822151</v>
      </c>
      <c r="AE40" s="630">
        <v>2184.5837969999998</v>
      </c>
      <c r="AF40" s="707">
        <f t="shared" si="0"/>
        <v>49903.387719999999</v>
      </c>
    </row>
    <row r="41" spans="1:32" s="488" customFormat="1" ht="35.15" customHeight="1">
      <c r="A41" s="483"/>
      <c r="B41" s="612">
        <v>2015</v>
      </c>
      <c r="C41" s="612" t="s">
        <v>8</v>
      </c>
      <c r="D41" s="616">
        <v>40.868515000000002</v>
      </c>
      <c r="E41" s="616">
        <v>120.908627</v>
      </c>
      <c r="F41" s="616">
        <v>373.41562399999998</v>
      </c>
      <c r="G41" s="616">
        <v>546.47818900000004</v>
      </c>
      <c r="H41" s="616">
        <v>787.08895700000005</v>
      </c>
      <c r="I41" s="616">
        <v>118.158478</v>
      </c>
      <c r="J41" s="616">
        <v>2923.4819710000002</v>
      </c>
      <c r="K41" s="616">
        <v>479.085532</v>
      </c>
      <c r="L41" s="616">
        <v>0</v>
      </c>
      <c r="M41" s="616">
        <v>0</v>
      </c>
      <c r="N41" s="616">
        <v>1052.287992</v>
      </c>
      <c r="O41" s="616">
        <v>2462.2687550000001</v>
      </c>
      <c r="P41" s="616"/>
      <c r="Q41" s="616">
        <v>136.23677699999999</v>
      </c>
      <c r="R41" s="616">
        <v>12.512567000000001</v>
      </c>
      <c r="S41" s="616">
        <v>28.637270999999998</v>
      </c>
      <c r="T41" s="616">
        <v>52.004663999999998</v>
      </c>
      <c r="U41" s="616">
        <v>0</v>
      </c>
      <c r="V41" s="616">
        <v>0</v>
      </c>
      <c r="W41" s="616">
        <v>25.592654</v>
      </c>
      <c r="X41" s="616">
        <v>218.22562099999999</v>
      </c>
      <c r="Y41" s="616">
        <v>162.26300000000001</v>
      </c>
      <c r="Z41" s="616">
        <v>0</v>
      </c>
      <c r="AA41" s="616">
        <v>33.146422000000001</v>
      </c>
      <c r="AB41" s="616">
        <v>6.2</v>
      </c>
      <c r="AC41" s="616">
        <v>19.639545999999999</v>
      </c>
      <c r="AD41" s="616">
        <v>6293.2874590000001</v>
      </c>
      <c r="AE41" s="616">
        <v>1547.44661199999</v>
      </c>
      <c r="AF41" s="707">
        <f t="shared" si="0"/>
        <v>17439.235232999989</v>
      </c>
    </row>
    <row r="42" spans="1:32" s="488" customFormat="1" ht="35.15" customHeight="1">
      <c r="A42" s="483"/>
      <c r="B42" s="612">
        <v>2015</v>
      </c>
      <c r="C42" s="612" t="s">
        <v>19</v>
      </c>
      <c r="D42" s="616">
        <v>51.836423000000003</v>
      </c>
      <c r="E42" s="616">
        <v>167.50093899999999</v>
      </c>
      <c r="F42" s="616">
        <v>170.528492</v>
      </c>
      <c r="G42" s="616">
        <v>612.96261000000004</v>
      </c>
      <c r="H42" s="616">
        <v>824.50983099999996</v>
      </c>
      <c r="I42" s="616">
        <v>54.762985999999998</v>
      </c>
      <c r="J42" s="616">
        <v>2837.9097969999998</v>
      </c>
      <c r="K42" s="616">
        <v>435.22036200000002</v>
      </c>
      <c r="L42" s="616" t="s">
        <v>210</v>
      </c>
      <c r="M42" s="616" t="s">
        <v>210</v>
      </c>
      <c r="N42" s="617">
        <v>891.46039900000005</v>
      </c>
      <c r="O42" s="617">
        <v>2417.822091</v>
      </c>
      <c r="P42" s="617"/>
      <c r="Q42" s="617">
        <v>129.72991999999999</v>
      </c>
      <c r="R42" s="617">
        <v>197.90277499999999</v>
      </c>
      <c r="S42" s="617">
        <v>17.407405000000001</v>
      </c>
      <c r="T42" s="617">
        <v>27.489802999999998</v>
      </c>
      <c r="U42" s="617">
        <v>0</v>
      </c>
      <c r="V42" s="617">
        <v>0</v>
      </c>
      <c r="W42" s="617">
        <v>27.315804</v>
      </c>
      <c r="X42" s="617">
        <v>206.46307899999999</v>
      </c>
      <c r="Y42" s="617">
        <v>153.34766500000001</v>
      </c>
      <c r="Z42" s="617">
        <v>0</v>
      </c>
      <c r="AA42" s="617">
        <v>46.062975999999999</v>
      </c>
      <c r="AB42" s="617">
        <v>6.2910000000000004</v>
      </c>
      <c r="AC42" s="617">
        <v>13.547720999999999</v>
      </c>
      <c r="AD42" s="617">
        <v>8581.8395170000003</v>
      </c>
      <c r="AE42" s="617">
        <v>1798.3770059999997</v>
      </c>
      <c r="AF42" s="707">
        <f t="shared" si="0"/>
        <v>19670.288600999997</v>
      </c>
    </row>
    <row r="43" spans="1:32" s="488" customFormat="1" ht="35.15" customHeight="1" thickBot="1">
      <c r="A43" s="483"/>
      <c r="B43" s="619">
        <v>2015</v>
      </c>
      <c r="C43" s="619" t="s">
        <v>20</v>
      </c>
      <c r="D43" s="620">
        <v>16.0655</v>
      </c>
      <c r="E43" s="620">
        <v>5.6688879999999999</v>
      </c>
      <c r="F43" s="620">
        <v>50.480066999999998</v>
      </c>
      <c r="G43" s="620">
        <v>410.31684799999999</v>
      </c>
      <c r="H43" s="620">
        <v>684.40620899999999</v>
      </c>
      <c r="I43" s="620">
        <v>47.394728999999998</v>
      </c>
      <c r="J43" s="620">
        <v>2854.9061769999998</v>
      </c>
      <c r="K43" s="620">
        <v>521.79292299999997</v>
      </c>
      <c r="L43" s="620" t="s">
        <v>210</v>
      </c>
      <c r="M43" s="620" t="s">
        <v>210</v>
      </c>
      <c r="N43" s="624">
        <v>100.527585</v>
      </c>
      <c r="O43" s="625">
        <v>1918.0409910000005</v>
      </c>
      <c r="P43" s="625"/>
      <c r="Q43" s="625">
        <v>149.47520299999999</v>
      </c>
      <c r="R43" s="625">
        <v>30.123567000000001</v>
      </c>
      <c r="S43" s="625">
        <v>34.570867999999997</v>
      </c>
      <c r="T43" s="625">
        <v>9.9552519999999998</v>
      </c>
      <c r="U43" s="625" t="s">
        <v>210</v>
      </c>
      <c r="V43" s="625" t="s">
        <v>210</v>
      </c>
      <c r="W43" s="625">
        <v>13.398412</v>
      </c>
      <c r="X43" s="625">
        <v>74.610410999999999</v>
      </c>
      <c r="Y43" s="625">
        <v>138.26906500000001</v>
      </c>
      <c r="Z43" s="625" t="s">
        <v>210</v>
      </c>
      <c r="AA43" s="625" t="s">
        <v>210</v>
      </c>
      <c r="AB43" s="625">
        <v>6</v>
      </c>
      <c r="AC43" s="625">
        <v>14.311845999999999</v>
      </c>
      <c r="AD43" s="625">
        <v>8427.8376559999997</v>
      </c>
      <c r="AE43" s="625">
        <v>1055.147692</v>
      </c>
      <c r="AF43" s="707">
        <f t="shared" si="0"/>
        <v>16563.299888999998</v>
      </c>
    </row>
    <row r="44" spans="1:32" s="488" customFormat="1" ht="35.15" customHeight="1" thickTop="1">
      <c r="A44" s="483"/>
      <c r="B44" s="628">
        <v>2014</v>
      </c>
      <c r="C44" s="628" t="s">
        <v>21</v>
      </c>
      <c r="D44" s="629">
        <v>100.26669200000001</v>
      </c>
      <c r="E44" s="629">
        <v>7.6141459999999999</v>
      </c>
      <c r="F44" s="629">
        <v>43.433672000000001</v>
      </c>
      <c r="G44" s="630">
        <v>490.60975000000002</v>
      </c>
      <c r="H44" s="630">
        <v>686.53129999999999</v>
      </c>
      <c r="I44" s="630">
        <v>185.56967499999999</v>
      </c>
      <c r="J44" s="630">
        <v>2780.7458729999998</v>
      </c>
      <c r="K44" s="630">
        <v>475.14265499999999</v>
      </c>
      <c r="L44" s="630">
        <v>0</v>
      </c>
      <c r="M44" s="630">
        <v>0</v>
      </c>
      <c r="N44" s="630">
        <v>1162.8591469999999</v>
      </c>
      <c r="O44" s="630">
        <v>2945.0591110000005</v>
      </c>
      <c r="P44" s="630"/>
      <c r="Q44" s="630">
        <v>137.001867</v>
      </c>
      <c r="R44" s="630">
        <v>99.369214999999997</v>
      </c>
      <c r="S44" s="630">
        <v>18.336349999999999</v>
      </c>
      <c r="T44" s="630">
        <v>18.212980999999999</v>
      </c>
      <c r="U44" s="630">
        <v>0</v>
      </c>
      <c r="V44" s="630" t="s">
        <v>210</v>
      </c>
      <c r="W44" s="630">
        <v>13.684943000000001</v>
      </c>
      <c r="X44" s="630">
        <v>192.656588</v>
      </c>
      <c r="Y44" s="630">
        <v>171.13135700000001</v>
      </c>
      <c r="Z44" s="630">
        <v>0</v>
      </c>
      <c r="AA44" s="630">
        <v>10.114934</v>
      </c>
      <c r="AB44" s="630">
        <v>15.06</v>
      </c>
      <c r="AC44" s="630">
        <v>14.459152</v>
      </c>
      <c r="AD44" s="630">
        <v>7914.5687859999998</v>
      </c>
      <c r="AE44" s="630">
        <v>1889.4823489999999</v>
      </c>
      <c r="AF44" s="707">
        <f t="shared" si="0"/>
        <v>19371.910542999998</v>
      </c>
    </row>
    <row r="45" spans="1:32" s="488" customFormat="1" ht="35.15" customHeight="1">
      <c r="A45" s="483"/>
      <c r="B45" s="612">
        <v>2014</v>
      </c>
      <c r="C45" s="612" t="s">
        <v>8</v>
      </c>
      <c r="D45" s="616">
        <v>95.16</v>
      </c>
      <c r="E45" s="616">
        <v>138.21</v>
      </c>
      <c r="F45" s="616">
        <v>75.47</v>
      </c>
      <c r="G45" s="616">
        <v>453.47</v>
      </c>
      <c r="H45" s="616">
        <v>751.4</v>
      </c>
      <c r="I45" s="616">
        <v>38.22</v>
      </c>
      <c r="J45" s="616">
        <v>2775.097726</v>
      </c>
      <c r="K45" s="616">
        <v>413.88570499999997</v>
      </c>
      <c r="L45" s="616" t="s">
        <v>210</v>
      </c>
      <c r="M45" s="616" t="s">
        <v>210</v>
      </c>
      <c r="N45" s="616">
        <v>523.86460099999999</v>
      </c>
      <c r="O45" s="616">
        <v>2308.4375890000001</v>
      </c>
      <c r="P45" s="616"/>
      <c r="Q45" s="616">
        <v>124.65</v>
      </c>
      <c r="R45" s="616">
        <v>22.51</v>
      </c>
      <c r="S45" s="616" t="s">
        <v>210</v>
      </c>
      <c r="T45" s="616">
        <v>18.89</v>
      </c>
      <c r="U45" s="616" t="s">
        <v>210</v>
      </c>
      <c r="V45" s="616" t="s">
        <v>210</v>
      </c>
      <c r="W45" s="616">
        <v>29.26</v>
      </c>
      <c r="X45" s="616">
        <v>186.12</v>
      </c>
      <c r="Y45" s="616">
        <v>143.26</v>
      </c>
      <c r="Z45" s="616" t="s">
        <v>210</v>
      </c>
      <c r="AA45" s="616">
        <v>23.79</v>
      </c>
      <c r="AB45" s="616">
        <v>6</v>
      </c>
      <c r="AC45" s="616">
        <v>12.67</v>
      </c>
      <c r="AD45" s="616">
        <v>7967.02</v>
      </c>
      <c r="AE45" s="616">
        <v>2168.4499999999998</v>
      </c>
      <c r="AF45" s="707">
        <f t="shared" si="0"/>
        <v>18275.835621000002</v>
      </c>
    </row>
    <row r="46" spans="1:32" s="488" customFormat="1" ht="35.15" customHeight="1">
      <c r="A46" s="483"/>
      <c r="B46" s="612">
        <v>2014</v>
      </c>
      <c r="C46" s="612" t="s">
        <v>19</v>
      </c>
      <c r="D46" s="616">
        <v>22.14</v>
      </c>
      <c r="E46" s="616">
        <v>94.93</v>
      </c>
      <c r="F46" s="616">
        <v>131.02000000000001</v>
      </c>
      <c r="G46" s="616">
        <v>482.86</v>
      </c>
      <c r="H46" s="616">
        <v>1123.52</v>
      </c>
      <c r="I46" s="616">
        <v>80.989999999999995</v>
      </c>
      <c r="J46" s="616">
        <v>2829.6648030000001</v>
      </c>
      <c r="K46" s="616">
        <v>413.33358299999998</v>
      </c>
      <c r="L46" s="616" t="s">
        <v>210</v>
      </c>
      <c r="M46" s="616" t="s">
        <v>210</v>
      </c>
      <c r="N46" s="617">
        <v>537.82928100000004</v>
      </c>
      <c r="O46" s="617">
        <v>2756.0090829999999</v>
      </c>
      <c r="P46" s="617"/>
      <c r="Q46" s="617">
        <v>127.77</v>
      </c>
      <c r="R46" s="617">
        <v>28.47</v>
      </c>
      <c r="S46" s="617">
        <v>0</v>
      </c>
      <c r="T46" s="617">
        <v>12.09</v>
      </c>
      <c r="U46" s="617" t="s">
        <v>210</v>
      </c>
      <c r="V46" s="617" t="s">
        <v>210</v>
      </c>
      <c r="W46" s="617">
        <v>33.36</v>
      </c>
      <c r="X46" s="617">
        <v>180.51</v>
      </c>
      <c r="Y46" s="617">
        <v>153.81</v>
      </c>
      <c r="Z46" s="617" t="s">
        <v>210</v>
      </c>
      <c r="AA46" s="617">
        <v>20.98</v>
      </c>
      <c r="AB46" s="617">
        <v>12.15</v>
      </c>
      <c r="AC46" s="617">
        <v>6.07</v>
      </c>
      <c r="AD46" s="617">
        <v>7099.37</v>
      </c>
      <c r="AE46" s="617">
        <v>1350.54</v>
      </c>
      <c r="AF46" s="707">
        <f t="shared" si="0"/>
        <v>17497.41675</v>
      </c>
    </row>
    <row r="47" spans="1:32" s="488" customFormat="1" ht="35.15" customHeight="1" thickBot="1">
      <c r="A47" s="483"/>
      <c r="B47" s="619">
        <v>2014</v>
      </c>
      <c r="C47" s="619" t="s">
        <v>20</v>
      </c>
      <c r="D47" s="620">
        <v>15.766382999999999</v>
      </c>
      <c r="E47" s="620">
        <v>118.14456</v>
      </c>
      <c r="F47" s="620">
        <v>173.71530899999999</v>
      </c>
      <c r="G47" s="620">
        <v>533.152827</v>
      </c>
      <c r="H47" s="620">
        <v>420.63922100000002</v>
      </c>
      <c r="I47" s="620">
        <v>50.392778999999997</v>
      </c>
      <c r="J47" s="620">
        <v>2697.7383629999999</v>
      </c>
      <c r="K47" s="620">
        <v>533.09357</v>
      </c>
      <c r="L47" s="620">
        <v>0</v>
      </c>
      <c r="M47" s="620">
        <v>0</v>
      </c>
      <c r="N47" s="624">
        <v>140.76206300000001</v>
      </c>
      <c r="O47" s="625">
        <v>1920.2295630000003</v>
      </c>
      <c r="P47" s="625"/>
      <c r="Q47" s="625">
        <v>164.87251900000001</v>
      </c>
      <c r="R47" s="625">
        <v>28.070364000000001</v>
      </c>
      <c r="S47" s="625">
        <v>0</v>
      </c>
      <c r="T47" s="625">
        <v>10.809741000000001</v>
      </c>
      <c r="U47" s="625">
        <v>17.831084000000001</v>
      </c>
      <c r="V47" s="625">
        <v>-12.726585999999999</v>
      </c>
      <c r="W47" s="625">
        <v>17.446612999999999</v>
      </c>
      <c r="X47" s="625">
        <v>178.816056</v>
      </c>
      <c r="Y47" s="625">
        <v>145.304</v>
      </c>
      <c r="Z47" s="625" t="s">
        <v>210</v>
      </c>
      <c r="AA47" s="625">
        <v>20.977986749999999</v>
      </c>
      <c r="AB47" s="625">
        <v>3</v>
      </c>
      <c r="AC47" s="625">
        <v>2.276786</v>
      </c>
      <c r="AD47" s="625">
        <v>6456.0504469999996</v>
      </c>
      <c r="AE47" s="625">
        <v>557.61483499999997</v>
      </c>
      <c r="AF47" s="707">
        <f t="shared" si="0"/>
        <v>14193.978483750003</v>
      </c>
    </row>
    <row r="48" spans="1:32" s="488" customFormat="1" ht="35.15" customHeight="1" thickTop="1">
      <c r="A48" s="483"/>
      <c r="B48" s="628">
        <v>2013</v>
      </c>
      <c r="C48" s="628" t="s">
        <v>21</v>
      </c>
      <c r="D48" s="629">
        <v>96.443982000000005</v>
      </c>
      <c r="E48" s="629">
        <v>45.224524000000002</v>
      </c>
      <c r="F48" s="629">
        <v>295.781836</v>
      </c>
      <c r="G48" s="630">
        <v>331.89533499999999</v>
      </c>
      <c r="H48" s="630">
        <v>338.067429</v>
      </c>
      <c r="I48" s="630">
        <v>76.173571999999993</v>
      </c>
      <c r="J48" s="630">
        <v>2629.5734029999999</v>
      </c>
      <c r="K48" s="630">
        <v>510.50526200000002</v>
      </c>
      <c r="L48" s="630">
        <v>0</v>
      </c>
      <c r="M48" s="630">
        <v>0</v>
      </c>
      <c r="N48" s="630">
        <v>327.79939400000001</v>
      </c>
      <c r="O48" s="630">
        <v>2692.7172500000001</v>
      </c>
      <c r="P48" s="630"/>
      <c r="Q48" s="630">
        <v>99.908251000000007</v>
      </c>
      <c r="R48" s="630">
        <v>47.896588999999999</v>
      </c>
      <c r="S48" s="630">
        <v>32.894390000000001</v>
      </c>
      <c r="T48" s="630">
        <v>15.784045000000001</v>
      </c>
      <c r="U48" s="630">
        <v>18215.081082000001</v>
      </c>
      <c r="V48" s="630">
        <v>0</v>
      </c>
      <c r="W48" s="630">
        <v>22.708976</v>
      </c>
      <c r="X48" s="630">
        <v>199.14688899999999</v>
      </c>
      <c r="Y48" s="630">
        <v>148.878534</v>
      </c>
      <c r="Z48" s="630">
        <v>0</v>
      </c>
      <c r="AA48" s="630">
        <v>80</v>
      </c>
      <c r="AB48" s="630">
        <v>-2</v>
      </c>
      <c r="AC48" s="630">
        <v>6.0919600000000003</v>
      </c>
      <c r="AD48" s="630">
        <v>34950.573248000001</v>
      </c>
      <c r="AE48" s="630">
        <v>1591.8333619999999</v>
      </c>
      <c r="AF48" s="707">
        <f t="shared" si="0"/>
        <v>62752.979312999996</v>
      </c>
    </row>
    <row r="49" spans="1:32" s="488" customFormat="1" ht="35.15" customHeight="1">
      <c r="A49" s="483"/>
      <c r="B49" s="612">
        <v>2013</v>
      </c>
      <c r="C49" s="612" t="s">
        <v>8</v>
      </c>
      <c r="D49" s="616">
        <v>17.94312</v>
      </c>
      <c r="E49" s="616">
        <v>10.195847000000001</v>
      </c>
      <c r="F49" s="616">
        <v>114.040767</v>
      </c>
      <c r="G49" s="616">
        <v>521.44583399999999</v>
      </c>
      <c r="H49" s="616">
        <v>658.91262700000004</v>
      </c>
      <c r="I49" s="616">
        <v>50.514865999999998</v>
      </c>
      <c r="J49" s="616">
        <v>2534.7596309999999</v>
      </c>
      <c r="K49" s="616">
        <v>404.55904099999998</v>
      </c>
      <c r="L49" s="616">
        <v>0</v>
      </c>
      <c r="M49" s="616">
        <v>0</v>
      </c>
      <c r="N49" s="616">
        <v>454.23882300000002</v>
      </c>
      <c r="O49" s="616">
        <v>1934.2735380000004</v>
      </c>
      <c r="P49" s="616"/>
      <c r="Q49" s="616">
        <v>107.671268</v>
      </c>
      <c r="R49" s="616">
        <v>95.024154999999993</v>
      </c>
      <c r="S49" s="616">
        <v>13.987132000000001</v>
      </c>
      <c r="T49" s="616">
        <v>17.364262</v>
      </c>
      <c r="U49" s="616">
        <v>0</v>
      </c>
      <c r="V49" s="616">
        <v>0</v>
      </c>
      <c r="W49" s="616">
        <v>36.961931</v>
      </c>
      <c r="X49" s="616">
        <v>199.54890700000001</v>
      </c>
      <c r="Y49" s="616">
        <v>145.59899999999999</v>
      </c>
      <c r="Z49" s="616">
        <v>0</v>
      </c>
      <c r="AA49" s="616">
        <v>0</v>
      </c>
      <c r="AB49" s="616">
        <v>9</v>
      </c>
      <c r="AC49" s="616">
        <v>3.3917220000000001</v>
      </c>
      <c r="AD49" s="616">
        <v>16331.195315999999</v>
      </c>
      <c r="AE49" s="616">
        <v>1049.5110769999999</v>
      </c>
      <c r="AF49" s="707">
        <f t="shared" si="0"/>
        <v>24710.138864</v>
      </c>
    </row>
    <row r="50" spans="1:32" s="488" customFormat="1" ht="35.15" customHeight="1">
      <c r="A50" s="483"/>
      <c r="B50" s="612">
        <v>2013</v>
      </c>
      <c r="C50" s="612" t="s">
        <v>19</v>
      </c>
      <c r="D50" s="616">
        <v>21.051192</v>
      </c>
      <c r="E50" s="616">
        <v>49.745738000000003</v>
      </c>
      <c r="F50" s="616">
        <v>162.95553799999999</v>
      </c>
      <c r="G50" s="616">
        <v>607.52428799999996</v>
      </c>
      <c r="H50" s="616">
        <v>664.44018000000005</v>
      </c>
      <c r="I50" s="616">
        <v>25.567978</v>
      </c>
      <c r="J50" s="616">
        <v>2495.7219879999998</v>
      </c>
      <c r="K50" s="616">
        <v>420.40179899999998</v>
      </c>
      <c r="L50" s="616">
        <v>1.2</v>
      </c>
      <c r="M50" s="616">
        <v>0</v>
      </c>
      <c r="N50" s="617">
        <v>745.12975600000004</v>
      </c>
      <c r="O50" s="617">
        <v>2790.6563190000002</v>
      </c>
      <c r="P50" s="617"/>
      <c r="Q50" s="617">
        <v>168.64574999999999</v>
      </c>
      <c r="R50" s="617">
        <v>0</v>
      </c>
      <c r="S50" s="617">
        <v>19.515813999999999</v>
      </c>
      <c r="T50" s="617">
        <v>14.602061000000001</v>
      </c>
      <c r="U50" s="617">
        <v>0</v>
      </c>
      <c r="V50" s="617">
        <v>0</v>
      </c>
      <c r="W50" s="617">
        <v>101.85362499999999</v>
      </c>
      <c r="X50" s="617">
        <v>265.5292</v>
      </c>
      <c r="Y50" s="617">
        <v>162.595</v>
      </c>
      <c r="Z50" s="617">
        <v>0</v>
      </c>
      <c r="AA50" s="617">
        <v>4.1619469999999996</v>
      </c>
      <c r="AB50" s="617">
        <v>9</v>
      </c>
      <c r="AC50" s="617">
        <v>57.997495999999998</v>
      </c>
      <c r="AD50" s="617">
        <v>7934.2432360000003</v>
      </c>
      <c r="AE50" s="617">
        <v>1444.5649550000001</v>
      </c>
      <c r="AF50" s="707">
        <f t="shared" si="0"/>
        <v>18167.103860000003</v>
      </c>
    </row>
    <row r="51" spans="1:32" s="488" customFormat="1" ht="35.15" customHeight="1" thickBot="1">
      <c r="A51" s="483"/>
      <c r="B51" s="619">
        <v>2013</v>
      </c>
      <c r="C51" s="619" t="s">
        <v>20</v>
      </c>
      <c r="D51" s="620">
        <v>16.234552000000001</v>
      </c>
      <c r="E51" s="620">
        <v>135.51885899999999</v>
      </c>
      <c r="F51" s="620">
        <v>37.202143999999997</v>
      </c>
      <c r="G51" s="620">
        <v>454.63887299999999</v>
      </c>
      <c r="H51" s="620">
        <v>610.75703299999998</v>
      </c>
      <c r="I51" s="620">
        <v>91.923706999999993</v>
      </c>
      <c r="J51" s="620">
        <v>2531.2103179999999</v>
      </c>
      <c r="K51" s="620">
        <v>460.61805600000002</v>
      </c>
      <c r="L51" s="620">
        <v>0</v>
      </c>
      <c r="M51" s="620">
        <v>0</v>
      </c>
      <c r="N51" s="624">
        <v>362.30972200000002</v>
      </c>
      <c r="O51" s="625">
        <v>2003.3446069999995</v>
      </c>
      <c r="P51" s="625"/>
      <c r="Q51" s="625">
        <v>103.92695500000001</v>
      </c>
      <c r="R51" s="625">
        <v>0</v>
      </c>
      <c r="S51" s="625">
        <v>27.098265999999999</v>
      </c>
      <c r="T51" s="625">
        <v>22.988441999999999</v>
      </c>
      <c r="U51" s="625">
        <v>0</v>
      </c>
      <c r="V51" s="625">
        <v>0</v>
      </c>
      <c r="W51" s="625">
        <v>50.030571000000002</v>
      </c>
      <c r="X51" s="625">
        <v>132.76460599999999</v>
      </c>
      <c r="Y51" s="625">
        <v>95.914626999999996</v>
      </c>
      <c r="Z51" s="625">
        <v>0</v>
      </c>
      <c r="AA51" s="625">
        <v>0</v>
      </c>
      <c r="AB51" s="625">
        <v>14</v>
      </c>
      <c r="AC51" s="625">
        <v>12.376598</v>
      </c>
      <c r="AD51" s="625">
        <v>7674.1742199999999</v>
      </c>
      <c r="AE51" s="625">
        <v>1571.1816610000001</v>
      </c>
      <c r="AF51" s="707">
        <f t="shared" si="0"/>
        <v>16408.213817</v>
      </c>
    </row>
    <row r="52" spans="1:32" s="488" customFormat="1" ht="35.15" customHeight="1" thickTop="1">
      <c r="A52" s="483"/>
      <c r="B52" s="628">
        <v>2012</v>
      </c>
      <c r="C52" s="628" t="s">
        <v>21</v>
      </c>
      <c r="D52" s="629">
        <v>34.200000000000003</v>
      </c>
      <c r="E52" s="629">
        <v>136.47999999999999</v>
      </c>
      <c r="F52" s="629">
        <v>559.03</v>
      </c>
      <c r="G52" s="630">
        <v>544</v>
      </c>
      <c r="H52" s="630">
        <v>550.62</v>
      </c>
      <c r="I52" s="630">
        <v>255.05</v>
      </c>
      <c r="J52" s="630">
        <v>2393.590236</v>
      </c>
      <c r="K52" s="630">
        <v>418.10374899999999</v>
      </c>
      <c r="L52" s="630">
        <v>0</v>
      </c>
      <c r="M52" s="630">
        <v>0</v>
      </c>
      <c r="N52" s="630">
        <v>991.89969799999994</v>
      </c>
      <c r="O52" s="630">
        <v>3288.8829430000001</v>
      </c>
      <c r="P52" s="630"/>
      <c r="Q52" s="630">
        <v>117.46</v>
      </c>
      <c r="R52" s="630">
        <v>0</v>
      </c>
      <c r="S52" s="630">
        <v>15.12</v>
      </c>
      <c r="T52" s="630">
        <v>18.09</v>
      </c>
      <c r="U52" s="630">
        <v>0</v>
      </c>
      <c r="V52" s="630">
        <v>0</v>
      </c>
      <c r="W52" s="630">
        <v>178.36</v>
      </c>
      <c r="X52" s="630">
        <v>131.69999999999999</v>
      </c>
      <c r="Y52" s="630">
        <v>189.4</v>
      </c>
      <c r="Z52" s="630">
        <v>185.62</v>
      </c>
      <c r="AA52" s="630">
        <v>58.49</v>
      </c>
      <c r="AB52" s="630">
        <v>9</v>
      </c>
      <c r="AC52" s="630">
        <v>12.57</v>
      </c>
      <c r="AD52" s="630">
        <v>10013.56</v>
      </c>
      <c r="AE52" s="630">
        <v>1407.9</v>
      </c>
      <c r="AF52" s="707">
        <f t="shared" si="0"/>
        <v>21509.126626000005</v>
      </c>
    </row>
    <row r="53" spans="1:32" s="488" customFormat="1" ht="35.15" customHeight="1">
      <c r="A53" s="483"/>
      <c r="B53" s="612">
        <v>2012</v>
      </c>
      <c r="C53" s="612" t="s">
        <v>8</v>
      </c>
      <c r="D53" s="616">
        <v>10.376480000000001</v>
      </c>
      <c r="E53" s="616">
        <v>67.274242000000001</v>
      </c>
      <c r="F53" s="616">
        <v>205.45378262</v>
      </c>
      <c r="G53" s="616">
        <v>340.20788810000005</v>
      </c>
      <c r="H53" s="616">
        <v>643.00327963999996</v>
      </c>
      <c r="I53" s="616">
        <v>102.452946</v>
      </c>
      <c r="J53" s="616">
        <v>2377.1016970000001</v>
      </c>
      <c r="K53" s="616">
        <v>350.473118</v>
      </c>
      <c r="L53" s="616">
        <v>0</v>
      </c>
      <c r="M53" s="616">
        <v>0</v>
      </c>
      <c r="N53" s="616">
        <v>551.66650694000009</v>
      </c>
      <c r="O53" s="616">
        <v>1871.8226926900006</v>
      </c>
      <c r="P53" s="616"/>
      <c r="Q53" s="616">
        <v>91.968090000000004</v>
      </c>
      <c r="R53" s="616">
        <v>0</v>
      </c>
      <c r="S53" s="616">
        <v>12.788667999999999</v>
      </c>
      <c r="T53" s="616">
        <v>11.727819</v>
      </c>
      <c r="U53" s="616">
        <v>0</v>
      </c>
      <c r="V53" s="616">
        <v>0</v>
      </c>
      <c r="W53" s="616">
        <v>106.3159804</v>
      </c>
      <c r="X53" s="616">
        <v>138.59406300000001</v>
      </c>
      <c r="Y53" s="616">
        <v>70.750355999999996</v>
      </c>
      <c r="Z53" s="616">
        <v>0</v>
      </c>
      <c r="AA53" s="616">
        <v>21.7</v>
      </c>
      <c r="AB53" s="616">
        <v>24</v>
      </c>
      <c r="AC53" s="616">
        <v>3.3135235000000001</v>
      </c>
      <c r="AD53" s="616">
        <v>2193.4222450000002</v>
      </c>
      <c r="AE53" s="616">
        <v>690.81546165999987</v>
      </c>
      <c r="AF53" s="707">
        <f t="shared" si="0"/>
        <v>9885.2288395500018</v>
      </c>
    </row>
    <row r="54" spans="1:32" s="488" customFormat="1" ht="35.15" customHeight="1">
      <c r="A54" s="483"/>
      <c r="B54" s="612">
        <v>2012</v>
      </c>
      <c r="C54" s="612" t="s">
        <v>19</v>
      </c>
      <c r="D54" s="616">
        <v>16.318715279999999</v>
      </c>
      <c r="E54" s="616">
        <v>8.3498546699999991</v>
      </c>
      <c r="F54" s="616">
        <v>240.85123143999999</v>
      </c>
      <c r="G54" s="616">
        <v>467.55730575000001</v>
      </c>
      <c r="H54" s="616">
        <v>544.02753164000001</v>
      </c>
      <c r="I54" s="616">
        <v>51.720081710000002</v>
      </c>
      <c r="J54" s="616">
        <v>2763.19454</v>
      </c>
      <c r="K54" s="616">
        <v>399.51774499999999</v>
      </c>
      <c r="L54" s="616">
        <v>8.5538480000000003</v>
      </c>
      <c r="M54" s="616">
        <v>0</v>
      </c>
      <c r="N54" s="617">
        <v>449.04525588000001</v>
      </c>
      <c r="O54" s="617">
        <v>2037.7630112599988</v>
      </c>
      <c r="P54" s="617"/>
      <c r="Q54" s="617">
        <v>94.532617999999999</v>
      </c>
      <c r="R54" s="617">
        <v>0</v>
      </c>
      <c r="S54" s="617">
        <v>8.8709819999999997</v>
      </c>
      <c r="T54" s="617">
        <v>22.94487204</v>
      </c>
      <c r="U54" s="617">
        <v>0</v>
      </c>
      <c r="V54" s="617">
        <v>0</v>
      </c>
      <c r="W54" s="617">
        <v>42.083888999999999</v>
      </c>
      <c r="X54" s="617">
        <v>131.688783</v>
      </c>
      <c r="Y54" s="617">
        <v>110.505534</v>
      </c>
      <c r="Z54" s="617">
        <v>0</v>
      </c>
      <c r="AA54" s="617">
        <v>2.1379999999999999</v>
      </c>
      <c r="AB54" s="617">
        <v>18</v>
      </c>
      <c r="AC54" s="617">
        <v>19.00374175</v>
      </c>
      <c r="AD54" s="617">
        <v>2998.9124400000001</v>
      </c>
      <c r="AE54" s="617">
        <v>1261.5340761499999</v>
      </c>
      <c r="AF54" s="707">
        <f t="shared" si="0"/>
        <v>11697.114056569997</v>
      </c>
    </row>
    <row r="55" spans="1:32" s="488" customFormat="1" ht="35.15" customHeight="1" thickBot="1">
      <c r="A55" s="483"/>
      <c r="B55" s="619">
        <v>2012</v>
      </c>
      <c r="C55" s="619" t="s">
        <v>20</v>
      </c>
      <c r="D55" s="620">
        <v>5.1911949999999996</v>
      </c>
      <c r="E55" s="620">
        <v>15.837999999999999</v>
      </c>
      <c r="F55" s="620">
        <v>61.24389686</v>
      </c>
      <c r="G55" s="620">
        <v>473.84767199999999</v>
      </c>
      <c r="H55" s="620">
        <v>448.17447800000002</v>
      </c>
      <c r="I55" s="620">
        <v>16.807550429999999</v>
      </c>
      <c r="J55" s="620">
        <v>1947.254019</v>
      </c>
      <c r="K55" s="620">
        <v>363.88811900000002</v>
      </c>
      <c r="L55" s="620">
        <v>1.2</v>
      </c>
      <c r="M55" s="620">
        <v>0</v>
      </c>
      <c r="N55" s="624">
        <v>72.450800000000001</v>
      </c>
      <c r="O55" s="625">
        <v>1521.0808588699997</v>
      </c>
      <c r="P55" s="625"/>
      <c r="Q55" s="625">
        <v>90.927505999999994</v>
      </c>
      <c r="R55" s="625">
        <v>0</v>
      </c>
      <c r="S55" s="625">
        <v>17.038969000000002</v>
      </c>
      <c r="T55" s="625">
        <v>28.273371839999999</v>
      </c>
      <c r="U55" s="625">
        <v>0</v>
      </c>
      <c r="V55" s="625">
        <v>0</v>
      </c>
      <c r="W55" s="625">
        <v>61.646357000000002</v>
      </c>
      <c r="X55" s="625">
        <v>131.68878799999999</v>
      </c>
      <c r="Y55" s="625">
        <v>108.756006</v>
      </c>
      <c r="Z55" s="625">
        <v>0</v>
      </c>
      <c r="AA55" s="625">
        <v>0</v>
      </c>
      <c r="AB55" s="625">
        <v>0</v>
      </c>
      <c r="AC55" s="625">
        <v>2.43059286</v>
      </c>
      <c r="AD55" s="625">
        <v>6075.9317689999998</v>
      </c>
      <c r="AE55" s="625">
        <v>1041.9489533100002</v>
      </c>
      <c r="AF55" s="707">
        <f t="shared" si="0"/>
        <v>12485.618902169999</v>
      </c>
    </row>
    <row r="56" spans="1:32" s="488" customFormat="1" ht="35.15" customHeight="1" thickTop="1">
      <c r="A56" s="483"/>
      <c r="B56" s="628">
        <v>2011</v>
      </c>
      <c r="C56" s="628" t="s">
        <v>21</v>
      </c>
      <c r="D56" s="629">
        <v>32</v>
      </c>
      <c r="E56" s="629">
        <v>100</v>
      </c>
      <c r="F56" s="629">
        <v>253</v>
      </c>
      <c r="G56" s="630">
        <v>290</v>
      </c>
      <c r="H56" s="630">
        <v>792</v>
      </c>
      <c r="I56" s="630">
        <v>0.1</v>
      </c>
      <c r="J56" s="630">
        <v>1958.9865010000001</v>
      </c>
      <c r="K56" s="630">
        <v>267.65425299999998</v>
      </c>
      <c r="L56" s="630">
        <v>0</v>
      </c>
      <c r="M56" s="630">
        <v>0</v>
      </c>
      <c r="N56" s="630">
        <v>409.18733500000002</v>
      </c>
      <c r="O56" s="630">
        <v>1657.89841</v>
      </c>
      <c r="P56" s="630"/>
      <c r="Q56" s="630">
        <v>73</v>
      </c>
      <c r="R56" s="630">
        <v>464</v>
      </c>
      <c r="S56" s="630">
        <v>16</v>
      </c>
      <c r="T56" s="630">
        <v>17</v>
      </c>
      <c r="U56" s="630">
        <v>0</v>
      </c>
      <c r="V56" s="630">
        <v>0</v>
      </c>
      <c r="W56" s="630">
        <v>26</v>
      </c>
      <c r="X56" s="630">
        <v>126</v>
      </c>
      <c r="Y56" s="630">
        <v>98</v>
      </c>
      <c r="Z56" s="630">
        <v>0</v>
      </c>
      <c r="AA56" s="630">
        <v>-336</v>
      </c>
      <c r="AB56" s="630">
        <v>6</v>
      </c>
      <c r="AC56" s="630">
        <v>10</v>
      </c>
      <c r="AD56" s="630">
        <v>0</v>
      </c>
      <c r="AE56" s="630">
        <v>9877</v>
      </c>
      <c r="AF56" s="707">
        <f t="shared" si="0"/>
        <v>16137.826498999999</v>
      </c>
    </row>
    <row r="57" spans="1:32" s="488" customFormat="1" ht="35.15" customHeight="1">
      <c r="A57" s="483"/>
      <c r="B57" s="612">
        <v>2011</v>
      </c>
      <c r="C57" s="612" t="s">
        <v>8</v>
      </c>
      <c r="D57" s="616">
        <v>23</v>
      </c>
      <c r="E57" s="616">
        <v>4</v>
      </c>
      <c r="F57" s="616">
        <v>319</v>
      </c>
      <c r="G57" s="616">
        <v>389</v>
      </c>
      <c r="H57" s="616">
        <v>414</v>
      </c>
      <c r="I57" s="616">
        <v>0.3</v>
      </c>
      <c r="J57" s="616">
        <v>1989</v>
      </c>
      <c r="K57" s="616">
        <v>271</v>
      </c>
      <c r="L57" s="616">
        <v>0</v>
      </c>
      <c r="M57" s="616">
        <v>0</v>
      </c>
      <c r="N57" s="616">
        <v>318</v>
      </c>
      <c r="O57" s="616">
        <v>1343</v>
      </c>
      <c r="P57" s="616"/>
      <c r="Q57" s="616">
        <v>89</v>
      </c>
      <c r="R57" s="616">
        <v>127</v>
      </c>
      <c r="S57" s="616">
        <v>13</v>
      </c>
      <c r="T57" s="616">
        <v>12</v>
      </c>
      <c r="U57" s="616">
        <v>0</v>
      </c>
      <c r="V57" s="616">
        <v>0</v>
      </c>
      <c r="W57" s="616">
        <v>58</v>
      </c>
      <c r="X57" s="616">
        <v>126</v>
      </c>
      <c r="Y57" s="616">
        <v>120</v>
      </c>
      <c r="Z57" s="616">
        <v>144</v>
      </c>
      <c r="AA57" s="616">
        <v>9</v>
      </c>
      <c r="AB57" s="616">
        <v>12</v>
      </c>
      <c r="AC57" s="616">
        <v>7</v>
      </c>
      <c r="AD57" s="616">
        <v>0</v>
      </c>
      <c r="AE57" s="616">
        <v>9900</v>
      </c>
      <c r="AF57" s="707">
        <f t="shared" si="0"/>
        <v>15687.3</v>
      </c>
    </row>
    <row r="58" spans="1:32" s="488" customFormat="1" ht="35.15" customHeight="1">
      <c r="A58" s="483"/>
      <c r="B58" s="612">
        <v>2011</v>
      </c>
      <c r="C58" s="612" t="s">
        <v>19</v>
      </c>
      <c r="D58" s="616">
        <v>25.340857</v>
      </c>
      <c r="E58" s="616">
        <v>2.9419780000000002</v>
      </c>
      <c r="F58" s="616">
        <v>125.836141</v>
      </c>
      <c r="G58" s="616">
        <v>416.09547600000002</v>
      </c>
      <c r="H58" s="616">
        <v>395.17014999999998</v>
      </c>
      <c r="I58" s="616">
        <v>0</v>
      </c>
      <c r="J58" s="616">
        <v>2231.4477459999998</v>
      </c>
      <c r="K58" s="616">
        <v>286.33962000000002</v>
      </c>
      <c r="L58" s="616">
        <v>0</v>
      </c>
      <c r="M58" s="616">
        <v>0</v>
      </c>
      <c r="N58" s="617">
        <v>248.48511300000001</v>
      </c>
      <c r="O58" s="617">
        <v>1545.5858000000001</v>
      </c>
      <c r="P58" s="617"/>
      <c r="Q58" s="617">
        <v>42.584259000000003</v>
      </c>
      <c r="R58" s="617">
        <v>8.9949999999999992</v>
      </c>
      <c r="S58" s="617">
        <v>18.796655999999999</v>
      </c>
      <c r="T58" s="617">
        <v>15.507834000000001</v>
      </c>
      <c r="U58" s="617">
        <v>0</v>
      </c>
      <c r="V58" s="617">
        <v>0</v>
      </c>
      <c r="W58" s="617">
        <v>52.910586000000002</v>
      </c>
      <c r="X58" s="617">
        <v>254</v>
      </c>
      <c r="Y58" s="617">
        <v>83.783518000000001</v>
      </c>
      <c r="Z58" s="617">
        <v>0</v>
      </c>
      <c r="AA58" s="617">
        <v>0</v>
      </c>
      <c r="AB58" s="617">
        <v>15.4825</v>
      </c>
      <c r="AC58" s="617">
        <v>1.9944999999999999</v>
      </c>
      <c r="AD58" s="617">
        <v>0</v>
      </c>
      <c r="AE58" s="617">
        <v>71410</v>
      </c>
      <c r="AF58" s="707">
        <f t="shared" si="0"/>
        <v>77181.297734000007</v>
      </c>
    </row>
    <row r="59" spans="1:32" s="488" customFormat="1" ht="35.15" customHeight="1" thickBot="1">
      <c r="A59" s="483"/>
      <c r="B59" s="619">
        <v>2011</v>
      </c>
      <c r="C59" s="619" t="s">
        <v>20</v>
      </c>
      <c r="D59" s="620">
        <v>9.0262200000000004</v>
      </c>
      <c r="E59" s="620">
        <v>0.34499999999999997</v>
      </c>
      <c r="F59" s="620">
        <v>55.852699999999999</v>
      </c>
      <c r="G59" s="620">
        <v>401.35622799999999</v>
      </c>
      <c r="H59" s="620">
        <v>294.30869999999999</v>
      </c>
      <c r="I59" s="620">
        <v>0.40100000000000002</v>
      </c>
      <c r="J59" s="620">
        <v>1774.015991</v>
      </c>
      <c r="K59" s="620">
        <v>211.82030499999999</v>
      </c>
      <c r="L59" s="620">
        <v>0</v>
      </c>
      <c r="M59" s="620">
        <v>0</v>
      </c>
      <c r="N59" s="624">
        <v>25.031420000000001</v>
      </c>
      <c r="O59" s="625">
        <v>1161.3028019999999</v>
      </c>
      <c r="P59" s="625"/>
      <c r="Q59" s="625">
        <v>63.124071999999998</v>
      </c>
      <c r="R59" s="625">
        <v>23.013216</v>
      </c>
      <c r="S59" s="625">
        <v>6.2580619999999998</v>
      </c>
      <c r="T59" s="625">
        <v>4.0804010000000002</v>
      </c>
      <c r="U59" s="625">
        <v>0</v>
      </c>
      <c r="V59" s="625">
        <v>0</v>
      </c>
      <c r="W59" s="625">
        <v>61.648474999999998</v>
      </c>
      <c r="X59" s="625">
        <v>30</v>
      </c>
      <c r="Y59" s="625">
        <v>55.442</v>
      </c>
      <c r="Z59" s="625">
        <v>0</v>
      </c>
      <c r="AA59" s="625">
        <v>0</v>
      </c>
      <c r="AB59" s="625">
        <v>8.7606669999999998</v>
      </c>
      <c r="AC59" s="625">
        <v>4.5890000000000004</v>
      </c>
      <c r="AD59" s="625">
        <v>0</v>
      </c>
      <c r="AE59" s="625">
        <v>23744.174999999999</v>
      </c>
      <c r="AF59" s="707">
        <f t="shared" si="0"/>
        <v>27934.551259</v>
      </c>
    </row>
    <row r="60" spans="1:32" s="488" customFormat="1" ht="35.15" customHeight="1" thickTop="1">
      <c r="A60" s="483"/>
      <c r="B60" s="628">
        <v>2010</v>
      </c>
      <c r="C60" s="628" t="s">
        <v>21</v>
      </c>
      <c r="D60" s="629">
        <v>18.064482999999999</v>
      </c>
      <c r="E60" s="629">
        <v>3.2667999999999999</v>
      </c>
      <c r="F60" s="629">
        <v>66.404365999999996</v>
      </c>
      <c r="G60" s="630">
        <v>391.61428899999999</v>
      </c>
      <c r="H60" s="630">
        <v>312.30378100000001</v>
      </c>
      <c r="I60" s="630">
        <v>0.52800000000000002</v>
      </c>
      <c r="J60" s="630">
        <v>1792.559205</v>
      </c>
      <c r="K60" s="630">
        <v>225.56117</v>
      </c>
      <c r="L60" s="630">
        <v>0</v>
      </c>
      <c r="M60" s="630">
        <v>0</v>
      </c>
      <c r="N60" s="630">
        <v>350.37463700000001</v>
      </c>
      <c r="O60" s="630">
        <v>1803.478807</v>
      </c>
      <c r="P60" s="630"/>
      <c r="Q60" s="630">
        <v>93.561458999999999</v>
      </c>
      <c r="R60" s="630">
        <v>139.283683</v>
      </c>
      <c r="S60" s="630">
        <v>19.368914</v>
      </c>
      <c r="T60" s="630">
        <v>11.466449000000001</v>
      </c>
      <c r="U60" s="630">
        <v>0</v>
      </c>
      <c r="V60" s="630">
        <v>0</v>
      </c>
      <c r="W60" s="630">
        <v>97.122986999999995</v>
      </c>
      <c r="X60" s="630">
        <v>98.766116999999994</v>
      </c>
      <c r="Y60" s="630">
        <v>101.302319</v>
      </c>
      <c r="Z60" s="630">
        <v>0</v>
      </c>
      <c r="AA60" s="630">
        <v>0</v>
      </c>
      <c r="AB60" s="630">
        <v>478.75391300000001</v>
      </c>
      <c r="AC60" s="630">
        <v>4.2662000000000004</v>
      </c>
      <c r="AD60" s="630">
        <v>0</v>
      </c>
      <c r="AE60" s="630">
        <v>27002.608340999999</v>
      </c>
      <c r="AF60" s="707">
        <f t="shared" si="0"/>
        <v>33010.655919999997</v>
      </c>
    </row>
    <row r="61" spans="1:32" s="488" customFormat="1" ht="35.15" customHeight="1">
      <c r="A61" s="483"/>
      <c r="B61" s="612">
        <v>2010</v>
      </c>
      <c r="C61" s="612" t="s">
        <v>8</v>
      </c>
      <c r="D61" s="616">
        <v>9.6552000000000007</v>
      </c>
      <c r="E61" s="616">
        <v>4.1518569999999997</v>
      </c>
      <c r="F61" s="616">
        <v>84.870903999999996</v>
      </c>
      <c r="G61" s="616">
        <v>415.80657500000001</v>
      </c>
      <c r="H61" s="616">
        <v>421.900305</v>
      </c>
      <c r="I61" s="616">
        <v>2.9805000000000001</v>
      </c>
      <c r="J61" s="616">
        <v>1738.3355349999999</v>
      </c>
      <c r="K61" s="616">
        <v>222.52313799999999</v>
      </c>
      <c r="L61" s="616">
        <v>0</v>
      </c>
      <c r="M61" s="616">
        <v>0</v>
      </c>
      <c r="N61" s="616">
        <v>138.03378699999999</v>
      </c>
      <c r="O61" s="616">
        <v>1211.4994449999999</v>
      </c>
      <c r="P61" s="616"/>
      <c r="Q61" s="616">
        <v>69.972590999999994</v>
      </c>
      <c r="R61" s="616">
        <v>23.446795999999999</v>
      </c>
      <c r="S61" s="616">
        <v>15.4963</v>
      </c>
      <c r="T61" s="616">
        <v>12.424016</v>
      </c>
      <c r="U61" s="616">
        <v>0</v>
      </c>
      <c r="V61" s="616">
        <v>0</v>
      </c>
      <c r="W61" s="616">
        <v>103.53578</v>
      </c>
      <c r="X61" s="616">
        <v>98.766116999999994</v>
      </c>
      <c r="Y61" s="616">
        <v>50.373733000000001</v>
      </c>
      <c r="Z61" s="616">
        <v>0</v>
      </c>
      <c r="AA61" s="616">
        <v>0</v>
      </c>
      <c r="AB61" s="616">
        <v>10</v>
      </c>
      <c r="AC61" s="616">
        <v>24.962530000000001</v>
      </c>
      <c r="AD61" s="616">
        <v>0</v>
      </c>
      <c r="AE61" s="616">
        <v>5997.3705980000004</v>
      </c>
      <c r="AF61" s="707">
        <f t="shared" si="0"/>
        <v>10656.105706999999</v>
      </c>
    </row>
    <row r="62" spans="1:32" s="488" customFormat="1" ht="35.15" customHeight="1">
      <c r="A62" s="483"/>
      <c r="B62" s="612">
        <v>2010</v>
      </c>
      <c r="C62" s="612" t="s">
        <v>19</v>
      </c>
      <c r="D62" s="616">
        <v>10</v>
      </c>
      <c r="E62" s="616">
        <v>1</v>
      </c>
      <c r="F62" s="616">
        <v>82</v>
      </c>
      <c r="G62" s="616">
        <v>332</v>
      </c>
      <c r="H62" s="616">
        <v>272</v>
      </c>
      <c r="I62" s="616">
        <v>1</v>
      </c>
      <c r="J62" s="616">
        <v>1885</v>
      </c>
      <c r="K62" s="616">
        <v>233</v>
      </c>
      <c r="L62" s="616">
        <v>0</v>
      </c>
      <c r="M62" s="616">
        <v>0</v>
      </c>
      <c r="N62" s="617">
        <v>58</v>
      </c>
      <c r="O62" s="617">
        <v>1674</v>
      </c>
      <c r="P62" s="617"/>
      <c r="Q62" s="617">
        <v>51</v>
      </c>
      <c r="R62" s="617">
        <v>67</v>
      </c>
      <c r="S62" s="617">
        <v>7</v>
      </c>
      <c r="T62" s="617">
        <v>8</v>
      </c>
      <c r="U62" s="617">
        <v>0</v>
      </c>
      <c r="V62" s="617">
        <v>0</v>
      </c>
      <c r="W62" s="617">
        <v>79</v>
      </c>
      <c r="X62" s="617">
        <v>99</v>
      </c>
      <c r="Y62" s="617">
        <v>69</v>
      </c>
      <c r="Z62" s="617">
        <v>0</v>
      </c>
      <c r="AA62" s="617">
        <v>22</v>
      </c>
      <c r="AB62" s="617">
        <v>8</v>
      </c>
      <c r="AC62" s="617">
        <v>3</v>
      </c>
      <c r="AD62" s="617">
        <v>0</v>
      </c>
      <c r="AE62" s="617">
        <v>26886</v>
      </c>
      <c r="AF62" s="707">
        <f t="shared" si="0"/>
        <v>31847</v>
      </c>
    </row>
    <row r="63" spans="1:32" s="488" customFormat="1" ht="35.15" customHeight="1" thickBot="1">
      <c r="A63" s="483"/>
      <c r="B63" s="619">
        <v>2010</v>
      </c>
      <c r="C63" s="619" t="s">
        <v>20</v>
      </c>
      <c r="D63" s="620">
        <v>15.281736</v>
      </c>
      <c r="E63" s="620">
        <v>2.4576959999999999</v>
      </c>
      <c r="F63" s="620">
        <v>38.007640000000002</v>
      </c>
      <c r="G63" s="620">
        <v>320.17479700000001</v>
      </c>
      <c r="H63" s="620">
        <v>310.79603200000003</v>
      </c>
      <c r="I63" s="620">
        <v>1.177</v>
      </c>
      <c r="J63" s="620">
        <v>1497.3051210000001</v>
      </c>
      <c r="K63" s="620">
        <v>181.606686</v>
      </c>
      <c r="L63" s="620">
        <v>0</v>
      </c>
      <c r="M63" s="620">
        <v>0</v>
      </c>
      <c r="N63" s="624">
        <v>93.370822000000004</v>
      </c>
      <c r="O63" s="625">
        <v>1295.3243729999999</v>
      </c>
      <c r="P63" s="625"/>
      <c r="Q63" s="625">
        <v>86.277736000000004</v>
      </c>
      <c r="R63" s="625">
        <v>92.455770000000001</v>
      </c>
      <c r="S63" s="625">
        <v>13.800725</v>
      </c>
      <c r="T63" s="625">
        <v>13.524455</v>
      </c>
      <c r="U63" s="625">
        <v>0</v>
      </c>
      <c r="V63" s="625">
        <v>0</v>
      </c>
      <c r="W63" s="625">
        <v>89.900683999999998</v>
      </c>
      <c r="X63" s="625">
        <v>98.765701000000007</v>
      </c>
      <c r="Y63" s="625">
        <v>70.900999999999996</v>
      </c>
      <c r="Z63" s="625">
        <v>0</v>
      </c>
      <c r="AA63" s="625">
        <v>0</v>
      </c>
      <c r="AB63" s="625">
        <v>8.3149999999999995</v>
      </c>
      <c r="AC63" s="625">
        <v>3.0444</v>
      </c>
      <c r="AD63" s="625">
        <v>0</v>
      </c>
      <c r="AE63" s="625">
        <v>6136.4582559999999</v>
      </c>
      <c r="AF63" s="707">
        <f t="shared" si="0"/>
        <v>10368.945629999998</v>
      </c>
    </row>
    <row r="64" spans="1:32" s="488" customFormat="1" ht="35.15" customHeight="1" thickTop="1">
      <c r="A64" s="483"/>
      <c r="B64" s="628">
        <v>2009</v>
      </c>
      <c r="C64" s="628" t="s">
        <v>21</v>
      </c>
      <c r="D64" s="629">
        <v>35</v>
      </c>
      <c r="E64" s="629">
        <v>6</v>
      </c>
      <c r="F64" s="629">
        <v>122</v>
      </c>
      <c r="G64" s="630">
        <v>364</v>
      </c>
      <c r="H64" s="630">
        <v>463</v>
      </c>
      <c r="I64" s="630">
        <v>0</v>
      </c>
      <c r="J64" s="630">
        <v>1483</v>
      </c>
      <c r="K64" s="630">
        <v>199</v>
      </c>
      <c r="L64" s="630">
        <v>0</v>
      </c>
      <c r="M64" s="630">
        <v>0</v>
      </c>
      <c r="N64" s="630">
        <v>185</v>
      </c>
      <c r="O64" s="630">
        <v>1685</v>
      </c>
      <c r="P64" s="630"/>
      <c r="Q64" s="630">
        <v>79</v>
      </c>
      <c r="R64" s="630">
        <v>31</v>
      </c>
      <c r="S64" s="630">
        <v>13</v>
      </c>
      <c r="T64" s="630">
        <v>18</v>
      </c>
      <c r="U64" s="630">
        <v>0</v>
      </c>
      <c r="V64" s="630">
        <v>0</v>
      </c>
      <c r="W64" s="630">
        <v>77</v>
      </c>
      <c r="X64" s="630">
        <v>79</v>
      </c>
      <c r="Y64" s="630">
        <v>102</v>
      </c>
      <c r="Z64" s="630">
        <v>0</v>
      </c>
      <c r="AA64" s="630">
        <v>46</v>
      </c>
      <c r="AB64" s="630">
        <v>8</v>
      </c>
      <c r="AC64" s="630">
        <v>22</v>
      </c>
      <c r="AD64" s="630">
        <v>0</v>
      </c>
      <c r="AE64" s="630">
        <v>5368</v>
      </c>
      <c r="AF64" s="707">
        <f t="shared" si="0"/>
        <v>10385</v>
      </c>
    </row>
    <row r="65" spans="1:32" s="488" customFormat="1" ht="35.15" customHeight="1">
      <c r="A65" s="483"/>
      <c r="B65" s="612">
        <v>2009</v>
      </c>
      <c r="C65" s="612" t="s">
        <v>8</v>
      </c>
      <c r="D65" s="616">
        <v>27</v>
      </c>
      <c r="E65" s="616">
        <v>24</v>
      </c>
      <c r="F65" s="616">
        <v>118</v>
      </c>
      <c r="G65" s="616">
        <v>345</v>
      </c>
      <c r="H65" s="616">
        <v>490</v>
      </c>
      <c r="I65" s="616">
        <v>0</v>
      </c>
      <c r="J65" s="616">
        <v>1472</v>
      </c>
      <c r="K65" s="616">
        <v>187</v>
      </c>
      <c r="L65" s="616">
        <v>0</v>
      </c>
      <c r="M65" s="616">
        <v>0</v>
      </c>
      <c r="N65" s="616">
        <v>260</v>
      </c>
      <c r="O65" s="616">
        <v>1631</v>
      </c>
      <c r="P65" s="616"/>
      <c r="Q65" s="616">
        <v>72</v>
      </c>
      <c r="R65" s="616">
        <v>56</v>
      </c>
      <c r="S65" s="616">
        <v>10</v>
      </c>
      <c r="T65" s="616">
        <v>14</v>
      </c>
      <c r="U65" s="616">
        <v>8</v>
      </c>
      <c r="V65" s="616">
        <v>0</v>
      </c>
      <c r="W65" s="616">
        <v>73</v>
      </c>
      <c r="X65" s="616">
        <v>69</v>
      </c>
      <c r="Y65" s="616">
        <v>50</v>
      </c>
      <c r="Z65" s="616">
        <v>0</v>
      </c>
      <c r="AA65" s="616">
        <v>0</v>
      </c>
      <c r="AB65" s="616">
        <v>8</v>
      </c>
      <c r="AC65" s="616">
        <v>2</v>
      </c>
      <c r="AD65" s="616">
        <v>0</v>
      </c>
      <c r="AE65" s="616">
        <v>6553</v>
      </c>
      <c r="AF65" s="707">
        <f t="shared" si="0"/>
        <v>11469</v>
      </c>
    </row>
    <row r="66" spans="1:32" s="488" customFormat="1" ht="35.15" customHeight="1">
      <c r="A66" s="483"/>
      <c r="B66" s="612">
        <v>2009</v>
      </c>
      <c r="C66" s="612" t="s">
        <v>19</v>
      </c>
      <c r="D66" s="616">
        <v>19</v>
      </c>
      <c r="E66" s="616">
        <v>5</v>
      </c>
      <c r="F66" s="616">
        <v>109</v>
      </c>
      <c r="G66" s="616">
        <v>320</v>
      </c>
      <c r="H66" s="616">
        <v>446</v>
      </c>
      <c r="I66" s="616">
        <v>0</v>
      </c>
      <c r="J66" s="616">
        <v>1628</v>
      </c>
      <c r="K66" s="616">
        <v>213</v>
      </c>
      <c r="L66" s="616">
        <v>0</v>
      </c>
      <c r="M66" s="616">
        <v>0</v>
      </c>
      <c r="N66" s="617">
        <v>169</v>
      </c>
      <c r="O66" s="617">
        <v>1317</v>
      </c>
      <c r="P66" s="617"/>
      <c r="Q66" s="617">
        <v>63</v>
      </c>
      <c r="R66" s="617">
        <v>30</v>
      </c>
      <c r="S66" s="617">
        <v>11</v>
      </c>
      <c r="T66" s="617">
        <v>10</v>
      </c>
      <c r="U66" s="617">
        <v>0</v>
      </c>
      <c r="V66" s="617">
        <v>0</v>
      </c>
      <c r="W66" s="617">
        <v>65</v>
      </c>
      <c r="X66" s="617">
        <v>69</v>
      </c>
      <c r="Y66" s="617">
        <v>83</v>
      </c>
      <c r="Z66" s="617">
        <v>0</v>
      </c>
      <c r="AA66" s="617">
        <v>22</v>
      </c>
      <c r="AB66" s="617">
        <v>10</v>
      </c>
      <c r="AC66" s="617">
        <v>10</v>
      </c>
      <c r="AD66" s="617">
        <v>0</v>
      </c>
      <c r="AE66" s="617">
        <v>6006</v>
      </c>
      <c r="AF66" s="707">
        <f t="shared" si="0"/>
        <v>10605</v>
      </c>
    </row>
    <row r="67" spans="1:32" s="488" customFormat="1" ht="35.15" customHeight="1" thickBot="1">
      <c r="A67" s="483"/>
      <c r="B67" s="619">
        <v>2009</v>
      </c>
      <c r="C67" s="619" t="s">
        <v>20</v>
      </c>
      <c r="D67" s="620">
        <v>28</v>
      </c>
      <c r="E67" s="620">
        <v>0</v>
      </c>
      <c r="F67" s="620">
        <v>49</v>
      </c>
      <c r="G67" s="620">
        <v>307</v>
      </c>
      <c r="H67" s="620">
        <v>213</v>
      </c>
      <c r="I67" s="620">
        <v>0</v>
      </c>
      <c r="J67" s="620">
        <v>1262</v>
      </c>
      <c r="K67" s="620">
        <v>165</v>
      </c>
      <c r="L67" s="620">
        <v>0</v>
      </c>
      <c r="M67" s="620">
        <v>0</v>
      </c>
      <c r="N67" s="624">
        <v>117</v>
      </c>
      <c r="O67" s="625">
        <v>1011</v>
      </c>
      <c r="P67" s="625"/>
      <c r="Q67" s="625">
        <v>37</v>
      </c>
      <c r="R67" s="625">
        <v>15</v>
      </c>
      <c r="S67" s="625">
        <v>7</v>
      </c>
      <c r="T67" s="625">
        <v>8</v>
      </c>
      <c r="U67" s="625">
        <v>0</v>
      </c>
      <c r="V67" s="625">
        <v>2</v>
      </c>
      <c r="W67" s="625">
        <v>66</v>
      </c>
      <c r="X67" s="625">
        <v>66</v>
      </c>
      <c r="Y67" s="625">
        <v>71</v>
      </c>
      <c r="Z67" s="625">
        <v>0</v>
      </c>
      <c r="AA67" s="625">
        <v>0</v>
      </c>
      <c r="AB67" s="625">
        <v>19</v>
      </c>
      <c r="AC67" s="625">
        <v>8</v>
      </c>
      <c r="AD67" s="625">
        <v>0</v>
      </c>
      <c r="AE67" s="625">
        <v>4063</v>
      </c>
      <c r="AF67" s="707">
        <f t="shared" si="0"/>
        <v>7514</v>
      </c>
    </row>
    <row r="68" spans="1:32" s="488" customFormat="1" ht="35.15" customHeight="1" thickTop="1">
      <c r="A68" s="483"/>
      <c r="B68" s="628">
        <v>2008</v>
      </c>
      <c r="C68" s="628" t="s">
        <v>21</v>
      </c>
      <c r="D68" s="629">
        <v>23</v>
      </c>
      <c r="E68" s="629">
        <v>0</v>
      </c>
      <c r="F68" s="629">
        <v>89</v>
      </c>
      <c r="G68" s="630">
        <v>325</v>
      </c>
      <c r="H68" s="630">
        <v>722</v>
      </c>
      <c r="I68" s="630">
        <v>0</v>
      </c>
      <c r="J68" s="630">
        <v>1224</v>
      </c>
      <c r="K68" s="630">
        <v>164</v>
      </c>
      <c r="L68" s="630">
        <v>0</v>
      </c>
      <c r="M68" s="630">
        <v>0</v>
      </c>
      <c r="N68" s="630">
        <v>292</v>
      </c>
      <c r="O68" s="630">
        <v>885</v>
      </c>
      <c r="P68" s="630"/>
      <c r="Q68" s="630">
        <v>43</v>
      </c>
      <c r="R68" s="630">
        <v>7</v>
      </c>
      <c r="S68" s="630">
        <v>10</v>
      </c>
      <c r="T68" s="630">
        <v>12</v>
      </c>
      <c r="U68" s="630">
        <v>0</v>
      </c>
      <c r="V68" s="630">
        <v>5</v>
      </c>
      <c r="W68" s="630">
        <v>46</v>
      </c>
      <c r="X68" s="630">
        <v>0</v>
      </c>
      <c r="Y68" s="630">
        <v>57</v>
      </c>
      <c r="Z68" s="630">
        <v>0</v>
      </c>
      <c r="AA68" s="630">
        <v>0</v>
      </c>
      <c r="AB68" s="630">
        <v>20</v>
      </c>
      <c r="AC68" s="630">
        <v>10</v>
      </c>
      <c r="AD68" s="630">
        <v>0</v>
      </c>
      <c r="AE68" s="630">
        <v>8205</v>
      </c>
      <c r="AF68" s="707">
        <f t="shared" si="0"/>
        <v>12139</v>
      </c>
    </row>
    <row r="69" spans="1:32" s="488" customFormat="1" ht="35.15" customHeight="1">
      <c r="A69" s="483"/>
      <c r="B69" s="612">
        <v>2008</v>
      </c>
      <c r="C69" s="612" t="s">
        <v>8</v>
      </c>
      <c r="D69" s="616">
        <v>42</v>
      </c>
      <c r="E69" s="616">
        <v>0</v>
      </c>
      <c r="F69" s="616">
        <v>86</v>
      </c>
      <c r="G69" s="616">
        <v>461</v>
      </c>
      <c r="H69" s="616">
        <v>464</v>
      </c>
      <c r="I69" s="616">
        <v>0</v>
      </c>
      <c r="J69" s="616">
        <v>1210</v>
      </c>
      <c r="K69" s="616">
        <v>149</v>
      </c>
      <c r="L69" s="616">
        <v>0</v>
      </c>
      <c r="M69" s="616">
        <v>0</v>
      </c>
      <c r="N69" s="616">
        <v>335</v>
      </c>
      <c r="O69" s="616">
        <v>542</v>
      </c>
      <c r="P69" s="616"/>
      <c r="Q69" s="616">
        <v>66</v>
      </c>
      <c r="R69" s="616">
        <v>68</v>
      </c>
      <c r="S69" s="616">
        <v>10</v>
      </c>
      <c r="T69" s="616">
        <v>11</v>
      </c>
      <c r="U69" s="616">
        <v>0</v>
      </c>
      <c r="V69" s="616">
        <v>50</v>
      </c>
      <c r="W69" s="616">
        <v>65</v>
      </c>
      <c r="X69" s="616">
        <v>49</v>
      </c>
      <c r="Y69" s="616">
        <v>77</v>
      </c>
      <c r="Z69" s="616">
        <v>0</v>
      </c>
      <c r="AA69" s="616">
        <v>0</v>
      </c>
      <c r="AB69" s="616">
        <v>68</v>
      </c>
      <c r="AC69" s="616">
        <v>8</v>
      </c>
      <c r="AD69" s="616">
        <v>0</v>
      </c>
      <c r="AE69" s="616">
        <v>5529</v>
      </c>
      <c r="AF69" s="707">
        <f t="shared" si="0"/>
        <v>9290</v>
      </c>
    </row>
    <row r="70" spans="1:32" s="488" customFormat="1" ht="35.15" customHeight="1">
      <c r="A70" s="483"/>
      <c r="B70" s="612">
        <v>2008</v>
      </c>
      <c r="C70" s="612" t="s">
        <v>19</v>
      </c>
      <c r="D70" s="616">
        <v>18</v>
      </c>
      <c r="E70" s="616">
        <v>0</v>
      </c>
      <c r="F70" s="616">
        <v>53</v>
      </c>
      <c r="G70" s="616">
        <v>380</v>
      </c>
      <c r="H70" s="616">
        <v>390</v>
      </c>
      <c r="I70" s="616">
        <v>0</v>
      </c>
      <c r="J70" s="616">
        <v>1361</v>
      </c>
      <c r="K70" s="616">
        <v>154</v>
      </c>
      <c r="L70" s="616">
        <v>0</v>
      </c>
      <c r="M70" s="616">
        <v>2</v>
      </c>
      <c r="N70" s="617">
        <v>242</v>
      </c>
      <c r="O70" s="617">
        <v>1521</v>
      </c>
      <c r="P70" s="617"/>
      <c r="Q70" s="617">
        <v>90</v>
      </c>
      <c r="R70" s="617">
        <v>11</v>
      </c>
      <c r="S70" s="617">
        <v>11</v>
      </c>
      <c r="T70" s="617">
        <v>10</v>
      </c>
      <c r="U70" s="617">
        <v>0</v>
      </c>
      <c r="V70" s="617">
        <v>42</v>
      </c>
      <c r="W70" s="617">
        <v>79</v>
      </c>
      <c r="X70" s="617">
        <v>52</v>
      </c>
      <c r="Y70" s="617">
        <v>74</v>
      </c>
      <c r="Z70" s="617">
        <v>0</v>
      </c>
      <c r="AA70" s="617">
        <v>0</v>
      </c>
      <c r="AB70" s="617">
        <v>10</v>
      </c>
      <c r="AC70" s="617">
        <v>11</v>
      </c>
      <c r="AD70" s="617">
        <v>0</v>
      </c>
      <c r="AE70" s="617">
        <v>5371</v>
      </c>
      <c r="AF70" s="707">
        <f t="shared" si="0"/>
        <v>9882</v>
      </c>
    </row>
    <row r="71" spans="1:32" s="488" customFormat="1" ht="35.15" customHeight="1" thickBot="1">
      <c r="A71" s="483"/>
      <c r="B71" s="619">
        <v>2008</v>
      </c>
      <c r="C71" s="619" t="s">
        <v>20</v>
      </c>
      <c r="D71" s="620">
        <v>10</v>
      </c>
      <c r="E71" s="620">
        <v>0</v>
      </c>
      <c r="F71" s="620">
        <v>40</v>
      </c>
      <c r="G71" s="620">
        <v>333.31299999999999</v>
      </c>
      <c r="H71" s="620">
        <v>142</v>
      </c>
      <c r="I71" s="620">
        <v>0</v>
      </c>
      <c r="J71" s="620">
        <v>1007.801</v>
      </c>
      <c r="K71" s="620">
        <v>115</v>
      </c>
      <c r="L71" s="620">
        <v>0</v>
      </c>
      <c r="M71" s="620">
        <v>1</v>
      </c>
      <c r="N71" s="624">
        <v>31</v>
      </c>
      <c r="O71" s="625">
        <v>587.20000000000005</v>
      </c>
      <c r="P71" s="625"/>
      <c r="Q71" s="625">
        <v>69</v>
      </c>
      <c r="R71" s="625">
        <v>29</v>
      </c>
      <c r="S71" s="625">
        <v>11</v>
      </c>
      <c r="T71" s="625">
        <v>9</v>
      </c>
      <c r="U71" s="625">
        <v>0</v>
      </c>
      <c r="V71" s="625">
        <v>0.69499999999999995</v>
      </c>
      <c r="W71" s="625">
        <v>39</v>
      </c>
      <c r="X71" s="625">
        <v>45.157283</v>
      </c>
      <c r="Y71" s="625">
        <v>72.543499999999995</v>
      </c>
      <c r="Z71" s="625">
        <v>0</v>
      </c>
      <c r="AA71" s="625">
        <v>0</v>
      </c>
      <c r="AB71" s="625">
        <v>5</v>
      </c>
      <c r="AC71" s="625">
        <v>7</v>
      </c>
      <c r="AD71" s="625">
        <v>0</v>
      </c>
      <c r="AE71" s="625">
        <v>7022</v>
      </c>
      <c r="AF71" s="707">
        <f t="shared" ref="AF71:AF79" si="1">SUM(D71:AE71)</f>
        <v>9576.7097830000002</v>
      </c>
    </row>
    <row r="72" spans="1:32" s="488" customFormat="1" ht="35.15" customHeight="1" thickTop="1">
      <c r="A72" s="483"/>
      <c r="B72" s="628">
        <v>2007</v>
      </c>
      <c r="C72" s="628" t="s">
        <v>21</v>
      </c>
      <c r="D72" s="629">
        <v>15</v>
      </c>
      <c r="E72" s="629">
        <v>127</v>
      </c>
      <c r="F72" s="629">
        <v>98</v>
      </c>
      <c r="G72" s="630">
        <v>373</v>
      </c>
      <c r="H72" s="630">
        <v>551</v>
      </c>
      <c r="I72" s="630">
        <v>0</v>
      </c>
      <c r="J72" s="630">
        <v>879</v>
      </c>
      <c r="K72" s="630">
        <v>110</v>
      </c>
      <c r="L72" s="630">
        <v>0</v>
      </c>
      <c r="M72" s="630">
        <v>8.968</v>
      </c>
      <c r="N72" s="630">
        <v>346</v>
      </c>
      <c r="O72" s="630">
        <v>859</v>
      </c>
      <c r="P72" s="630"/>
      <c r="Q72" s="630">
        <v>-5</v>
      </c>
      <c r="R72" s="630">
        <v>75</v>
      </c>
      <c r="S72" s="630">
        <v>18</v>
      </c>
      <c r="T72" s="630">
        <v>11</v>
      </c>
      <c r="U72" s="630">
        <v>0</v>
      </c>
      <c r="V72" s="630">
        <v>15</v>
      </c>
      <c r="W72" s="630">
        <v>56</v>
      </c>
      <c r="X72" s="630">
        <v>55</v>
      </c>
      <c r="Y72" s="630">
        <v>78</v>
      </c>
      <c r="Z72" s="630">
        <v>50</v>
      </c>
      <c r="AA72" s="630">
        <v>0</v>
      </c>
      <c r="AB72" s="630">
        <v>12</v>
      </c>
      <c r="AC72" s="630">
        <v>22</v>
      </c>
      <c r="AD72" s="630">
        <v>2972</v>
      </c>
      <c r="AE72" s="630">
        <v>5025</v>
      </c>
      <c r="AF72" s="707">
        <f t="shared" si="1"/>
        <v>11750.968000000001</v>
      </c>
    </row>
    <row r="73" spans="1:32" s="488" customFormat="1" ht="35.15" customHeight="1">
      <c r="A73" s="483"/>
      <c r="B73" s="612">
        <v>2007</v>
      </c>
      <c r="C73" s="612" t="s">
        <v>8</v>
      </c>
      <c r="D73" s="616">
        <v>3</v>
      </c>
      <c r="E73" s="616">
        <v>0.65567299999999995</v>
      </c>
      <c r="F73" s="616">
        <v>53</v>
      </c>
      <c r="G73" s="616">
        <v>891.21500000000003</v>
      </c>
      <c r="H73" s="616">
        <v>1.669896</v>
      </c>
      <c r="I73" s="616">
        <v>0.48099999999999998</v>
      </c>
      <c r="J73" s="616">
        <v>887</v>
      </c>
      <c r="K73" s="616">
        <v>104</v>
      </c>
      <c r="L73" s="616">
        <v>0</v>
      </c>
      <c r="M73" s="616">
        <v>14</v>
      </c>
      <c r="N73" s="616">
        <v>241</v>
      </c>
      <c r="O73" s="616">
        <v>634</v>
      </c>
      <c r="P73" s="616"/>
      <c r="Q73" s="616">
        <v>55.994999999999997</v>
      </c>
      <c r="R73" s="616">
        <v>0</v>
      </c>
      <c r="S73" s="616">
        <v>17.431999999999999</v>
      </c>
      <c r="T73" s="616">
        <v>13.9</v>
      </c>
      <c r="U73" s="616">
        <v>0</v>
      </c>
      <c r="V73" s="616">
        <v>18</v>
      </c>
      <c r="W73" s="616">
        <v>63</v>
      </c>
      <c r="X73" s="616">
        <v>54</v>
      </c>
      <c r="Y73" s="616">
        <v>73.796000000000006</v>
      </c>
      <c r="Z73" s="616">
        <v>129.43100000000001</v>
      </c>
      <c r="AA73" s="616">
        <v>0</v>
      </c>
      <c r="AB73" s="616">
        <v>1.998</v>
      </c>
      <c r="AC73" s="616">
        <v>7</v>
      </c>
      <c r="AD73" s="616">
        <v>2915.9449439999999</v>
      </c>
      <c r="AE73" s="616">
        <v>2626.49</v>
      </c>
      <c r="AF73" s="707">
        <f t="shared" si="1"/>
        <v>8807.0085129999989</v>
      </c>
    </row>
    <row r="74" spans="1:32" s="488" customFormat="1" ht="35.15" customHeight="1">
      <c r="A74" s="483"/>
      <c r="B74" s="612">
        <v>2007</v>
      </c>
      <c r="C74" s="612" t="s">
        <v>19</v>
      </c>
      <c r="D74" s="616">
        <v>4</v>
      </c>
      <c r="E74" s="616">
        <v>2</v>
      </c>
      <c r="F74" s="616">
        <v>53</v>
      </c>
      <c r="G74" s="616">
        <v>251</v>
      </c>
      <c r="H74" s="616">
        <v>307</v>
      </c>
      <c r="I74" s="616">
        <v>0</v>
      </c>
      <c r="J74" s="616">
        <v>953</v>
      </c>
      <c r="K74" s="616">
        <v>98</v>
      </c>
      <c r="L74" s="616">
        <v>3</v>
      </c>
      <c r="M74" s="616">
        <v>657</v>
      </c>
      <c r="N74" s="617">
        <v>119</v>
      </c>
      <c r="O74" s="617">
        <v>0</v>
      </c>
      <c r="P74" s="617"/>
      <c r="Q74" s="617">
        <v>27</v>
      </c>
      <c r="R74" s="617">
        <v>10</v>
      </c>
      <c r="S74" s="617">
        <v>4</v>
      </c>
      <c r="T74" s="617">
        <v>8</v>
      </c>
      <c r="U74" s="617">
        <v>0</v>
      </c>
      <c r="V74" s="617">
        <v>30</v>
      </c>
      <c r="W74" s="617">
        <v>69</v>
      </c>
      <c r="X74" s="617">
        <v>100</v>
      </c>
      <c r="Y74" s="617">
        <v>79</v>
      </c>
      <c r="Z74" s="617">
        <v>129</v>
      </c>
      <c r="AA74" s="617">
        <v>1</v>
      </c>
      <c r="AB74" s="617">
        <v>3</v>
      </c>
      <c r="AC74" s="617">
        <v>7</v>
      </c>
      <c r="AD74" s="617">
        <v>9</v>
      </c>
      <c r="AE74" s="617">
        <v>771</v>
      </c>
      <c r="AF74" s="707">
        <f t="shared" si="1"/>
        <v>3694</v>
      </c>
    </row>
    <row r="75" spans="1:32" s="488" customFormat="1" ht="35.15" customHeight="1" thickBot="1">
      <c r="A75" s="483"/>
      <c r="B75" s="619">
        <v>2007</v>
      </c>
      <c r="C75" s="619" t="s">
        <v>20</v>
      </c>
      <c r="D75" s="620">
        <v>0</v>
      </c>
      <c r="E75" s="620">
        <v>1</v>
      </c>
      <c r="F75" s="620">
        <v>50</v>
      </c>
      <c r="G75" s="620">
        <v>234</v>
      </c>
      <c r="H75" s="620">
        <v>264</v>
      </c>
      <c r="I75" s="620">
        <v>20</v>
      </c>
      <c r="J75" s="620">
        <v>826</v>
      </c>
      <c r="K75" s="620">
        <v>96</v>
      </c>
      <c r="L75" s="620">
        <v>176</v>
      </c>
      <c r="M75" s="620">
        <v>194</v>
      </c>
      <c r="N75" s="624">
        <v>0</v>
      </c>
      <c r="O75" s="625">
        <v>339</v>
      </c>
      <c r="P75" s="625"/>
      <c r="Q75" s="625">
        <v>0</v>
      </c>
      <c r="R75" s="625">
        <v>0</v>
      </c>
      <c r="S75" s="625">
        <v>0</v>
      </c>
      <c r="T75" s="625">
        <v>0</v>
      </c>
      <c r="U75" s="625">
        <v>0</v>
      </c>
      <c r="V75" s="625">
        <v>0</v>
      </c>
      <c r="W75" s="625">
        <v>0</v>
      </c>
      <c r="X75" s="625">
        <v>0</v>
      </c>
      <c r="Y75" s="625">
        <v>80</v>
      </c>
      <c r="Z75" s="625">
        <v>0</v>
      </c>
      <c r="AA75" s="625">
        <v>0</v>
      </c>
      <c r="AB75" s="625">
        <v>0</v>
      </c>
      <c r="AC75" s="625">
        <v>0</v>
      </c>
      <c r="AD75" s="625">
        <v>0</v>
      </c>
      <c r="AE75" s="625">
        <v>534</v>
      </c>
      <c r="AF75" s="707">
        <f t="shared" si="1"/>
        <v>2814</v>
      </c>
    </row>
    <row r="76" spans="1:32" s="488" customFormat="1" ht="35.15" customHeight="1" thickTop="1">
      <c r="A76" s="483"/>
      <c r="B76" s="628">
        <v>2006</v>
      </c>
      <c r="C76" s="628" t="s">
        <v>21</v>
      </c>
      <c r="D76" s="629">
        <v>1.69</v>
      </c>
      <c r="E76" s="629">
        <v>0.91</v>
      </c>
      <c r="F76" s="629">
        <v>60.01</v>
      </c>
      <c r="G76" s="630">
        <v>312.16000000000003</v>
      </c>
      <c r="H76" s="630">
        <v>432.19</v>
      </c>
      <c r="I76" s="630">
        <v>295.32</v>
      </c>
      <c r="J76" s="630">
        <v>851.56</v>
      </c>
      <c r="K76" s="630">
        <v>102.16</v>
      </c>
      <c r="L76" s="630">
        <v>218.99</v>
      </c>
      <c r="M76" s="630">
        <v>800.96</v>
      </c>
      <c r="N76" s="630">
        <v>0</v>
      </c>
      <c r="O76" s="630">
        <v>0</v>
      </c>
      <c r="P76" s="630"/>
      <c r="Q76" s="630">
        <v>0</v>
      </c>
      <c r="R76" s="630">
        <v>0</v>
      </c>
      <c r="S76" s="630">
        <v>9.01</v>
      </c>
      <c r="T76" s="630">
        <v>12</v>
      </c>
      <c r="U76" s="630">
        <v>0</v>
      </c>
      <c r="V76" s="630">
        <v>0</v>
      </c>
      <c r="W76" s="630">
        <v>0</v>
      </c>
      <c r="X76" s="630">
        <v>73.56</v>
      </c>
      <c r="Y76" s="630">
        <v>149.29</v>
      </c>
      <c r="Z76" s="630">
        <v>0</v>
      </c>
      <c r="AA76" s="630">
        <v>0</v>
      </c>
      <c r="AB76" s="630">
        <v>7.5</v>
      </c>
      <c r="AC76" s="630">
        <v>4.8499999999999996</v>
      </c>
      <c r="AD76" s="630">
        <v>0</v>
      </c>
      <c r="AE76" s="630">
        <v>6345.91</v>
      </c>
      <c r="AF76" s="707">
        <f t="shared" si="1"/>
        <v>9678.07</v>
      </c>
    </row>
    <row r="77" spans="1:32" s="488" customFormat="1" ht="35.15" customHeight="1">
      <c r="A77" s="483"/>
      <c r="B77" s="612">
        <v>2006</v>
      </c>
      <c r="C77" s="612" t="s">
        <v>8</v>
      </c>
      <c r="D77" s="616">
        <v>62</v>
      </c>
      <c r="E77" s="616">
        <v>0</v>
      </c>
      <c r="F77" s="616">
        <v>88</v>
      </c>
      <c r="G77" s="616">
        <v>249</v>
      </c>
      <c r="H77" s="616">
        <v>204</v>
      </c>
      <c r="I77" s="616">
        <v>75</v>
      </c>
      <c r="J77" s="616">
        <v>829</v>
      </c>
      <c r="K77" s="616">
        <v>94</v>
      </c>
      <c r="L77" s="616">
        <v>219</v>
      </c>
      <c r="M77" s="616">
        <v>157</v>
      </c>
      <c r="N77" s="616">
        <v>394</v>
      </c>
      <c r="O77" s="616">
        <v>120</v>
      </c>
      <c r="P77" s="616"/>
      <c r="Q77" s="616">
        <v>13</v>
      </c>
      <c r="R77" s="616">
        <v>0</v>
      </c>
      <c r="S77" s="616">
        <v>12</v>
      </c>
      <c r="T77" s="616">
        <v>2</v>
      </c>
      <c r="U77" s="616">
        <v>0</v>
      </c>
      <c r="V77" s="616">
        <v>0</v>
      </c>
      <c r="W77" s="616">
        <v>0</v>
      </c>
      <c r="X77" s="616">
        <v>72</v>
      </c>
      <c r="Y77" s="616">
        <v>18</v>
      </c>
      <c r="Z77" s="616">
        <v>0</v>
      </c>
      <c r="AA77" s="616">
        <v>0</v>
      </c>
      <c r="AB77" s="616">
        <v>5</v>
      </c>
      <c r="AC77" s="616">
        <v>13</v>
      </c>
      <c r="AD77" s="616">
        <v>2244</v>
      </c>
      <c r="AE77" s="616">
        <v>9934</v>
      </c>
      <c r="AF77" s="707">
        <f t="shared" si="1"/>
        <v>14804</v>
      </c>
    </row>
    <row r="78" spans="1:32" s="488" customFormat="1" ht="35.15" customHeight="1">
      <c r="A78" s="483"/>
      <c r="B78" s="612">
        <v>2006</v>
      </c>
      <c r="C78" s="612" t="s">
        <v>19</v>
      </c>
      <c r="D78" s="616">
        <v>4</v>
      </c>
      <c r="E78" s="616">
        <v>0</v>
      </c>
      <c r="F78" s="616">
        <v>48.27</v>
      </c>
      <c r="G78" s="616">
        <v>240.31</v>
      </c>
      <c r="H78" s="616">
        <v>190</v>
      </c>
      <c r="I78" s="616">
        <v>20.11</v>
      </c>
      <c r="J78" s="616">
        <v>340.8</v>
      </c>
      <c r="K78" s="616">
        <v>38.04</v>
      </c>
      <c r="L78" s="616">
        <v>224.46</v>
      </c>
      <c r="M78" s="616">
        <v>464.8</v>
      </c>
      <c r="N78" s="617">
        <v>0</v>
      </c>
      <c r="O78" s="617">
        <v>0</v>
      </c>
      <c r="P78" s="617"/>
      <c r="Q78" s="617">
        <v>0</v>
      </c>
      <c r="R78" s="617">
        <v>0</v>
      </c>
      <c r="S78" s="617">
        <v>3.63</v>
      </c>
      <c r="T78" s="617">
        <v>0</v>
      </c>
      <c r="U78" s="617">
        <v>2.2599999999999998</v>
      </c>
      <c r="V78" s="617">
        <v>0</v>
      </c>
      <c r="W78" s="617">
        <v>0</v>
      </c>
      <c r="X78" s="617">
        <v>42.4</v>
      </c>
      <c r="Y78" s="617">
        <v>37.54</v>
      </c>
      <c r="Z78" s="617">
        <v>0</v>
      </c>
      <c r="AA78" s="617">
        <v>0</v>
      </c>
      <c r="AB78" s="617">
        <v>10.96</v>
      </c>
      <c r="AC78" s="617">
        <v>3.57</v>
      </c>
      <c r="AD78" s="617">
        <v>0</v>
      </c>
      <c r="AE78" s="617">
        <v>2209.0300000000002</v>
      </c>
      <c r="AF78" s="707">
        <f t="shared" si="1"/>
        <v>3880.1800000000003</v>
      </c>
    </row>
    <row r="79" spans="1:32" s="488" customFormat="1" ht="35.15" customHeight="1" thickBot="1">
      <c r="A79" s="483"/>
      <c r="B79" s="638">
        <v>2006</v>
      </c>
      <c r="C79" s="638" t="s">
        <v>20</v>
      </c>
      <c r="D79" s="639">
        <v>6.23</v>
      </c>
      <c r="E79" s="639">
        <v>0</v>
      </c>
      <c r="F79" s="639">
        <v>60.31</v>
      </c>
      <c r="G79" s="639">
        <v>160.16</v>
      </c>
      <c r="H79" s="639">
        <v>167.08</v>
      </c>
      <c r="I79" s="639">
        <v>10.93</v>
      </c>
      <c r="J79" s="639">
        <v>763.62</v>
      </c>
      <c r="K79" s="639">
        <v>87.09</v>
      </c>
      <c r="L79" s="639">
        <v>191.92</v>
      </c>
      <c r="M79" s="639">
        <v>313.64999999999998</v>
      </c>
      <c r="N79" s="708">
        <v>0</v>
      </c>
      <c r="O79" s="709">
        <v>0</v>
      </c>
      <c r="P79" s="709"/>
      <c r="Q79" s="709">
        <v>5.0999999999999996</v>
      </c>
      <c r="R79" s="709">
        <v>0</v>
      </c>
      <c r="S79" s="709">
        <v>1.42</v>
      </c>
      <c r="T79" s="709">
        <v>6.73</v>
      </c>
      <c r="U79" s="709">
        <v>0</v>
      </c>
      <c r="V79" s="709">
        <v>0</v>
      </c>
      <c r="W79" s="709">
        <v>61.09</v>
      </c>
      <c r="X79" s="709">
        <v>80.459999999999994</v>
      </c>
      <c r="Y79" s="709">
        <v>45.96</v>
      </c>
      <c r="Z79" s="709">
        <v>0</v>
      </c>
      <c r="AA79" s="709">
        <v>0</v>
      </c>
      <c r="AB79" s="709">
        <v>7.5</v>
      </c>
      <c r="AC79" s="709">
        <v>1.27</v>
      </c>
      <c r="AD79" s="709">
        <v>0</v>
      </c>
      <c r="AE79" s="709">
        <v>1889.66</v>
      </c>
      <c r="AF79" s="710">
        <f t="shared" si="1"/>
        <v>3860.18</v>
      </c>
    </row>
    <row r="80" spans="1:32" ht="17" thickTop="1">
      <c r="B80" s="711" t="s">
        <v>777</v>
      </c>
      <c r="C80" s="711"/>
      <c r="D80" s="711"/>
      <c r="E80" s="711"/>
      <c r="F80" s="711"/>
      <c r="G80" s="711"/>
      <c r="H80" s="711"/>
      <c r="I80" s="711"/>
      <c r="J80" s="711"/>
      <c r="K80" s="711"/>
      <c r="L80" s="711"/>
      <c r="M80" s="711"/>
      <c r="N80" s="712"/>
      <c r="O80" s="712"/>
      <c r="P80" s="712"/>
      <c r="Q80" s="712"/>
      <c r="R80" s="712"/>
      <c r="S80" s="712"/>
      <c r="T80" s="712"/>
      <c r="U80" s="712"/>
      <c r="V80" s="712"/>
      <c r="W80" s="712"/>
      <c r="X80" s="712"/>
      <c r="Y80" s="712"/>
      <c r="Z80" s="712"/>
      <c r="AA80" s="712"/>
      <c r="AB80" s="712"/>
      <c r="AC80" s="712"/>
      <c r="AD80" s="712"/>
      <c r="AE80" s="713"/>
      <c r="AF80" s="714"/>
    </row>
    <row r="82" spans="13:13">
      <c r="M82" s="715"/>
    </row>
  </sheetData>
  <mergeCells count="5">
    <mergeCell ref="D1:AE1"/>
    <mergeCell ref="D3:I3"/>
    <mergeCell ref="J3:O3"/>
    <mergeCell ref="Q3:W3"/>
    <mergeCell ref="X3:AE3"/>
  </mergeCells>
  <pageMargins left="0.5" right="0.5" top="0.5" bottom="1.125" header="0.5" footer="0.5"/>
  <pageSetup scale="70" orientation="landscape" r:id="rId1"/>
  <headerFooter alignWithMargins="0">
    <oddFooter>&amp;L&amp;"Arial"&amp;10 &amp;I&amp;BCompanies:&amp;I&amp;B UETCL 
&amp;IThursday, November 22, 2012&amp;I &amp;R&amp;"Arial"&amp;10 Page &amp;P of &amp;N &amp;R&amp;"Arial"&amp;10 Page &amp;P of &amp;N
&amp;K008004&amp;10&amp;"Calibri"Official&amp;C&amp;K008004&amp;10&amp;"Calibri"Official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77C97-4831-4FF0-8A08-389E8F7EF079}">
  <sheetPr published="0" codeName="Sheet9">
    <tabColor rgb="FF92D050"/>
  </sheetPr>
  <dimension ref="B1:I79"/>
  <sheetViews>
    <sheetView showGridLines="0" zoomScale="115" zoomScaleNormal="115" workbookViewId="0">
      <selection activeCell="F4" sqref="F4"/>
    </sheetView>
  </sheetViews>
  <sheetFormatPr defaultColWidth="9.1796875" defaultRowHeight="16.5"/>
  <cols>
    <col min="1" max="1" width="9.1796875" style="719"/>
    <col min="2" max="5" width="15.54296875" style="719" customWidth="1"/>
    <col min="6" max="16384" width="9.1796875" style="719"/>
  </cols>
  <sheetData>
    <row r="1" spans="2:7" ht="17" thickTop="1">
      <c r="B1" s="716"/>
      <c r="C1" s="717"/>
      <c r="D1" s="717"/>
      <c r="E1" s="718"/>
    </row>
    <row r="2" spans="2:7" ht="17" thickBot="1">
      <c r="B2" s="720" t="s">
        <v>803</v>
      </c>
      <c r="C2" s="721"/>
      <c r="D2" s="721"/>
      <c r="E2" s="722"/>
      <c r="F2" s="723"/>
      <c r="G2" s="724"/>
    </row>
    <row r="3" spans="2:7" s="724" customFormat="1" ht="25" customHeight="1" thickTop="1" thickBot="1">
      <c r="B3" s="725" t="s">
        <v>774</v>
      </c>
      <c r="C3" s="726" t="s">
        <v>775</v>
      </c>
      <c r="D3" s="727" t="s">
        <v>804</v>
      </c>
      <c r="E3" s="727" t="s">
        <v>805</v>
      </c>
      <c r="F3" s="728"/>
    </row>
    <row r="4" spans="2:7" s="724" customFormat="1" ht="25" customHeight="1">
      <c r="B4" s="611">
        <v>2024</v>
      </c>
      <c r="C4" s="612" t="s">
        <v>8</v>
      </c>
      <c r="D4" s="616">
        <v>441</v>
      </c>
      <c r="E4" s="616">
        <v>341</v>
      </c>
      <c r="F4" s="728"/>
    </row>
    <row r="5" spans="2:7" s="724" customFormat="1" ht="25" customHeight="1">
      <c r="B5" s="611">
        <v>2024</v>
      </c>
      <c r="C5" s="612" t="s">
        <v>19</v>
      </c>
      <c r="D5" s="616">
        <v>465</v>
      </c>
      <c r="E5" s="616">
        <v>341</v>
      </c>
      <c r="F5" s="728"/>
    </row>
    <row r="6" spans="2:7" s="724" customFormat="1" ht="25" customHeight="1" thickBot="1">
      <c r="B6" s="618">
        <v>2024</v>
      </c>
      <c r="C6" s="619" t="s">
        <v>20</v>
      </c>
      <c r="D6" s="620">
        <v>437</v>
      </c>
      <c r="E6" s="620">
        <v>341</v>
      </c>
      <c r="F6" s="728"/>
    </row>
    <row r="7" spans="2:7" s="724" customFormat="1" ht="25" customHeight="1" thickTop="1">
      <c r="B7" s="611">
        <v>2023</v>
      </c>
      <c r="C7" s="612" t="s">
        <v>21</v>
      </c>
      <c r="D7" s="616">
        <v>427</v>
      </c>
      <c r="E7" s="616">
        <v>335</v>
      </c>
      <c r="F7" s="728"/>
    </row>
    <row r="8" spans="2:7" s="724" customFormat="1" ht="25" customHeight="1">
      <c r="B8" s="611">
        <v>2023</v>
      </c>
      <c r="C8" s="612" t="s">
        <v>8</v>
      </c>
      <c r="D8" s="616">
        <v>428</v>
      </c>
      <c r="E8" s="616">
        <v>335</v>
      </c>
      <c r="F8" s="728"/>
    </row>
    <row r="9" spans="2:7" s="724" customFormat="1" ht="25" customHeight="1">
      <c r="B9" s="611">
        <v>2023</v>
      </c>
      <c r="C9" s="612" t="s">
        <v>19</v>
      </c>
      <c r="D9" s="616">
        <v>492</v>
      </c>
      <c r="E9" s="616">
        <v>336</v>
      </c>
      <c r="F9" s="728"/>
    </row>
    <row r="10" spans="2:7" s="724" customFormat="1" ht="25" customHeight="1" thickBot="1">
      <c r="B10" s="618">
        <v>2023</v>
      </c>
      <c r="C10" s="619" t="s">
        <v>20</v>
      </c>
      <c r="D10" s="620">
        <v>490</v>
      </c>
      <c r="E10" s="620">
        <v>336</v>
      </c>
      <c r="F10" s="728"/>
    </row>
    <row r="11" spans="2:7" s="724" customFormat="1" ht="25" customHeight="1" thickTop="1">
      <c r="B11" s="611">
        <v>2022</v>
      </c>
      <c r="C11" s="612" t="s">
        <v>21</v>
      </c>
      <c r="D11" s="616">
        <v>492</v>
      </c>
      <c r="E11" s="616">
        <v>333</v>
      </c>
      <c r="F11" s="728"/>
    </row>
    <row r="12" spans="2:7" s="724" customFormat="1" ht="25" customHeight="1">
      <c r="B12" s="611">
        <v>2022</v>
      </c>
      <c r="C12" s="612" t="s">
        <v>8</v>
      </c>
      <c r="D12" s="616">
        <v>502</v>
      </c>
      <c r="E12" s="616">
        <v>335</v>
      </c>
      <c r="F12" s="728"/>
    </row>
    <row r="13" spans="2:7" s="724" customFormat="1" ht="25" customHeight="1">
      <c r="B13" s="611">
        <v>2022</v>
      </c>
      <c r="C13" s="612" t="s">
        <v>19</v>
      </c>
      <c r="D13" s="616">
        <v>502</v>
      </c>
      <c r="E13" s="616">
        <v>328</v>
      </c>
      <c r="F13" s="728"/>
    </row>
    <row r="14" spans="2:7" s="724" customFormat="1" ht="25" customHeight="1" thickBot="1">
      <c r="B14" s="618">
        <v>2022</v>
      </c>
      <c r="C14" s="619" t="s">
        <v>20</v>
      </c>
      <c r="D14" s="620">
        <v>508</v>
      </c>
      <c r="E14" s="620">
        <v>329</v>
      </c>
      <c r="F14" s="728"/>
    </row>
    <row r="15" spans="2:7" s="724" customFormat="1" ht="25" customHeight="1" thickTop="1">
      <c r="B15" s="627">
        <v>2021</v>
      </c>
      <c r="C15" s="628" t="s">
        <v>21</v>
      </c>
      <c r="D15" s="629">
        <v>514</v>
      </c>
      <c r="E15" s="629">
        <v>331</v>
      </c>
      <c r="F15" s="728"/>
    </row>
    <row r="16" spans="2:7" s="724" customFormat="1" ht="25" customHeight="1">
      <c r="B16" s="611">
        <v>2021</v>
      </c>
      <c r="C16" s="612" t="s">
        <v>8</v>
      </c>
      <c r="D16" s="616">
        <v>515</v>
      </c>
      <c r="E16" s="616">
        <v>332</v>
      </c>
      <c r="F16" s="728"/>
    </row>
    <row r="17" spans="2:6" s="724" customFormat="1" ht="25" customHeight="1">
      <c r="B17" s="611">
        <v>2021</v>
      </c>
      <c r="C17" s="612" t="s">
        <v>19</v>
      </c>
      <c r="D17" s="616">
        <v>507</v>
      </c>
      <c r="E17" s="616">
        <v>313</v>
      </c>
      <c r="F17" s="728"/>
    </row>
    <row r="18" spans="2:6" s="724" customFormat="1" ht="25" customHeight="1" thickBot="1">
      <c r="B18" s="618">
        <v>2021</v>
      </c>
      <c r="C18" s="619" t="s">
        <v>20</v>
      </c>
      <c r="D18" s="620">
        <v>481</v>
      </c>
      <c r="E18" s="620">
        <v>316</v>
      </c>
      <c r="F18" s="728"/>
    </row>
    <row r="19" spans="2:6" s="724" customFormat="1" ht="25" customHeight="1" thickTop="1">
      <c r="B19" s="627">
        <v>2020</v>
      </c>
      <c r="C19" s="628" t="s">
        <v>21</v>
      </c>
      <c r="D19" s="629">
        <v>481</v>
      </c>
      <c r="E19" s="629">
        <v>314</v>
      </c>
      <c r="F19" s="728"/>
    </row>
    <row r="20" spans="2:6" s="724" customFormat="1" ht="25" customHeight="1">
      <c r="B20" s="611">
        <v>2020</v>
      </c>
      <c r="C20" s="612" t="s">
        <v>8</v>
      </c>
      <c r="D20" s="616">
        <v>482</v>
      </c>
      <c r="E20" s="616">
        <v>312</v>
      </c>
      <c r="F20" s="728"/>
    </row>
    <row r="21" spans="2:6" s="724" customFormat="1" ht="25" customHeight="1">
      <c r="B21" s="611">
        <v>2020</v>
      </c>
      <c r="C21" s="612" t="s">
        <v>19</v>
      </c>
      <c r="D21" s="616">
        <v>480</v>
      </c>
      <c r="E21" s="616">
        <v>311</v>
      </c>
      <c r="F21" s="728"/>
    </row>
    <row r="22" spans="2:6" s="724" customFormat="1" ht="25" customHeight="1" thickBot="1">
      <c r="B22" s="618">
        <v>2020</v>
      </c>
      <c r="C22" s="619" t="s">
        <v>20</v>
      </c>
      <c r="D22" s="620">
        <v>478</v>
      </c>
      <c r="E22" s="620">
        <v>310</v>
      </c>
      <c r="F22" s="728"/>
    </row>
    <row r="23" spans="2:6" s="724" customFormat="1" ht="25" customHeight="1" thickTop="1">
      <c r="B23" s="627">
        <v>2019</v>
      </c>
      <c r="C23" s="628" t="s">
        <v>21</v>
      </c>
      <c r="D23" s="629">
        <v>479</v>
      </c>
      <c r="E23" s="629">
        <v>311</v>
      </c>
      <c r="F23" s="728"/>
    </row>
    <row r="24" spans="2:6" s="724" customFormat="1" ht="25" customHeight="1">
      <c r="B24" s="611">
        <v>2019</v>
      </c>
      <c r="C24" s="612" t="s">
        <v>8</v>
      </c>
      <c r="D24" s="616">
        <v>479</v>
      </c>
      <c r="E24" s="616">
        <v>311</v>
      </c>
      <c r="F24" s="728"/>
    </row>
    <row r="25" spans="2:6" s="724" customFormat="1" ht="25" customHeight="1">
      <c r="B25" s="611">
        <v>2019</v>
      </c>
      <c r="C25" s="612" t="s">
        <v>19</v>
      </c>
      <c r="D25" s="616">
        <v>478</v>
      </c>
      <c r="E25" s="616">
        <v>265</v>
      </c>
      <c r="F25" s="728"/>
    </row>
    <row r="26" spans="2:6" s="724" customFormat="1" ht="25" customHeight="1" thickBot="1">
      <c r="B26" s="618">
        <v>2019</v>
      </c>
      <c r="C26" s="619" t="s">
        <v>20</v>
      </c>
      <c r="D26" s="620">
        <v>473</v>
      </c>
      <c r="E26" s="620">
        <v>258</v>
      </c>
      <c r="F26" s="728"/>
    </row>
    <row r="27" spans="2:6" s="724" customFormat="1" ht="25" customHeight="1" thickTop="1">
      <c r="B27" s="627">
        <v>2018</v>
      </c>
      <c r="C27" s="628" t="s">
        <v>21</v>
      </c>
      <c r="D27" s="629">
        <v>476</v>
      </c>
      <c r="E27" s="629">
        <v>263</v>
      </c>
      <c r="F27" s="728"/>
    </row>
    <row r="28" spans="2:6" s="724" customFormat="1" ht="25" customHeight="1">
      <c r="B28" s="611">
        <v>2018</v>
      </c>
      <c r="C28" s="612" t="s">
        <v>8</v>
      </c>
      <c r="D28" s="616">
        <v>477</v>
      </c>
      <c r="E28" s="616">
        <v>258</v>
      </c>
      <c r="F28" s="728"/>
    </row>
    <row r="29" spans="2:6" s="724" customFormat="1" ht="25" customHeight="1">
      <c r="B29" s="611">
        <v>2018</v>
      </c>
      <c r="C29" s="612" t="s">
        <v>19</v>
      </c>
      <c r="D29" s="616">
        <v>474</v>
      </c>
      <c r="E29" s="616">
        <v>250</v>
      </c>
      <c r="F29" s="728"/>
    </row>
    <row r="30" spans="2:6" s="724" customFormat="1" ht="25" customHeight="1" thickBot="1">
      <c r="B30" s="618">
        <v>2018</v>
      </c>
      <c r="C30" s="619" t="s">
        <v>20</v>
      </c>
      <c r="D30" s="620">
        <v>474</v>
      </c>
      <c r="E30" s="620">
        <v>249</v>
      </c>
      <c r="F30" s="728"/>
    </row>
    <row r="31" spans="2:6" s="724" customFormat="1" ht="25" customHeight="1" thickTop="1">
      <c r="B31" s="627">
        <v>2017</v>
      </c>
      <c r="C31" s="628" t="s">
        <v>21</v>
      </c>
      <c r="D31" s="629">
        <v>469</v>
      </c>
      <c r="E31" s="629">
        <v>244</v>
      </c>
      <c r="F31" s="728"/>
    </row>
    <row r="32" spans="2:6" s="724" customFormat="1" ht="25" customHeight="1">
      <c r="B32" s="611">
        <v>2017</v>
      </c>
      <c r="C32" s="612" t="s">
        <v>8</v>
      </c>
      <c r="D32" s="616">
        <v>451</v>
      </c>
      <c r="E32" s="616">
        <v>245</v>
      </c>
      <c r="F32" s="728"/>
    </row>
    <row r="33" spans="2:7" s="724" customFormat="1" ht="25" customHeight="1">
      <c r="B33" s="611">
        <v>2017</v>
      </c>
      <c r="C33" s="612" t="s">
        <v>19</v>
      </c>
      <c r="D33" s="616">
        <v>444</v>
      </c>
      <c r="E33" s="616">
        <v>247</v>
      </c>
      <c r="F33" s="728"/>
    </row>
    <row r="34" spans="2:7" s="724" customFormat="1" ht="25" customHeight="1" thickBot="1">
      <c r="B34" s="618">
        <v>2017</v>
      </c>
      <c r="C34" s="619" t="s">
        <v>20</v>
      </c>
      <c r="D34" s="620">
        <v>440</v>
      </c>
      <c r="E34" s="620">
        <v>242</v>
      </c>
      <c r="F34" s="728"/>
    </row>
    <row r="35" spans="2:7" s="724" customFormat="1" ht="25" customHeight="1" thickTop="1">
      <c r="B35" s="627">
        <v>2016</v>
      </c>
      <c r="C35" s="628" t="s">
        <v>21</v>
      </c>
      <c r="D35" s="629">
        <v>435</v>
      </c>
      <c r="E35" s="629">
        <v>242</v>
      </c>
      <c r="F35" s="728"/>
    </row>
    <row r="36" spans="2:7" s="724" customFormat="1" ht="25" customHeight="1">
      <c r="B36" s="611">
        <v>2016</v>
      </c>
      <c r="C36" s="612" t="s">
        <v>8</v>
      </c>
      <c r="D36" s="616">
        <v>435</v>
      </c>
      <c r="E36" s="616">
        <v>241</v>
      </c>
      <c r="F36" s="728"/>
    </row>
    <row r="37" spans="2:7" s="724" customFormat="1" ht="25" customHeight="1">
      <c r="B37" s="611">
        <v>2016</v>
      </c>
      <c r="C37" s="612" t="s">
        <v>19</v>
      </c>
      <c r="D37" s="616">
        <v>440</v>
      </c>
      <c r="E37" s="616">
        <v>237</v>
      </c>
      <c r="F37" s="728"/>
    </row>
    <row r="38" spans="2:7" s="724" customFormat="1" ht="25" customHeight="1" thickBot="1">
      <c r="B38" s="618">
        <v>2016</v>
      </c>
      <c r="C38" s="619" t="s">
        <v>20</v>
      </c>
      <c r="D38" s="620">
        <v>443</v>
      </c>
      <c r="E38" s="620">
        <v>238</v>
      </c>
      <c r="F38" s="729"/>
      <c r="G38" s="719"/>
    </row>
    <row r="39" spans="2:7" s="724" customFormat="1" ht="25" customHeight="1" thickTop="1">
      <c r="B39" s="627">
        <v>2015</v>
      </c>
      <c r="C39" s="628" t="s">
        <v>21</v>
      </c>
      <c r="D39" s="629">
        <v>441</v>
      </c>
      <c r="E39" s="629">
        <v>238</v>
      </c>
      <c r="F39" s="728"/>
    </row>
    <row r="40" spans="2:7" s="724" customFormat="1" ht="25" customHeight="1">
      <c r="B40" s="611">
        <v>2015</v>
      </c>
      <c r="C40" s="612" t="s">
        <v>8</v>
      </c>
      <c r="D40" s="616">
        <v>435</v>
      </c>
      <c r="E40" s="616">
        <v>238</v>
      </c>
      <c r="F40" s="728"/>
    </row>
    <row r="41" spans="2:7" s="724" customFormat="1" ht="25" customHeight="1">
      <c r="B41" s="611">
        <v>2015</v>
      </c>
      <c r="C41" s="612" t="s">
        <v>19</v>
      </c>
      <c r="D41" s="616">
        <v>426</v>
      </c>
      <c r="E41" s="616">
        <v>237</v>
      </c>
      <c r="F41" s="728"/>
      <c r="G41" s="719"/>
    </row>
    <row r="42" spans="2:7" s="724" customFormat="1" ht="25" customHeight="1" thickBot="1">
      <c r="B42" s="618">
        <v>2015</v>
      </c>
      <c r="C42" s="619" t="s">
        <v>20</v>
      </c>
      <c r="D42" s="620">
        <v>422</v>
      </c>
      <c r="E42" s="620">
        <v>237</v>
      </c>
      <c r="F42" s="729"/>
      <c r="G42" s="719"/>
    </row>
    <row r="43" spans="2:7" ht="25" customHeight="1" thickTop="1">
      <c r="B43" s="627">
        <v>2014</v>
      </c>
      <c r="C43" s="628" t="s">
        <v>21</v>
      </c>
      <c r="D43" s="629">
        <v>426</v>
      </c>
      <c r="E43" s="629">
        <v>232</v>
      </c>
      <c r="F43" s="723"/>
      <c r="G43" s="730"/>
    </row>
    <row r="44" spans="2:7" ht="25" customHeight="1">
      <c r="B44" s="611">
        <v>2014</v>
      </c>
      <c r="C44" s="612" t="s">
        <v>8</v>
      </c>
      <c r="D44" s="616">
        <v>426</v>
      </c>
      <c r="E44" s="616">
        <v>231</v>
      </c>
      <c r="F44" s="723"/>
      <c r="G44" s="730"/>
    </row>
    <row r="45" spans="2:7" ht="25" customHeight="1">
      <c r="B45" s="611">
        <v>2014</v>
      </c>
      <c r="C45" s="612" t="s">
        <v>19</v>
      </c>
      <c r="D45" s="616">
        <v>422</v>
      </c>
      <c r="E45" s="616">
        <v>232</v>
      </c>
      <c r="F45" s="723"/>
      <c r="G45" s="730"/>
    </row>
    <row r="46" spans="2:7" ht="25" customHeight="1" thickBot="1">
      <c r="B46" s="618">
        <v>2014</v>
      </c>
      <c r="C46" s="619" t="s">
        <v>20</v>
      </c>
      <c r="D46" s="620">
        <v>401</v>
      </c>
      <c r="E46" s="620">
        <v>232</v>
      </c>
      <c r="F46" s="723"/>
      <c r="G46" s="731"/>
    </row>
    <row r="47" spans="2:7" ht="25" customHeight="1" thickTop="1">
      <c r="B47" s="627">
        <v>2013</v>
      </c>
      <c r="C47" s="628" t="s">
        <v>21</v>
      </c>
      <c r="D47" s="629">
        <v>383</v>
      </c>
      <c r="E47" s="629">
        <v>232</v>
      </c>
      <c r="F47" s="723"/>
      <c r="G47" s="730"/>
    </row>
    <row r="48" spans="2:7" ht="25" customHeight="1">
      <c r="B48" s="611">
        <v>2013</v>
      </c>
      <c r="C48" s="612" t="s">
        <v>8</v>
      </c>
      <c r="D48" s="616">
        <v>376</v>
      </c>
      <c r="E48" s="616">
        <v>234</v>
      </c>
      <c r="F48" s="723"/>
      <c r="G48" s="730"/>
    </row>
    <row r="49" spans="2:7" ht="25" customHeight="1">
      <c r="B49" s="611">
        <v>2013</v>
      </c>
      <c r="C49" s="612" t="s">
        <v>19</v>
      </c>
      <c r="D49" s="616">
        <v>373</v>
      </c>
      <c r="E49" s="616">
        <v>234</v>
      </c>
      <c r="F49" s="723"/>
      <c r="G49" s="730"/>
    </row>
    <row r="50" spans="2:7" ht="25" customHeight="1" thickBot="1">
      <c r="B50" s="618">
        <v>2013</v>
      </c>
      <c r="C50" s="619" t="s">
        <v>20</v>
      </c>
      <c r="D50" s="620">
        <v>369</v>
      </c>
      <c r="E50" s="620">
        <v>221</v>
      </c>
      <c r="F50" s="723"/>
      <c r="G50" s="730"/>
    </row>
    <row r="51" spans="2:7" ht="25" customHeight="1" thickTop="1">
      <c r="B51" s="627">
        <v>2012</v>
      </c>
      <c r="C51" s="628" t="s">
        <v>21</v>
      </c>
      <c r="D51" s="629">
        <v>366</v>
      </c>
      <c r="E51" s="629">
        <v>201</v>
      </c>
      <c r="F51" s="723"/>
      <c r="G51" s="730"/>
    </row>
    <row r="52" spans="2:7" ht="25" customHeight="1">
      <c r="B52" s="611">
        <v>2012</v>
      </c>
      <c r="C52" s="612" t="s">
        <v>8</v>
      </c>
      <c r="D52" s="616">
        <v>361</v>
      </c>
      <c r="E52" s="616">
        <v>203</v>
      </c>
      <c r="F52" s="723"/>
      <c r="G52" s="732"/>
    </row>
    <row r="53" spans="2:7" ht="25" customHeight="1">
      <c r="B53" s="611">
        <v>2012</v>
      </c>
      <c r="C53" s="612" t="s">
        <v>19</v>
      </c>
      <c r="D53" s="616">
        <v>355</v>
      </c>
      <c r="E53" s="616">
        <v>201</v>
      </c>
      <c r="F53" s="723"/>
      <c r="G53" s="730"/>
    </row>
    <row r="54" spans="2:7" ht="25" customHeight="1" thickBot="1">
      <c r="B54" s="618">
        <v>2012</v>
      </c>
      <c r="C54" s="619" t="s">
        <v>20</v>
      </c>
      <c r="D54" s="620">
        <v>309</v>
      </c>
      <c r="E54" s="620">
        <v>245</v>
      </c>
      <c r="F54" s="723"/>
      <c r="G54" s="730"/>
    </row>
    <row r="55" spans="2:7" ht="25" customHeight="1" thickTop="1">
      <c r="B55" s="627">
        <v>2011</v>
      </c>
      <c r="C55" s="628" t="s">
        <v>21</v>
      </c>
      <c r="D55" s="629">
        <v>311</v>
      </c>
      <c r="E55" s="629">
        <v>217</v>
      </c>
      <c r="F55" s="723"/>
      <c r="G55" s="730"/>
    </row>
    <row r="56" spans="2:7" ht="25" customHeight="1">
      <c r="B56" s="611">
        <v>2011</v>
      </c>
      <c r="C56" s="612" t="s">
        <v>8</v>
      </c>
      <c r="D56" s="616">
        <v>310</v>
      </c>
      <c r="E56" s="616">
        <v>216</v>
      </c>
      <c r="F56" s="723"/>
      <c r="G56" s="730"/>
    </row>
    <row r="57" spans="2:7" ht="25" customHeight="1">
      <c r="B57" s="611">
        <v>2011</v>
      </c>
      <c r="C57" s="612" t="s">
        <v>19</v>
      </c>
      <c r="D57" s="616">
        <v>284</v>
      </c>
      <c r="E57" s="616">
        <v>241</v>
      </c>
      <c r="F57" s="723"/>
      <c r="G57" s="730"/>
    </row>
    <row r="58" spans="2:7" ht="25" customHeight="1" thickBot="1">
      <c r="B58" s="618">
        <v>2011</v>
      </c>
      <c r="C58" s="619" t="s">
        <v>20</v>
      </c>
      <c r="D58" s="620">
        <v>257</v>
      </c>
      <c r="E58" s="620">
        <v>273</v>
      </c>
      <c r="F58" s="723"/>
      <c r="G58" s="730"/>
    </row>
    <row r="59" spans="2:7" ht="25" customHeight="1" thickTop="1">
      <c r="B59" s="627">
        <v>2010</v>
      </c>
      <c r="C59" s="628" t="s">
        <v>21</v>
      </c>
      <c r="D59" s="629">
        <v>257</v>
      </c>
      <c r="E59" s="629">
        <v>273</v>
      </c>
      <c r="F59" s="723"/>
      <c r="G59" s="730"/>
    </row>
    <row r="60" spans="2:7" ht="25" customHeight="1">
      <c r="B60" s="611">
        <v>2010</v>
      </c>
      <c r="C60" s="612" t="s">
        <v>8</v>
      </c>
      <c r="D60" s="616">
        <v>250</v>
      </c>
      <c r="E60" s="616">
        <v>271</v>
      </c>
      <c r="F60" s="723"/>
      <c r="G60" s="730"/>
    </row>
    <row r="61" spans="2:7" ht="25" customHeight="1">
      <c r="B61" s="611">
        <v>2010</v>
      </c>
      <c r="C61" s="612" t="s">
        <v>19</v>
      </c>
      <c r="D61" s="616">
        <v>249</v>
      </c>
      <c r="E61" s="616">
        <v>244</v>
      </c>
      <c r="F61" s="723"/>
      <c r="G61" s="730"/>
    </row>
    <row r="62" spans="2:7" ht="25" customHeight="1" thickBot="1">
      <c r="B62" s="618">
        <v>2010</v>
      </c>
      <c r="C62" s="619" t="s">
        <v>20</v>
      </c>
      <c r="D62" s="620">
        <v>247</v>
      </c>
      <c r="E62" s="620">
        <v>244</v>
      </c>
      <c r="F62" s="723"/>
      <c r="G62" s="730"/>
    </row>
    <row r="63" spans="2:7" ht="25" customHeight="1" thickTop="1">
      <c r="B63" s="627">
        <v>2009</v>
      </c>
      <c r="C63" s="628" t="s">
        <v>21</v>
      </c>
      <c r="D63" s="629">
        <v>247</v>
      </c>
      <c r="E63" s="629">
        <v>239</v>
      </c>
      <c r="F63" s="723"/>
      <c r="G63" s="730"/>
    </row>
    <row r="64" spans="2:7" ht="25" customHeight="1">
      <c r="B64" s="611">
        <v>2009</v>
      </c>
      <c r="C64" s="612" t="s">
        <v>8</v>
      </c>
      <c r="D64" s="616">
        <v>247</v>
      </c>
      <c r="E64" s="616">
        <v>239</v>
      </c>
      <c r="F64" s="723"/>
      <c r="G64" s="730"/>
    </row>
    <row r="65" spans="2:9" ht="25" customHeight="1">
      <c r="B65" s="611">
        <v>2009</v>
      </c>
      <c r="C65" s="612" t="s">
        <v>19</v>
      </c>
      <c r="D65" s="616">
        <v>245</v>
      </c>
      <c r="E65" s="616">
        <v>231</v>
      </c>
      <c r="F65" s="723"/>
      <c r="G65" s="730"/>
    </row>
    <row r="66" spans="2:9" ht="25" customHeight="1" thickBot="1">
      <c r="B66" s="618">
        <v>2009</v>
      </c>
      <c r="C66" s="619" t="s">
        <v>20</v>
      </c>
      <c r="D66" s="620">
        <v>233</v>
      </c>
      <c r="E66" s="620">
        <v>232</v>
      </c>
      <c r="F66" s="723"/>
      <c r="G66" s="730"/>
    </row>
    <row r="67" spans="2:9" ht="25" customHeight="1" thickTop="1">
      <c r="B67" s="627">
        <v>2008</v>
      </c>
      <c r="C67" s="628" t="s">
        <v>21</v>
      </c>
      <c r="D67" s="629">
        <v>232</v>
      </c>
      <c r="E67" s="629">
        <v>230</v>
      </c>
      <c r="F67" s="723"/>
      <c r="G67" s="730"/>
    </row>
    <row r="68" spans="2:9" ht="25" customHeight="1">
      <c r="B68" s="611">
        <v>2008</v>
      </c>
      <c r="C68" s="612" t="s">
        <v>8</v>
      </c>
      <c r="D68" s="616">
        <v>226</v>
      </c>
      <c r="E68" s="616">
        <v>237</v>
      </c>
      <c r="F68" s="723"/>
      <c r="G68" s="730"/>
    </row>
    <row r="69" spans="2:9" ht="25" customHeight="1">
      <c r="B69" s="611">
        <v>2008</v>
      </c>
      <c r="C69" s="612" t="s">
        <v>19</v>
      </c>
      <c r="D69" s="616">
        <v>229</v>
      </c>
      <c r="E69" s="616">
        <v>232</v>
      </c>
      <c r="F69" s="723"/>
      <c r="G69" s="730"/>
    </row>
    <row r="70" spans="2:9" ht="25" customHeight="1" thickBot="1">
      <c r="B70" s="618">
        <v>2008</v>
      </c>
      <c r="C70" s="619" t="s">
        <v>20</v>
      </c>
      <c r="D70" s="620">
        <v>223</v>
      </c>
      <c r="E70" s="620">
        <v>231</v>
      </c>
      <c r="F70" s="733"/>
      <c r="G70" s="730"/>
    </row>
    <row r="71" spans="2:9" ht="25" customHeight="1" thickTop="1">
      <c r="B71" s="627">
        <v>2007</v>
      </c>
      <c r="C71" s="628" t="s">
        <v>21</v>
      </c>
      <c r="D71" s="629">
        <v>224</v>
      </c>
      <c r="E71" s="629">
        <v>205</v>
      </c>
      <c r="F71" s="723"/>
      <c r="G71" s="730"/>
    </row>
    <row r="72" spans="2:9" ht="25" customHeight="1">
      <c r="B72" s="611">
        <v>2007</v>
      </c>
      <c r="C72" s="612" t="s">
        <v>8</v>
      </c>
      <c r="D72" s="616">
        <v>224</v>
      </c>
      <c r="E72" s="616">
        <v>209</v>
      </c>
      <c r="F72" s="723"/>
      <c r="G72" s="730"/>
    </row>
    <row r="73" spans="2:9" ht="25" customHeight="1">
      <c r="B73" s="611">
        <v>2007</v>
      </c>
      <c r="C73" s="612" t="s">
        <v>19</v>
      </c>
      <c r="D73" s="616">
        <v>245</v>
      </c>
      <c r="E73" s="616">
        <v>170</v>
      </c>
      <c r="F73" s="723"/>
      <c r="G73" s="730"/>
    </row>
    <row r="74" spans="2:9" ht="25" customHeight="1" thickBot="1">
      <c r="B74" s="618">
        <v>2007</v>
      </c>
      <c r="C74" s="619" t="s">
        <v>20</v>
      </c>
      <c r="D74" s="620">
        <v>224</v>
      </c>
      <c r="E74" s="620">
        <v>191</v>
      </c>
      <c r="F74" s="723"/>
      <c r="G74" s="730"/>
    </row>
    <row r="75" spans="2:9" ht="25" customHeight="1" thickTop="1">
      <c r="B75" s="627">
        <v>2006</v>
      </c>
      <c r="C75" s="628" t="s">
        <v>21</v>
      </c>
      <c r="D75" s="629">
        <v>227</v>
      </c>
      <c r="E75" s="629">
        <v>191</v>
      </c>
      <c r="F75" s="723"/>
      <c r="G75" s="730"/>
    </row>
    <row r="76" spans="2:9" ht="25" customHeight="1">
      <c r="B76" s="611">
        <v>2006</v>
      </c>
      <c r="C76" s="612" t="s">
        <v>8</v>
      </c>
      <c r="D76" s="616">
        <v>228</v>
      </c>
      <c r="E76" s="616">
        <v>193</v>
      </c>
      <c r="F76" s="723"/>
      <c r="G76" s="730"/>
    </row>
    <row r="77" spans="2:9" ht="25" customHeight="1">
      <c r="B77" s="611">
        <v>2006</v>
      </c>
      <c r="C77" s="612" t="s">
        <v>19</v>
      </c>
      <c r="D77" s="616">
        <v>230</v>
      </c>
      <c r="E77" s="616">
        <v>190</v>
      </c>
      <c r="F77" s="723"/>
      <c r="G77" s="730"/>
    </row>
    <row r="78" spans="2:9" ht="25" customHeight="1" thickBot="1">
      <c r="B78" s="637">
        <v>2006</v>
      </c>
      <c r="C78" s="638" t="s">
        <v>20</v>
      </c>
      <c r="D78" s="639">
        <v>36</v>
      </c>
      <c r="E78" s="639">
        <v>190</v>
      </c>
      <c r="F78" s="723"/>
      <c r="G78" s="734"/>
      <c r="I78" s="735"/>
    </row>
    <row r="79" spans="2:9" ht="17" thickTop="1">
      <c r="B79" s="736" t="s">
        <v>777</v>
      </c>
      <c r="C79" s="736"/>
      <c r="D79" s="736"/>
      <c r="E79" s="736"/>
      <c r="F79" s="737"/>
      <c r="G79" s="737"/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072F-B57F-4E6D-BA6E-3BD5E97D2522}">
  <sheetPr published="0" codeName="Sheet11">
    <tabColor rgb="FF92D050"/>
    <outlinePr summaryBelow="0" summaryRight="0"/>
  </sheetPr>
  <dimension ref="A1:Q81"/>
  <sheetViews>
    <sheetView showGridLines="0" workbookViewId="0">
      <selection activeCell="I6" sqref="I6"/>
    </sheetView>
  </sheetViews>
  <sheetFormatPr defaultColWidth="8.81640625" defaultRowHeight="13"/>
  <cols>
    <col min="1" max="1" width="8.453125" style="742" customWidth="1"/>
    <col min="2" max="7" width="15.54296875" style="772" customWidth="1"/>
    <col min="8" max="8" width="10.7265625" style="742" customWidth="1"/>
    <col min="9" max="9" width="43.81640625" style="742" customWidth="1"/>
    <col min="10" max="13" width="8.81640625" style="742" customWidth="1"/>
    <col min="14" max="255" width="8.81640625" style="742"/>
    <col min="256" max="256" width="8.453125" style="742" customWidth="1"/>
    <col min="257" max="257" width="12" style="742" customWidth="1"/>
    <col min="258" max="258" width="13.7265625" style="742" customWidth="1"/>
    <col min="259" max="259" width="15.453125" style="742" customWidth="1"/>
    <col min="260" max="260" width="14.7265625" style="742" customWidth="1"/>
    <col min="261" max="262" width="15.453125" style="742" customWidth="1"/>
    <col min="263" max="263" width="13.7265625" style="742" customWidth="1"/>
    <col min="264" max="264" width="41.1796875" style="742" customWidth="1"/>
    <col min="265" max="511" width="8.81640625" style="742"/>
    <col min="512" max="512" width="8.453125" style="742" customWidth="1"/>
    <col min="513" max="513" width="12" style="742" customWidth="1"/>
    <col min="514" max="514" width="13.7265625" style="742" customWidth="1"/>
    <col min="515" max="515" width="15.453125" style="742" customWidth="1"/>
    <col min="516" max="516" width="14.7265625" style="742" customWidth="1"/>
    <col min="517" max="518" width="15.453125" style="742" customWidth="1"/>
    <col min="519" max="519" width="13.7265625" style="742" customWidth="1"/>
    <col min="520" max="520" width="41.1796875" style="742" customWidth="1"/>
    <col min="521" max="767" width="8.81640625" style="742"/>
    <col min="768" max="768" width="8.453125" style="742" customWidth="1"/>
    <col min="769" max="769" width="12" style="742" customWidth="1"/>
    <col min="770" max="770" width="13.7265625" style="742" customWidth="1"/>
    <col min="771" max="771" width="15.453125" style="742" customWidth="1"/>
    <col min="772" max="772" width="14.7265625" style="742" customWidth="1"/>
    <col min="773" max="774" width="15.453125" style="742" customWidth="1"/>
    <col min="775" max="775" width="13.7265625" style="742" customWidth="1"/>
    <col min="776" max="776" width="41.1796875" style="742" customWidth="1"/>
    <col min="777" max="1023" width="8.81640625" style="742"/>
    <col min="1024" max="1024" width="8.453125" style="742" customWidth="1"/>
    <col min="1025" max="1025" width="12" style="742" customWidth="1"/>
    <col min="1026" max="1026" width="13.7265625" style="742" customWidth="1"/>
    <col min="1027" max="1027" width="15.453125" style="742" customWidth="1"/>
    <col min="1028" max="1028" width="14.7265625" style="742" customWidth="1"/>
    <col min="1029" max="1030" width="15.453125" style="742" customWidth="1"/>
    <col min="1031" max="1031" width="13.7265625" style="742" customWidth="1"/>
    <col min="1032" max="1032" width="41.1796875" style="742" customWidth="1"/>
    <col min="1033" max="1279" width="8.81640625" style="742"/>
    <col min="1280" max="1280" width="8.453125" style="742" customWidth="1"/>
    <col min="1281" max="1281" width="12" style="742" customWidth="1"/>
    <col min="1282" max="1282" width="13.7265625" style="742" customWidth="1"/>
    <col min="1283" max="1283" width="15.453125" style="742" customWidth="1"/>
    <col min="1284" max="1284" width="14.7265625" style="742" customWidth="1"/>
    <col min="1285" max="1286" width="15.453125" style="742" customWidth="1"/>
    <col min="1287" max="1287" width="13.7265625" style="742" customWidth="1"/>
    <col min="1288" max="1288" width="41.1796875" style="742" customWidth="1"/>
    <col min="1289" max="1535" width="8.81640625" style="742"/>
    <col min="1536" max="1536" width="8.453125" style="742" customWidth="1"/>
    <col min="1537" max="1537" width="12" style="742" customWidth="1"/>
    <col min="1538" max="1538" width="13.7265625" style="742" customWidth="1"/>
    <col min="1539" max="1539" width="15.453125" style="742" customWidth="1"/>
    <col min="1540" max="1540" width="14.7265625" style="742" customWidth="1"/>
    <col min="1541" max="1542" width="15.453125" style="742" customWidth="1"/>
    <col min="1543" max="1543" width="13.7265625" style="742" customWidth="1"/>
    <col min="1544" max="1544" width="41.1796875" style="742" customWidth="1"/>
    <col min="1545" max="1791" width="8.81640625" style="742"/>
    <col min="1792" max="1792" width="8.453125" style="742" customWidth="1"/>
    <col min="1793" max="1793" width="12" style="742" customWidth="1"/>
    <col min="1794" max="1794" width="13.7265625" style="742" customWidth="1"/>
    <col min="1795" max="1795" width="15.453125" style="742" customWidth="1"/>
    <col min="1796" max="1796" width="14.7265625" style="742" customWidth="1"/>
    <col min="1797" max="1798" width="15.453125" style="742" customWidth="1"/>
    <col min="1799" max="1799" width="13.7265625" style="742" customWidth="1"/>
    <col min="1800" max="1800" width="41.1796875" style="742" customWidth="1"/>
    <col min="1801" max="2047" width="8.81640625" style="742"/>
    <col min="2048" max="2048" width="8.453125" style="742" customWidth="1"/>
    <col min="2049" max="2049" width="12" style="742" customWidth="1"/>
    <col min="2050" max="2050" width="13.7265625" style="742" customWidth="1"/>
    <col min="2051" max="2051" width="15.453125" style="742" customWidth="1"/>
    <col min="2052" max="2052" width="14.7265625" style="742" customWidth="1"/>
    <col min="2053" max="2054" width="15.453125" style="742" customWidth="1"/>
    <col min="2055" max="2055" width="13.7265625" style="742" customWidth="1"/>
    <col min="2056" max="2056" width="41.1796875" style="742" customWidth="1"/>
    <col min="2057" max="2303" width="8.81640625" style="742"/>
    <col min="2304" max="2304" width="8.453125" style="742" customWidth="1"/>
    <col min="2305" max="2305" width="12" style="742" customWidth="1"/>
    <col min="2306" max="2306" width="13.7265625" style="742" customWidth="1"/>
    <col min="2307" max="2307" width="15.453125" style="742" customWidth="1"/>
    <col min="2308" max="2308" width="14.7265625" style="742" customWidth="1"/>
    <col min="2309" max="2310" width="15.453125" style="742" customWidth="1"/>
    <col min="2311" max="2311" width="13.7265625" style="742" customWidth="1"/>
    <col min="2312" max="2312" width="41.1796875" style="742" customWidth="1"/>
    <col min="2313" max="2559" width="8.81640625" style="742"/>
    <col min="2560" max="2560" width="8.453125" style="742" customWidth="1"/>
    <col min="2561" max="2561" width="12" style="742" customWidth="1"/>
    <col min="2562" max="2562" width="13.7265625" style="742" customWidth="1"/>
    <col min="2563" max="2563" width="15.453125" style="742" customWidth="1"/>
    <col min="2564" max="2564" width="14.7265625" style="742" customWidth="1"/>
    <col min="2565" max="2566" width="15.453125" style="742" customWidth="1"/>
    <col min="2567" max="2567" width="13.7265625" style="742" customWidth="1"/>
    <col min="2568" max="2568" width="41.1796875" style="742" customWidth="1"/>
    <col min="2569" max="2815" width="8.81640625" style="742"/>
    <col min="2816" max="2816" width="8.453125" style="742" customWidth="1"/>
    <col min="2817" max="2817" width="12" style="742" customWidth="1"/>
    <col min="2818" max="2818" width="13.7265625" style="742" customWidth="1"/>
    <col min="2819" max="2819" width="15.453125" style="742" customWidth="1"/>
    <col min="2820" max="2820" width="14.7265625" style="742" customWidth="1"/>
    <col min="2821" max="2822" width="15.453125" style="742" customWidth="1"/>
    <col min="2823" max="2823" width="13.7265625" style="742" customWidth="1"/>
    <col min="2824" max="2824" width="41.1796875" style="742" customWidth="1"/>
    <col min="2825" max="3071" width="8.81640625" style="742"/>
    <col min="3072" max="3072" width="8.453125" style="742" customWidth="1"/>
    <col min="3073" max="3073" width="12" style="742" customWidth="1"/>
    <col min="3074" max="3074" width="13.7265625" style="742" customWidth="1"/>
    <col min="3075" max="3075" width="15.453125" style="742" customWidth="1"/>
    <col min="3076" max="3076" width="14.7265625" style="742" customWidth="1"/>
    <col min="3077" max="3078" width="15.453125" style="742" customWidth="1"/>
    <col min="3079" max="3079" width="13.7265625" style="742" customWidth="1"/>
    <col min="3080" max="3080" width="41.1796875" style="742" customWidth="1"/>
    <col min="3081" max="3327" width="8.81640625" style="742"/>
    <col min="3328" max="3328" width="8.453125" style="742" customWidth="1"/>
    <col min="3329" max="3329" width="12" style="742" customWidth="1"/>
    <col min="3330" max="3330" width="13.7265625" style="742" customWidth="1"/>
    <col min="3331" max="3331" width="15.453125" style="742" customWidth="1"/>
    <col min="3332" max="3332" width="14.7265625" style="742" customWidth="1"/>
    <col min="3333" max="3334" width="15.453125" style="742" customWidth="1"/>
    <col min="3335" max="3335" width="13.7265625" style="742" customWidth="1"/>
    <col min="3336" max="3336" width="41.1796875" style="742" customWidth="1"/>
    <col min="3337" max="3583" width="8.81640625" style="742"/>
    <col min="3584" max="3584" width="8.453125" style="742" customWidth="1"/>
    <col min="3585" max="3585" width="12" style="742" customWidth="1"/>
    <col min="3586" max="3586" width="13.7265625" style="742" customWidth="1"/>
    <col min="3587" max="3587" width="15.453125" style="742" customWidth="1"/>
    <col min="3588" max="3588" width="14.7265625" style="742" customWidth="1"/>
    <col min="3589" max="3590" width="15.453125" style="742" customWidth="1"/>
    <col min="3591" max="3591" width="13.7265625" style="742" customWidth="1"/>
    <col min="3592" max="3592" width="41.1796875" style="742" customWidth="1"/>
    <col min="3593" max="3839" width="8.81640625" style="742"/>
    <col min="3840" max="3840" width="8.453125" style="742" customWidth="1"/>
    <col min="3841" max="3841" width="12" style="742" customWidth="1"/>
    <col min="3842" max="3842" width="13.7265625" style="742" customWidth="1"/>
    <col min="3843" max="3843" width="15.453125" style="742" customWidth="1"/>
    <col min="3844" max="3844" width="14.7265625" style="742" customWidth="1"/>
    <col min="3845" max="3846" width="15.453125" style="742" customWidth="1"/>
    <col min="3847" max="3847" width="13.7265625" style="742" customWidth="1"/>
    <col min="3848" max="3848" width="41.1796875" style="742" customWidth="1"/>
    <col min="3849" max="4095" width="8.81640625" style="742"/>
    <col min="4096" max="4096" width="8.453125" style="742" customWidth="1"/>
    <col min="4097" max="4097" width="12" style="742" customWidth="1"/>
    <col min="4098" max="4098" width="13.7265625" style="742" customWidth="1"/>
    <col min="4099" max="4099" width="15.453125" style="742" customWidth="1"/>
    <col min="4100" max="4100" width="14.7265625" style="742" customWidth="1"/>
    <col min="4101" max="4102" width="15.453125" style="742" customWidth="1"/>
    <col min="4103" max="4103" width="13.7265625" style="742" customWidth="1"/>
    <col min="4104" max="4104" width="41.1796875" style="742" customWidth="1"/>
    <col min="4105" max="4351" width="8.81640625" style="742"/>
    <col min="4352" max="4352" width="8.453125" style="742" customWidth="1"/>
    <col min="4353" max="4353" width="12" style="742" customWidth="1"/>
    <col min="4354" max="4354" width="13.7265625" style="742" customWidth="1"/>
    <col min="4355" max="4355" width="15.453125" style="742" customWidth="1"/>
    <col min="4356" max="4356" width="14.7265625" style="742" customWidth="1"/>
    <col min="4357" max="4358" width="15.453125" style="742" customWidth="1"/>
    <col min="4359" max="4359" width="13.7265625" style="742" customWidth="1"/>
    <col min="4360" max="4360" width="41.1796875" style="742" customWidth="1"/>
    <col min="4361" max="4607" width="8.81640625" style="742"/>
    <col min="4608" max="4608" width="8.453125" style="742" customWidth="1"/>
    <col min="4609" max="4609" width="12" style="742" customWidth="1"/>
    <col min="4610" max="4610" width="13.7265625" style="742" customWidth="1"/>
    <col min="4611" max="4611" width="15.453125" style="742" customWidth="1"/>
    <col min="4612" max="4612" width="14.7265625" style="742" customWidth="1"/>
    <col min="4613" max="4614" width="15.453125" style="742" customWidth="1"/>
    <col min="4615" max="4615" width="13.7265625" style="742" customWidth="1"/>
    <col min="4616" max="4616" width="41.1796875" style="742" customWidth="1"/>
    <col min="4617" max="4863" width="8.81640625" style="742"/>
    <col min="4864" max="4864" width="8.453125" style="742" customWidth="1"/>
    <col min="4865" max="4865" width="12" style="742" customWidth="1"/>
    <col min="4866" max="4866" width="13.7265625" style="742" customWidth="1"/>
    <col min="4867" max="4867" width="15.453125" style="742" customWidth="1"/>
    <col min="4868" max="4868" width="14.7265625" style="742" customWidth="1"/>
    <col min="4869" max="4870" width="15.453125" style="742" customWidth="1"/>
    <col min="4871" max="4871" width="13.7265625" style="742" customWidth="1"/>
    <col min="4872" max="4872" width="41.1796875" style="742" customWidth="1"/>
    <col min="4873" max="5119" width="8.81640625" style="742"/>
    <col min="5120" max="5120" width="8.453125" style="742" customWidth="1"/>
    <col min="5121" max="5121" width="12" style="742" customWidth="1"/>
    <col min="5122" max="5122" width="13.7265625" style="742" customWidth="1"/>
    <col min="5123" max="5123" width="15.453125" style="742" customWidth="1"/>
    <col min="5124" max="5124" width="14.7265625" style="742" customWidth="1"/>
    <col min="5125" max="5126" width="15.453125" style="742" customWidth="1"/>
    <col min="5127" max="5127" width="13.7265625" style="742" customWidth="1"/>
    <col min="5128" max="5128" width="41.1796875" style="742" customWidth="1"/>
    <col min="5129" max="5375" width="8.81640625" style="742"/>
    <col min="5376" max="5376" width="8.453125" style="742" customWidth="1"/>
    <col min="5377" max="5377" width="12" style="742" customWidth="1"/>
    <col min="5378" max="5378" width="13.7265625" style="742" customWidth="1"/>
    <col min="5379" max="5379" width="15.453125" style="742" customWidth="1"/>
    <col min="5380" max="5380" width="14.7265625" style="742" customWidth="1"/>
    <col min="5381" max="5382" width="15.453125" style="742" customWidth="1"/>
    <col min="5383" max="5383" width="13.7265625" style="742" customWidth="1"/>
    <col min="5384" max="5384" width="41.1796875" style="742" customWidth="1"/>
    <col min="5385" max="5631" width="8.81640625" style="742"/>
    <col min="5632" max="5632" width="8.453125" style="742" customWidth="1"/>
    <col min="5633" max="5633" width="12" style="742" customWidth="1"/>
    <col min="5634" max="5634" width="13.7265625" style="742" customWidth="1"/>
    <col min="5635" max="5635" width="15.453125" style="742" customWidth="1"/>
    <col min="5636" max="5636" width="14.7265625" style="742" customWidth="1"/>
    <col min="5637" max="5638" width="15.453125" style="742" customWidth="1"/>
    <col min="5639" max="5639" width="13.7265625" style="742" customWidth="1"/>
    <col min="5640" max="5640" width="41.1796875" style="742" customWidth="1"/>
    <col min="5641" max="5887" width="8.81640625" style="742"/>
    <col min="5888" max="5888" width="8.453125" style="742" customWidth="1"/>
    <col min="5889" max="5889" width="12" style="742" customWidth="1"/>
    <col min="5890" max="5890" width="13.7265625" style="742" customWidth="1"/>
    <col min="5891" max="5891" width="15.453125" style="742" customWidth="1"/>
    <col min="5892" max="5892" width="14.7265625" style="742" customWidth="1"/>
    <col min="5893" max="5894" width="15.453125" style="742" customWidth="1"/>
    <col min="5895" max="5895" width="13.7265625" style="742" customWidth="1"/>
    <col min="5896" max="5896" width="41.1796875" style="742" customWidth="1"/>
    <col min="5897" max="6143" width="8.81640625" style="742"/>
    <col min="6144" max="6144" width="8.453125" style="742" customWidth="1"/>
    <col min="6145" max="6145" width="12" style="742" customWidth="1"/>
    <col min="6146" max="6146" width="13.7265625" style="742" customWidth="1"/>
    <col min="6147" max="6147" width="15.453125" style="742" customWidth="1"/>
    <col min="6148" max="6148" width="14.7265625" style="742" customWidth="1"/>
    <col min="6149" max="6150" width="15.453125" style="742" customWidth="1"/>
    <col min="6151" max="6151" width="13.7265625" style="742" customWidth="1"/>
    <col min="6152" max="6152" width="41.1796875" style="742" customWidth="1"/>
    <col min="6153" max="6399" width="8.81640625" style="742"/>
    <col min="6400" max="6400" width="8.453125" style="742" customWidth="1"/>
    <col min="6401" max="6401" width="12" style="742" customWidth="1"/>
    <col min="6402" max="6402" width="13.7265625" style="742" customWidth="1"/>
    <col min="6403" max="6403" width="15.453125" style="742" customWidth="1"/>
    <col min="6404" max="6404" width="14.7265625" style="742" customWidth="1"/>
    <col min="6405" max="6406" width="15.453125" style="742" customWidth="1"/>
    <col min="6407" max="6407" width="13.7265625" style="742" customWidth="1"/>
    <col min="6408" max="6408" width="41.1796875" style="742" customWidth="1"/>
    <col min="6409" max="6655" width="8.81640625" style="742"/>
    <col min="6656" max="6656" width="8.453125" style="742" customWidth="1"/>
    <col min="6657" max="6657" width="12" style="742" customWidth="1"/>
    <col min="6658" max="6658" width="13.7265625" style="742" customWidth="1"/>
    <col min="6659" max="6659" width="15.453125" style="742" customWidth="1"/>
    <col min="6660" max="6660" width="14.7265625" style="742" customWidth="1"/>
    <col min="6661" max="6662" width="15.453125" style="742" customWidth="1"/>
    <col min="6663" max="6663" width="13.7265625" style="742" customWidth="1"/>
    <col min="6664" max="6664" width="41.1796875" style="742" customWidth="1"/>
    <col min="6665" max="6911" width="8.81640625" style="742"/>
    <col min="6912" max="6912" width="8.453125" style="742" customWidth="1"/>
    <col min="6913" max="6913" width="12" style="742" customWidth="1"/>
    <col min="6914" max="6914" width="13.7265625" style="742" customWidth="1"/>
    <col min="6915" max="6915" width="15.453125" style="742" customWidth="1"/>
    <col min="6916" max="6916" width="14.7265625" style="742" customWidth="1"/>
    <col min="6917" max="6918" width="15.453125" style="742" customWidth="1"/>
    <col min="6919" max="6919" width="13.7265625" style="742" customWidth="1"/>
    <col min="6920" max="6920" width="41.1796875" style="742" customWidth="1"/>
    <col min="6921" max="7167" width="8.81640625" style="742"/>
    <col min="7168" max="7168" width="8.453125" style="742" customWidth="1"/>
    <col min="7169" max="7169" width="12" style="742" customWidth="1"/>
    <col min="7170" max="7170" width="13.7265625" style="742" customWidth="1"/>
    <col min="7171" max="7171" width="15.453125" style="742" customWidth="1"/>
    <col min="7172" max="7172" width="14.7265625" style="742" customWidth="1"/>
    <col min="7173" max="7174" width="15.453125" style="742" customWidth="1"/>
    <col min="7175" max="7175" width="13.7265625" style="742" customWidth="1"/>
    <col min="7176" max="7176" width="41.1796875" style="742" customWidth="1"/>
    <col min="7177" max="7423" width="8.81640625" style="742"/>
    <col min="7424" max="7424" width="8.453125" style="742" customWidth="1"/>
    <col min="7425" max="7425" width="12" style="742" customWidth="1"/>
    <col min="7426" max="7426" width="13.7265625" style="742" customWidth="1"/>
    <col min="7427" max="7427" width="15.453125" style="742" customWidth="1"/>
    <col min="7428" max="7428" width="14.7265625" style="742" customWidth="1"/>
    <col min="7429" max="7430" width="15.453125" style="742" customWidth="1"/>
    <col min="7431" max="7431" width="13.7265625" style="742" customWidth="1"/>
    <col min="7432" max="7432" width="41.1796875" style="742" customWidth="1"/>
    <col min="7433" max="7679" width="8.81640625" style="742"/>
    <col min="7680" max="7680" width="8.453125" style="742" customWidth="1"/>
    <col min="7681" max="7681" width="12" style="742" customWidth="1"/>
    <col min="7682" max="7682" width="13.7265625" style="742" customWidth="1"/>
    <col min="7683" max="7683" width="15.453125" style="742" customWidth="1"/>
    <col min="7684" max="7684" width="14.7265625" style="742" customWidth="1"/>
    <col min="7685" max="7686" width="15.453125" style="742" customWidth="1"/>
    <col min="7687" max="7687" width="13.7265625" style="742" customWidth="1"/>
    <col min="7688" max="7688" width="41.1796875" style="742" customWidth="1"/>
    <col min="7689" max="7935" width="8.81640625" style="742"/>
    <col min="7936" max="7936" width="8.453125" style="742" customWidth="1"/>
    <col min="7937" max="7937" width="12" style="742" customWidth="1"/>
    <col min="7938" max="7938" width="13.7265625" style="742" customWidth="1"/>
    <col min="7939" max="7939" width="15.453125" style="742" customWidth="1"/>
    <col min="7940" max="7940" width="14.7265625" style="742" customWidth="1"/>
    <col min="7941" max="7942" width="15.453125" style="742" customWidth="1"/>
    <col min="7943" max="7943" width="13.7265625" style="742" customWidth="1"/>
    <col min="7944" max="7944" width="41.1796875" style="742" customWidth="1"/>
    <col min="7945" max="8191" width="8.81640625" style="742"/>
    <col min="8192" max="8192" width="8.453125" style="742" customWidth="1"/>
    <col min="8193" max="8193" width="12" style="742" customWidth="1"/>
    <col min="8194" max="8194" width="13.7265625" style="742" customWidth="1"/>
    <col min="8195" max="8195" width="15.453125" style="742" customWidth="1"/>
    <col min="8196" max="8196" width="14.7265625" style="742" customWidth="1"/>
    <col min="8197" max="8198" width="15.453125" style="742" customWidth="1"/>
    <col min="8199" max="8199" width="13.7265625" style="742" customWidth="1"/>
    <col min="8200" max="8200" width="41.1796875" style="742" customWidth="1"/>
    <col min="8201" max="8447" width="8.81640625" style="742"/>
    <col min="8448" max="8448" width="8.453125" style="742" customWidth="1"/>
    <col min="8449" max="8449" width="12" style="742" customWidth="1"/>
    <col min="8450" max="8450" width="13.7265625" style="742" customWidth="1"/>
    <col min="8451" max="8451" width="15.453125" style="742" customWidth="1"/>
    <col min="8452" max="8452" width="14.7265625" style="742" customWidth="1"/>
    <col min="8453" max="8454" width="15.453125" style="742" customWidth="1"/>
    <col min="8455" max="8455" width="13.7265625" style="742" customWidth="1"/>
    <col min="8456" max="8456" width="41.1796875" style="742" customWidth="1"/>
    <col min="8457" max="8703" width="8.81640625" style="742"/>
    <col min="8704" max="8704" width="8.453125" style="742" customWidth="1"/>
    <col min="8705" max="8705" width="12" style="742" customWidth="1"/>
    <col min="8706" max="8706" width="13.7265625" style="742" customWidth="1"/>
    <col min="8707" max="8707" width="15.453125" style="742" customWidth="1"/>
    <col min="8708" max="8708" width="14.7265625" style="742" customWidth="1"/>
    <col min="8709" max="8710" width="15.453125" style="742" customWidth="1"/>
    <col min="8711" max="8711" width="13.7265625" style="742" customWidth="1"/>
    <col min="8712" max="8712" width="41.1796875" style="742" customWidth="1"/>
    <col min="8713" max="8959" width="8.81640625" style="742"/>
    <col min="8960" max="8960" width="8.453125" style="742" customWidth="1"/>
    <col min="8961" max="8961" width="12" style="742" customWidth="1"/>
    <col min="8962" max="8962" width="13.7265625" style="742" customWidth="1"/>
    <col min="8963" max="8963" width="15.453125" style="742" customWidth="1"/>
    <col min="8964" max="8964" width="14.7265625" style="742" customWidth="1"/>
    <col min="8965" max="8966" width="15.453125" style="742" customWidth="1"/>
    <col min="8967" max="8967" width="13.7265625" style="742" customWidth="1"/>
    <col min="8968" max="8968" width="41.1796875" style="742" customWidth="1"/>
    <col min="8969" max="9215" width="8.81640625" style="742"/>
    <col min="9216" max="9216" width="8.453125" style="742" customWidth="1"/>
    <col min="9217" max="9217" width="12" style="742" customWidth="1"/>
    <col min="9218" max="9218" width="13.7265625" style="742" customWidth="1"/>
    <col min="9219" max="9219" width="15.453125" style="742" customWidth="1"/>
    <col min="9220" max="9220" width="14.7265625" style="742" customWidth="1"/>
    <col min="9221" max="9222" width="15.453125" style="742" customWidth="1"/>
    <col min="9223" max="9223" width="13.7265625" style="742" customWidth="1"/>
    <col min="9224" max="9224" width="41.1796875" style="742" customWidth="1"/>
    <col min="9225" max="9471" width="8.81640625" style="742"/>
    <col min="9472" max="9472" width="8.453125" style="742" customWidth="1"/>
    <col min="9473" max="9473" width="12" style="742" customWidth="1"/>
    <col min="9474" max="9474" width="13.7265625" style="742" customWidth="1"/>
    <col min="9475" max="9475" width="15.453125" style="742" customWidth="1"/>
    <col min="9476" max="9476" width="14.7265625" style="742" customWidth="1"/>
    <col min="9477" max="9478" width="15.453125" style="742" customWidth="1"/>
    <col min="9479" max="9479" width="13.7265625" style="742" customWidth="1"/>
    <col min="9480" max="9480" width="41.1796875" style="742" customWidth="1"/>
    <col min="9481" max="9727" width="8.81640625" style="742"/>
    <col min="9728" max="9728" width="8.453125" style="742" customWidth="1"/>
    <col min="9729" max="9729" width="12" style="742" customWidth="1"/>
    <col min="9730" max="9730" width="13.7265625" style="742" customWidth="1"/>
    <col min="9731" max="9731" width="15.453125" style="742" customWidth="1"/>
    <col min="9732" max="9732" width="14.7265625" style="742" customWidth="1"/>
    <col min="9733" max="9734" width="15.453125" style="742" customWidth="1"/>
    <col min="9735" max="9735" width="13.7265625" style="742" customWidth="1"/>
    <col min="9736" max="9736" width="41.1796875" style="742" customWidth="1"/>
    <col min="9737" max="9983" width="8.81640625" style="742"/>
    <col min="9984" max="9984" width="8.453125" style="742" customWidth="1"/>
    <col min="9985" max="9985" width="12" style="742" customWidth="1"/>
    <col min="9986" max="9986" width="13.7265625" style="742" customWidth="1"/>
    <col min="9987" max="9987" width="15.453125" style="742" customWidth="1"/>
    <col min="9988" max="9988" width="14.7265625" style="742" customWidth="1"/>
    <col min="9989" max="9990" width="15.453125" style="742" customWidth="1"/>
    <col min="9991" max="9991" width="13.7265625" style="742" customWidth="1"/>
    <col min="9992" max="9992" width="41.1796875" style="742" customWidth="1"/>
    <col min="9993" max="10239" width="8.81640625" style="742"/>
    <col min="10240" max="10240" width="8.453125" style="742" customWidth="1"/>
    <col min="10241" max="10241" width="12" style="742" customWidth="1"/>
    <col min="10242" max="10242" width="13.7265625" style="742" customWidth="1"/>
    <col min="10243" max="10243" width="15.453125" style="742" customWidth="1"/>
    <col min="10244" max="10244" width="14.7265625" style="742" customWidth="1"/>
    <col min="10245" max="10246" width="15.453125" style="742" customWidth="1"/>
    <col min="10247" max="10247" width="13.7265625" style="742" customWidth="1"/>
    <col min="10248" max="10248" width="41.1796875" style="742" customWidth="1"/>
    <col min="10249" max="10495" width="8.81640625" style="742"/>
    <col min="10496" max="10496" width="8.453125" style="742" customWidth="1"/>
    <col min="10497" max="10497" width="12" style="742" customWidth="1"/>
    <col min="10498" max="10498" width="13.7265625" style="742" customWidth="1"/>
    <col min="10499" max="10499" width="15.453125" style="742" customWidth="1"/>
    <col min="10500" max="10500" width="14.7265625" style="742" customWidth="1"/>
    <col min="10501" max="10502" width="15.453125" style="742" customWidth="1"/>
    <col min="10503" max="10503" width="13.7265625" style="742" customWidth="1"/>
    <col min="10504" max="10504" width="41.1796875" style="742" customWidth="1"/>
    <col min="10505" max="10751" width="8.81640625" style="742"/>
    <col min="10752" max="10752" width="8.453125" style="742" customWidth="1"/>
    <col min="10753" max="10753" width="12" style="742" customWidth="1"/>
    <col min="10754" max="10754" width="13.7265625" style="742" customWidth="1"/>
    <col min="10755" max="10755" width="15.453125" style="742" customWidth="1"/>
    <col min="10756" max="10756" width="14.7265625" style="742" customWidth="1"/>
    <col min="10757" max="10758" width="15.453125" style="742" customWidth="1"/>
    <col min="10759" max="10759" width="13.7265625" style="742" customWidth="1"/>
    <col min="10760" max="10760" width="41.1796875" style="742" customWidth="1"/>
    <col min="10761" max="11007" width="8.81640625" style="742"/>
    <col min="11008" max="11008" width="8.453125" style="742" customWidth="1"/>
    <col min="11009" max="11009" width="12" style="742" customWidth="1"/>
    <col min="11010" max="11010" width="13.7265625" style="742" customWidth="1"/>
    <col min="11011" max="11011" width="15.453125" style="742" customWidth="1"/>
    <col min="11012" max="11012" width="14.7265625" style="742" customWidth="1"/>
    <col min="11013" max="11014" width="15.453125" style="742" customWidth="1"/>
    <col min="11015" max="11015" width="13.7265625" style="742" customWidth="1"/>
    <col min="11016" max="11016" width="41.1796875" style="742" customWidth="1"/>
    <col min="11017" max="11263" width="8.81640625" style="742"/>
    <col min="11264" max="11264" width="8.453125" style="742" customWidth="1"/>
    <col min="11265" max="11265" width="12" style="742" customWidth="1"/>
    <col min="11266" max="11266" width="13.7265625" style="742" customWidth="1"/>
    <col min="11267" max="11267" width="15.453125" style="742" customWidth="1"/>
    <col min="11268" max="11268" width="14.7265625" style="742" customWidth="1"/>
    <col min="11269" max="11270" width="15.453125" style="742" customWidth="1"/>
    <col min="11271" max="11271" width="13.7265625" style="742" customWidth="1"/>
    <col min="11272" max="11272" width="41.1796875" style="742" customWidth="1"/>
    <col min="11273" max="11519" width="8.81640625" style="742"/>
    <col min="11520" max="11520" width="8.453125" style="742" customWidth="1"/>
    <col min="11521" max="11521" width="12" style="742" customWidth="1"/>
    <col min="11522" max="11522" width="13.7265625" style="742" customWidth="1"/>
    <col min="11523" max="11523" width="15.453125" style="742" customWidth="1"/>
    <col min="11524" max="11524" width="14.7265625" style="742" customWidth="1"/>
    <col min="11525" max="11526" width="15.453125" style="742" customWidth="1"/>
    <col min="11527" max="11527" width="13.7265625" style="742" customWidth="1"/>
    <col min="11528" max="11528" width="41.1796875" style="742" customWidth="1"/>
    <col min="11529" max="11775" width="8.81640625" style="742"/>
    <col min="11776" max="11776" width="8.453125" style="742" customWidth="1"/>
    <col min="11777" max="11777" width="12" style="742" customWidth="1"/>
    <col min="11778" max="11778" width="13.7265625" style="742" customWidth="1"/>
    <col min="11779" max="11779" width="15.453125" style="742" customWidth="1"/>
    <col min="11780" max="11780" width="14.7265625" style="742" customWidth="1"/>
    <col min="11781" max="11782" width="15.453125" style="742" customWidth="1"/>
    <col min="11783" max="11783" width="13.7265625" style="742" customWidth="1"/>
    <col min="11784" max="11784" width="41.1796875" style="742" customWidth="1"/>
    <col min="11785" max="12031" width="8.81640625" style="742"/>
    <col min="12032" max="12032" width="8.453125" style="742" customWidth="1"/>
    <col min="12033" max="12033" width="12" style="742" customWidth="1"/>
    <col min="12034" max="12034" width="13.7265625" style="742" customWidth="1"/>
    <col min="12035" max="12035" width="15.453125" style="742" customWidth="1"/>
    <col min="12036" max="12036" width="14.7265625" style="742" customWidth="1"/>
    <col min="12037" max="12038" width="15.453125" style="742" customWidth="1"/>
    <col min="12039" max="12039" width="13.7265625" style="742" customWidth="1"/>
    <col min="12040" max="12040" width="41.1796875" style="742" customWidth="1"/>
    <col min="12041" max="12287" width="8.81640625" style="742"/>
    <col min="12288" max="12288" width="8.453125" style="742" customWidth="1"/>
    <col min="12289" max="12289" width="12" style="742" customWidth="1"/>
    <col min="12290" max="12290" width="13.7265625" style="742" customWidth="1"/>
    <col min="12291" max="12291" width="15.453125" style="742" customWidth="1"/>
    <col min="12292" max="12292" width="14.7265625" style="742" customWidth="1"/>
    <col min="12293" max="12294" width="15.453125" style="742" customWidth="1"/>
    <col min="12295" max="12295" width="13.7265625" style="742" customWidth="1"/>
    <col min="12296" max="12296" width="41.1796875" style="742" customWidth="1"/>
    <col min="12297" max="12543" width="8.81640625" style="742"/>
    <col min="12544" max="12544" width="8.453125" style="742" customWidth="1"/>
    <col min="12545" max="12545" width="12" style="742" customWidth="1"/>
    <col min="12546" max="12546" width="13.7265625" style="742" customWidth="1"/>
    <col min="12547" max="12547" width="15.453125" style="742" customWidth="1"/>
    <col min="12548" max="12548" width="14.7265625" style="742" customWidth="1"/>
    <col min="12549" max="12550" width="15.453125" style="742" customWidth="1"/>
    <col min="12551" max="12551" width="13.7265625" style="742" customWidth="1"/>
    <col min="12552" max="12552" width="41.1796875" style="742" customWidth="1"/>
    <col min="12553" max="12799" width="8.81640625" style="742"/>
    <col min="12800" max="12800" width="8.453125" style="742" customWidth="1"/>
    <col min="12801" max="12801" width="12" style="742" customWidth="1"/>
    <col min="12802" max="12802" width="13.7265625" style="742" customWidth="1"/>
    <col min="12803" max="12803" width="15.453125" style="742" customWidth="1"/>
    <col min="12804" max="12804" width="14.7265625" style="742" customWidth="1"/>
    <col min="12805" max="12806" width="15.453125" style="742" customWidth="1"/>
    <col min="12807" max="12807" width="13.7265625" style="742" customWidth="1"/>
    <col min="12808" max="12808" width="41.1796875" style="742" customWidth="1"/>
    <col min="12809" max="13055" width="8.81640625" style="742"/>
    <col min="13056" max="13056" width="8.453125" style="742" customWidth="1"/>
    <col min="13057" max="13057" width="12" style="742" customWidth="1"/>
    <col min="13058" max="13058" width="13.7265625" style="742" customWidth="1"/>
    <col min="13059" max="13059" width="15.453125" style="742" customWidth="1"/>
    <col min="13060" max="13060" width="14.7265625" style="742" customWidth="1"/>
    <col min="13061" max="13062" width="15.453125" style="742" customWidth="1"/>
    <col min="13063" max="13063" width="13.7265625" style="742" customWidth="1"/>
    <col min="13064" max="13064" width="41.1796875" style="742" customWidth="1"/>
    <col min="13065" max="13311" width="8.81640625" style="742"/>
    <col min="13312" max="13312" width="8.453125" style="742" customWidth="1"/>
    <col min="13313" max="13313" width="12" style="742" customWidth="1"/>
    <col min="13314" max="13314" width="13.7265625" style="742" customWidth="1"/>
    <col min="13315" max="13315" width="15.453125" style="742" customWidth="1"/>
    <col min="13316" max="13316" width="14.7265625" style="742" customWidth="1"/>
    <col min="13317" max="13318" width="15.453125" style="742" customWidth="1"/>
    <col min="13319" max="13319" width="13.7265625" style="742" customWidth="1"/>
    <col min="13320" max="13320" width="41.1796875" style="742" customWidth="1"/>
    <col min="13321" max="13567" width="8.81640625" style="742"/>
    <col min="13568" max="13568" width="8.453125" style="742" customWidth="1"/>
    <col min="13569" max="13569" width="12" style="742" customWidth="1"/>
    <col min="13570" max="13570" width="13.7265625" style="742" customWidth="1"/>
    <col min="13571" max="13571" width="15.453125" style="742" customWidth="1"/>
    <col min="13572" max="13572" width="14.7265625" style="742" customWidth="1"/>
    <col min="13573" max="13574" width="15.453125" style="742" customWidth="1"/>
    <col min="13575" max="13575" width="13.7265625" style="742" customWidth="1"/>
    <col min="13576" max="13576" width="41.1796875" style="742" customWidth="1"/>
    <col min="13577" max="13823" width="8.81640625" style="742"/>
    <col min="13824" max="13824" width="8.453125" style="742" customWidth="1"/>
    <col min="13825" max="13825" width="12" style="742" customWidth="1"/>
    <col min="13826" max="13826" width="13.7265625" style="742" customWidth="1"/>
    <col min="13827" max="13827" width="15.453125" style="742" customWidth="1"/>
    <col min="13828" max="13828" width="14.7265625" style="742" customWidth="1"/>
    <col min="13829" max="13830" width="15.453125" style="742" customWidth="1"/>
    <col min="13831" max="13831" width="13.7265625" style="742" customWidth="1"/>
    <col min="13832" max="13832" width="41.1796875" style="742" customWidth="1"/>
    <col min="13833" max="14079" width="8.81640625" style="742"/>
    <col min="14080" max="14080" width="8.453125" style="742" customWidth="1"/>
    <col min="14081" max="14081" width="12" style="742" customWidth="1"/>
    <col min="14082" max="14082" width="13.7265625" style="742" customWidth="1"/>
    <col min="14083" max="14083" width="15.453125" style="742" customWidth="1"/>
    <col min="14084" max="14084" width="14.7265625" style="742" customWidth="1"/>
    <col min="14085" max="14086" width="15.453125" style="742" customWidth="1"/>
    <col min="14087" max="14087" width="13.7265625" style="742" customWidth="1"/>
    <col min="14088" max="14088" width="41.1796875" style="742" customWidth="1"/>
    <col min="14089" max="14335" width="8.81640625" style="742"/>
    <col min="14336" max="14336" width="8.453125" style="742" customWidth="1"/>
    <col min="14337" max="14337" width="12" style="742" customWidth="1"/>
    <col min="14338" max="14338" width="13.7265625" style="742" customWidth="1"/>
    <col min="14339" max="14339" width="15.453125" style="742" customWidth="1"/>
    <col min="14340" max="14340" width="14.7265625" style="742" customWidth="1"/>
    <col min="14341" max="14342" width="15.453125" style="742" customWidth="1"/>
    <col min="14343" max="14343" width="13.7265625" style="742" customWidth="1"/>
    <col min="14344" max="14344" width="41.1796875" style="742" customWidth="1"/>
    <col min="14345" max="14591" width="8.81640625" style="742"/>
    <col min="14592" max="14592" width="8.453125" style="742" customWidth="1"/>
    <col min="14593" max="14593" width="12" style="742" customWidth="1"/>
    <col min="14594" max="14594" width="13.7265625" style="742" customWidth="1"/>
    <col min="14595" max="14595" width="15.453125" style="742" customWidth="1"/>
    <col min="14596" max="14596" width="14.7265625" style="742" customWidth="1"/>
    <col min="14597" max="14598" width="15.453125" style="742" customWidth="1"/>
    <col min="14599" max="14599" width="13.7265625" style="742" customWidth="1"/>
    <col min="14600" max="14600" width="41.1796875" style="742" customWidth="1"/>
    <col min="14601" max="14847" width="8.81640625" style="742"/>
    <col min="14848" max="14848" width="8.453125" style="742" customWidth="1"/>
    <col min="14849" max="14849" width="12" style="742" customWidth="1"/>
    <col min="14850" max="14850" width="13.7265625" style="742" customWidth="1"/>
    <col min="14851" max="14851" width="15.453125" style="742" customWidth="1"/>
    <col min="14852" max="14852" width="14.7265625" style="742" customWidth="1"/>
    <col min="14853" max="14854" width="15.453125" style="742" customWidth="1"/>
    <col min="14855" max="14855" width="13.7265625" style="742" customWidth="1"/>
    <col min="14856" max="14856" width="41.1796875" style="742" customWidth="1"/>
    <col min="14857" max="15103" width="8.81640625" style="742"/>
    <col min="15104" max="15104" width="8.453125" style="742" customWidth="1"/>
    <col min="15105" max="15105" width="12" style="742" customWidth="1"/>
    <col min="15106" max="15106" width="13.7265625" style="742" customWidth="1"/>
    <col min="15107" max="15107" width="15.453125" style="742" customWidth="1"/>
    <col min="15108" max="15108" width="14.7265625" style="742" customWidth="1"/>
    <col min="15109" max="15110" width="15.453125" style="742" customWidth="1"/>
    <col min="15111" max="15111" width="13.7265625" style="742" customWidth="1"/>
    <col min="15112" max="15112" width="41.1796875" style="742" customWidth="1"/>
    <col min="15113" max="15359" width="8.81640625" style="742"/>
    <col min="15360" max="15360" width="8.453125" style="742" customWidth="1"/>
    <col min="15361" max="15361" width="12" style="742" customWidth="1"/>
    <col min="15362" max="15362" width="13.7265625" style="742" customWidth="1"/>
    <col min="15363" max="15363" width="15.453125" style="742" customWidth="1"/>
    <col min="15364" max="15364" width="14.7265625" style="742" customWidth="1"/>
    <col min="15365" max="15366" width="15.453125" style="742" customWidth="1"/>
    <col min="15367" max="15367" width="13.7265625" style="742" customWidth="1"/>
    <col min="15368" max="15368" width="41.1796875" style="742" customWidth="1"/>
    <col min="15369" max="15615" width="8.81640625" style="742"/>
    <col min="15616" max="15616" width="8.453125" style="742" customWidth="1"/>
    <col min="15617" max="15617" width="12" style="742" customWidth="1"/>
    <col min="15618" max="15618" width="13.7265625" style="742" customWidth="1"/>
    <col min="15619" max="15619" width="15.453125" style="742" customWidth="1"/>
    <col min="15620" max="15620" width="14.7265625" style="742" customWidth="1"/>
    <col min="15621" max="15622" width="15.453125" style="742" customWidth="1"/>
    <col min="15623" max="15623" width="13.7265625" style="742" customWidth="1"/>
    <col min="15624" max="15624" width="41.1796875" style="742" customWidth="1"/>
    <col min="15625" max="15871" width="8.81640625" style="742"/>
    <col min="15872" max="15872" width="8.453125" style="742" customWidth="1"/>
    <col min="15873" max="15873" width="12" style="742" customWidth="1"/>
    <col min="15874" max="15874" width="13.7265625" style="742" customWidth="1"/>
    <col min="15875" max="15875" width="15.453125" style="742" customWidth="1"/>
    <col min="15876" max="15876" width="14.7265625" style="742" customWidth="1"/>
    <col min="15877" max="15878" width="15.453125" style="742" customWidth="1"/>
    <col min="15879" max="15879" width="13.7265625" style="742" customWidth="1"/>
    <col min="15880" max="15880" width="41.1796875" style="742" customWidth="1"/>
    <col min="15881" max="16127" width="8.81640625" style="742"/>
    <col min="16128" max="16128" width="8.453125" style="742" customWidth="1"/>
    <col min="16129" max="16129" width="12" style="742" customWidth="1"/>
    <col min="16130" max="16130" width="13.7265625" style="742" customWidth="1"/>
    <col min="16131" max="16131" width="15.453125" style="742" customWidth="1"/>
    <col min="16132" max="16132" width="14.7265625" style="742" customWidth="1"/>
    <col min="16133" max="16134" width="15.453125" style="742" customWidth="1"/>
    <col min="16135" max="16135" width="13.7265625" style="742" customWidth="1"/>
    <col min="16136" max="16136" width="41.1796875" style="742" customWidth="1"/>
    <col min="16137" max="16384" width="8.81640625" style="742"/>
  </cols>
  <sheetData>
    <row r="1" spans="1:16" ht="18" customHeight="1" thickTop="1">
      <c r="A1" s="738"/>
      <c r="B1" s="739" t="s">
        <v>806</v>
      </c>
      <c r="C1" s="740"/>
      <c r="D1" s="740"/>
      <c r="E1" s="740"/>
      <c r="F1" s="740"/>
      <c r="G1" s="741"/>
      <c r="H1" s="738"/>
    </row>
    <row r="2" spans="1:16" ht="18" customHeight="1" thickBot="1">
      <c r="A2" s="738"/>
      <c r="B2" s="743"/>
      <c r="C2" s="744"/>
      <c r="D2" s="744"/>
      <c r="E2" s="744"/>
      <c r="F2" s="744"/>
      <c r="G2" s="745"/>
      <c r="H2" s="738"/>
    </row>
    <row r="3" spans="1:16" s="753" customFormat="1" ht="61" customHeight="1" thickTop="1" thickBot="1">
      <c r="A3" s="746"/>
      <c r="B3" s="747" t="s">
        <v>167</v>
      </c>
      <c r="C3" s="748" t="s">
        <v>48</v>
      </c>
      <c r="D3" s="749" t="s">
        <v>807</v>
      </c>
      <c r="E3" s="749" t="s">
        <v>808</v>
      </c>
      <c r="F3" s="749" t="s">
        <v>809</v>
      </c>
      <c r="G3" s="750" t="s">
        <v>810</v>
      </c>
      <c r="H3" s="751"/>
      <c r="I3" s="752"/>
      <c r="J3" s="752"/>
      <c r="K3" s="752"/>
      <c r="L3" s="752"/>
      <c r="M3" s="752"/>
    </row>
    <row r="4" spans="1:16" s="753" customFormat="1" ht="29.25" customHeight="1">
      <c r="A4" s="746"/>
      <c r="B4" s="478">
        <v>2024</v>
      </c>
      <c r="C4" s="479" t="s">
        <v>8</v>
      </c>
      <c r="D4" s="754">
        <v>1760.5000000000005</v>
      </c>
      <c r="E4" s="754">
        <v>395.5</v>
      </c>
      <c r="F4" s="754">
        <v>9874.613333333331</v>
      </c>
      <c r="G4" s="755">
        <v>14152.563333333332</v>
      </c>
      <c r="H4" s="751"/>
      <c r="I4" s="752"/>
      <c r="J4" s="752"/>
      <c r="K4" s="752"/>
      <c r="L4" s="752"/>
      <c r="M4" s="752"/>
    </row>
    <row r="5" spans="1:16" s="753" customFormat="1" ht="29.25" customHeight="1">
      <c r="A5" s="746"/>
      <c r="B5" s="478">
        <v>2024</v>
      </c>
      <c r="C5" s="479" t="s">
        <v>19</v>
      </c>
      <c r="D5" s="754">
        <v>200.02</v>
      </c>
      <c r="E5" s="754">
        <v>729.4</v>
      </c>
      <c r="F5" s="754">
        <v>190055.08333333267</v>
      </c>
      <c r="G5" s="755">
        <v>446600.43</v>
      </c>
      <c r="H5" s="751"/>
      <c r="I5" s="752"/>
      <c r="J5" s="752"/>
      <c r="K5" s="752"/>
      <c r="L5" s="752"/>
      <c r="M5" s="752"/>
    </row>
    <row r="6" spans="1:16" s="753" customFormat="1" ht="24" customHeight="1" thickBot="1">
      <c r="A6" s="746"/>
      <c r="B6" s="489">
        <v>2024</v>
      </c>
      <c r="C6" s="490" t="s">
        <v>20</v>
      </c>
      <c r="D6" s="756">
        <v>392.71</v>
      </c>
      <c r="E6" s="756">
        <v>494.85</v>
      </c>
      <c r="F6" s="756">
        <v>243486.42999999996</v>
      </c>
      <c r="G6" s="757">
        <v>259702.16826440109</v>
      </c>
      <c r="H6" s="751"/>
      <c r="I6" s="752"/>
      <c r="J6" s="752"/>
      <c r="K6" s="752"/>
      <c r="L6" s="752"/>
      <c r="M6" s="752"/>
    </row>
    <row r="7" spans="1:16" s="753" customFormat="1" ht="25" customHeight="1" thickTop="1">
      <c r="A7" s="746"/>
      <c r="B7" s="478">
        <v>2023</v>
      </c>
      <c r="C7" s="479" t="s">
        <v>21</v>
      </c>
      <c r="D7" s="754">
        <v>195.42666666666668</v>
      </c>
      <c r="E7" s="754">
        <v>205.98534676933332</v>
      </c>
      <c r="F7" s="754">
        <v>224152.26499999996</v>
      </c>
      <c r="G7" s="755">
        <v>456336.35666666669</v>
      </c>
      <c r="H7" s="751"/>
      <c r="I7" s="752"/>
      <c r="J7" s="752"/>
      <c r="K7" s="752"/>
      <c r="L7" s="752"/>
      <c r="M7" s="758"/>
      <c r="N7" s="759"/>
      <c r="O7" s="759"/>
      <c r="P7" s="759"/>
    </row>
    <row r="8" spans="1:16" s="753" customFormat="1" ht="25" customHeight="1">
      <c r="A8" s="746"/>
      <c r="B8" s="478">
        <v>2023</v>
      </c>
      <c r="C8" s="479" t="s">
        <v>8</v>
      </c>
      <c r="D8" s="754">
        <v>1070.19</v>
      </c>
      <c r="E8" s="754">
        <v>5013.6000000000004</v>
      </c>
      <c r="F8" s="754">
        <v>178676.4167</v>
      </c>
      <c r="G8" s="755">
        <v>226162.60829999999</v>
      </c>
      <c r="H8" s="751"/>
      <c r="I8" s="752"/>
      <c r="J8" s="752"/>
      <c r="K8" s="752"/>
      <c r="L8" s="752"/>
      <c r="M8" s="758"/>
      <c r="N8" s="759"/>
      <c r="O8" s="759"/>
      <c r="P8" s="759"/>
    </row>
    <row r="9" spans="1:16" s="753" customFormat="1" ht="29.25" customHeight="1">
      <c r="A9" s="746"/>
      <c r="B9" s="478">
        <v>2023</v>
      </c>
      <c r="C9" s="479" t="s">
        <v>19</v>
      </c>
      <c r="D9" s="754">
        <v>2502.48</v>
      </c>
      <c r="E9" s="754">
        <v>509.8</v>
      </c>
      <c r="F9" s="754">
        <v>8517.52</v>
      </c>
      <c r="G9" s="755">
        <v>4468.46</v>
      </c>
      <c r="H9" s="751"/>
      <c r="I9" s="752"/>
      <c r="J9" s="752"/>
      <c r="K9" s="752"/>
      <c r="L9" s="752"/>
      <c r="M9" s="752"/>
    </row>
    <row r="10" spans="1:16" s="753" customFormat="1" ht="24" customHeight="1" thickBot="1">
      <c r="A10" s="746"/>
      <c r="B10" s="489">
        <v>2023</v>
      </c>
      <c r="C10" s="490" t="s">
        <v>20</v>
      </c>
      <c r="D10" s="756">
        <v>590.05999999999995</v>
      </c>
      <c r="E10" s="756">
        <v>1172.25</v>
      </c>
      <c r="F10" s="756">
        <v>136517.81</v>
      </c>
      <c r="G10" s="757">
        <v>118760.37</v>
      </c>
      <c r="H10" s="751"/>
      <c r="I10" s="752"/>
      <c r="J10" s="752"/>
      <c r="K10" s="752"/>
      <c r="L10" s="752"/>
      <c r="M10" s="752"/>
    </row>
    <row r="11" spans="1:16" s="753" customFormat="1" ht="27" customHeight="1" thickTop="1">
      <c r="A11" s="746"/>
      <c r="B11" s="478">
        <v>2022</v>
      </c>
      <c r="C11" s="479" t="s">
        <v>21</v>
      </c>
      <c r="D11" s="754">
        <v>746.26</v>
      </c>
      <c r="E11" s="754">
        <v>3171.58</v>
      </c>
      <c r="F11" s="754">
        <v>161729.23000000001</v>
      </c>
      <c r="G11" s="755">
        <v>230224.47</v>
      </c>
      <c r="H11" s="751"/>
      <c r="I11" s="752"/>
      <c r="J11" s="752"/>
      <c r="K11" s="752"/>
      <c r="L11" s="752"/>
      <c r="M11" s="752"/>
    </row>
    <row r="12" spans="1:16" s="753" customFormat="1" ht="25" customHeight="1">
      <c r="A12" s="746"/>
      <c r="B12" s="478">
        <v>2022</v>
      </c>
      <c r="C12" s="479" t="s">
        <v>8</v>
      </c>
      <c r="D12" s="754">
        <v>535.55999999999995</v>
      </c>
      <c r="E12" s="754">
        <v>1366.11</v>
      </c>
      <c r="F12" s="754">
        <v>158623.72</v>
      </c>
      <c r="G12" s="755">
        <v>243223.38</v>
      </c>
      <c r="H12" s="751"/>
      <c r="I12" s="752"/>
      <c r="J12" s="752"/>
      <c r="K12" s="752"/>
      <c r="L12" s="752"/>
      <c r="M12" s="758"/>
      <c r="N12" s="759"/>
      <c r="O12" s="759"/>
      <c r="P12" s="759"/>
    </row>
    <row r="13" spans="1:16" s="753" customFormat="1" ht="25" customHeight="1">
      <c r="A13" s="746"/>
      <c r="B13" s="478">
        <v>2022</v>
      </c>
      <c r="C13" s="479" t="s">
        <v>19</v>
      </c>
      <c r="D13" s="754">
        <v>2.96</v>
      </c>
      <c r="E13" s="754">
        <v>738.15</v>
      </c>
      <c r="F13" s="754">
        <v>166841.89000000001</v>
      </c>
      <c r="G13" s="755">
        <v>107975.5</v>
      </c>
      <c r="H13" s="751"/>
      <c r="I13" s="752"/>
      <c r="J13" s="752"/>
      <c r="K13" s="752"/>
      <c r="L13" s="752"/>
      <c r="M13" s="758"/>
      <c r="N13" s="759"/>
      <c r="O13" s="759"/>
      <c r="P13" s="759"/>
    </row>
    <row r="14" spans="1:16" s="753" customFormat="1" ht="25" customHeight="1" thickBot="1">
      <c r="A14" s="746"/>
      <c r="B14" s="489">
        <v>2022</v>
      </c>
      <c r="C14" s="490" t="s">
        <v>20</v>
      </c>
      <c r="D14" s="756">
        <v>0.05</v>
      </c>
      <c r="E14" s="756">
        <v>570.89</v>
      </c>
      <c r="F14" s="756">
        <v>147052.62</v>
      </c>
      <c r="G14" s="757">
        <v>5205.2</v>
      </c>
      <c r="H14" s="751"/>
      <c r="I14" s="752"/>
      <c r="J14" s="752"/>
      <c r="K14" s="752"/>
      <c r="L14" s="752"/>
      <c r="M14" s="752"/>
    </row>
    <row r="15" spans="1:16" s="753" customFormat="1" ht="25" customHeight="1" thickTop="1">
      <c r="A15" s="746"/>
      <c r="B15" s="501">
        <v>2021</v>
      </c>
      <c r="C15" s="502" t="s">
        <v>21</v>
      </c>
      <c r="D15" s="678">
        <v>476.17</v>
      </c>
      <c r="E15" s="678">
        <v>431.96</v>
      </c>
      <c r="F15" s="678">
        <v>212163.8</v>
      </c>
      <c r="G15" s="760">
        <v>125582.8</v>
      </c>
      <c r="H15" s="751"/>
      <c r="I15" s="761"/>
      <c r="J15" s="758"/>
      <c r="K15" s="758"/>
      <c r="L15" s="758"/>
      <c r="M15" s="758"/>
      <c r="N15" s="759"/>
      <c r="O15" s="759"/>
      <c r="P15" s="759"/>
    </row>
    <row r="16" spans="1:16" s="753" customFormat="1" ht="25" customHeight="1">
      <c r="A16" s="746"/>
      <c r="B16" s="478">
        <v>2021</v>
      </c>
      <c r="C16" s="479" t="s">
        <v>8</v>
      </c>
      <c r="D16" s="754">
        <v>521.34</v>
      </c>
      <c r="E16" s="754">
        <v>670.91</v>
      </c>
      <c r="F16" s="754">
        <v>176797.21</v>
      </c>
      <c r="G16" s="755">
        <v>137851.03</v>
      </c>
      <c r="H16" s="751"/>
      <c r="I16" s="761"/>
      <c r="J16" s="758"/>
      <c r="K16" s="758"/>
      <c r="L16" s="758"/>
      <c r="M16" s="758"/>
      <c r="N16" s="759"/>
      <c r="O16" s="759"/>
      <c r="P16" s="759"/>
    </row>
    <row r="17" spans="1:16" s="753" customFormat="1" ht="25" customHeight="1">
      <c r="A17" s="746"/>
      <c r="B17" s="478">
        <v>2021</v>
      </c>
      <c r="C17" s="479" t="s">
        <v>19</v>
      </c>
      <c r="D17" s="754">
        <v>689.02</v>
      </c>
      <c r="E17" s="754">
        <v>530.83000000000004</v>
      </c>
      <c r="F17" s="754">
        <v>229846.61</v>
      </c>
      <c r="G17" s="755">
        <v>52813.32</v>
      </c>
      <c r="H17" s="751"/>
      <c r="I17" s="752"/>
      <c r="J17" s="752"/>
      <c r="K17" s="752"/>
      <c r="L17" s="752"/>
      <c r="M17" s="758"/>
      <c r="N17" s="759"/>
      <c r="O17" s="759"/>
      <c r="P17" s="759"/>
    </row>
    <row r="18" spans="1:16" s="753" customFormat="1" ht="25" customHeight="1" thickBot="1">
      <c r="A18" s="746"/>
      <c r="B18" s="489">
        <v>2021</v>
      </c>
      <c r="C18" s="490" t="s">
        <v>20</v>
      </c>
      <c r="D18" s="756">
        <v>689.02</v>
      </c>
      <c r="E18" s="756">
        <v>530.83000000000004</v>
      </c>
      <c r="F18" s="756">
        <v>229846.61</v>
      </c>
      <c r="G18" s="757">
        <v>52813.32</v>
      </c>
      <c r="H18" s="751"/>
      <c r="I18" s="752"/>
      <c r="J18" s="752"/>
      <c r="K18" s="752"/>
      <c r="L18" s="752"/>
      <c r="M18" s="752"/>
    </row>
    <row r="19" spans="1:16" s="753" customFormat="1" ht="25" customHeight="1" thickTop="1">
      <c r="A19" s="746"/>
      <c r="B19" s="501">
        <v>2020</v>
      </c>
      <c r="C19" s="502" t="s">
        <v>21</v>
      </c>
      <c r="D19" s="678">
        <v>600.69000000000005</v>
      </c>
      <c r="E19" s="678">
        <v>599.34</v>
      </c>
      <c r="F19" s="678">
        <v>166822.23000000001</v>
      </c>
      <c r="G19" s="760">
        <v>19253.27</v>
      </c>
      <c r="H19" s="751"/>
      <c r="I19" s="752"/>
      <c r="J19" s="752"/>
      <c r="K19" s="752"/>
      <c r="L19" s="752"/>
      <c r="M19" s="752"/>
    </row>
    <row r="20" spans="1:16" s="753" customFormat="1" ht="25" customHeight="1">
      <c r="A20" s="746"/>
      <c r="B20" s="478">
        <v>2020</v>
      </c>
      <c r="C20" s="479" t="s">
        <v>8</v>
      </c>
      <c r="D20" s="754">
        <v>1391.08</v>
      </c>
      <c r="E20" s="754">
        <v>1916.78</v>
      </c>
      <c r="F20" s="754">
        <v>242815.51</v>
      </c>
      <c r="G20" s="755">
        <v>27361.79</v>
      </c>
      <c r="H20" s="751"/>
      <c r="I20" s="752"/>
      <c r="J20" s="752"/>
      <c r="K20" s="752"/>
      <c r="L20" s="752"/>
      <c r="M20" s="752"/>
    </row>
    <row r="21" spans="1:16" s="753" customFormat="1" ht="25" customHeight="1">
      <c r="A21" s="746"/>
      <c r="B21" s="478">
        <v>2020</v>
      </c>
      <c r="C21" s="479" t="s">
        <v>19</v>
      </c>
      <c r="D21" s="754">
        <v>114.69</v>
      </c>
      <c r="E21" s="754">
        <v>1204.92</v>
      </c>
      <c r="F21" s="754">
        <v>302381.84999999998</v>
      </c>
      <c r="G21" s="755">
        <v>17027.41</v>
      </c>
      <c r="H21" s="751"/>
      <c r="I21" s="752"/>
      <c r="J21" s="752"/>
      <c r="K21" s="752"/>
      <c r="L21" s="752"/>
      <c r="M21" s="752"/>
    </row>
    <row r="22" spans="1:16" s="753" customFormat="1" ht="25" customHeight="1" thickBot="1">
      <c r="A22" s="746"/>
      <c r="B22" s="489">
        <v>2020</v>
      </c>
      <c r="C22" s="490" t="s">
        <v>20</v>
      </c>
      <c r="D22" s="756">
        <v>2018.4</v>
      </c>
      <c r="E22" s="756">
        <v>2049.4899999999998</v>
      </c>
      <c r="F22" s="756">
        <v>258657.52</v>
      </c>
      <c r="G22" s="757">
        <v>17807.16</v>
      </c>
      <c r="H22" s="751"/>
      <c r="I22" s="752"/>
      <c r="J22" s="752"/>
      <c r="K22" s="752"/>
      <c r="L22" s="752"/>
      <c r="M22" s="752"/>
    </row>
    <row r="23" spans="1:16" s="753" customFormat="1" ht="25" customHeight="1" thickTop="1">
      <c r="A23" s="746"/>
      <c r="B23" s="501">
        <v>2019</v>
      </c>
      <c r="C23" s="502" t="s">
        <v>21</v>
      </c>
      <c r="D23" s="678">
        <v>2018.4</v>
      </c>
      <c r="E23" s="678">
        <v>2049.4899999999998</v>
      </c>
      <c r="F23" s="678">
        <v>258657.52</v>
      </c>
      <c r="G23" s="760">
        <v>17807.16</v>
      </c>
      <c r="H23" s="751"/>
      <c r="I23" s="752"/>
      <c r="J23" s="752"/>
      <c r="K23" s="752"/>
      <c r="L23" s="752"/>
      <c r="M23" s="752"/>
    </row>
    <row r="24" spans="1:16" s="753" customFormat="1" ht="25" customHeight="1">
      <c r="A24" s="746"/>
      <c r="B24" s="478">
        <v>2019</v>
      </c>
      <c r="C24" s="479" t="s">
        <v>8</v>
      </c>
      <c r="D24" s="754">
        <v>958.69</v>
      </c>
      <c r="E24" s="754">
        <v>1488.67</v>
      </c>
      <c r="F24" s="754">
        <v>296667.23</v>
      </c>
      <c r="G24" s="755">
        <v>3420.92</v>
      </c>
      <c r="H24" s="751"/>
      <c r="I24" s="752"/>
      <c r="J24" s="752"/>
      <c r="K24" s="752"/>
      <c r="L24" s="752"/>
      <c r="M24" s="752"/>
    </row>
    <row r="25" spans="1:16" s="753" customFormat="1" ht="25" customHeight="1">
      <c r="A25" s="746"/>
      <c r="B25" s="478">
        <v>2019</v>
      </c>
      <c r="C25" s="479" t="s">
        <v>19</v>
      </c>
      <c r="D25" s="754">
        <v>624.22</v>
      </c>
      <c r="E25" s="754">
        <v>1484.52</v>
      </c>
      <c r="F25" s="754">
        <v>256963.9</v>
      </c>
      <c r="G25" s="755">
        <v>3967.6</v>
      </c>
      <c r="H25" s="751"/>
      <c r="I25" s="752"/>
      <c r="J25" s="752"/>
      <c r="K25" s="752"/>
      <c r="L25" s="752"/>
      <c r="M25" s="752"/>
    </row>
    <row r="26" spans="1:16" s="753" customFormat="1" ht="25" customHeight="1" thickBot="1">
      <c r="A26" s="746"/>
      <c r="B26" s="489">
        <v>2019</v>
      </c>
      <c r="C26" s="490" t="s">
        <v>20</v>
      </c>
      <c r="D26" s="756">
        <v>960.12</v>
      </c>
      <c r="E26" s="756">
        <v>1916.47</v>
      </c>
      <c r="F26" s="756">
        <v>173755.61</v>
      </c>
      <c r="G26" s="757">
        <v>18219.419999999998</v>
      </c>
      <c r="H26" s="751"/>
      <c r="I26" s="752"/>
      <c r="J26" s="752"/>
      <c r="K26" s="752"/>
      <c r="L26" s="752"/>
      <c r="M26" s="752"/>
    </row>
    <row r="27" spans="1:16" s="753" customFormat="1" ht="25" customHeight="1" thickTop="1">
      <c r="A27" s="746"/>
      <c r="B27" s="501">
        <v>2018</v>
      </c>
      <c r="C27" s="502" t="s">
        <v>21</v>
      </c>
      <c r="D27" s="678">
        <v>1146.1199999999999</v>
      </c>
      <c r="E27" s="678">
        <v>4206.45</v>
      </c>
      <c r="F27" s="678">
        <v>151772.49</v>
      </c>
      <c r="G27" s="760">
        <v>21778.69</v>
      </c>
      <c r="H27" s="751"/>
      <c r="I27" s="752"/>
      <c r="J27" s="752"/>
      <c r="K27" s="752"/>
      <c r="L27" s="752"/>
      <c r="M27" s="752"/>
    </row>
    <row r="28" spans="1:16" s="753" customFormat="1" ht="25" customHeight="1">
      <c r="A28" s="746"/>
      <c r="B28" s="478">
        <v>2018</v>
      </c>
      <c r="C28" s="479" t="s">
        <v>8</v>
      </c>
      <c r="D28" s="754">
        <v>945.13</v>
      </c>
      <c r="E28" s="754">
        <v>3055.88</v>
      </c>
      <c r="F28" s="754">
        <v>179844.54</v>
      </c>
      <c r="G28" s="755">
        <v>22829.88</v>
      </c>
      <c r="H28" s="751"/>
      <c r="I28" s="752"/>
      <c r="J28" s="752"/>
      <c r="K28" s="752"/>
      <c r="L28" s="752"/>
      <c r="M28" s="752"/>
    </row>
    <row r="29" spans="1:16" s="753" customFormat="1" ht="25" customHeight="1">
      <c r="A29" s="746"/>
      <c r="B29" s="478">
        <v>2018</v>
      </c>
      <c r="C29" s="479" t="s">
        <v>19</v>
      </c>
      <c r="D29" s="754">
        <v>244.03</v>
      </c>
      <c r="E29" s="754">
        <v>928.42</v>
      </c>
      <c r="F29" s="754">
        <v>205736.69</v>
      </c>
      <c r="G29" s="755">
        <v>2066.2800000000002</v>
      </c>
      <c r="H29" s="751"/>
      <c r="I29" s="752"/>
      <c r="J29" s="752"/>
      <c r="K29" s="752"/>
      <c r="L29" s="752"/>
      <c r="M29" s="752"/>
    </row>
    <row r="30" spans="1:16" s="753" customFormat="1" ht="25" customHeight="1" thickBot="1">
      <c r="A30" s="746"/>
      <c r="B30" s="489">
        <v>2018</v>
      </c>
      <c r="C30" s="490" t="s">
        <v>20</v>
      </c>
      <c r="D30" s="756">
        <v>2932.22</v>
      </c>
      <c r="E30" s="756">
        <v>3230.3</v>
      </c>
      <c r="F30" s="756">
        <v>196279.39</v>
      </c>
      <c r="G30" s="757">
        <v>3726.59</v>
      </c>
      <c r="H30" s="751"/>
      <c r="I30" s="752"/>
      <c r="J30" s="752"/>
      <c r="K30" s="752"/>
      <c r="L30" s="752"/>
      <c r="M30" s="752"/>
    </row>
    <row r="31" spans="1:16" s="753" customFormat="1" ht="25" customHeight="1" thickTop="1">
      <c r="A31" s="746"/>
      <c r="B31" s="501">
        <v>2017</v>
      </c>
      <c r="C31" s="502" t="s">
        <v>21</v>
      </c>
      <c r="D31" s="678">
        <v>612.65</v>
      </c>
      <c r="E31" s="678">
        <v>291.18</v>
      </c>
      <c r="F31" s="678">
        <v>6214.37</v>
      </c>
      <c r="G31" s="760">
        <v>111.71</v>
      </c>
      <c r="H31" s="751"/>
      <c r="I31" s="752"/>
      <c r="J31" s="752"/>
      <c r="K31" s="752"/>
      <c r="L31" s="752"/>
      <c r="M31" s="752"/>
    </row>
    <row r="32" spans="1:16" s="753" customFormat="1" ht="25" customHeight="1">
      <c r="A32" s="746"/>
      <c r="B32" s="478">
        <v>2017</v>
      </c>
      <c r="C32" s="479" t="s">
        <v>8</v>
      </c>
      <c r="D32" s="754">
        <v>970.85</v>
      </c>
      <c r="E32" s="754">
        <v>682.8</v>
      </c>
      <c r="F32" s="754">
        <v>191456.91</v>
      </c>
      <c r="G32" s="755">
        <v>1910.22</v>
      </c>
      <c r="H32" s="751"/>
      <c r="I32" s="752"/>
      <c r="J32" s="752"/>
      <c r="K32" s="752"/>
      <c r="L32" s="752"/>
      <c r="M32" s="752"/>
    </row>
    <row r="33" spans="1:13" s="753" customFormat="1" ht="25" customHeight="1">
      <c r="A33" s="746"/>
      <c r="B33" s="478">
        <v>2017</v>
      </c>
      <c r="C33" s="479" t="s">
        <v>19</v>
      </c>
      <c r="D33" s="754">
        <v>2894.84</v>
      </c>
      <c r="E33" s="754">
        <v>1415.45</v>
      </c>
      <c r="F33" s="754">
        <v>213873.85</v>
      </c>
      <c r="G33" s="755">
        <v>2355.06</v>
      </c>
      <c r="H33" s="751"/>
      <c r="I33" s="752"/>
      <c r="J33" s="752"/>
      <c r="K33" s="752"/>
      <c r="L33" s="752"/>
      <c r="M33" s="752"/>
    </row>
    <row r="34" spans="1:13" s="753" customFormat="1" ht="25" customHeight="1" thickBot="1">
      <c r="A34" s="746"/>
      <c r="B34" s="489">
        <v>2017</v>
      </c>
      <c r="C34" s="490" t="s">
        <v>20</v>
      </c>
      <c r="D34" s="756">
        <v>539.35333330000003</v>
      </c>
      <c r="E34" s="756">
        <v>1083.2874870000001</v>
      </c>
      <c r="F34" s="756">
        <v>189481.92670000001</v>
      </c>
      <c r="G34" s="757">
        <v>118787.87330000001</v>
      </c>
      <c r="H34" s="751"/>
      <c r="I34" s="752"/>
      <c r="J34" s="752"/>
      <c r="K34" s="752"/>
      <c r="L34" s="752"/>
      <c r="M34" s="752"/>
    </row>
    <row r="35" spans="1:13" s="753" customFormat="1" ht="25" customHeight="1" thickTop="1">
      <c r="A35" s="746"/>
      <c r="B35" s="501">
        <v>2016</v>
      </c>
      <c r="C35" s="502" t="s">
        <v>21</v>
      </c>
      <c r="D35" s="678">
        <v>943.07</v>
      </c>
      <c r="E35" s="678">
        <v>892.53</v>
      </c>
      <c r="F35" s="678">
        <v>239817.92</v>
      </c>
      <c r="G35" s="760">
        <v>130115.05</v>
      </c>
      <c r="H35" s="751"/>
      <c r="I35" s="752"/>
      <c r="J35" s="752"/>
      <c r="K35" s="752"/>
      <c r="L35" s="752"/>
      <c r="M35" s="752"/>
    </row>
    <row r="36" spans="1:13" s="753" customFormat="1" ht="25" customHeight="1">
      <c r="A36" s="746"/>
      <c r="B36" s="478">
        <v>2016</v>
      </c>
      <c r="C36" s="479" t="s">
        <v>8</v>
      </c>
      <c r="D36" s="754">
        <v>1123.48</v>
      </c>
      <c r="E36" s="754">
        <v>967.19</v>
      </c>
      <c r="F36" s="754">
        <v>242880.95</v>
      </c>
      <c r="G36" s="755">
        <v>157717.79999999999</v>
      </c>
      <c r="H36" s="751"/>
      <c r="I36" s="752"/>
      <c r="J36" s="752"/>
      <c r="K36" s="752"/>
      <c r="L36" s="752"/>
      <c r="M36" s="752"/>
    </row>
    <row r="37" spans="1:13" s="753" customFormat="1" ht="25" customHeight="1">
      <c r="A37" s="746"/>
      <c r="B37" s="478">
        <v>2016</v>
      </c>
      <c r="C37" s="479" t="s">
        <v>19</v>
      </c>
      <c r="D37" s="754">
        <v>319.97000000000003</v>
      </c>
      <c r="E37" s="754">
        <v>1411.75</v>
      </c>
      <c r="F37" s="754">
        <v>260282.19</v>
      </c>
      <c r="G37" s="755">
        <v>111712.65</v>
      </c>
      <c r="H37" s="752"/>
      <c r="I37" s="752"/>
      <c r="J37" s="752"/>
      <c r="K37" s="752"/>
      <c r="L37" s="752"/>
      <c r="M37" s="752"/>
    </row>
    <row r="38" spans="1:13" s="753" customFormat="1" ht="25" customHeight="1" thickBot="1">
      <c r="A38" s="746"/>
      <c r="B38" s="489">
        <v>2016</v>
      </c>
      <c r="C38" s="490" t="s">
        <v>20</v>
      </c>
      <c r="D38" s="756">
        <v>229.3</v>
      </c>
      <c r="E38" s="756">
        <v>497.78</v>
      </c>
      <c r="F38" s="756">
        <v>276456.65999999997</v>
      </c>
      <c r="G38" s="757">
        <v>84981.67</v>
      </c>
      <c r="H38" s="751"/>
      <c r="I38" s="762"/>
      <c r="J38" s="762"/>
      <c r="K38" s="752"/>
      <c r="L38" s="752"/>
      <c r="M38" s="752"/>
    </row>
    <row r="39" spans="1:13" ht="25" customHeight="1" thickTop="1">
      <c r="A39" s="738"/>
      <c r="B39" s="501">
        <v>2015</v>
      </c>
      <c r="C39" s="502" t="s">
        <v>21</v>
      </c>
      <c r="D39" s="678">
        <v>531.61</v>
      </c>
      <c r="E39" s="678">
        <v>918.01</v>
      </c>
      <c r="F39" s="678">
        <v>251233.77</v>
      </c>
      <c r="G39" s="760">
        <v>182254.9</v>
      </c>
      <c r="H39" s="763"/>
      <c r="I39" s="762"/>
      <c r="J39" s="762"/>
      <c r="K39" s="762"/>
      <c r="L39" s="762"/>
      <c r="M39" s="764"/>
    </row>
    <row r="40" spans="1:13" s="753" customFormat="1" ht="25" customHeight="1">
      <c r="A40" s="746"/>
      <c r="B40" s="478">
        <v>2015</v>
      </c>
      <c r="C40" s="479" t="s">
        <v>8</v>
      </c>
      <c r="D40" s="754">
        <v>601.0477836</v>
      </c>
      <c r="E40" s="754">
        <v>738.121666</v>
      </c>
      <c r="F40" s="754" t="s">
        <v>210</v>
      </c>
      <c r="G40" s="755">
        <v>111597.92170000001</v>
      </c>
      <c r="H40" s="751"/>
      <c r="I40" s="762"/>
      <c r="J40" s="762"/>
      <c r="K40" s="752"/>
      <c r="L40" s="752"/>
      <c r="M40" s="752"/>
    </row>
    <row r="41" spans="1:13" s="753" customFormat="1" ht="25" customHeight="1">
      <c r="A41" s="746"/>
      <c r="B41" s="478">
        <v>2015</v>
      </c>
      <c r="C41" s="479" t="s">
        <v>19</v>
      </c>
      <c r="D41" s="754">
        <v>599.01500338906658</v>
      </c>
      <c r="E41" s="754">
        <v>483.33819389493334</v>
      </c>
      <c r="F41" s="754">
        <v>269517.77166666661</v>
      </c>
      <c r="G41" s="755">
        <v>147469.25</v>
      </c>
      <c r="H41" s="751"/>
      <c r="I41" s="762"/>
      <c r="J41" s="762"/>
      <c r="K41" s="752"/>
      <c r="L41" s="752"/>
      <c r="M41" s="752"/>
    </row>
    <row r="42" spans="1:13" s="753" customFormat="1" ht="25" customHeight="1" thickBot="1">
      <c r="A42" s="746"/>
      <c r="B42" s="489">
        <v>2015</v>
      </c>
      <c r="C42" s="490" t="s">
        <v>20</v>
      </c>
      <c r="D42" s="756">
        <v>407.49200000000002</v>
      </c>
      <c r="E42" s="756">
        <v>628.92187661200001</v>
      </c>
      <c r="F42" s="756">
        <v>312740.17166666657</v>
      </c>
      <c r="G42" s="757">
        <v>94191.948333333363</v>
      </c>
      <c r="H42" s="751"/>
      <c r="I42" s="762"/>
      <c r="J42" s="762"/>
      <c r="K42" s="752"/>
      <c r="L42" s="752"/>
      <c r="M42" s="752"/>
    </row>
    <row r="43" spans="1:13" ht="25" customHeight="1" thickTop="1">
      <c r="A43" s="738"/>
      <c r="B43" s="501">
        <v>2014</v>
      </c>
      <c r="C43" s="502" t="s">
        <v>21</v>
      </c>
      <c r="D43" s="678">
        <v>1836.93</v>
      </c>
      <c r="E43" s="678">
        <v>740.39</v>
      </c>
      <c r="F43" s="678">
        <v>278002.28999999998</v>
      </c>
      <c r="G43" s="760">
        <v>188641.66</v>
      </c>
      <c r="H43" s="763"/>
      <c r="I43" s="762"/>
      <c r="J43" s="762"/>
      <c r="K43" s="762"/>
      <c r="L43" s="762"/>
      <c r="M43" s="764"/>
    </row>
    <row r="44" spans="1:13" ht="25" customHeight="1">
      <c r="A44" s="738"/>
      <c r="B44" s="478">
        <v>2014</v>
      </c>
      <c r="C44" s="479" t="s">
        <v>8</v>
      </c>
      <c r="D44" s="754">
        <v>375.05</v>
      </c>
      <c r="E44" s="754">
        <v>321.45</v>
      </c>
      <c r="F44" s="754">
        <v>344242.63</v>
      </c>
      <c r="G44" s="755">
        <v>116284.22</v>
      </c>
      <c r="H44" s="763"/>
      <c r="I44" s="762"/>
      <c r="J44" s="762"/>
      <c r="K44" s="762"/>
      <c r="L44" s="762"/>
      <c r="M44" s="764"/>
    </row>
    <row r="45" spans="1:13" ht="25" customHeight="1">
      <c r="A45" s="738"/>
      <c r="B45" s="478">
        <v>2014</v>
      </c>
      <c r="C45" s="479" t="s">
        <v>19</v>
      </c>
      <c r="D45" s="754">
        <v>553.46</v>
      </c>
      <c r="E45" s="754">
        <v>1029.58</v>
      </c>
      <c r="F45" s="754">
        <v>282447.75</v>
      </c>
      <c r="G45" s="755">
        <v>117861.06</v>
      </c>
      <c r="H45" s="763"/>
      <c r="I45" s="762"/>
      <c r="J45" s="762"/>
      <c r="K45" s="762"/>
      <c r="L45" s="762"/>
      <c r="M45" s="764"/>
    </row>
    <row r="46" spans="1:13" ht="25" customHeight="1" thickBot="1">
      <c r="A46" s="738"/>
      <c r="B46" s="489">
        <v>2014</v>
      </c>
      <c r="C46" s="490" t="s">
        <v>20</v>
      </c>
      <c r="D46" s="756">
        <v>5979.26</v>
      </c>
      <c r="E46" s="756">
        <v>1454.83</v>
      </c>
      <c r="F46" s="756" t="s">
        <v>210</v>
      </c>
      <c r="G46" s="757">
        <v>176284.3</v>
      </c>
      <c r="H46" s="763"/>
      <c r="I46" s="762"/>
      <c r="J46" s="762"/>
      <c r="K46" s="762"/>
      <c r="L46" s="762"/>
      <c r="M46" s="764"/>
    </row>
    <row r="47" spans="1:13" ht="25" customHeight="1" thickTop="1">
      <c r="A47" s="738"/>
      <c r="B47" s="501">
        <v>2013</v>
      </c>
      <c r="C47" s="502" t="s">
        <v>21</v>
      </c>
      <c r="D47" s="678">
        <v>5961.98</v>
      </c>
      <c r="E47" s="678">
        <v>748.37</v>
      </c>
      <c r="F47" s="678">
        <v>137704.76999999999</v>
      </c>
      <c r="G47" s="760">
        <v>178239.05</v>
      </c>
      <c r="H47" s="763"/>
      <c r="I47" s="762"/>
      <c r="J47" s="762"/>
      <c r="K47" s="762"/>
      <c r="L47" s="762"/>
      <c r="M47" s="764"/>
    </row>
    <row r="48" spans="1:13" ht="25" customHeight="1">
      <c r="A48" s="738"/>
      <c r="B48" s="478">
        <v>2013</v>
      </c>
      <c r="C48" s="479" t="s">
        <v>8</v>
      </c>
      <c r="D48" s="754">
        <v>3023.21</v>
      </c>
      <c r="E48" s="754">
        <v>2225.91</v>
      </c>
      <c r="F48" s="754">
        <v>211930.82</v>
      </c>
      <c r="G48" s="755">
        <v>147031.29</v>
      </c>
      <c r="H48" s="763"/>
      <c r="I48" s="762"/>
      <c r="J48" s="762"/>
      <c r="K48" s="762"/>
      <c r="L48" s="762"/>
      <c r="M48" s="764"/>
    </row>
    <row r="49" spans="1:17" ht="25" customHeight="1">
      <c r="A49" s="738"/>
      <c r="B49" s="478">
        <v>2013</v>
      </c>
      <c r="C49" s="479" t="s">
        <v>19</v>
      </c>
      <c r="D49" s="754">
        <v>1035.04</v>
      </c>
      <c r="E49" s="754">
        <v>1515.4</v>
      </c>
      <c r="F49" s="754">
        <v>225111.94</v>
      </c>
      <c r="G49" s="755">
        <v>111860.53</v>
      </c>
      <c r="H49" s="763"/>
      <c r="I49" s="764"/>
      <c r="J49" s="764"/>
      <c r="K49" s="764"/>
      <c r="L49" s="764"/>
      <c r="M49" s="764"/>
    </row>
    <row r="50" spans="1:17" ht="25" customHeight="1" thickBot="1">
      <c r="A50" s="738"/>
      <c r="B50" s="489">
        <v>2013</v>
      </c>
      <c r="C50" s="490" t="s">
        <v>20</v>
      </c>
      <c r="D50" s="756">
        <v>227.95500000000001</v>
      </c>
      <c r="E50" s="756">
        <v>126.421256</v>
      </c>
      <c r="F50" s="756">
        <v>186376.19500000001</v>
      </c>
      <c r="G50" s="757">
        <v>129956.397</v>
      </c>
      <c r="H50" s="763"/>
      <c r="I50" s="764"/>
      <c r="J50" s="764"/>
      <c r="K50" s="764"/>
      <c r="L50" s="764"/>
      <c r="M50" s="764"/>
    </row>
    <row r="51" spans="1:17" ht="25" customHeight="1" thickTop="1">
      <c r="A51" s="738"/>
      <c r="B51" s="501">
        <v>2012</v>
      </c>
      <c r="C51" s="502" t="s">
        <v>21</v>
      </c>
      <c r="D51" s="678">
        <v>753.94100000000003</v>
      </c>
      <c r="E51" s="678">
        <v>1526.126</v>
      </c>
      <c r="F51" s="678">
        <v>253792.98699999999</v>
      </c>
      <c r="G51" s="760">
        <v>114345</v>
      </c>
      <c r="H51" s="763"/>
      <c r="I51" s="764"/>
      <c r="J51" s="764"/>
      <c r="K51" s="764"/>
      <c r="L51" s="764"/>
      <c r="M51" s="764"/>
    </row>
    <row r="52" spans="1:17" ht="25" customHeight="1">
      <c r="A52" s="738"/>
      <c r="B52" s="478">
        <v>2012</v>
      </c>
      <c r="C52" s="479" t="s">
        <v>8</v>
      </c>
      <c r="D52" s="754">
        <v>494.12333333333368</v>
      </c>
      <c r="E52" s="754">
        <v>265.55333333333328</v>
      </c>
      <c r="F52" s="754">
        <v>5917.0933333333369</v>
      </c>
      <c r="G52" s="755">
        <v>6341.6866666666656</v>
      </c>
      <c r="H52" s="763"/>
      <c r="I52" s="764"/>
      <c r="J52" s="764"/>
      <c r="K52" s="764"/>
      <c r="L52" s="764"/>
      <c r="M52" s="764"/>
    </row>
    <row r="53" spans="1:17" ht="25" customHeight="1">
      <c r="A53" s="738"/>
      <c r="B53" s="478">
        <v>2012</v>
      </c>
      <c r="C53" s="479" t="s">
        <v>19</v>
      </c>
      <c r="D53" s="754">
        <v>1005.12</v>
      </c>
      <c r="E53" s="754">
        <v>68.94</v>
      </c>
      <c r="F53" s="754">
        <v>4609.3999999999996</v>
      </c>
      <c r="G53" s="755">
        <v>5754.25</v>
      </c>
      <c r="H53" s="763"/>
      <c r="I53" s="764"/>
      <c r="J53" s="764"/>
      <c r="K53" s="764"/>
      <c r="L53" s="762"/>
      <c r="M53" s="762"/>
      <c r="N53" s="765"/>
      <c r="O53" s="765"/>
      <c r="P53" s="765"/>
      <c r="Q53" s="765"/>
    </row>
    <row r="54" spans="1:17" ht="25" customHeight="1" thickBot="1">
      <c r="A54" s="738"/>
      <c r="B54" s="489">
        <v>2012</v>
      </c>
      <c r="C54" s="490" t="s">
        <v>20</v>
      </c>
      <c r="D54" s="756">
        <v>2063.336667</v>
      </c>
      <c r="E54" s="756">
        <v>1103.02</v>
      </c>
      <c r="F54" s="756">
        <v>2530.396667</v>
      </c>
      <c r="G54" s="757">
        <v>3864.2966670000001</v>
      </c>
      <c r="H54" s="763"/>
      <c r="I54" s="764"/>
      <c r="J54" s="764"/>
      <c r="K54" s="764"/>
      <c r="L54" s="762"/>
      <c r="M54" s="762"/>
      <c r="N54" s="765"/>
      <c r="O54" s="765"/>
      <c r="P54" s="765"/>
      <c r="Q54" s="765"/>
    </row>
    <row r="55" spans="1:17" ht="25" customHeight="1" thickTop="1">
      <c r="A55" s="738"/>
      <c r="B55" s="501">
        <v>2011</v>
      </c>
      <c r="C55" s="502" t="s">
        <v>21</v>
      </c>
      <c r="D55" s="678">
        <v>5280.65</v>
      </c>
      <c r="E55" s="678">
        <v>133.57</v>
      </c>
      <c r="F55" s="678">
        <v>5983.39</v>
      </c>
      <c r="G55" s="760">
        <v>4750</v>
      </c>
      <c r="H55" s="763"/>
      <c r="I55" s="764"/>
      <c r="J55" s="764"/>
      <c r="K55" s="764"/>
      <c r="L55" s="762"/>
      <c r="M55" s="762"/>
      <c r="N55" s="765"/>
      <c r="O55" s="765"/>
      <c r="P55" s="765"/>
      <c r="Q55" s="765"/>
    </row>
    <row r="56" spans="1:17" ht="25" customHeight="1">
      <c r="A56" s="738"/>
      <c r="B56" s="478">
        <v>2011</v>
      </c>
      <c r="C56" s="479" t="s">
        <v>8</v>
      </c>
      <c r="D56" s="754">
        <v>5280.65</v>
      </c>
      <c r="E56" s="754">
        <v>133.57</v>
      </c>
      <c r="F56" s="754">
        <v>5983.39</v>
      </c>
      <c r="G56" s="755">
        <v>4750</v>
      </c>
      <c r="H56" s="763"/>
      <c r="I56" s="764"/>
      <c r="J56" s="764"/>
      <c r="K56" s="764"/>
      <c r="L56" s="762"/>
      <c r="M56" s="762"/>
      <c r="N56" s="765"/>
      <c r="O56" s="765"/>
      <c r="P56" s="765"/>
      <c r="Q56" s="765"/>
    </row>
    <row r="57" spans="1:17" ht="25" customHeight="1">
      <c r="A57" s="738"/>
      <c r="B57" s="478">
        <v>2011</v>
      </c>
      <c r="C57" s="479" t="s">
        <v>19</v>
      </c>
      <c r="D57" s="754">
        <v>4122.32</v>
      </c>
      <c r="E57" s="754">
        <v>60.91</v>
      </c>
      <c r="F57" s="754">
        <v>5346.52</v>
      </c>
      <c r="G57" s="755">
        <v>3872.43</v>
      </c>
      <c r="H57" s="763"/>
      <c r="I57" s="764"/>
      <c r="J57" s="764"/>
      <c r="K57" s="764"/>
      <c r="L57" s="762"/>
      <c r="M57" s="762"/>
      <c r="N57" s="765"/>
      <c r="O57" s="765"/>
      <c r="P57" s="765"/>
      <c r="Q57" s="765"/>
    </row>
    <row r="58" spans="1:17" ht="25" customHeight="1" thickBot="1">
      <c r="A58" s="738"/>
      <c r="B58" s="489">
        <v>2011</v>
      </c>
      <c r="C58" s="490" t="s">
        <v>20</v>
      </c>
      <c r="D58" s="756">
        <v>2326.3000000000002</v>
      </c>
      <c r="E58" s="756">
        <v>90.87</v>
      </c>
      <c r="F58" s="756">
        <v>5187.99</v>
      </c>
      <c r="G58" s="757">
        <v>2788.47</v>
      </c>
      <c r="H58" s="763"/>
      <c r="I58" s="764"/>
      <c r="J58" s="764"/>
      <c r="K58" s="764"/>
      <c r="L58" s="762"/>
      <c r="M58" s="762"/>
      <c r="N58" s="765"/>
      <c r="O58" s="765"/>
      <c r="P58" s="765"/>
      <c r="Q58" s="765"/>
    </row>
    <row r="59" spans="1:17" ht="25" customHeight="1" thickTop="1">
      <c r="A59" s="738"/>
      <c r="B59" s="501">
        <v>2010</v>
      </c>
      <c r="C59" s="502" t="s">
        <v>21</v>
      </c>
      <c r="D59" s="678">
        <v>2536.84</v>
      </c>
      <c r="E59" s="678">
        <v>94.09</v>
      </c>
      <c r="F59" s="678">
        <v>5021</v>
      </c>
      <c r="G59" s="760">
        <v>3336.02</v>
      </c>
      <c r="H59" s="763"/>
      <c r="I59" s="764"/>
      <c r="J59" s="764"/>
      <c r="K59" s="764"/>
      <c r="L59" s="762"/>
      <c r="M59" s="762"/>
      <c r="N59" s="765"/>
      <c r="O59" s="765"/>
      <c r="P59" s="765"/>
      <c r="Q59" s="765"/>
    </row>
    <row r="60" spans="1:17" ht="25" customHeight="1">
      <c r="A60" s="738"/>
      <c r="B60" s="478">
        <v>2010</v>
      </c>
      <c r="C60" s="479" t="s">
        <v>8</v>
      </c>
      <c r="D60" s="754">
        <v>1887.47</v>
      </c>
      <c r="E60" s="754">
        <v>66.08</v>
      </c>
      <c r="F60" s="754">
        <v>3680.4</v>
      </c>
      <c r="G60" s="755">
        <v>3063.88</v>
      </c>
      <c r="H60" s="763"/>
      <c r="I60" s="764"/>
      <c r="J60" s="764"/>
      <c r="K60" s="764"/>
      <c r="L60" s="762"/>
      <c r="M60" s="762"/>
      <c r="N60" s="765"/>
      <c r="O60" s="765"/>
      <c r="P60" s="765"/>
      <c r="Q60" s="765"/>
    </row>
    <row r="61" spans="1:17" ht="25" customHeight="1">
      <c r="A61" s="738"/>
      <c r="B61" s="478">
        <v>2010</v>
      </c>
      <c r="C61" s="479" t="s">
        <v>19</v>
      </c>
      <c r="D61" s="754">
        <v>848</v>
      </c>
      <c r="E61" s="754">
        <v>99</v>
      </c>
      <c r="F61" s="754">
        <v>4516</v>
      </c>
      <c r="G61" s="755">
        <v>2015</v>
      </c>
      <c r="H61" s="763"/>
      <c r="I61" s="764"/>
      <c r="J61" s="764"/>
      <c r="K61" s="764"/>
      <c r="L61" s="762"/>
      <c r="M61" s="762"/>
      <c r="N61" s="765"/>
      <c r="O61" s="765"/>
      <c r="P61" s="765"/>
      <c r="Q61" s="765"/>
    </row>
    <row r="62" spans="1:17" ht="25" customHeight="1" thickBot="1">
      <c r="A62" s="738"/>
      <c r="B62" s="489">
        <v>2010</v>
      </c>
      <c r="C62" s="490" t="s">
        <v>20</v>
      </c>
      <c r="D62" s="756">
        <v>1895.34</v>
      </c>
      <c r="E62" s="756">
        <v>107.78</v>
      </c>
      <c r="F62" s="756">
        <v>4050.08</v>
      </c>
      <c r="G62" s="757">
        <v>4708.45</v>
      </c>
      <c r="H62" s="763"/>
      <c r="I62" s="764"/>
      <c r="J62" s="764"/>
      <c r="K62" s="764"/>
      <c r="L62" s="762"/>
      <c r="M62" s="762"/>
      <c r="N62" s="765"/>
      <c r="O62" s="765"/>
      <c r="P62" s="765"/>
      <c r="Q62" s="765"/>
    </row>
    <row r="63" spans="1:17" ht="25" customHeight="1" thickTop="1">
      <c r="A63" s="738"/>
      <c r="B63" s="501">
        <v>2009</v>
      </c>
      <c r="C63" s="502" t="s">
        <v>21</v>
      </c>
      <c r="D63" s="678">
        <v>285</v>
      </c>
      <c r="E63" s="678">
        <v>111</v>
      </c>
      <c r="F63" s="678">
        <v>5815</v>
      </c>
      <c r="G63" s="760">
        <v>2508</v>
      </c>
      <c r="H63" s="763"/>
      <c r="I63" s="764"/>
      <c r="J63" s="764"/>
      <c r="K63" s="764"/>
      <c r="L63" s="762"/>
      <c r="M63" s="762"/>
      <c r="N63" s="765"/>
      <c r="O63" s="765"/>
      <c r="P63" s="765"/>
      <c r="Q63" s="765"/>
    </row>
    <row r="64" spans="1:17" ht="25" customHeight="1">
      <c r="A64" s="738"/>
      <c r="B64" s="478">
        <v>2009</v>
      </c>
      <c r="C64" s="479" t="s">
        <v>8</v>
      </c>
      <c r="D64" s="754">
        <v>476</v>
      </c>
      <c r="E64" s="754">
        <v>107</v>
      </c>
      <c r="F64" s="754">
        <v>6048</v>
      </c>
      <c r="G64" s="755">
        <v>2630</v>
      </c>
      <c r="H64" s="763"/>
      <c r="I64" s="764"/>
      <c r="J64" s="764"/>
      <c r="K64" s="764"/>
      <c r="L64" s="762"/>
      <c r="M64" s="762"/>
      <c r="N64" s="765"/>
      <c r="O64" s="765"/>
      <c r="P64" s="765"/>
      <c r="Q64" s="765"/>
    </row>
    <row r="65" spans="1:17" ht="25" customHeight="1">
      <c r="A65" s="738"/>
      <c r="B65" s="478">
        <v>2009</v>
      </c>
      <c r="C65" s="479" t="s">
        <v>19</v>
      </c>
      <c r="D65" s="754">
        <v>255</v>
      </c>
      <c r="E65" s="754">
        <v>95</v>
      </c>
      <c r="F65" s="754">
        <v>6366</v>
      </c>
      <c r="G65" s="755">
        <v>2630</v>
      </c>
      <c r="H65" s="763"/>
      <c r="I65" s="764"/>
      <c r="J65" s="764"/>
      <c r="K65" s="764"/>
      <c r="L65" s="762"/>
      <c r="M65" s="762"/>
      <c r="N65" s="765"/>
      <c r="O65" s="765"/>
      <c r="P65" s="765"/>
      <c r="Q65" s="765"/>
    </row>
    <row r="66" spans="1:17" ht="25" customHeight="1" thickBot="1">
      <c r="A66" s="738"/>
      <c r="B66" s="489">
        <v>2009</v>
      </c>
      <c r="C66" s="490" t="s">
        <v>20</v>
      </c>
      <c r="D66" s="756">
        <v>304</v>
      </c>
      <c r="E66" s="756">
        <v>398</v>
      </c>
      <c r="F66" s="756">
        <v>5315</v>
      </c>
      <c r="G66" s="757">
        <v>1538</v>
      </c>
      <c r="H66" s="763"/>
      <c r="I66" s="764"/>
      <c r="J66" s="764"/>
      <c r="K66" s="764"/>
      <c r="L66" s="762"/>
      <c r="M66" s="762"/>
      <c r="N66" s="765"/>
      <c r="O66" s="765"/>
      <c r="P66" s="765"/>
      <c r="Q66" s="765"/>
    </row>
    <row r="67" spans="1:17" ht="25" customHeight="1" thickTop="1">
      <c r="A67" s="738"/>
      <c r="B67" s="501">
        <v>2008</v>
      </c>
      <c r="C67" s="502" t="s">
        <v>21</v>
      </c>
      <c r="D67" s="678">
        <v>373</v>
      </c>
      <c r="E67" s="678">
        <v>88</v>
      </c>
      <c r="F67" s="678">
        <v>4387</v>
      </c>
      <c r="G67" s="760">
        <v>1833</v>
      </c>
      <c r="H67" s="763"/>
      <c r="I67" s="764"/>
      <c r="J67" s="764"/>
      <c r="K67" s="764"/>
      <c r="L67" s="762"/>
      <c r="M67" s="762"/>
      <c r="N67" s="765"/>
      <c r="O67" s="765"/>
      <c r="P67" s="765"/>
      <c r="Q67" s="765"/>
    </row>
    <row r="68" spans="1:17" ht="25" customHeight="1">
      <c r="A68" s="738"/>
      <c r="B68" s="478">
        <v>2008</v>
      </c>
      <c r="C68" s="479" t="s">
        <v>8</v>
      </c>
      <c r="D68" s="754">
        <v>155</v>
      </c>
      <c r="E68" s="754">
        <v>165</v>
      </c>
      <c r="F68" s="754">
        <v>2985</v>
      </c>
      <c r="G68" s="755">
        <v>1233</v>
      </c>
      <c r="H68" s="763"/>
      <c r="I68" s="764"/>
      <c r="J68" s="764"/>
      <c r="K68" s="764"/>
      <c r="L68" s="764"/>
      <c r="M68" s="764"/>
    </row>
    <row r="69" spans="1:17" ht="25" customHeight="1">
      <c r="A69" s="738"/>
      <c r="B69" s="478">
        <v>2008</v>
      </c>
      <c r="C69" s="479" t="s">
        <v>19</v>
      </c>
      <c r="D69" s="754">
        <v>757</v>
      </c>
      <c r="E69" s="754">
        <v>189</v>
      </c>
      <c r="F69" s="754">
        <v>5535</v>
      </c>
      <c r="G69" s="755">
        <v>2312</v>
      </c>
      <c r="H69" s="763"/>
      <c r="I69" s="764"/>
      <c r="J69" s="764"/>
      <c r="K69" s="764"/>
      <c r="L69" s="764"/>
      <c r="M69" s="764"/>
    </row>
    <row r="70" spans="1:17" ht="25" customHeight="1" thickBot="1">
      <c r="A70" s="738"/>
      <c r="B70" s="489">
        <v>2008</v>
      </c>
      <c r="C70" s="490" t="s">
        <v>20</v>
      </c>
      <c r="D70" s="756">
        <v>592.54999999999995</v>
      </c>
      <c r="E70" s="756">
        <v>74.680000000000007</v>
      </c>
      <c r="F70" s="756">
        <v>5662.67</v>
      </c>
      <c r="G70" s="757">
        <v>721.86</v>
      </c>
      <c r="H70" s="763"/>
      <c r="I70" s="764"/>
      <c r="J70" s="764"/>
      <c r="K70" s="764"/>
      <c r="L70" s="764"/>
      <c r="M70" s="764"/>
    </row>
    <row r="71" spans="1:17" ht="25" customHeight="1" thickTop="1">
      <c r="A71" s="738"/>
      <c r="B71" s="501">
        <v>2007</v>
      </c>
      <c r="C71" s="502" t="s">
        <v>21</v>
      </c>
      <c r="D71" s="678">
        <v>798.13</v>
      </c>
      <c r="E71" s="678">
        <v>118.03</v>
      </c>
      <c r="F71" s="678">
        <v>5663.79</v>
      </c>
      <c r="G71" s="760">
        <v>1558.16</v>
      </c>
      <c r="H71" s="763"/>
      <c r="I71" s="764"/>
      <c r="J71" s="764"/>
      <c r="K71" s="764"/>
      <c r="L71" s="764"/>
      <c r="M71" s="764"/>
    </row>
    <row r="72" spans="1:17" ht="25" customHeight="1">
      <c r="A72" s="738"/>
      <c r="B72" s="478">
        <v>2007</v>
      </c>
      <c r="C72" s="479" t="s">
        <v>8</v>
      </c>
      <c r="D72" s="754">
        <v>126.74</v>
      </c>
      <c r="E72" s="754">
        <v>106.42</v>
      </c>
      <c r="F72" s="754">
        <v>4459.67</v>
      </c>
      <c r="G72" s="755">
        <v>826.16</v>
      </c>
      <c r="H72" s="763"/>
      <c r="I72" s="764"/>
      <c r="J72" s="764"/>
      <c r="K72" s="764"/>
      <c r="L72" s="764"/>
      <c r="M72" s="764"/>
    </row>
    <row r="73" spans="1:17" ht="25" customHeight="1">
      <c r="A73" s="738"/>
      <c r="B73" s="478">
        <v>2007</v>
      </c>
      <c r="C73" s="479" t="s">
        <v>19</v>
      </c>
      <c r="D73" s="754">
        <v>192</v>
      </c>
      <c r="E73" s="754">
        <v>221</v>
      </c>
      <c r="F73" s="754">
        <v>0</v>
      </c>
      <c r="G73" s="755">
        <v>1653</v>
      </c>
      <c r="H73" s="763"/>
      <c r="I73" s="764"/>
      <c r="J73" s="764"/>
      <c r="K73" s="764"/>
      <c r="L73" s="764"/>
      <c r="M73" s="764"/>
    </row>
    <row r="74" spans="1:17" ht="25" customHeight="1" thickBot="1">
      <c r="A74" s="738"/>
      <c r="B74" s="489">
        <v>2007</v>
      </c>
      <c r="C74" s="490" t="s">
        <v>20</v>
      </c>
      <c r="D74" s="756">
        <v>112</v>
      </c>
      <c r="E74" s="756">
        <v>127</v>
      </c>
      <c r="F74" s="756">
        <v>0</v>
      </c>
      <c r="G74" s="757">
        <v>718</v>
      </c>
      <c r="H74" s="763"/>
      <c r="I74" s="764"/>
      <c r="J74" s="764"/>
      <c r="K74" s="764"/>
      <c r="L74" s="764"/>
      <c r="M74" s="764"/>
    </row>
    <row r="75" spans="1:17" ht="25" customHeight="1" thickTop="1">
      <c r="A75" s="738"/>
      <c r="B75" s="501">
        <v>2006</v>
      </c>
      <c r="C75" s="502" t="s">
        <v>21</v>
      </c>
      <c r="D75" s="678">
        <v>596.21</v>
      </c>
      <c r="E75" s="678">
        <v>103.45</v>
      </c>
      <c r="F75" s="678">
        <v>0</v>
      </c>
      <c r="G75" s="760">
        <v>15.27</v>
      </c>
      <c r="H75" s="763"/>
      <c r="I75" s="764"/>
      <c r="J75" s="764"/>
      <c r="K75" s="764"/>
      <c r="L75" s="764"/>
      <c r="M75" s="764"/>
    </row>
    <row r="76" spans="1:17" ht="25" customHeight="1">
      <c r="A76" s="738"/>
      <c r="B76" s="478">
        <v>2006</v>
      </c>
      <c r="C76" s="479" t="s">
        <v>8</v>
      </c>
      <c r="D76" s="754">
        <v>370</v>
      </c>
      <c r="E76" s="754">
        <v>301</v>
      </c>
      <c r="F76" s="754">
        <v>0</v>
      </c>
      <c r="G76" s="755">
        <v>11249</v>
      </c>
      <c r="H76" s="763"/>
      <c r="I76" s="764"/>
      <c r="J76" s="764"/>
      <c r="K76" s="764"/>
      <c r="L76" s="764"/>
      <c r="M76" s="764"/>
    </row>
    <row r="77" spans="1:17" ht="25" customHeight="1">
      <c r="A77" s="738"/>
      <c r="B77" s="478">
        <v>2006</v>
      </c>
      <c r="C77" s="479" t="s">
        <v>19</v>
      </c>
      <c r="D77" s="754">
        <v>321.64999999999998</v>
      </c>
      <c r="E77" s="754">
        <v>206.96</v>
      </c>
      <c r="F77" s="754">
        <v>0</v>
      </c>
      <c r="G77" s="755">
        <v>250.31</v>
      </c>
      <c r="H77" s="763"/>
      <c r="I77" s="764"/>
      <c r="J77" s="764"/>
      <c r="K77" s="764"/>
      <c r="L77" s="764"/>
      <c r="M77" s="764"/>
    </row>
    <row r="78" spans="1:17" ht="25" customHeight="1" thickBot="1">
      <c r="A78" s="738"/>
      <c r="B78" s="508">
        <v>2006</v>
      </c>
      <c r="C78" s="509" t="s">
        <v>20</v>
      </c>
      <c r="D78" s="766">
        <v>150</v>
      </c>
      <c r="E78" s="766">
        <v>113</v>
      </c>
      <c r="F78" s="766">
        <v>6027</v>
      </c>
      <c r="G78" s="767">
        <v>312</v>
      </c>
      <c r="H78" s="763"/>
      <c r="I78" s="764"/>
      <c r="J78" s="764"/>
      <c r="K78" s="764"/>
      <c r="L78" s="764"/>
      <c r="M78" s="764"/>
    </row>
    <row r="79" spans="1:17" ht="16" thickTop="1">
      <c r="A79" s="738"/>
      <c r="B79" s="922" t="s">
        <v>777</v>
      </c>
      <c r="C79" s="922"/>
      <c r="D79" s="922"/>
      <c r="E79" s="922"/>
      <c r="F79" s="922"/>
      <c r="G79" s="922"/>
      <c r="H79" s="922"/>
      <c r="I79" s="922"/>
      <c r="J79" s="922"/>
      <c r="K79" s="922"/>
      <c r="L79" s="922"/>
      <c r="M79" s="922"/>
    </row>
    <row r="80" spans="1:17" ht="15.5">
      <c r="A80" s="738"/>
      <c r="B80" s="768"/>
      <c r="C80" s="769"/>
      <c r="D80" s="770"/>
      <c r="E80" s="770"/>
      <c r="F80" s="770"/>
      <c r="G80" s="770"/>
      <c r="H80" s="763"/>
      <c r="I80" s="764"/>
      <c r="J80" s="764"/>
      <c r="K80" s="764"/>
      <c r="L80" s="764"/>
      <c r="M80" s="764"/>
    </row>
    <row r="81" spans="3:13" ht="16.5">
      <c r="C81" s="923"/>
      <c r="D81" s="923"/>
      <c r="E81" s="923"/>
      <c r="F81" s="923"/>
      <c r="G81" s="771"/>
      <c r="H81" s="771"/>
      <c r="I81" s="771"/>
      <c r="J81" s="771"/>
      <c r="K81" s="771"/>
      <c r="L81" s="771"/>
      <c r="M81" s="771"/>
    </row>
  </sheetData>
  <mergeCells count="2">
    <mergeCell ref="B79:M79"/>
    <mergeCell ref="C81:F81"/>
  </mergeCells>
  <pageMargins left="0.5" right="0.5" top="0.5" bottom="1.125" header="0.5" footer="0.5"/>
  <pageSetup orientation="portrait" r:id="rId1"/>
  <headerFooter alignWithMargins="0">
    <oddFooter>&amp;R&amp;"Arial"&amp;10 Page &amp;P of &amp;N &amp;R&amp;"Arial"&amp;10 Page &amp;P of &amp;N
&amp;K008004&amp;10&amp;"Calibri"Official&amp;L&lt;GVMARKUP&gt;&amp;C&amp;K008004&amp;10&amp;"Calibri"Official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08782-CB54-4989-9C53-199BE4852317}">
  <sheetPr published="0" codeName="Sheet12">
    <tabColor rgb="FF92D050"/>
    <outlinePr summaryBelow="0" summaryRight="0"/>
  </sheetPr>
  <dimension ref="A1:M78"/>
  <sheetViews>
    <sheetView showGridLines="0" zoomScaleNormal="100" zoomScalePageLayoutView="75" workbookViewId="0">
      <selection activeCell="G5" sqref="G5"/>
    </sheetView>
  </sheetViews>
  <sheetFormatPr defaultColWidth="8.81640625" defaultRowHeight="15.5"/>
  <cols>
    <col min="1" max="1" width="12" style="762" customWidth="1"/>
    <col min="2" max="2" width="9.453125" style="762" customWidth="1"/>
    <col min="3" max="3" width="9.26953125" style="762" customWidth="1"/>
    <col min="4" max="4" width="14.54296875" style="762" bestFit="1" customWidth="1"/>
    <col min="5" max="5" width="15.81640625" style="762" bestFit="1" customWidth="1"/>
    <col min="6" max="6" width="8" style="762" customWidth="1"/>
    <col min="7" max="7" width="14.26953125" style="762" bestFit="1" customWidth="1"/>
    <col min="8" max="8" width="10.26953125" style="762" bestFit="1" customWidth="1"/>
    <col min="9" max="9" width="9" style="762" bestFit="1" customWidth="1"/>
    <col min="10" max="10" width="9.26953125" style="762" bestFit="1" customWidth="1"/>
    <col min="11" max="16384" width="8.81640625" style="762"/>
  </cols>
  <sheetData>
    <row r="1" spans="1:8" ht="24.75" customHeight="1" thickBot="1">
      <c r="A1" s="773"/>
      <c r="B1" s="924" t="s">
        <v>811</v>
      </c>
      <c r="C1" s="924"/>
      <c r="D1" s="924"/>
      <c r="E1" s="924"/>
      <c r="F1" s="774"/>
    </row>
    <row r="2" spans="1:8" s="775" customFormat="1" ht="32" thickTop="1" thickBot="1">
      <c r="B2" s="776" t="s">
        <v>167</v>
      </c>
      <c r="C2" s="777" t="s">
        <v>48</v>
      </c>
      <c r="D2" s="777" t="s">
        <v>812</v>
      </c>
      <c r="E2" s="778" t="s">
        <v>813</v>
      </c>
      <c r="F2" s="773"/>
    </row>
    <row r="3" spans="1:8" s="775" customFormat="1" ht="25" customHeight="1">
      <c r="B3" s="779">
        <v>2024</v>
      </c>
      <c r="C3" s="780" t="s">
        <v>8</v>
      </c>
      <c r="D3" s="781">
        <v>131.676789975948</v>
      </c>
      <c r="E3" s="782">
        <v>3647.5</v>
      </c>
      <c r="F3" s="773"/>
    </row>
    <row r="4" spans="1:8" s="775" customFormat="1" ht="25" customHeight="1">
      <c r="B4" s="779">
        <v>2024</v>
      </c>
      <c r="C4" s="780" t="s">
        <v>19</v>
      </c>
      <c r="D4" s="781">
        <v>131.676789975948</v>
      </c>
      <c r="E4" s="782">
        <v>3859.551633333333</v>
      </c>
      <c r="F4" s="773"/>
    </row>
    <row r="5" spans="1:8" s="775" customFormat="1" ht="25" customHeight="1" thickBot="1">
      <c r="B5" s="783">
        <v>2024</v>
      </c>
      <c r="C5" s="784" t="s">
        <v>20</v>
      </c>
      <c r="D5" s="785">
        <v>2.5478868472240652</v>
      </c>
      <c r="E5" s="786">
        <v>3836.48</v>
      </c>
      <c r="F5" s="787"/>
      <c r="H5" s="788"/>
    </row>
    <row r="6" spans="1:8" s="775" customFormat="1" ht="25" customHeight="1" thickTop="1">
      <c r="B6" s="789">
        <v>2023</v>
      </c>
      <c r="C6" s="790" t="s">
        <v>21</v>
      </c>
      <c r="D6" s="791">
        <v>2.5499999999999998</v>
      </c>
      <c r="E6" s="792">
        <v>3775.03</v>
      </c>
      <c r="F6" s="773"/>
      <c r="G6" s="788"/>
    </row>
    <row r="7" spans="1:8" s="775" customFormat="1" ht="25" customHeight="1">
      <c r="B7" s="789">
        <v>2023</v>
      </c>
      <c r="C7" s="790" t="s">
        <v>8</v>
      </c>
      <c r="D7" s="791">
        <v>3.3</v>
      </c>
      <c r="E7" s="792">
        <v>3706.99</v>
      </c>
      <c r="F7" s="773"/>
      <c r="G7" s="788"/>
    </row>
    <row r="8" spans="1:8" s="775" customFormat="1" ht="25" customHeight="1">
      <c r="B8" s="779">
        <v>2023</v>
      </c>
      <c r="C8" s="780" t="s">
        <v>19</v>
      </c>
      <c r="D8" s="781">
        <v>6.37</v>
      </c>
      <c r="E8" s="782">
        <v>3758.03</v>
      </c>
      <c r="F8" s="773"/>
    </row>
    <row r="9" spans="1:8" s="775" customFormat="1" ht="25" customHeight="1" thickBot="1">
      <c r="B9" s="783">
        <v>2023</v>
      </c>
      <c r="C9" s="784" t="s">
        <v>20</v>
      </c>
      <c r="D9" s="785">
        <v>9.5412863390839835</v>
      </c>
      <c r="E9" s="786">
        <v>3962.2082999999998</v>
      </c>
      <c r="F9" s="787"/>
      <c r="H9" s="788"/>
    </row>
    <row r="10" spans="1:8" s="775" customFormat="1" ht="21" customHeight="1" thickTop="1">
      <c r="B10" s="779">
        <v>2022</v>
      </c>
      <c r="C10" s="780" t="s">
        <v>21</v>
      </c>
      <c r="D10" s="781">
        <v>10.509010381848702</v>
      </c>
      <c r="E10" s="782">
        <v>3824.21</v>
      </c>
      <c r="F10" s="773"/>
    </row>
    <row r="11" spans="1:8" s="775" customFormat="1" ht="25" customHeight="1">
      <c r="B11" s="779">
        <v>2022</v>
      </c>
      <c r="C11" s="780" t="s">
        <v>8</v>
      </c>
      <c r="D11" s="781">
        <v>8.9660424537891874</v>
      </c>
      <c r="E11" s="782">
        <v>3809.68</v>
      </c>
      <c r="F11" s="773"/>
    </row>
    <row r="12" spans="1:8" s="775" customFormat="1" ht="25" customHeight="1">
      <c r="B12" s="779">
        <v>2022</v>
      </c>
      <c r="C12" s="780" t="s">
        <v>19</v>
      </c>
      <c r="D12" s="781">
        <v>5.9926207174384283</v>
      </c>
      <c r="E12" s="782">
        <v>3599.8255666666664</v>
      </c>
      <c r="F12" s="773"/>
    </row>
    <row r="13" spans="1:8" s="775" customFormat="1" ht="25" customHeight="1" thickBot="1">
      <c r="B13" s="783">
        <v>2022</v>
      </c>
      <c r="C13" s="784" t="s">
        <v>20</v>
      </c>
      <c r="D13" s="785">
        <v>3.2096399236572064</v>
      </c>
      <c r="E13" s="786">
        <v>3553.08</v>
      </c>
      <c r="F13" s="787"/>
    </row>
    <row r="14" spans="1:8" s="775" customFormat="1" ht="25" customHeight="1" thickTop="1">
      <c r="B14" s="793">
        <v>2021</v>
      </c>
      <c r="C14" s="794" t="s">
        <v>21</v>
      </c>
      <c r="D14" s="795">
        <v>2.5002323056147797</v>
      </c>
      <c r="E14" s="796">
        <v>3574.5666666666671</v>
      </c>
      <c r="F14" s="773"/>
    </row>
    <row r="15" spans="1:8" s="775" customFormat="1" ht="25" customHeight="1">
      <c r="B15" s="779">
        <v>2021</v>
      </c>
      <c r="C15" s="780" t="s">
        <v>8</v>
      </c>
      <c r="D15" s="781">
        <v>2.2999999999999998</v>
      </c>
      <c r="E15" s="782">
        <v>3561.59</v>
      </c>
      <c r="F15" s="773"/>
    </row>
    <row r="16" spans="1:8" s="775" customFormat="1" ht="25" customHeight="1">
      <c r="B16" s="779">
        <v>2021</v>
      </c>
      <c r="C16" s="780" t="s">
        <v>19</v>
      </c>
      <c r="D16" s="781">
        <v>3.8666666666666702</v>
      </c>
      <c r="E16" s="782">
        <v>3696.6833333333338</v>
      </c>
      <c r="F16" s="773"/>
    </row>
    <row r="17" spans="2:6" s="775" customFormat="1" ht="25" customHeight="1" thickBot="1">
      <c r="B17" s="783">
        <v>2021</v>
      </c>
      <c r="C17" s="784" t="s">
        <v>20</v>
      </c>
      <c r="D17" s="785">
        <v>5.99</v>
      </c>
      <c r="E17" s="786">
        <v>3727.55</v>
      </c>
      <c r="F17" s="773"/>
    </row>
    <row r="18" spans="2:6" s="775" customFormat="1" ht="25" customHeight="1" thickTop="1">
      <c r="B18" s="793">
        <v>2020</v>
      </c>
      <c r="C18" s="794" t="s">
        <v>21</v>
      </c>
      <c r="D18" s="795">
        <v>5.9872263685314699</v>
      </c>
      <c r="E18" s="796">
        <v>3727.5499999999997</v>
      </c>
      <c r="F18" s="773"/>
    </row>
    <row r="19" spans="2:6" s="775" customFormat="1" ht="25" customHeight="1">
      <c r="B19" s="779">
        <v>2020</v>
      </c>
      <c r="C19" s="780" t="s">
        <v>8</v>
      </c>
      <c r="D19" s="781">
        <v>5.97408989942807</v>
      </c>
      <c r="E19" s="782">
        <v>3727.7766666666666</v>
      </c>
      <c r="F19" s="773"/>
    </row>
    <row r="20" spans="2:6" s="775" customFormat="1" ht="25" customHeight="1">
      <c r="B20" s="779">
        <v>2020</v>
      </c>
      <c r="C20" s="780" t="s">
        <v>19</v>
      </c>
      <c r="D20" s="781">
        <v>3.8</v>
      </c>
      <c r="E20" s="782">
        <v>3801.11</v>
      </c>
      <c r="F20" s="773"/>
    </row>
    <row r="21" spans="2:6" s="775" customFormat="1" ht="25" customHeight="1" thickBot="1">
      <c r="B21" s="783">
        <v>2020</v>
      </c>
      <c r="C21" s="784" t="s">
        <v>20</v>
      </c>
      <c r="D21" s="785">
        <v>2.8</v>
      </c>
      <c r="E21" s="786">
        <v>3698.47</v>
      </c>
      <c r="F21" s="773"/>
    </row>
    <row r="22" spans="2:6" s="775" customFormat="1" ht="25" customHeight="1" thickTop="1">
      <c r="B22" s="793">
        <v>2019</v>
      </c>
      <c r="C22" s="794" t="s">
        <v>21</v>
      </c>
      <c r="D22" s="795">
        <v>2.8</v>
      </c>
      <c r="E22" s="796">
        <v>3704.3633333333332</v>
      </c>
      <c r="F22" s="773"/>
    </row>
    <row r="23" spans="2:6" s="775" customFormat="1" ht="25" customHeight="1">
      <c r="B23" s="779">
        <v>2019</v>
      </c>
      <c r="C23" s="780" t="s">
        <v>8</v>
      </c>
      <c r="D23" s="781">
        <v>2.9</v>
      </c>
      <c r="E23" s="782">
        <v>3712.0833333333335</v>
      </c>
      <c r="F23" s="773"/>
    </row>
    <row r="24" spans="2:6" s="775" customFormat="1" ht="25" customHeight="1">
      <c r="B24" s="779">
        <v>2019</v>
      </c>
      <c r="C24" s="780" t="s">
        <v>19</v>
      </c>
      <c r="D24" s="781">
        <v>3.4145323471603173</v>
      </c>
      <c r="E24" s="782">
        <v>3741.3799999999997</v>
      </c>
      <c r="F24" s="773"/>
    </row>
    <row r="25" spans="2:6" s="775" customFormat="1" ht="25" customHeight="1" thickBot="1">
      <c r="B25" s="783">
        <v>2019</v>
      </c>
      <c r="C25" s="784" t="s">
        <v>20</v>
      </c>
      <c r="D25" s="785">
        <v>2.89</v>
      </c>
      <c r="E25" s="786">
        <v>3699.23</v>
      </c>
      <c r="F25" s="773"/>
    </row>
    <row r="26" spans="2:6" s="775" customFormat="1" ht="25" customHeight="1" thickTop="1">
      <c r="B26" s="793">
        <v>2018</v>
      </c>
      <c r="C26" s="794" t="s">
        <v>21</v>
      </c>
      <c r="D26" s="795">
        <v>2.7</v>
      </c>
      <c r="E26" s="796">
        <v>3778.7533333333336</v>
      </c>
      <c r="F26" s="773"/>
    </row>
    <row r="27" spans="2:6" s="775" customFormat="1" ht="25" customHeight="1">
      <c r="B27" s="779">
        <v>2018</v>
      </c>
      <c r="C27" s="780" t="s">
        <v>8</v>
      </c>
      <c r="D27" s="781">
        <v>3.5216499436088902</v>
      </c>
      <c r="E27" s="782">
        <v>3780.15</v>
      </c>
      <c r="F27" s="773"/>
    </row>
    <row r="28" spans="2:6" s="775" customFormat="1" ht="25" customHeight="1">
      <c r="B28" s="779">
        <v>2018</v>
      </c>
      <c r="C28" s="780" t="s">
        <v>19</v>
      </c>
      <c r="D28" s="781">
        <v>1.2</v>
      </c>
      <c r="E28" s="782">
        <v>3699.96</v>
      </c>
      <c r="F28" s="773"/>
    </row>
    <row r="29" spans="2:6" s="775" customFormat="1" ht="25" customHeight="1" thickBot="1">
      <c r="B29" s="783">
        <v>2018</v>
      </c>
      <c r="C29" s="784" t="s">
        <v>20</v>
      </c>
      <c r="D29" s="785">
        <v>2.37</v>
      </c>
      <c r="E29" s="786">
        <v>3648.64</v>
      </c>
      <c r="F29" s="773"/>
    </row>
    <row r="30" spans="2:6" s="775" customFormat="1" ht="25" customHeight="1" thickTop="1">
      <c r="B30" s="793">
        <v>2017</v>
      </c>
      <c r="C30" s="794" t="s">
        <v>21</v>
      </c>
      <c r="D30" s="795">
        <f>0.04*100</f>
        <v>4</v>
      </c>
      <c r="E30" s="796">
        <v>3640.87</v>
      </c>
      <c r="F30" s="773"/>
    </row>
    <row r="31" spans="2:6" s="775" customFormat="1" ht="25" customHeight="1">
      <c r="B31" s="779">
        <v>2017</v>
      </c>
      <c r="C31" s="780" t="s">
        <v>8</v>
      </c>
      <c r="D31" s="781">
        <v>5.4</v>
      </c>
      <c r="E31" s="782">
        <v>3613.16</v>
      </c>
      <c r="F31" s="773"/>
    </row>
    <row r="32" spans="2:6" s="775" customFormat="1" ht="25" customHeight="1">
      <c r="B32" s="779">
        <v>2017</v>
      </c>
      <c r="C32" s="780" t="s">
        <v>19</v>
      </c>
      <c r="D32" s="781">
        <v>6.8</v>
      </c>
      <c r="E32" s="782">
        <v>3628.64</v>
      </c>
      <c r="F32" s="773"/>
    </row>
    <row r="33" spans="1:10" s="775" customFormat="1" ht="25" customHeight="1" thickBot="1">
      <c r="B33" s="783">
        <v>2017</v>
      </c>
      <c r="C33" s="784" t="s">
        <v>20</v>
      </c>
      <c r="D33" s="785">
        <v>6.3333333000000005</v>
      </c>
      <c r="E33" s="786">
        <v>3617.1533330000002</v>
      </c>
      <c r="F33" s="773"/>
    </row>
    <row r="34" spans="1:10" s="775" customFormat="1" ht="25" customHeight="1" thickTop="1">
      <c r="B34" s="793">
        <v>2016</v>
      </c>
      <c r="C34" s="794" t="s">
        <v>21</v>
      </c>
      <c r="D34" s="795">
        <v>4.83</v>
      </c>
      <c r="E34" s="796">
        <v>3469.8966666666661</v>
      </c>
      <c r="F34" s="773"/>
    </row>
    <row r="35" spans="1:10" s="775" customFormat="1" ht="25" customHeight="1">
      <c r="B35" s="779">
        <v>2016</v>
      </c>
      <c r="C35" s="780" t="s">
        <v>8</v>
      </c>
      <c r="D35" s="781">
        <v>4.7333333333333334</v>
      </c>
      <c r="E35" s="782">
        <v>3388.97</v>
      </c>
      <c r="F35" s="773"/>
    </row>
    <row r="36" spans="1:10" s="775" customFormat="1" ht="25" customHeight="1">
      <c r="B36" s="779">
        <v>2016</v>
      </c>
      <c r="C36" s="780" t="s">
        <v>19</v>
      </c>
      <c r="D36" s="781">
        <v>5.5</v>
      </c>
      <c r="E36" s="782">
        <v>3369</v>
      </c>
      <c r="F36" s="773"/>
    </row>
    <row r="37" spans="1:10" s="775" customFormat="1" ht="25" customHeight="1" thickBot="1">
      <c r="B37" s="783">
        <v>2016</v>
      </c>
      <c r="C37" s="784" t="s">
        <v>20</v>
      </c>
      <c r="D37" s="785">
        <v>7.2</v>
      </c>
      <c r="E37" s="786">
        <v>3430.23</v>
      </c>
      <c r="F37" s="773"/>
      <c r="J37" s="762"/>
    </row>
    <row r="38" spans="1:10" s="775" customFormat="1" ht="25" customHeight="1" thickTop="1">
      <c r="B38" s="793">
        <v>2015</v>
      </c>
      <c r="C38" s="794" t="s">
        <v>21</v>
      </c>
      <c r="D38" s="795">
        <v>8</v>
      </c>
      <c r="E38" s="796">
        <v>3604.5499999999997</v>
      </c>
      <c r="F38" s="773"/>
    </row>
    <row r="39" spans="1:10" s="775" customFormat="1" ht="25" customHeight="1">
      <c r="B39" s="779">
        <v>2015</v>
      </c>
      <c r="C39" s="780" t="s">
        <v>8</v>
      </c>
      <c r="D39" s="781">
        <v>5.8000000000000007</v>
      </c>
      <c r="E39" s="782">
        <v>3340.0133300000002</v>
      </c>
      <c r="F39" s="773"/>
    </row>
    <row r="40" spans="1:10" s="775" customFormat="1" ht="25" customHeight="1">
      <c r="B40" s="779">
        <v>2015</v>
      </c>
      <c r="C40" s="780" t="s">
        <v>19</v>
      </c>
      <c r="D40" s="781">
        <v>4.7569996626534179</v>
      </c>
      <c r="E40" s="782">
        <v>3103.51</v>
      </c>
      <c r="F40" s="773"/>
    </row>
    <row r="41" spans="1:10" s="775" customFormat="1" ht="25" customHeight="1" thickBot="1">
      <c r="B41" s="783">
        <v>2015</v>
      </c>
      <c r="C41" s="784" t="s">
        <v>20</v>
      </c>
      <c r="D41" s="785">
        <v>3.2494781837753948</v>
      </c>
      <c r="E41" s="786">
        <v>2910.53</v>
      </c>
      <c r="F41" s="773"/>
      <c r="J41" s="762"/>
    </row>
    <row r="42" spans="1:10" ht="25" customHeight="1" thickTop="1">
      <c r="A42" s="774"/>
      <c r="B42" s="793">
        <v>2014</v>
      </c>
      <c r="C42" s="794" t="s">
        <v>21</v>
      </c>
      <c r="D42" s="795">
        <v>2.4461093156151983</v>
      </c>
      <c r="E42" s="796">
        <v>2743.5</v>
      </c>
      <c r="F42" s="774"/>
    </row>
    <row r="43" spans="1:10" ht="25" customHeight="1">
      <c r="A43" s="774"/>
      <c r="B43" s="779">
        <v>2014</v>
      </c>
      <c r="C43" s="780" t="s">
        <v>8</v>
      </c>
      <c r="D43" s="781">
        <v>2.8439748903458715</v>
      </c>
      <c r="E43" s="782">
        <v>2631.27</v>
      </c>
      <c r="F43" s="774"/>
    </row>
    <row r="44" spans="1:10" ht="25" customHeight="1">
      <c r="A44" s="774"/>
      <c r="B44" s="779">
        <v>2014</v>
      </c>
      <c r="C44" s="780" t="s">
        <v>19</v>
      </c>
      <c r="D44" s="781">
        <v>3.1960349226738507</v>
      </c>
      <c r="E44" s="782">
        <v>2559.59</v>
      </c>
      <c r="F44" s="774"/>
    </row>
    <row r="45" spans="1:10" ht="25" customHeight="1" thickBot="1">
      <c r="A45" s="774"/>
      <c r="B45" s="783">
        <v>2014</v>
      </c>
      <c r="C45" s="784" t="s">
        <v>20</v>
      </c>
      <c r="D45" s="785">
        <v>4.062499518089548</v>
      </c>
      <c r="E45" s="786">
        <v>2516.6799999999998</v>
      </c>
      <c r="F45" s="774"/>
    </row>
    <row r="46" spans="1:10" ht="25" customHeight="1" thickTop="1">
      <c r="A46" s="774"/>
      <c r="B46" s="793">
        <v>2013</v>
      </c>
      <c r="C46" s="794" t="s">
        <v>21</v>
      </c>
      <c r="D46" s="795">
        <v>6.6397387260470708</v>
      </c>
      <c r="E46" s="796">
        <v>2525.4899999999998</v>
      </c>
      <c r="F46" s="774"/>
    </row>
    <row r="47" spans="1:10" ht="25" customHeight="1">
      <c r="A47" s="774"/>
      <c r="B47" s="779">
        <v>2013</v>
      </c>
      <c r="C47" s="780" t="s">
        <v>8</v>
      </c>
      <c r="D47" s="781">
        <v>6.6572914651566988</v>
      </c>
      <c r="E47" s="782">
        <v>2578.4499999999998</v>
      </c>
      <c r="F47" s="774"/>
    </row>
    <row r="48" spans="1:10" ht="25" customHeight="1">
      <c r="A48" s="774"/>
      <c r="B48" s="779">
        <v>2013</v>
      </c>
      <c r="C48" s="780" t="s">
        <v>19</v>
      </c>
      <c r="D48" s="781">
        <v>5.7262166266180019</v>
      </c>
      <c r="E48" s="782">
        <v>2595.06</v>
      </c>
      <c r="F48" s="774"/>
    </row>
    <row r="49" spans="1:9" ht="25" customHeight="1" thickBot="1">
      <c r="A49" s="774"/>
      <c r="B49" s="783">
        <v>2013</v>
      </c>
      <c r="C49" s="784" t="s">
        <v>20</v>
      </c>
      <c r="D49" s="785">
        <v>5.9891653976139025</v>
      </c>
      <c r="E49" s="786">
        <v>2635.37</v>
      </c>
      <c r="F49" s="774"/>
    </row>
    <row r="50" spans="1:9" ht="25" customHeight="1" thickTop="1">
      <c r="A50" s="774"/>
      <c r="B50" s="793">
        <v>2012</v>
      </c>
      <c r="C50" s="794" t="s">
        <v>21</v>
      </c>
      <c r="D50" s="795">
        <v>4.1498807269187763</v>
      </c>
      <c r="E50" s="796">
        <v>2654.43</v>
      </c>
      <c r="F50" s="774"/>
    </row>
    <row r="51" spans="1:9" ht="25" customHeight="1">
      <c r="A51" s="774"/>
      <c r="B51" s="779">
        <v>2012</v>
      </c>
      <c r="C51" s="780" t="s">
        <v>8</v>
      </c>
      <c r="D51" s="781">
        <v>10.6</v>
      </c>
      <c r="E51" s="782">
        <v>2504.4899999999998</v>
      </c>
      <c r="F51" s="774"/>
    </row>
    <row r="52" spans="1:9" ht="25" customHeight="1">
      <c r="A52" s="774"/>
      <c r="B52" s="779">
        <v>2012</v>
      </c>
      <c r="C52" s="780" t="s">
        <v>19</v>
      </c>
      <c r="D52" s="781">
        <v>21.2</v>
      </c>
      <c r="E52" s="782">
        <v>2487.88</v>
      </c>
      <c r="F52" s="774"/>
    </row>
    <row r="53" spans="1:9" ht="25" customHeight="1" thickBot="1">
      <c r="A53" s="774"/>
      <c r="B53" s="783">
        <v>2012</v>
      </c>
      <c r="C53" s="784" t="s">
        <v>20</v>
      </c>
      <c r="D53" s="785">
        <v>26.1</v>
      </c>
      <c r="E53" s="786">
        <v>2408.17</v>
      </c>
      <c r="F53" s="774"/>
    </row>
    <row r="54" spans="1:9" ht="25" customHeight="1" thickTop="1">
      <c r="A54" s="774"/>
      <c r="B54" s="793">
        <v>2011</v>
      </c>
      <c r="C54" s="794" t="s">
        <v>21</v>
      </c>
      <c r="D54" s="795">
        <v>30.2</v>
      </c>
      <c r="E54" s="796">
        <v>2556.09</v>
      </c>
      <c r="F54" s="774"/>
    </row>
    <row r="55" spans="1:9" ht="25" customHeight="1">
      <c r="A55" s="774"/>
      <c r="B55" s="779">
        <v>2011</v>
      </c>
      <c r="C55" s="780" t="s">
        <v>8</v>
      </c>
      <c r="D55" s="781">
        <v>21.1</v>
      </c>
      <c r="E55" s="782">
        <v>2759.62</v>
      </c>
      <c r="F55" s="774"/>
    </row>
    <row r="56" spans="1:9" ht="25" customHeight="1">
      <c r="A56" s="774"/>
      <c r="B56" s="779">
        <v>2011</v>
      </c>
      <c r="C56" s="780" t="s">
        <v>19</v>
      </c>
      <c r="D56" s="781">
        <v>11</v>
      </c>
      <c r="E56" s="782">
        <v>2475.69</v>
      </c>
      <c r="F56" s="774"/>
    </row>
    <row r="57" spans="1:9" ht="25" customHeight="1" thickBot="1">
      <c r="A57" s="774"/>
      <c r="B57" s="783">
        <v>2011</v>
      </c>
      <c r="C57" s="784" t="s">
        <v>20</v>
      </c>
      <c r="D57" s="785">
        <v>6.5</v>
      </c>
      <c r="E57" s="786">
        <v>2349.1</v>
      </c>
      <c r="F57" s="774"/>
    </row>
    <row r="58" spans="1:9" ht="25" customHeight="1" thickTop="1">
      <c r="A58" s="774"/>
      <c r="B58" s="793">
        <v>2010</v>
      </c>
      <c r="C58" s="794" t="s">
        <v>21</v>
      </c>
      <c r="D58" s="795">
        <v>3.4</v>
      </c>
      <c r="E58" s="796">
        <v>2302.69</v>
      </c>
      <c r="F58" s="774"/>
    </row>
    <row r="59" spans="1:9" ht="25" customHeight="1">
      <c r="A59" s="774"/>
      <c r="B59" s="779">
        <v>2010</v>
      </c>
      <c r="C59" s="780" t="s">
        <v>8</v>
      </c>
      <c r="D59" s="781">
        <v>4.2300000000000004</v>
      </c>
      <c r="E59" s="782">
        <v>2250.7399999999998</v>
      </c>
      <c r="F59" s="774"/>
    </row>
    <row r="60" spans="1:9" ht="25" customHeight="1">
      <c r="A60" s="774"/>
      <c r="B60" s="779">
        <v>2010</v>
      </c>
      <c r="C60" s="780" t="s">
        <v>19</v>
      </c>
      <c r="D60" s="781">
        <v>4.9000000000000004</v>
      </c>
      <c r="E60" s="782">
        <v>2201.92</v>
      </c>
      <c r="F60" s="774"/>
      <c r="H60" s="770"/>
    </row>
    <row r="61" spans="1:9" ht="25" customHeight="1" thickBot="1">
      <c r="A61" s="774"/>
      <c r="B61" s="783">
        <v>2010</v>
      </c>
      <c r="C61" s="784" t="s">
        <v>20</v>
      </c>
      <c r="D61" s="785">
        <v>6.7</v>
      </c>
      <c r="E61" s="786">
        <v>2021.29</v>
      </c>
      <c r="F61" s="774"/>
    </row>
    <row r="62" spans="1:9" ht="25" customHeight="1" thickTop="1">
      <c r="A62" s="774"/>
      <c r="B62" s="793">
        <v>2009</v>
      </c>
      <c r="C62" s="794" t="s">
        <v>21</v>
      </c>
      <c r="D62" s="795">
        <v>9.1</v>
      </c>
      <c r="E62" s="796">
        <v>1886.4</v>
      </c>
      <c r="F62" s="774"/>
    </row>
    <row r="63" spans="1:9" ht="25" customHeight="1">
      <c r="A63" s="774"/>
      <c r="B63" s="779">
        <v>2009</v>
      </c>
      <c r="C63" s="780" t="s">
        <v>8</v>
      </c>
      <c r="D63" s="781">
        <v>10.6</v>
      </c>
      <c r="E63" s="782">
        <v>2034.19</v>
      </c>
      <c r="F63" s="774"/>
    </row>
    <row r="64" spans="1:9" ht="25" customHeight="1">
      <c r="A64" s="774"/>
      <c r="B64" s="779">
        <v>2009</v>
      </c>
      <c r="C64" s="780" t="s">
        <v>19</v>
      </c>
      <c r="D64" s="781">
        <v>11.5</v>
      </c>
      <c r="E64" s="782">
        <v>2178.1</v>
      </c>
      <c r="F64" s="774"/>
      <c r="I64" s="770"/>
    </row>
    <row r="65" spans="1:13" ht="25" customHeight="1" thickBot="1">
      <c r="A65" s="774"/>
      <c r="B65" s="783">
        <v>2009</v>
      </c>
      <c r="C65" s="784" t="s">
        <v>20</v>
      </c>
      <c r="D65" s="785">
        <v>13.2</v>
      </c>
      <c r="E65" s="786">
        <v>2040.14</v>
      </c>
      <c r="F65" s="774"/>
    </row>
    <row r="66" spans="1:13" ht="25" customHeight="1" thickTop="1">
      <c r="A66" s="774"/>
      <c r="B66" s="793">
        <v>2008</v>
      </c>
      <c r="C66" s="794" t="s">
        <v>21</v>
      </c>
      <c r="D66" s="795">
        <v>12.8</v>
      </c>
      <c r="E66" s="796">
        <v>1952.76</v>
      </c>
      <c r="F66" s="774"/>
    </row>
    <row r="67" spans="1:13" ht="25" customHeight="1">
      <c r="A67" s="774"/>
      <c r="B67" s="779">
        <v>2008</v>
      </c>
      <c r="C67" s="780" t="s">
        <v>8</v>
      </c>
      <c r="D67" s="781">
        <v>13.4</v>
      </c>
      <c r="E67" s="782">
        <v>1651.58</v>
      </c>
      <c r="F67" s="774"/>
    </row>
    <row r="68" spans="1:13" ht="25" customHeight="1">
      <c r="A68" s="774"/>
      <c r="B68" s="779">
        <v>2008</v>
      </c>
      <c r="C68" s="780" t="s">
        <v>19</v>
      </c>
      <c r="D68" s="781">
        <v>11.5</v>
      </c>
      <c r="E68" s="782">
        <v>1644.61</v>
      </c>
      <c r="F68" s="774"/>
    </row>
    <row r="69" spans="1:13" ht="25" customHeight="1" thickBot="1">
      <c r="A69" s="774"/>
      <c r="B69" s="783">
        <v>2008</v>
      </c>
      <c r="C69" s="784" t="s">
        <v>20</v>
      </c>
      <c r="D69" s="785">
        <v>8.1</v>
      </c>
      <c r="E69" s="786">
        <v>1718.6</v>
      </c>
      <c r="F69" s="774"/>
    </row>
    <row r="70" spans="1:13" ht="25" customHeight="1" thickTop="1">
      <c r="A70" s="774"/>
      <c r="B70" s="793">
        <v>2007</v>
      </c>
      <c r="C70" s="794" t="s">
        <v>21</v>
      </c>
      <c r="D70" s="795">
        <v>5.5</v>
      </c>
      <c r="E70" s="796">
        <v>1720.35</v>
      </c>
      <c r="F70" s="774"/>
    </row>
    <row r="71" spans="1:13" ht="25" customHeight="1">
      <c r="A71" s="774"/>
      <c r="B71" s="779">
        <v>2007</v>
      </c>
      <c r="C71" s="780" t="s">
        <v>8</v>
      </c>
      <c r="D71" s="781">
        <v>3.9</v>
      </c>
      <c r="E71" s="782">
        <v>1733.65</v>
      </c>
      <c r="F71" s="774"/>
    </row>
    <row r="72" spans="1:13" ht="25" customHeight="1">
      <c r="A72" s="774"/>
      <c r="B72" s="779">
        <v>2007</v>
      </c>
      <c r="C72" s="780" t="s">
        <v>19</v>
      </c>
      <c r="D72" s="781">
        <v>4</v>
      </c>
      <c r="E72" s="782">
        <v>1675.01</v>
      </c>
      <c r="F72" s="774"/>
    </row>
    <row r="73" spans="1:13" ht="25" customHeight="1" thickBot="1">
      <c r="A73" s="774"/>
      <c r="B73" s="783">
        <v>2007</v>
      </c>
      <c r="C73" s="784" t="s">
        <v>20</v>
      </c>
      <c r="D73" s="785">
        <v>9</v>
      </c>
      <c r="E73" s="786">
        <v>1753.28</v>
      </c>
      <c r="F73" s="774"/>
    </row>
    <row r="74" spans="1:13" ht="25" customHeight="1" thickTop="1">
      <c r="B74" s="793">
        <v>2006</v>
      </c>
      <c r="C74" s="794" t="s">
        <v>21</v>
      </c>
      <c r="D74" s="795">
        <v>0</v>
      </c>
      <c r="E74" s="796">
        <v>1790.81</v>
      </c>
    </row>
    <row r="75" spans="1:13" ht="25" customHeight="1">
      <c r="B75" s="779">
        <v>2006</v>
      </c>
      <c r="C75" s="780" t="s">
        <v>8</v>
      </c>
      <c r="D75" s="781">
        <v>0</v>
      </c>
      <c r="E75" s="782">
        <v>1856.14</v>
      </c>
    </row>
    <row r="76" spans="1:13" ht="25" customHeight="1">
      <c r="B76" s="779">
        <v>2006</v>
      </c>
      <c r="C76" s="780" t="s">
        <v>19</v>
      </c>
      <c r="D76" s="781">
        <v>0</v>
      </c>
      <c r="E76" s="782">
        <v>1845.12</v>
      </c>
    </row>
    <row r="77" spans="1:13" ht="25" customHeight="1" thickBot="1">
      <c r="B77" s="797">
        <v>2006</v>
      </c>
      <c r="C77" s="798" t="s">
        <v>20</v>
      </c>
      <c r="D77" s="799">
        <v>0</v>
      </c>
      <c r="E77" s="800">
        <v>1821.88</v>
      </c>
    </row>
    <row r="78" spans="1:13" ht="16" thickTop="1">
      <c r="B78" s="801" t="s">
        <v>814</v>
      </c>
      <c r="C78" s="801"/>
      <c r="D78" s="801"/>
      <c r="E78" s="801"/>
      <c r="F78" s="801"/>
      <c r="G78" s="801"/>
      <c r="H78" s="801"/>
      <c r="I78" s="801"/>
      <c r="J78" s="801"/>
      <c r="K78" s="801"/>
      <c r="L78" s="801"/>
      <c r="M78" s="801"/>
    </row>
  </sheetData>
  <mergeCells count="1">
    <mergeCell ref="B1:E1"/>
  </mergeCells>
  <pageMargins left="0.5" right="0.5" top="0.5" bottom="1.125" header="0.5" footer="0.5"/>
  <pageSetup orientation="portrait" r:id="rId1"/>
  <headerFooter alignWithMargins="0">
    <oddFooter>&amp;L&amp;"Arial"&amp;10 &amp;I&amp;BCompanies:&amp;I&amp;B UETCL 
&amp;IThursday, November 22, 2012&amp;I &amp;R&amp;"Arial"&amp;10 Page &amp;P of &amp;N &amp;R&amp;"Arial"&amp;10 Page &amp;P of &amp;N
&amp;K008004&amp;10&amp;"Calibri"Official&amp;C&amp;K008004&amp;10&amp;"Calibri"Official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86F10-9CBC-4F5C-9E5A-AEAC0EB5742E}">
  <sheetPr published="0" codeName="Sheet13">
    <tabColor rgb="FF92D050"/>
  </sheetPr>
  <dimension ref="A1:L69"/>
  <sheetViews>
    <sheetView showGridLines="0" workbookViewId="0">
      <selection activeCell="I7" sqref="I7"/>
    </sheetView>
  </sheetViews>
  <sheetFormatPr defaultColWidth="8.7265625" defaultRowHeight="15.5"/>
  <cols>
    <col min="1" max="1" width="8.7265625" style="762"/>
    <col min="2" max="5" width="15.54296875" style="762" customWidth="1"/>
    <col min="6" max="6" width="21.453125" style="762" bestFit="1" customWidth="1"/>
    <col min="7" max="7" width="22.54296875" style="820" bestFit="1" customWidth="1"/>
    <col min="8" max="8" width="11.54296875" style="762" bestFit="1" customWidth="1"/>
    <col min="9" max="12" width="8.7265625" style="762"/>
    <col min="13" max="13" width="13.1796875" style="762" bestFit="1" customWidth="1"/>
    <col min="14" max="14" width="12.1796875" style="762" bestFit="1" customWidth="1"/>
    <col min="15" max="15" width="13.54296875" style="762" bestFit="1" customWidth="1"/>
    <col min="16" max="16" width="13.26953125" style="762" bestFit="1" customWidth="1"/>
    <col min="17" max="16384" width="8.7265625" style="762"/>
  </cols>
  <sheetData>
    <row r="1" spans="1:12">
      <c r="B1" s="802"/>
      <c r="C1" s="802"/>
      <c r="D1" s="802"/>
      <c r="E1" s="802"/>
      <c r="F1" s="802"/>
      <c r="G1" s="803"/>
    </row>
    <row r="2" spans="1:12" ht="19.5" customHeight="1">
      <c r="B2" s="804" t="s">
        <v>815</v>
      </c>
      <c r="C2" s="804"/>
      <c r="D2" s="804"/>
      <c r="E2" s="804"/>
      <c r="F2" s="804"/>
      <c r="G2" s="804"/>
      <c r="H2" s="805"/>
      <c r="I2" s="805"/>
      <c r="J2" s="805"/>
      <c r="K2" s="805"/>
    </row>
    <row r="3" spans="1:12" ht="16" thickBot="1">
      <c r="B3" s="802"/>
      <c r="C3" s="802"/>
      <c r="D3" s="802"/>
      <c r="E3" s="802"/>
      <c r="F3" s="802"/>
      <c r="G3" s="803"/>
    </row>
    <row r="4" spans="1:12" ht="44.25" customHeight="1" thickTop="1" thickBot="1">
      <c r="A4" s="770"/>
      <c r="B4" s="696" t="s">
        <v>796</v>
      </c>
      <c r="C4" s="697"/>
      <c r="D4" s="925" t="s">
        <v>816</v>
      </c>
      <c r="E4" s="925"/>
      <c r="F4" s="749" t="s">
        <v>817</v>
      </c>
      <c r="G4" s="806" t="s">
        <v>209</v>
      </c>
      <c r="I4" s="807"/>
    </row>
    <row r="5" spans="1:12" s="758" customFormat="1" ht="36" customHeight="1" thickTop="1">
      <c r="A5" s="808"/>
      <c r="B5" s="701" t="s">
        <v>167</v>
      </c>
      <c r="C5" s="702" t="s">
        <v>48</v>
      </c>
      <c r="D5" s="809" t="s">
        <v>818</v>
      </c>
      <c r="E5" s="809" t="s">
        <v>179</v>
      </c>
      <c r="F5" s="809" t="s">
        <v>819</v>
      </c>
      <c r="G5" s="810" t="s">
        <v>209</v>
      </c>
    </row>
    <row r="6" spans="1:12" s="758" customFormat="1" ht="25" customHeight="1">
      <c r="A6" s="808"/>
      <c r="B6" s="471">
        <v>2024</v>
      </c>
      <c r="C6" s="472" t="s">
        <v>8</v>
      </c>
      <c r="D6" s="484">
        <v>367055.05827444559</v>
      </c>
      <c r="E6" s="484">
        <v>489585.3835815941</v>
      </c>
      <c r="F6" s="484">
        <v>701638.49253537005</v>
      </c>
      <c r="G6" s="811">
        <f>F6/D6</f>
        <v>1.9115347322383385</v>
      </c>
    </row>
    <row r="7" spans="1:12" s="758" customFormat="1" ht="25" customHeight="1">
      <c r="A7" s="808"/>
      <c r="B7" s="471">
        <v>2024</v>
      </c>
      <c r="C7" s="472" t="s">
        <v>19</v>
      </c>
      <c r="D7" s="484">
        <v>364737.95081923</v>
      </c>
      <c r="E7" s="484">
        <v>438085.42820063973</v>
      </c>
      <c r="F7" s="484">
        <v>722269.6905733702</v>
      </c>
      <c r="G7" s="811">
        <f>F7/D7</f>
        <v>1.9802427714228692</v>
      </c>
    </row>
    <row r="8" spans="1:12" s="758" customFormat="1" ht="25" customHeight="1">
      <c r="A8" s="808"/>
      <c r="B8" s="471">
        <v>2024</v>
      </c>
      <c r="C8" s="472" t="s">
        <v>20</v>
      </c>
      <c r="D8" s="484">
        <v>332457.03284759005</v>
      </c>
      <c r="E8" s="484">
        <v>448062.9197212701</v>
      </c>
      <c r="F8" s="484">
        <v>769098.66431508993</v>
      </c>
      <c r="G8" s="811">
        <f>F8/D8</f>
        <v>2.3133776347804673</v>
      </c>
    </row>
    <row r="9" spans="1:12" s="758" customFormat="1" ht="25" customHeight="1">
      <c r="A9" s="808"/>
      <c r="B9" s="471">
        <v>2023</v>
      </c>
      <c r="C9" s="472" t="s">
        <v>21</v>
      </c>
      <c r="D9" s="484">
        <v>429855.09149881999</v>
      </c>
      <c r="E9" s="484">
        <v>471617.78276797011</v>
      </c>
      <c r="F9" s="484">
        <v>763956.95239909005</v>
      </c>
      <c r="G9" s="811">
        <f t="shared" ref="G9:G20" si="0">F9/D9</f>
        <v>1.7772430000429278</v>
      </c>
      <c r="J9" s="812"/>
    </row>
    <row r="10" spans="1:12" s="758" customFormat="1" ht="25" customHeight="1">
      <c r="A10" s="808"/>
      <c r="B10" s="478">
        <v>2023</v>
      </c>
      <c r="C10" s="479" t="s">
        <v>8</v>
      </c>
      <c r="D10" s="484">
        <v>418077</v>
      </c>
      <c r="E10" s="484">
        <v>426735</v>
      </c>
      <c r="F10" s="484">
        <v>700616</v>
      </c>
      <c r="G10" s="811">
        <f t="shared" si="0"/>
        <v>1.6758061314064157</v>
      </c>
    </row>
    <row r="11" spans="1:12" s="758" customFormat="1" ht="25" customHeight="1">
      <c r="A11" s="808"/>
      <c r="B11" s="478">
        <v>2023</v>
      </c>
      <c r="C11" s="479" t="s">
        <v>19</v>
      </c>
      <c r="D11" s="484">
        <v>390420.52205322997</v>
      </c>
      <c r="E11" s="484">
        <v>400868.20608036005</v>
      </c>
      <c r="F11" s="484">
        <v>719860.08615937002</v>
      </c>
      <c r="G11" s="811">
        <f t="shared" si="0"/>
        <v>1.8438069863069959</v>
      </c>
    </row>
    <row r="12" spans="1:12" s="758" customFormat="1" ht="25" customHeight="1" thickBot="1">
      <c r="A12" s="808"/>
      <c r="B12" s="489">
        <v>2023</v>
      </c>
      <c r="C12" s="490" t="s">
        <v>20</v>
      </c>
      <c r="D12" s="491">
        <v>361672.88770469994</v>
      </c>
      <c r="E12" s="491">
        <v>396217.92905182997</v>
      </c>
      <c r="F12" s="491">
        <v>656643.0702200901</v>
      </c>
      <c r="G12" s="813">
        <f t="shared" si="0"/>
        <v>1.8155717294358777</v>
      </c>
    </row>
    <row r="13" spans="1:12" s="758" customFormat="1" ht="25" customHeight="1" thickTop="1">
      <c r="A13" s="808"/>
      <c r="B13" s="501">
        <v>2022</v>
      </c>
      <c r="C13" s="502" t="s">
        <v>21</v>
      </c>
      <c r="D13" s="678">
        <v>362268.43402122997</v>
      </c>
      <c r="E13" s="678">
        <v>411808.85749259038</v>
      </c>
      <c r="F13" s="678">
        <v>638156.76118037</v>
      </c>
      <c r="G13" s="814">
        <f t="shared" si="0"/>
        <v>1.7615577324713094</v>
      </c>
      <c r="I13" s="752"/>
      <c r="J13" s="752"/>
      <c r="K13" s="752"/>
      <c r="L13" s="752"/>
    </row>
    <row r="14" spans="1:12" s="758" customFormat="1" ht="25" customHeight="1">
      <c r="A14" s="808"/>
      <c r="B14" s="478">
        <v>2022</v>
      </c>
      <c r="C14" s="479" t="s">
        <v>8</v>
      </c>
      <c r="D14" s="484">
        <v>482471.25618222996</v>
      </c>
      <c r="E14" s="484">
        <v>385641.4511533404</v>
      </c>
      <c r="F14" s="484">
        <v>780911.64478237019</v>
      </c>
      <c r="G14" s="811">
        <f t="shared" si="0"/>
        <v>1.6185661524412533</v>
      </c>
    </row>
    <row r="15" spans="1:12" s="758" customFormat="1" ht="25" customHeight="1">
      <c r="A15" s="808"/>
      <c r="B15" s="478">
        <v>2022</v>
      </c>
      <c r="C15" s="479" t="s">
        <v>19</v>
      </c>
      <c r="D15" s="484">
        <v>207054.01381273021</v>
      </c>
      <c r="E15" s="484">
        <v>843905.53748353431</v>
      </c>
      <c r="F15" s="484">
        <v>685280.59411437006</v>
      </c>
      <c r="G15" s="811">
        <f t="shared" si="0"/>
        <v>3.309670657890126</v>
      </c>
    </row>
    <row r="16" spans="1:12" s="758" customFormat="1" ht="25" customHeight="1" thickBot="1">
      <c r="A16" s="808"/>
      <c r="B16" s="489">
        <v>2022</v>
      </c>
      <c r="C16" s="490" t="s">
        <v>20</v>
      </c>
      <c r="D16" s="491">
        <v>213512.48863130738</v>
      </c>
      <c r="E16" s="491">
        <v>865078.63057354558</v>
      </c>
      <c r="F16" s="491">
        <v>678819.42801037012</v>
      </c>
      <c r="G16" s="813">
        <f t="shared" si="0"/>
        <v>3.1792961262446484</v>
      </c>
    </row>
    <row r="17" spans="1:12" s="758" customFormat="1" ht="25" customHeight="1" thickTop="1">
      <c r="A17" s="808"/>
      <c r="B17" s="501">
        <v>2021</v>
      </c>
      <c r="C17" s="502" t="s">
        <v>21</v>
      </c>
      <c r="D17" s="678">
        <v>225353.798626779</v>
      </c>
      <c r="E17" s="678">
        <v>856099.14298446837</v>
      </c>
      <c r="F17" s="678">
        <v>626030.78539637011</v>
      </c>
      <c r="G17" s="814">
        <f t="shared" si="0"/>
        <v>2.7779908269182303</v>
      </c>
      <c r="I17" s="752"/>
      <c r="J17" s="752"/>
      <c r="K17" s="752"/>
      <c r="L17" s="752"/>
    </row>
    <row r="18" spans="1:12" s="758" customFormat="1" ht="25" customHeight="1">
      <c r="A18" s="808"/>
      <c r="B18" s="478">
        <v>2021</v>
      </c>
      <c r="C18" s="479" t="s">
        <v>8</v>
      </c>
      <c r="D18" s="484">
        <v>275605.68151376996</v>
      </c>
      <c r="E18" s="484">
        <v>806543.75303599983</v>
      </c>
      <c r="F18" s="484">
        <v>595667.61779509007</v>
      </c>
      <c r="G18" s="811">
        <f t="shared" si="0"/>
        <v>2.1613038400492082</v>
      </c>
    </row>
    <row r="19" spans="1:12" s="758" customFormat="1" ht="25" customHeight="1">
      <c r="A19" s="808"/>
      <c r="B19" s="478">
        <v>2021</v>
      </c>
      <c r="C19" s="479" t="s">
        <v>19</v>
      </c>
      <c r="D19" s="484">
        <v>266765.43084577005</v>
      </c>
      <c r="E19" s="484">
        <v>924676.99513553735</v>
      </c>
      <c r="F19" s="484">
        <v>597440.09353809</v>
      </c>
      <c r="G19" s="811">
        <f t="shared" si="0"/>
        <v>2.2395708905907634</v>
      </c>
    </row>
    <row r="20" spans="1:12" s="758" customFormat="1" ht="25" customHeight="1" thickBot="1">
      <c r="A20" s="808"/>
      <c r="B20" s="489">
        <v>2021</v>
      </c>
      <c r="C20" s="490" t="s">
        <v>20</v>
      </c>
      <c r="D20" s="491">
        <v>224858.71188477008</v>
      </c>
      <c r="E20" s="491">
        <v>890494.13198566274</v>
      </c>
      <c r="F20" s="491">
        <v>556049.65556723997</v>
      </c>
      <c r="G20" s="813">
        <f t="shared" si="0"/>
        <v>2.472884643456422</v>
      </c>
    </row>
    <row r="21" spans="1:12" s="758" customFormat="1" ht="25" customHeight="1" thickTop="1">
      <c r="A21" s="808"/>
      <c r="B21" s="501">
        <v>2020</v>
      </c>
      <c r="C21" s="502" t="s">
        <v>21</v>
      </c>
      <c r="D21" s="678">
        <v>264397.50628082908</v>
      </c>
      <c r="E21" s="678">
        <v>893623.11469175923</v>
      </c>
      <c r="F21" s="678">
        <v>558867.47191937</v>
      </c>
      <c r="G21" s="814">
        <f>F21/D21</f>
        <v>2.1137395725879897</v>
      </c>
      <c r="I21" s="752"/>
      <c r="J21" s="752"/>
      <c r="K21" s="752"/>
      <c r="L21" s="752"/>
    </row>
    <row r="22" spans="1:12" s="758" customFormat="1" ht="25" customHeight="1">
      <c r="A22" s="808"/>
      <c r="B22" s="478">
        <v>2020</v>
      </c>
      <c r="C22" s="479" t="s">
        <v>8</v>
      </c>
      <c r="D22" s="484">
        <v>315843.88499177003</v>
      </c>
      <c r="E22" s="484">
        <v>921177.38616894023</v>
      </c>
      <c r="F22" s="484">
        <v>498294.20711837005</v>
      </c>
      <c r="G22" s="811">
        <f>F22/D22</f>
        <v>1.5776598211846151</v>
      </c>
    </row>
    <row r="23" spans="1:12" s="758" customFormat="1" ht="25" customHeight="1">
      <c r="A23" s="808"/>
      <c r="B23" s="478">
        <v>2020</v>
      </c>
      <c r="C23" s="479" t="s">
        <v>19</v>
      </c>
      <c r="D23" s="484">
        <v>310819.79567884997</v>
      </c>
      <c r="E23" s="484">
        <v>313808.24277179001</v>
      </c>
      <c r="F23" s="484">
        <v>491479.43923024001</v>
      </c>
      <c r="G23" s="811">
        <f>F23/D23</f>
        <v>1.5812359639347231</v>
      </c>
    </row>
    <row r="24" spans="1:12" s="758" customFormat="1" ht="25" customHeight="1" thickBot="1">
      <c r="A24" s="808"/>
      <c r="B24" s="489">
        <v>2020</v>
      </c>
      <c r="C24" s="490" t="s">
        <v>20</v>
      </c>
      <c r="D24" s="491">
        <v>341876.97351122997</v>
      </c>
      <c r="E24" s="491">
        <v>281395.64252984169</v>
      </c>
      <c r="F24" s="491">
        <v>454775.99084937002</v>
      </c>
      <c r="G24" s="813">
        <f t="shared" ref="G24:G40" si="1">F24/D24</f>
        <v>1.3302328793267837</v>
      </c>
    </row>
    <row r="25" spans="1:12" s="758" customFormat="1" ht="25" customHeight="1" thickTop="1">
      <c r="A25" s="808"/>
      <c r="B25" s="501">
        <v>2019</v>
      </c>
      <c r="C25" s="502" t="s">
        <v>21</v>
      </c>
      <c r="D25" s="678">
        <v>396455.23531818838</v>
      </c>
      <c r="E25" s="678">
        <v>851723.70567420823</v>
      </c>
      <c r="F25" s="678">
        <v>432499.05680512678</v>
      </c>
      <c r="G25" s="814">
        <f t="shared" si="1"/>
        <v>1.0909152365159467</v>
      </c>
    </row>
    <row r="26" spans="1:12" s="758" customFormat="1" ht="25" customHeight="1">
      <c r="A26" s="808"/>
      <c r="B26" s="478">
        <v>2019</v>
      </c>
      <c r="C26" s="479" t="s">
        <v>8</v>
      </c>
      <c r="D26" s="484">
        <v>323940.53913577006</v>
      </c>
      <c r="E26" s="484">
        <v>836480.79429870984</v>
      </c>
      <c r="F26" s="484">
        <v>459268.86856537004</v>
      </c>
      <c r="G26" s="811">
        <f t="shared" si="1"/>
        <v>1.4177566963080257</v>
      </c>
    </row>
    <row r="27" spans="1:12" s="758" customFormat="1" ht="25" customHeight="1">
      <c r="A27" s="808"/>
      <c r="B27" s="478">
        <v>2019</v>
      </c>
      <c r="C27" s="479" t="s">
        <v>19</v>
      </c>
      <c r="D27" s="484">
        <v>276851.07036876999</v>
      </c>
      <c r="E27" s="484">
        <v>410808.54081587307</v>
      </c>
      <c r="F27" s="484">
        <v>511518.51585881005</v>
      </c>
      <c r="G27" s="811">
        <f t="shared" si="1"/>
        <v>1.8476306238493474</v>
      </c>
    </row>
    <row r="28" spans="1:12" s="758" customFormat="1" ht="25" customHeight="1" thickBot="1">
      <c r="A28" s="808"/>
      <c r="B28" s="489">
        <v>2019</v>
      </c>
      <c r="C28" s="490" t="s">
        <v>20</v>
      </c>
      <c r="D28" s="491">
        <v>294910.09370421997</v>
      </c>
      <c r="E28" s="491">
        <v>509608.9138844799</v>
      </c>
      <c r="F28" s="491">
        <v>408448.73594315001</v>
      </c>
      <c r="G28" s="813">
        <f t="shared" si="1"/>
        <v>1.384994086885353</v>
      </c>
    </row>
    <row r="29" spans="1:12" s="758" customFormat="1" ht="25" customHeight="1" thickTop="1">
      <c r="A29" s="808"/>
      <c r="B29" s="501">
        <v>2018</v>
      </c>
      <c r="C29" s="502" t="s">
        <v>21</v>
      </c>
      <c r="D29" s="678">
        <v>299615.84666873986</v>
      </c>
      <c r="E29" s="678">
        <v>291371.23555339989</v>
      </c>
      <c r="F29" s="678">
        <v>354653.219988</v>
      </c>
      <c r="G29" s="814">
        <f t="shared" si="1"/>
        <v>1.1836931321596964</v>
      </c>
    </row>
    <row r="30" spans="1:12" s="758" customFormat="1" ht="25" customHeight="1">
      <c r="A30" s="808"/>
      <c r="B30" s="478">
        <v>2018</v>
      </c>
      <c r="C30" s="479" t="s">
        <v>8</v>
      </c>
      <c r="D30" s="484">
        <v>338067.68708377995</v>
      </c>
      <c r="E30" s="484">
        <v>321952.61220077996</v>
      </c>
      <c r="F30" s="484">
        <v>393995.27885614993</v>
      </c>
      <c r="G30" s="811">
        <f t="shared" si="1"/>
        <v>1.165433118600625</v>
      </c>
    </row>
    <row r="31" spans="1:12" s="758" customFormat="1" ht="25" customHeight="1">
      <c r="A31" s="808"/>
      <c r="B31" s="478">
        <v>2018</v>
      </c>
      <c r="C31" s="479" t="s">
        <v>19</v>
      </c>
      <c r="D31" s="484">
        <v>313867.48280467006</v>
      </c>
      <c r="E31" s="484">
        <v>263986.08376165992</v>
      </c>
      <c r="F31" s="484">
        <v>404096.79867496993</v>
      </c>
      <c r="G31" s="811">
        <f t="shared" si="1"/>
        <v>1.2874758323609219</v>
      </c>
    </row>
    <row r="32" spans="1:12" s="758" customFormat="1" ht="25" customHeight="1" thickBot="1">
      <c r="A32" s="808"/>
      <c r="B32" s="489">
        <v>2018</v>
      </c>
      <c r="C32" s="490" t="s">
        <v>20</v>
      </c>
      <c r="D32" s="491">
        <v>304542.27014922997</v>
      </c>
      <c r="E32" s="491">
        <v>227929.16911660985</v>
      </c>
      <c r="F32" s="491">
        <v>402675.03998924006</v>
      </c>
      <c r="G32" s="813">
        <f t="shared" si="1"/>
        <v>1.3222303747585635</v>
      </c>
    </row>
    <row r="33" spans="1:8" s="758" customFormat="1" ht="25" customHeight="1" thickTop="1">
      <c r="A33" s="808"/>
      <c r="B33" s="501">
        <v>2017</v>
      </c>
      <c r="C33" s="502" t="s">
        <v>21</v>
      </c>
      <c r="D33" s="678">
        <v>282241.22747632017</v>
      </c>
      <c r="E33" s="678">
        <v>221706.79602771008</v>
      </c>
      <c r="F33" s="678">
        <v>424904.10397256992</v>
      </c>
      <c r="G33" s="814">
        <f t="shared" si="1"/>
        <v>1.5054643425833991</v>
      </c>
    </row>
    <row r="34" spans="1:8" s="758" customFormat="1" ht="25" customHeight="1">
      <c r="A34" s="808"/>
      <c r="B34" s="478">
        <v>2017</v>
      </c>
      <c r="C34" s="479" t="s">
        <v>8</v>
      </c>
      <c r="D34" s="484">
        <v>294170.00014123</v>
      </c>
      <c r="E34" s="484">
        <v>477024.05974534026</v>
      </c>
      <c r="F34" s="484">
        <v>390670.34706636996</v>
      </c>
      <c r="G34" s="811">
        <f t="shared" si="1"/>
        <v>1.3280427877717322</v>
      </c>
    </row>
    <row r="35" spans="1:8" s="758" customFormat="1" ht="25" customHeight="1">
      <c r="A35" s="808"/>
      <c r="B35" s="478">
        <v>2017</v>
      </c>
      <c r="C35" s="479" t="s">
        <v>19</v>
      </c>
      <c r="D35" s="484">
        <v>301752</v>
      </c>
      <c r="E35" s="484">
        <v>169646</v>
      </c>
      <c r="F35" s="484">
        <v>378963</v>
      </c>
      <c r="G35" s="811">
        <f t="shared" si="1"/>
        <v>1.2558756859937963</v>
      </c>
    </row>
    <row r="36" spans="1:8" s="758" customFormat="1" ht="25" customHeight="1" thickBot="1">
      <c r="A36" s="808"/>
      <c r="B36" s="489">
        <v>2017</v>
      </c>
      <c r="C36" s="490" t="s">
        <v>20</v>
      </c>
      <c r="D36" s="491">
        <v>288621</v>
      </c>
      <c r="E36" s="491">
        <v>269365</v>
      </c>
      <c r="F36" s="491">
        <v>339476</v>
      </c>
      <c r="G36" s="813">
        <f t="shared" si="1"/>
        <v>1.1761999300120227</v>
      </c>
    </row>
    <row r="37" spans="1:8" s="758" customFormat="1" ht="25" customHeight="1" thickTop="1">
      <c r="A37" s="808"/>
      <c r="B37" s="501">
        <v>2016</v>
      </c>
      <c r="C37" s="502" t="s">
        <v>21</v>
      </c>
      <c r="D37" s="678">
        <v>278028.34255723003</v>
      </c>
      <c r="E37" s="678">
        <v>139274.285348</v>
      </c>
      <c r="F37" s="678">
        <v>326468.85625936999</v>
      </c>
      <c r="G37" s="814">
        <f t="shared" si="1"/>
        <v>1.1742286892645444</v>
      </c>
    </row>
    <row r="38" spans="1:8" s="758" customFormat="1" ht="25" customHeight="1">
      <c r="A38" s="808"/>
      <c r="B38" s="478">
        <v>2016</v>
      </c>
      <c r="C38" s="479" t="s">
        <v>8</v>
      </c>
      <c r="D38" s="484">
        <v>246938.32768323005</v>
      </c>
      <c r="E38" s="484">
        <v>42032.306559339864</v>
      </c>
      <c r="F38" s="484">
        <v>260707.84901323999</v>
      </c>
      <c r="G38" s="811">
        <f t="shared" si="1"/>
        <v>1.0557609726250083</v>
      </c>
    </row>
    <row r="39" spans="1:8" s="758" customFormat="1" ht="25" customHeight="1">
      <c r="A39" s="808"/>
      <c r="B39" s="478">
        <v>2016</v>
      </c>
      <c r="C39" s="479" t="s">
        <v>19</v>
      </c>
      <c r="D39" s="484">
        <v>269281.12995143997</v>
      </c>
      <c r="E39" s="484">
        <v>127980.43440012983</v>
      </c>
      <c r="F39" s="484">
        <v>258966.60611666998</v>
      </c>
      <c r="G39" s="811">
        <f t="shared" si="1"/>
        <v>0.96169607637701893</v>
      </c>
    </row>
    <row r="40" spans="1:8" s="758" customFormat="1" ht="25" customHeight="1" thickBot="1">
      <c r="A40" s="808"/>
      <c r="B40" s="489">
        <v>2016</v>
      </c>
      <c r="C40" s="490" t="s">
        <v>20</v>
      </c>
      <c r="D40" s="491">
        <v>250201.19583402001</v>
      </c>
      <c r="E40" s="491">
        <v>250201.19583402001</v>
      </c>
      <c r="F40" s="491">
        <v>277628.26739937003</v>
      </c>
      <c r="G40" s="813">
        <f t="shared" si="1"/>
        <v>1.1096200658590967</v>
      </c>
    </row>
    <row r="41" spans="1:8" s="758" customFormat="1" ht="25" customHeight="1" thickTop="1">
      <c r="A41" s="808"/>
      <c r="B41" s="501">
        <v>2015</v>
      </c>
      <c r="C41" s="502" t="s">
        <v>21</v>
      </c>
      <c r="D41" s="678">
        <v>261214.32763943999</v>
      </c>
      <c r="E41" s="678">
        <v>144520.9137684599</v>
      </c>
      <c r="F41" s="678">
        <v>260269.67860337</v>
      </c>
      <c r="G41" s="814">
        <v>0.996383624724545</v>
      </c>
      <c r="H41" s="815"/>
    </row>
    <row r="42" spans="1:8" s="758" customFormat="1" ht="25" customHeight="1">
      <c r="A42" s="808"/>
      <c r="B42" s="478">
        <v>2015</v>
      </c>
      <c r="C42" s="479" t="s">
        <v>8</v>
      </c>
      <c r="D42" s="484">
        <v>257439</v>
      </c>
      <c r="E42" s="484">
        <v>122718</v>
      </c>
      <c r="F42" s="484">
        <v>241667</v>
      </c>
      <c r="G42" s="811">
        <v>0.93873500130127896</v>
      </c>
    </row>
    <row r="43" spans="1:8" s="758" customFormat="1" ht="25" customHeight="1">
      <c r="A43" s="808"/>
      <c r="B43" s="478">
        <v>2015</v>
      </c>
      <c r="C43" s="479" t="s">
        <v>19</v>
      </c>
      <c r="D43" s="484">
        <v>261424.86791012331</v>
      </c>
      <c r="E43" s="484">
        <v>118875.15491944659</v>
      </c>
      <c r="F43" s="484">
        <v>251760.06530436999</v>
      </c>
      <c r="G43" s="811">
        <v>0.96303028597464602</v>
      </c>
    </row>
    <row r="44" spans="1:8" s="758" customFormat="1" ht="25" customHeight="1" thickBot="1">
      <c r="A44" s="808"/>
      <c r="B44" s="489">
        <v>2015</v>
      </c>
      <c r="C44" s="490" t="s">
        <v>20</v>
      </c>
      <c r="D44" s="491">
        <v>234372</v>
      </c>
      <c r="E44" s="491">
        <v>117372</v>
      </c>
      <c r="F44" s="491">
        <v>248124</v>
      </c>
      <c r="G44" s="813">
        <f>248124/234372</f>
        <v>1.0586759510521735</v>
      </c>
    </row>
    <row r="45" spans="1:8" ht="25" customHeight="1" thickTop="1">
      <c r="B45" s="501">
        <v>2014</v>
      </c>
      <c r="C45" s="502" t="s">
        <v>21</v>
      </c>
      <c r="D45" s="678">
        <v>226317.27304722994</v>
      </c>
      <c r="E45" s="678">
        <v>95434.726454549877</v>
      </c>
      <c r="F45" s="678">
        <v>261584.01022637007</v>
      </c>
      <c r="G45" s="814">
        <v>1.1558287474230053</v>
      </c>
    </row>
    <row r="46" spans="1:8" ht="25" customHeight="1">
      <c r="B46" s="478">
        <v>2014</v>
      </c>
      <c r="C46" s="479" t="s">
        <v>8</v>
      </c>
      <c r="D46" s="484">
        <v>275610.81191722996</v>
      </c>
      <c r="E46" s="484">
        <v>87371.596509549869</v>
      </c>
      <c r="F46" s="484">
        <v>302769</v>
      </c>
      <c r="G46" s="811">
        <v>1.0985381810454014</v>
      </c>
    </row>
    <row r="47" spans="1:8" ht="25" customHeight="1">
      <c r="B47" s="478">
        <v>2014</v>
      </c>
      <c r="C47" s="479" t="s">
        <v>19</v>
      </c>
      <c r="D47" s="484">
        <v>249233.13959999999</v>
      </c>
      <c r="E47" s="484">
        <v>90041.626399999994</v>
      </c>
      <c r="F47" s="484">
        <v>287722</v>
      </c>
      <c r="G47" s="811">
        <v>1.1544291439804981</v>
      </c>
    </row>
    <row r="48" spans="1:8" ht="25" customHeight="1" thickBot="1">
      <c r="B48" s="489">
        <v>2014</v>
      </c>
      <c r="C48" s="490" t="s">
        <v>20</v>
      </c>
      <c r="D48" s="491">
        <v>249233.13956841565</v>
      </c>
      <c r="E48" s="491">
        <v>91957.668957364775</v>
      </c>
      <c r="F48" s="491">
        <v>15925.129089</v>
      </c>
      <c r="G48" s="813">
        <v>6.3896515192870165E-2</v>
      </c>
    </row>
    <row r="49" spans="2:7" ht="25" customHeight="1" thickTop="1">
      <c r="B49" s="501">
        <v>2013</v>
      </c>
      <c r="C49" s="502" t="s">
        <v>21</v>
      </c>
      <c r="D49" s="678">
        <v>246789.00579040262</v>
      </c>
      <c r="E49" s="678">
        <v>92943.799352377653</v>
      </c>
      <c r="F49" s="678">
        <v>169176.19591584898</v>
      </c>
      <c r="G49" s="814">
        <v>6.3896515192870165E-2</v>
      </c>
    </row>
    <row r="50" spans="2:7" ht="25" customHeight="1">
      <c r="B50" s="478">
        <v>2013</v>
      </c>
      <c r="C50" s="479" t="s">
        <v>8</v>
      </c>
      <c r="D50" s="484">
        <v>251649.09804664712</v>
      </c>
      <c r="E50" s="484">
        <v>73437.671726553162</v>
      </c>
      <c r="F50" s="484">
        <v>182925.39285784896</v>
      </c>
      <c r="G50" s="811">
        <v>6.3896515192870165E-2</v>
      </c>
    </row>
    <row r="51" spans="2:7" ht="25" customHeight="1">
      <c r="B51" s="478">
        <v>2013</v>
      </c>
      <c r="C51" s="479" t="s">
        <v>19</v>
      </c>
      <c r="D51" s="484">
        <v>261097.99857694001</v>
      </c>
      <c r="E51" s="484">
        <v>66361.283991729957</v>
      </c>
      <c r="F51" s="484">
        <v>160347.55718544</v>
      </c>
      <c r="G51" s="811">
        <v>6.3896515192870165E-2</v>
      </c>
    </row>
    <row r="52" spans="2:7" ht="25" customHeight="1" thickBot="1">
      <c r="B52" s="489">
        <v>2013</v>
      </c>
      <c r="C52" s="490" t="s">
        <v>20</v>
      </c>
      <c r="D52" s="491">
        <v>263607.85662713001</v>
      </c>
      <c r="E52" s="491">
        <v>61977.477621739992</v>
      </c>
      <c r="F52" s="491">
        <v>145392.97799243999</v>
      </c>
      <c r="G52" s="813">
        <v>6.3896515192870165E-2</v>
      </c>
    </row>
    <row r="53" spans="2:7" ht="25" customHeight="1" thickTop="1">
      <c r="B53" s="501">
        <v>2012</v>
      </c>
      <c r="C53" s="502" t="s">
        <v>21</v>
      </c>
      <c r="D53" s="678">
        <v>240624.09239871995</v>
      </c>
      <c r="E53" s="678">
        <v>4465.2663735569149</v>
      </c>
      <c r="F53" s="678">
        <v>188233.71274844001</v>
      </c>
      <c r="G53" s="814">
        <v>0.78227292567417639</v>
      </c>
    </row>
    <row r="54" spans="2:7" ht="25" customHeight="1">
      <c r="B54" s="478">
        <v>2012</v>
      </c>
      <c r="C54" s="479" t="s">
        <v>8</v>
      </c>
      <c r="D54" s="484">
        <v>274520.82580212998</v>
      </c>
      <c r="E54" s="484">
        <v>19433.91932956587</v>
      </c>
      <c r="F54" s="484">
        <v>137630.39975744</v>
      </c>
      <c r="G54" s="811">
        <v>0.50134775514860819</v>
      </c>
    </row>
    <row r="55" spans="2:7" ht="25" customHeight="1">
      <c r="B55" s="478">
        <v>2012</v>
      </c>
      <c r="C55" s="479" t="s">
        <v>19</v>
      </c>
      <c r="D55" s="484">
        <v>227581.77824611001</v>
      </c>
      <c r="E55" s="484">
        <v>2269.4497316489069</v>
      </c>
      <c r="F55" s="484">
        <v>146745.39242870006</v>
      </c>
      <c r="G55" s="811">
        <v>0.64480290803426099</v>
      </c>
    </row>
    <row r="56" spans="2:7" ht="25" customHeight="1" thickBot="1">
      <c r="B56" s="489">
        <v>2012</v>
      </c>
      <c r="C56" s="490" t="s">
        <v>20</v>
      </c>
      <c r="D56" s="491">
        <v>257550.93942206007</v>
      </c>
      <c r="E56" s="491">
        <v>5344.89228437985</v>
      </c>
      <c r="F56" s="491">
        <v>109837.57617092002</v>
      </c>
      <c r="G56" s="813">
        <v>0.42646932842642188</v>
      </c>
    </row>
    <row r="57" spans="2:7" ht="25" customHeight="1" thickTop="1">
      <c r="B57" s="501">
        <v>2011</v>
      </c>
      <c r="C57" s="502" t="s">
        <v>21</v>
      </c>
      <c r="D57" s="678">
        <v>303863</v>
      </c>
      <c r="E57" s="678">
        <v>-38210</v>
      </c>
      <c r="F57" s="678">
        <v>50203</v>
      </c>
      <c r="G57" s="814">
        <v>0.16521590321954302</v>
      </c>
    </row>
    <row r="58" spans="2:7" ht="25" customHeight="1">
      <c r="B58" s="478">
        <v>2011</v>
      </c>
      <c r="C58" s="479" t="s">
        <v>8</v>
      </c>
      <c r="D58" s="484">
        <v>278652</v>
      </c>
      <c r="E58" s="484">
        <v>-7040</v>
      </c>
      <c r="F58" s="484">
        <v>63309</v>
      </c>
      <c r="G58" s="811">
        <v>0.22719736445458852</v>
      </c>
    </row>
    <row r="59" spans="2:7" ht="25" customHeight="1">
      <c r="B59" s="478">
        <v>2011</v>
      </c>
      <c r="C59" s="479" t="s">
        <v>19</v>
      </c>
      <c r="D59" s="484">
        <v>371428.44370200008</v>
      </c>
      <c r="E59" s="484">
        <v>-2898</v>
      </c>
      <c r="F59" s="484">
        <v>74747.317535000009</v>
      </c>
      <c r="G59" s="811">
        <v>0.20124284718208163</v>
      </c>
    </row>
    <row r="60" spans="2:7" ht="25" customHeight="1" thickBot="1">
      <c r="B60" s="489">
        <v>2011</v>
      </c>
      <c r="C60" s="490" t="s">
        <v>20</v>
      </c>
      <c r="D60" s="491">
        <v>249481.288937</v>
      </c>
      <c r="E60" s="491">
        <v>-6228.568655</v>
      </c>
      <c r="F60" s="491">
        <v>64367.352321000028</v>
      </c>
      <c r="G60" s="813">
        <v>0.2580047289127736</v>
      </c>
    </row>
    <row r="61" spans="2:7" ht="25" customHeight="1" thickTop="1">
      <c r="B61" s="501">
        <v>2010</v>
      </c>
      <c r="C61" s="502" t="s">
        <v>21</v>
      </c>
      <c r="D61" s="678">
        <v>125860.07170099998</v>
      </c>
      <c r="E61" s="678">
        <v>18347.706774999999</v>
      </c>
      <c r="F61" s="678">
        <v>72286</v>
      </c>
      <c r="G61" s="814">
        <v>0.5743362372439017</v>
      </c>
    </row>
    <row r="62" spans="2:7" ht="25" customHeight="1">
      <c r="B62" s="478">
        <v>2010</v>
      </c>
      <c r="C62" s="479" t="s">
        <v>8</v>
      </c>
      <c r="D62" s="484">
        <v>146309.750061</v>
      </c>
      <c r="E62" s="484">
        <v>0</v>
      </c>
      <c r="F62" s="484">
        <v>60507.219690999977</v>
      </c>
      <c r="G62" s="811">
        <v>0.41355562199903345</v>
      </c>
    </row>
    <row r="63" spans="2:7" ht="25" customHeight="1">
      <c r="B63" s="478">
        <v>2010</v>
      </c>
      <c r="C63" s="479" t="s">
        <v>19</v>
      </c>
      <c r="D63" s="484">
        <v>84852</v>
      </c>
      <c r="E63" s="484">
        <v>-21686</v>
      </c>
      <c r="F63" s="484">
        <v>72838</v>
      </c>
      <c r="G63" s="811">
        <v>0.85841229434780564</v>
      </c>
    </row>
    <row r="64" spans="2:7" ht="25" customHeight="1" thickBot="1">
      <c r="B64" s="489">
        <v>2010</v>
      </c>
      <c r="C64" s="490" t="s">
        <v>20</v>
      </c>
      <c r="D64" s="491">
        <v>86297.919709000009</v>
      </c>
      <c r="E64" s="491">
        <v>-20749.234089000001</v>
      </c>
      <c r="F64" s="491">
        <v>108557.56666999999</v>
      </c>
      <c r="G64" s="813">
        <v>1.2579395544650482</v>
      </c>
    </row>
    <row r="65" spans="2:7" ht="25" customHeight="1" thickTop="1">
      <c r="B65" s="501">
        <v>2009</v>
      </c>
      <c r="C65" s="502" t="s">
        <v>21</v>
      </c>
      <c r="D65" s="678">
        <v>98902</v>
      </c>
      <c r="E65" s="678">
        <v>-36861</v>
      </c>
      <c r="F65" s="678">
        <v>101577</v>
      </c>
      <c r="G65" s="814">
        <v>1.0270469757942204</v>
      </c>
    </row>
    <row r="66" spans="2:7" ht="25" customHeight="1">
      <c r="B66" s="478">
        <v>2009</v>
      </c>
      <c r="C66" s="479" t="s">
        <v>8</v>
      </c>
      <c r="D66" s="484">
        <v>104642</v>
      </c>
      <c r="E66" s="484">
        <v>-77202</v>
      </c>
      <c r="F66" s="484">
        <v>98862</v>
      </c>
      <c r="G66" s="811">
        <v>0.94476405267483421</v>
      </c>
    </row>
    <row r="67" spans="2:7" ht="25" customHeight="1">
      <c r="B67" s="478">
        <v>2009</v>
      </c>
      <c r="C67" s="479" t="s">
        <v>19</v>
      </c>
      <c r="D67" s="484">
        <v>110693</v>
      </c>
      <c r="E67" s="484">
        <v>-107639</v>
      </c>
      <c r="F67" s="484">
        <v>100023</v>
      </c>
      <c r="G67" s="811">
        <v>0.90360727417271192</v>
      </c>
    </row>
    <row r="68" spans="2:7" ht="25" customHeight="1" thickBot="1">
      <c r="B68" s="508">
        <v>2009</v>
      </c>
      <c r="C68" s="509" t="s">
        <v>20</v>
      </c>
      <c r="D68" s="510">
        <v>90720</v>
      </c>
      <c r="E68" s="510">
        <v>-18790</v>
      </c>
      <c r="F68" s="510">
        <v>94191</v>
      </c>
      <c r="G68" s="816">
        <v>1.0382605820105819</v>
      </c>
    </row>
    <row r="69" spans="2:7" ht="16" thickTop="1">
      <c r="B69" s="801" t="s">
        <v>777</v>
      </c>
      <c r="C69" s="817"/>
      <c r="D69" s="818"/>
      <c r="E69" s="818"/>
      <c r="F69" s="818"/>
      <c r="G69" s="819"/>
    </row>
  </sheetData>
  <mergeCells count="1">
    <mergeCell ref="D4:E4"/>
  </mergeCells>
  <pageMargins left="0.7" right="0.7" top="0.75" bottom="0.75" header="0.3" footer="0.3"/>
  <pageSetup orientation="portrait" r:id="rId1"/>
  <headerFooter>
    <oddFooter>&amp;C&amp;K008004&amp;10&amp;"Calibri"Official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ABCB7-3644-42A8-A298-DDE3D2B96424}">
  <sheetPr published="0" codeName="Sheet7">
    <tabColor rgb="FF92D050"/>
    <outlinePr summaryBelow="0" summaryRight="0"/>
  </sheetPr>
  <dimension ref="A1:V89"/>
  <sheetViews>
    <sheetView showGridLines="0" topLeftCell="A2" zoomScaleNormal="100" zoomScaleSheetLayoutView="106" zoomScalePageLayoutView="75" workbookViewId="0">
      <selection activeCell="W6" sqref="W6"/>
    </sheetView>
  </sheetViews>
  <sheetFormatPr defaultColWidth="8.81640625" defaultRowHeight="13"/>
  <cols>
    <col min="1" max="1" width="8.81640625" style="684"/>
    <col min="2" max="21" width="15.54296875" style="685" customWidth="1"/>
    <col min="22" max="22" width="15.54296875" style="684" customWidth="1"/>
    <col min="23" max="16384" width="8.81640625" style="684"/>
  </cols>
  <sheetData>
    <row r="1" spans="1:22" hidden="1">
      <c r="B1" s="515"/>
      <c r="C1" s="515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765"/>
    </row>
    <row r="2" spans="1:22" ht="16" thickBot="1">
      <c r="B2" s="928" t="s">
        <v>820</v>
      </c>
      <c r="C2" s="928"/>
      <c r="D2" s="928"/>
      <c r="E2" s="928"/>
      <c r="F2" s="928"/>
      <c r="G2" s="928"/>
      <c r="H2" s="928"/>
      <c r="I2" s="928"/>
      <c r="J2" s="928"/>
      <c r="K2" s="928"/>
      <c r="L2" s="928"/>
      <c r="M2" s="928"/>
      <c r="N2" s="928"/>
      <c r="O2" s="928"/>
      <c r="P2" s="774"/>
      <c r="Q2" s="770"/>
      <c r="R2" s="770"/>
      <c r="S2" s="770"/>
      <c r="T2" s="770"/>
      <c r="U2" s="770"/>
      <c r="V2" s="770"/>
    </row>
    <row r="3" spans="1:22" ht="16" hidden="1" thickBot="1">
      <c r="B3" s="770"/>
      <c r="C3" s="770"/>
      <c r="D3" s="770" t="s">
        <v>214</v>
      </c>
      <c r="E3" s="770" t="s">
        <v>214</v>
      </c>
      <c r="F3" s="770" t="s">
        <v>214</v>
      </c>
      <c r="G3" s="821" t="s">
        <v>143</v>
      </c>
      <c r="H3" s="821" t="s">
        <v>143</v>
      </c>
      <c r="I3" s="821" t="s">
        <v>143</v>
      </c>
      <c r="J3" s="821" t="s">
        <v>16</v>
      </c>
      <c r="K3" s="821" t="s">
        <v>16</v>
      </c>
      <c r="L3" s="821" t="s">
        <v>16</v>
      </c>
      <c r="M3" s="821" t="s">
        <v>79</v>
      </c>
      <c r="N3" s="821" t="s">
        <v>79</v>
      </c>
      <c r="O3" s="821" t="s">
        <v>79</v>
      </c>
      <c r="P3" s="821" t="s">
        <v>679</v>
      </c>
      <c r="Q3" s="821" t="s">
        <v>679</v>
      </c>
      <c r="R3" s="821" t="s">
        <v>679</v>
      </c>
      <c r="S3" s="821"/>
      <c r="T3" s="821"/>
      <c r="U3" s="821"/>
      <c r="V3" s="770"/>
    </row>
    <row r="4" spans="1:22" ht="25" customHeight="1" thickTop="1" thickBot="1">
      <c r="B4" s="929" t="s">
        <v>796</v>
      </c>
      <c r="C4" s="930"/>
      <c r="D4" s="931" t="s">
        <v>680</v>
      </c>
      <c r="E4" s="926"/>
      <c r="F4" s="926"/>
      <c r="G4" s="926" t="s">
        <v>143</v>
      </c>
      <c r="H4" s="926"/>
      <c r="I4" s="926"/>
      <c r="J4" s="926" t="s">
        <v>16</v>
      </c>
      <c r="K4" s="926"/>
      <c r="L4" s="926"/>
      <c r="M4" s="926" t="s">
        <v>79</v>
      </c>
      <c r="N4" s="926"/>
      <c r="O4" s="926"/>
      <c r="P4" s="926" t="s">
        <v>679</v>
      </c>
      <c r="Q4" s="926"/>
      <c r="R4" s="926"/>
      <c r="S4" s="926" t="s">
        <v>746</v>
      </c>
      <c r="T4" s="926"/>
      <c r="U4" s="926"/>
      <c r="V4" s="822"/>
    </row>
    <row r="5" spans="1:22" s="823" customFormat="1" ht="25" customHeight="1">
      <c r="B5" s="824" t="s">
        <v>167</v>
      </c>
      <c r="C5" s="825" t="s">
        <v>48</v>
      </c>
      <c r="D5" s="826" t="s">
        <v>211</v>
      </c>
      <c r="E5" s="824" t="s">
        <v>212</v>
      </c>
      <c r="F5" s="824" t="s">
        <v>213</v>
      </c>
      <c r="G5" s="824" t="s">
        <v>211</v>
      </c>
      <c r="H5" s="824" t="s">
        <v>212</v>
      </c>
      <c r="I5" s="824" t="s">
        <v>213</v>
      </c>
      <c r="J5" s="824" t="s">
        <v>211</v>
      </c>
      <c r="K5" s="824" t="s">
        <v>212</v>
      </c>
      <c r="L5" s="824" t="s">
        <v>213</v>
      </c>
      <c r="M5" s="824" t="s">
        <v>211</v>
      </c>
      <c r="N5" s="824" t="s">
        <v>212</v>
      </c>
      <c r="O5" s="824" t="s">
        <v>213</v>
      </c>
      <c r="P5" s="824" t="s">
        <v>211</v>
      </c>
      <c r="Q5" s="824" t="s">
        <v>212</v>
      </c>
      <c r="R5" s="824" t="s">
        <v>213</v>
      </c>
      <c r="S5" s="827" t="s">
        <v>211</v>
      </c>
      <c r="T5" s="827" t="s">
        <v>212</v>
      </c>
      <c r="U5" s="827" t="s">
        <v>213</v>
      </c>
      <c r="V5" s="828" t="s">
        <v>287</v>
      </c>
    </row>
    <row r="6" spans="1:22" s="488" customFormat="1" ht="35.15" customHeight="1">
      <c r="A6" s="483"/>
      <c r="B6" s="478">
        <v>2024</v>
      </c>
      <c r="C6" s="479" t="s">
        <v>8</v>
      </c>
      <c r="D6" s="484">
        <v>405190.93125000002</v>
      </c>
      <c r="E6" s="484">
        <v>769399.28671999997</v>
      </c>
      <c r="F6" s="484">
        <v>307100.13653999998</v>
      </c>
      <c r="G6" s="484">
        <v>17022.920654533398</v>
      </c>
      <c r="H6" s="484">
        <v>28143.9671610144</v>
      </c>
      <c r="I6" s="484">
        <v>9333.1721844521599</v>
      </c>
      <c r="J6" s="484">
        <v>13247.8556189016</v>
      </c>
      <c r="K6" s="484">
        <v>23054.0542352927</v>
      </c>
      <c r="L6" s="484">
        <v>13473.7701458058</v>
      </c>
      <c r="M6" s="484">
        <v>4629.57076070315</v>
      </c>
      <c r="N6" s="484">
        <v>7946.0061504191299</v>
      </c>
      <c r="O6" s="484">
        <v>2783.2688688777198</v>
      </c>
      <c r="P6" s="484">
        <v>205.477</v>
      </c>
      <c r="Q6" s="484">
        <v>346.99900000000002</v>
      </c>
      <c r="R6" s="484">
        <v>107.31100000000001</v>
      </c>
      <c r="S6" s="829">
        <v>169.16900000000001</v>
      </c>
      <c r="T6" s="829">
        <v>214.29300000000001</v>
      </c>
      <c r="U6" s="829">
        <v>84.207999999999998</v>
      </c>
      <c r="V6" s="830">
        <f>SUM(D6:U6)</f>
        <v>1602452.3972900002</v>
      </c>
    </row>
    <row r="7" spans="1:22" s="488" customFormat="1" ht="35.15" customHeight="1">
      <c r="A7" s="483"/>
      <c r="B7" s="478">
        <v>2024</v>
      </c>
      <c r="C7" s="479" t="s">
        <v>19</v>
      </c>
      <c r="D7" s="484">
        <v>382293.7072</v>
      </c>
      <c r="E7" s="484">
        <v>747145.42807999998</v>
      </c>
      <c r="F7" s="484">
        <v>290694.48269999999</v>
      </c>
      <c r="G7" s="484">
        <v>19314.263171518567</v>
      </c>
      <c r="H7" s="484">
        <v>24072.455740514637</v>
      </c>
      <c r="I7" s="484">
        <v>6825.618937166797</v>
      </c>
      <c r="J7" s="484">
        <v>11855.971892932932</v>
      </c>
      <c r="K7" s="484">
        <v>19146.433229539954</v>
      </c>
      <c r="L7" s="484">
        <v>8325.8748775271106</v>
      </c>
      <c r="M7" s="484">
        <v>7696.9043116368321</v>
      </c>
      <c r="N7" s="484">
        <v>9016.8883057222047</v>
      </c>
      <c r="O7" s="484">
        <v>5502.5048826409638</v>
      </c>
      <c r="P7" s="484">
        <v>218.67980588902185</v>
      </c>
      <c r="Q7" s="484">
        <v>384.80920635774174</v>
      </c>
      <c r="R7" s="484">
        <v>123.64398775323644</v>
      </c>
      <c r="S7" s="829">
        <v>169.16900000000001</v>
      </c>
      <c r="T7" s="829">
        <v>214.29300000000001</v>
      </c>
      <c r="U7" s="829">
        <v>84.207999999999998</v>
      </c>
      <c r="V7" s="830">
        <f>SUM(D7:U7)</f>
        <v>1533085.3363292003</v>
      </c>
    </row>
    <row r="8" spans="1:22" s="488" customFormat="1" ht="35.15" customHeight="1">
      <c r="A8" s="483"/>
      <c r="B8" s="478">
        <v>2024</v>
      </c>
      <c r="C8" s="479" t="s">
        <v>20</v>
      </c>
      <c r="D8" s="484">
        <v>371248.65899999999</v>
      </c>
      <c r="E8" s="484">
        <v>742743.71799999999</v>
      </c>
      <c r="F8" s="484">
        <v>292859.58299999998</v>
      </c>
      <c r="G8" s="484">
        <v>21483.008999999998</v>
      </c>
      <c r="H8" s="484">
        <v>26775.486000000001</v>
      </c>
      <c r="I8" s="484">
        <v>7592.049</v>
      </c>
      <c r="J8" s="484">
        <v>11008.227999999999</v>
      </c>
      <c r="K8" s="484">
        <v>17638.414000000001</v>
      </c>
      <c r="L8" s="484">
        <v>7775.2579999999998</v>
      </c>
      <c r="M8" s="484">
        <v>9386.8259999999991</v>
      </c>
      <c r="N8" s="484">
        <v>11607.28</v>
      </c>
      <c r="O8" s="484">
        <v>1088.1030000000001</v>
      </c>
      <c r="P8" s="484">
        <v>203.59899999999999</v>
      </c>
      <c r="Q8" s="484">
        <v>346.66699999999997</v>
      </c>
      <c r="R8" s="484">
        <v>111.84699999999999</v>
      </c>
      <c r="S8" s="831"/>
      <c r="T8" s="831"/>
      <c r="U8" s="831"/>
      <c r="V8" s="830">
        <f>SUM(D8:R8)</f>
        <v>1521868.7259999998</v>
      </c>
    </row>
    <row r="9" spans="1:22" s="488" customFormat="1" ht="35.15" customHeight="1">
      <c r="A9" s="483"/>
      <c r="B9" s="478">
        <v>2023</v>
      </c>
      <c r="C9" s="479" t="s">
        <v>21</v>
      </c>
      <c r="D9" s="484">
        <v>364274.16200000001</v>
      </c>
      <c r="E9" s="484">
        <v>718214.14199999999</v>
      </c>
      <c r="F9" s="484">
        <v>286885.47899999999</v>
      </c>
      <c r="G9" s="484">
        <v>24418.237183198275</v>
      </c>
      <c r="H9" s="484">
        <v>30433.826474971524</v>
      </c>
      <c r="I9" s="484">
        <v>8629.3523418302011</v>
      </c>
      <c r="J9" s="484">
        <v>10573.980443842358</v>
      </c>
      <c r="K9" s="484">
        <v>16669.546220630265</v>
      </c>
      <c r="L9" s="484">
        <v>7834.1333355273737</v>
      </c>
      <c r="M9" s="484">
        <v>10486.756242055844</v>
      </c>
      <c r="N9" s="484">
        <v>14144.85480224226</v>
      </c>
      <c r="O9" s="484">
        <v>1418.0620357018945</v>
      </c>
      <c r="P9" s="484">
        <v>217.95699999999999</v>
      </c>
      <c r="Q9" s="484">
        <v>319.33</v>
      </c>
      <c r="R9" s="484">
        <v>138.14400000000001</v>
      </c>
      <c r="S9" s="829"/>
      <c r="T9" s="829"/>
      <c r="U9" s="829"/>
      <c r="V9" s="830">
        <v>1494657.9630800001</v>
      </c>
    </row>
    <row r="10" spans="1:22" s="488" customFormat="1" ht="35.15" customHeight="1">
      <c r="A10" s="483"/>
      <c r="B10" s="478">
        <v>2023</v>
      </c>
      <c r="C10" s="479" t="s">
        <v>8</v>
      </c>
      <c r="D10" s="484">
        <v>359309.11200000002</v>
      </c>
      <c r="E10" s="484">
        <v>705358.94499999995</v>
      </c>
      <c r="F10" s="484">
        <v>279212.451</v>
      </c>
      <c r="G10" s="484">
        <v>17013.404999999999</v>
      </c>
      <c r="H10" s="484">
        <v>22109.276999999998</v>
      </c>
      <c r="I10" s="484">
        <v>5642.5360000000001</v>
      </c>
      <c r="J10" s="484">
        <v>11988.029</v>
      </c>
      <c r="K10" s="484">
        <v>20372.518</v>
      </c>
      <c r="L10" s="484">
        <v>8598.2029999999995</v>
      </c>
      <c r="M10" s="484">
        <v>16855.741999999998</v>
      </c>
      <c r="N10" s="484">
        <v>24710.830999999998</v>
      </c>
      <c r="O10" s="484">
        <v>13297.257</v>
      </c>
      <c r="P10" s="484">
        <v>188.578</v>
      </c>
      <c r="Q10" s="484">
        <v>323.34399999999999</v>
      </c>
      <c r="R10" s="484">
        <v>104.432</v>
      </c>
      <c r="S10" s="829"/>
      <c r="T10" s="829"/>
      <c r="U10" s="829"/>
      <c r="V10" s="830">
        <f>SUM(D10:R10)</f>
        <v>1485084.6600000001</v>
      </c>
    </row>
    <row r="11" spans="1:22" s="488" customFormat="1" ht="35.15" customHeight="1">
      <c r="A11" s="483"/>
      <c r="B11" s="478">
        <v>2023</v>
      </c>
      <c r="C11" s="479" t="s">
        <v>19</v>
      </c>
      <c r="D11" s="484">
        <v>343755.50300000003</v>
      </c>
      <c r="E11" s="484">
        <v>667743.82400000002</v>
      </c>
      <c r="F11" s="484">
        <v>267169.70899999997</v>
      </c>
      <c r="G11" s="484">
        <v>24532.762999999999</v>
      </c>
      <c r="H11" s="484">
        <v>37706.457999999999</v>
      </c>
      <c r="I11" s="484">
        <v>8979.7759999999998</v>
      </c>
      <c r="J11" s="484">
        <v>9776.7209999999995</v>
      </c>
      <c r="K11" s="484">
        <v>14905.691999999999</v>
      </c>
      <c r="L11" s="484">
        <v>7049.018</v>
      </c>
      <c r="M11" s="484">
        <v>3080.8209999999999</v>
      </c>
      <c r="N11" s="484">
        <v>4307.1859999999997</v>
      </c>
      <c r="O11" s="484">
        <v>1644.7159999999999</v>
      </c>
      <c r="P11" s="484">
        <v>188.744</v>
      </c>
      <c r="Q11" s="484">
        <v>315.75299999999999</v>
      </c>
      <c r="R11" s="484">
        <v>110.64700000000001</v>
      </c>
      <c r="S11" s="829"/>
      <c r="T11" s="829"/>
      <c r="U11" s="829"/>
      <c r="V11" s="830">
        <f>SUM(D11:R11)</f>
        <v>1391267.3310000002</v>
      </c>
    </row>
    <row r="12" spans="1:22" s="823" customFormat="1" ht="30.75" customHeight="1" thickBot="1">
      <c r="B12" s="489">
        <v>2023</v>
      </c>
      <c r="C12" s="490" t="s">
        <v>20</v>
      </c>
      <c r="D12" s="491">
        <v>336744.37300000002</v>
      </c>
      <c r="E12" s="491">
        <v>662007.65800000005</v>
      </c>
      <c r="F12" s="491">
        <v>263980.95199999999</v>
      </c>
      <c r="G12" s="491">
        <v>23161.886999999999</v>
      </c>
      <c r="H12" s="491">
        <v>35391.660000000003</v>
      </c>
      <c r="I12" s="491">
        <v>11462.369000000001</v>
      </c>
      <c r="J12" s="491">
        <v>10127.754295158154</v>
      </c>
      <c r="K12" s="491">
        <v>16444.610446984479</v>
      </c>
      <c r="L12" s="491">
        <v>7289.5052578573668</v>
      </c>
      <c r="M12" s="491">
        <v>448.20288283522859</v>
      </c>
      <c r="N12" s="491">
        <v>537.45760506768397</v>
      </c>
      <c r="O12" s="491">
        <v>317.35023209708743</v>
      </c>
      <c r="P12" s="491">
        <v>188.16399999999999</v>
      </c>
      <c r="Q12" s="491">
        <v>299.03399999999999</v>
      </c>
      <c r="R12" s="491">
        <v>91.736000000000004</v>
      </c>
      <c r="S12" s="832"/>
      <c r="T12" s="832"/>
      <c r="U12" s="832"/>
      <c r="V12" s="676">
        <f>SUM(D12:R12)</f>
        <v>1368492.7137199999</v>
      </c>
    </row>
    <row r="13" spans="1:22" s="823" customFormat="1" ht="28.5" customHeight="1" thickTop="1">
      <c r="B13" s="478">
        <v>2022</v>
      </c>
      <c r="C13" s="479" t="s">
        <v>21</v>
      </c>
      <c r="D13" s="484">
        <v>331980.02899999998</v>
      </c>
      <c r="E13" s="833">
        <v>646478.304</v>
      </c>
      <c r="F13" s="833">
        <v>255049.402</v>
      </c>
      <c r="G13" s="833">
        <v>26003</v>
      </c>
      <c r="H13" s="833">
        <v>40939.15</v>
      </c>
      <c r="I13" s="833">
        <v>7912.75</v>
      </c>
      <c r="J13" s="833">
        <v>9016.6758769542557</v>
      </c>
      <c r="K13" s="833">
        <v>11980.499634870179</v>
      </c>
      <c r="L13" s="833">
        <v>5279.3244881755663</v>
      </c>
      <c r="M13" s="833">
        <v>415.83182747534642</v>
      </c>
      <c r="N13" s="833">
        <v>591.8991758396777</v>
      </c>
      <c r="O13" s="833">
        <v>313.63895668497594</v>
      </c>
      <c r="P13" s="833">
        <v>186.28</v>
      </c>
      <c r="Q13" s="833">
        <v>256.15499999999997</v>
      </c>
      <c r="R13" s="833">
        <v>112.045</v>
      </c>
      <c r="S13" s="834"/>
      <c r="T13" s="834"/>
      <c r="U13" s="834"/>
      <c r="V13" s="830">
        <f>SUM(D13:R13)</f>
        <v>1336514.98496</v>
      </c>
    </row>
    <row r="14" spans="1:22" s="488" customFormat="1" ht="35.15" customHeight="1">
      <c r="A14" s="483"/>
      <c r="B14" s="478">
        <v>2022</v>
      </c>
      <c r="C14" s="479" t="s">
        <v>8</v>
      </c>
      <c r="D14" s="484">
        <v>329033.16100000002</v>
      </c>
      <c r="E14" s="833">
        <v>643720.10400000005</v>
      </c>
      <c r="F14" s="833">
        <v>249062.22</v>
      </c>
      <c r="G14" s="833">
        <v>18435.150000000001</v>
      </c>
      <c r="H14" s="833">
        <v>34390.85</v>
      </c>
      <c r="I14" s="833">
        <v>5919.45</v>
      </c>
      <c r="J14" s="833">
        <v>9257.4863422417147</v>
      </c>
      <c r="K14" s="833">
        <v>15583.975757138631</v>
      </c>
      <c r="L14" s="833">
        <v>6153.7579006196529</v>
      </c>
      <c r="M14" s="833">
        <v>551.36653730025193</v>
      </c>
      <c r="N14" s="833">
        <v>709.44590411982915</v>
      </c>
      <c r="O14" s="833">
        <v>361.79457857991895</v>
      </c>
      <c r="P14" s="833">
        <v>151.755</v>
      </c>
      <c r="Q14" s="833">
        <v>242.565</v>
      </c>
      <c r="R14" s="833">
        <v>75.518000000000001</v>
      </c>
      <c r="S14" s="834"/>
      <c r="T14" s="834"/>
      <c r="U14" s="834"/>
      <c r="V14" s="830">
        <f t="shared" ref="V14:V77" si="0">SUM(D14:R14)</f>
        <v>1313648.6000199998</v>
      </c>
    </row>
    <row r="15" spans="1:22" s="488" customFormat="1" ht="35.15" customHeight="1">
      <c r="A15" s="483"/>
      <c r="B15" s="478">
        <v>2022</v>
      </c>
      <c r="C15" s="479" t="s">
        <v>19</v>
      </c>
      <c r="D15" s="484">
        <v>318321.99</v>
      </c>
      <c r="E15" s="484">
        <v>624024.10800000001</v>
      </c>
      <c r="F15" s="484">
        <v>234853.84299999999</v>
      </c>
      <c r="G15" s="484">
        <v>24656.45</v>
      </c>
      <c r="H15" s="484">
        <v>43155.15</v>
      </c>
      <c r="I15" s="484">
        <v>6432.45</v>
      </c>
      <c r="J15" s="484">
        <v>8511.5202112221614</v>
      </c>
      <c r="K15" s="484">
        <v>13410.123887259806</v>
      </c>
      <c r="L15" s="484">
        <v>5790.9259015180305</v>
      </c>
      <c r="M15" s="484">
        <v>551.85042625990116</v>
      </c>
      <c r="N15" s="494">
        <v>882.4863688797335</v>
      </c>
      <c r="O15" s="494">
        <v>410.91294486036537</v>
      </c>
      <c r="P15" s="494">
        <v>173.50800000000001</v>
      </c>
      <c r="Q15" s="494">
        <v>245.221</v>
      </c>
      <c r="R15" s="494">
        <v>87.858999999999995</v>
      </c>
      <c r="S15" s="835"/>
      <c r="T15" s="835"/>
      <c r="U15" s="835"/>
      <c r="V15" s="830">
        <f t="shared" si="0"/>
        <v>1281508.3987399994</v>
      </c>
    </row>
    <row r="16" spans="1:22" s="488" customFormat="1" ht="35.15" customHeight="1" thickBot="1">
      <c r="A16" s="483"/>
      <c r="B16" s="489">
        <v>2022</v>
      </c>
      <c r="C16" s="490" t="s">
        <v>20</v>
      </c>
      <c r="D16" s="491">
        <v>294978.71100000001</v>
      </c>
      <c r="E16" s="491">
        <v>636418.36699999997</v>
      </c>
      <c r="F16" s="491">
        <v>235185.16800000001</v>
      </c>
      <c r="G16" s="491">
        <v>28360.35</v>
      </c>
      <c r="H16" s="491">
        <v>49745.85</v>
      </c>
      <c r="I16" s="491">
        <v>17454.25</v>
      </c>
      <c r="J16" s="491">
        <v>8286.219970924536</v>
      </c>
      <c r="K16" s="491">
        <v>13728.042860802674</v>
      </c>
      <c r="L16" s="491">
        <v>5693.2371682727871</v>
      </c>
      <c r="M16" s="491">
        <v>630.03323499733915</v>
      </c>
      <c r="N16" s="495">
        <v>1114.3404769515435</v>
      </c>
      <c r="O16" s="496">
        <v>500.21528805111745</v>
      </c>
      <c r="P16" s="496">
        <v>160.202</v>
      </c>
      <c r="Q16" s="496">
        <v>236.16900000000001</v>
      </c>
      <c r="R16" s="496">
        <v>82.462000000000003</v>
      </c>
      <c r="S16" s="836"/>
      <c r="T16" s="836"/>
      <c r="U16" s="836"/>
      <c r="V16" s="676">
        <f t="shared" si="0"/>
        <v>1292573.6180000005</v>
      </c>
    </row>
    <row r="17" spans="1:22" s="488" customFormat="1" ht="35.15" customHeight="1" thickTop="1">
      <c r="A17" s="483"/>
      <c r="B17" s="501">
        <v>2021</v>
      </c>
      <c r="C17" s="502" t="s">
        <v>21</v>
      </c>
      <c r="D17" s="678">
        <v>299434.32799999998</v>
      </c>
      <c r="E17" s="678">
        <v>611423.79799999995</v>
      </c>
      <c r="F17" s="678">
        <v>238679.94200000001</v>
      </c>
      <c r="G17" s="679">
        <v>26278.799999999999</v>
      </c>
      <c r="H17" s="679">
        <v>47649.05</v>
      </c>
      <c r="I17" s="679">
        <v>6485.7</v>
      </c>
      <c r="J17" s="679">
        <v>8554.9391153005854</v>
      </c>
      <c r="K17" s="679">
        <v>13215.091512338431</v>
      </c>
      <c r="L17" s="679">
        <v>6055.9693723609826</v>
      </c>
      <c r="M17" s="679">
        <v>633.01344145616622</v>
      </c>
      <c r="N17" s="679">
        <v>905.68188374880879</v>
      </c>
      <c r="O17" s="679">
        <v>471.8541747950249</v>
      </c>
      <c r="P17" s="679">
        <v>160.136</v>
      </c>
      <c r="Q17" s="679">
        <v>215</v>
      </c>
      <c r="R17" s="679">
        <v>86.167000000000002</v>
      </c>
      <c r="S17" s="666"/>
      <c r="T17" s="666"/>
      <c r="U17" s="666"/>
      <c r="V17" s="830">
        <f t="shared" si="0"/>
        <v>1260249.4705000001</v>
      </c>
    </row>
    <row r="18" spans="1:22" s="488" customFormat="1" ht="35.15" customHeight="1">
      <c r="A18" s="483"/>
      <c r="B18" s="478">
        <v>2021</v>
      </c>
      <c r="C18" s="479" t="s">
        <v>8</v>
      </c>
      <c r="D18" s="484">
        <v>289290.185</v>
      </c>
      <c r="E18" s="484">
        <v>594973.60499999998</v>
      </c>
      <c r="F18" s="484">
        <v>225151.49799999999</v>
      </c>
      <c r="G18" s="484">
        <v>25652.883999999998</v>
      </c>
      <c r="H18" s="484">
        <v>50138.184999999998</v>
      </c>
      <c r="I18" s="484">
        <v>5999.2150000000001</v>
      </c>
      <c r="J18" s="484">
        <v>8468.741</v>
      </c>
      <c r="K18" s="484">
        <v>13644.736999999999</v>
      </c>
      <c r="L18" s="484">
        <v>5866.5219999999999</v>
      </c>
      <c r="M18" s="484">
        <v>537.49300000000005</v>
      </c>
      <c r="N18" s="484">
        <v>939.35</v>
      </c>
      <c r="O18" s="484">
        <v>408.61599999999999</v>
      </c>
      <c r="P18" s="484">
        <v>146.399</v>
      </c>
      <c r="Q18" s="484">
        <v>235.14</v>
      </c>
      <c r="R18" s="484">
        <v>77.338999999999999</v>
      </c>
      <c r="S18" s="829"/>
      <c r="T18" s="829"/>
      <c r="U18" s="829"/>
      <c r="V18" s="830">
        <f t="shared" si="0"/>
        <v>1221529.909</v>
      </c>
    </row>
    <row r="19" spans="1:22" s="488" customFormat="1" ht="35.15" customHeight="1">
      <c r="A19" s="483"/>
      <c r="B19" s="478">
        <v>2021</v>
      </c>
      <c r="C19" s="479" t="s">
        <v>19</v>
      </c>
      <c r="D19" s="484">
        <v>286575.375</v>
      </c>
      <c r="E19" s="484">
        <v>579222.35100000002</v>
      </c>
      <c r="F19" s="484">
        <v>224956.649</v>
      </c>
      <c r="G19" s="484">
        <v>22370.32</v>
      </c>
      <c r="H19" s="484">
        <v>34467.040000000001</v>
      </c>
      <c r="I19" s="484">
        <v>5294.38</v>
      </c>
      <c r="J19" s="484">
        <v>6939.6289999999999</v>
      </c>
      <c r="K19" s="484">
        <v>10649.608</v>
      </c>
      <c r="L19" s="484">
        <v>4529.7629999999999</v>
      </c>
      <c r="M19" s="484">
        <v>575.59500000000003</v>
      </c>
      <c r="N19" s="494">
        <v>977.41700000000003</v>
      </c>
      <c r="O19" s="494">
        <v>443.30700000000002</v>
      </c>
      <c r="P19" s="494">
        <v>151.82</v>
      </c>
      <c r="Q19" s="494">
        <v>225.57300000000001</v>
      </c>
      <c r="R19" s="494">
        <v>82.872</v>
      </c>
      <c r="S19" s="835"/>
      <c r="T19" s="835"/>
      <c r="U19" s="835"/>
      <c r="V19" s="830">
        <f t="shared" si="0"/>
        <v>1177461.699</v>
      </c>
    </row>
    <row r="20" spans="1:22" s="488" customFormat="1" ht="35.15" customHeight="1" thickBot="1">
      <c r="A20" s="483"/>
      <c r="B20" s="489">
        <v>2021</v>
      </c>
      <c r="C20" s="490" t="s">
        <v>20</v>
      </c>
      <c r="D20" s="491">
        <v>286574.62199999997</v>
      </c>
      <c r="E20" s="491">
        <v>569318.78300000005</v>
      </c>
      <c r="F20" s="491">
        <v>219634.43599999999</v>
      </c>
      <c r="G20" s="491">
        <v>21120.45</v>
      </c>
      <c r="H20" s="491">
        <v>33753.47</v>
      </c>
      <c r="I20" s="491">
        <v>3623.83</v>
      </c>
      <c r="J20" s="491">
        <v>6812.1065529668449</v>
      </c>
      <c r="K20" s="491">
        <v>10746.609337303891</v>
      </c>
      <c r="L20" s="491">
        <v>4429.284109729263</v>
      </c>
      <c r="M20" s="491">
        <v>631.1124420382057</v>
      </c>
      <c r="N20" s="495">
        <v>1007.0899133860241</v>
      </c>
      <c r="O20" s="496">
        <v>473.23404457577016</v>
      </c>
      <c r="P20" s="496">
        <v>146.066</v>
      </c>
      <c r="Q20" s="496">
        <v>236.82499999999999</v>
      </c>
      <c r="R20" s="496">
        <v>75.864000000000004</v>
      </c>
      <c r="S20" s="836"/>
      <c r="T20" s="836"/>
      <c r="U20" s="836"/>
      <c r="V20" s="676">
        <f t="shared" si="0"/>
        <v>1158583.7824000001</v>
      </c>
    </row>
    <row r="21" spans="1:22" s="488" customFormat="1" ht="35.15" customHeight="1" thickTop="1">
      <c r="A21" s="483"/>
      <c r="B21" s="501">
        <v>2020</v>
      </c>
      <c r="C21" s="502" t="s">
        <v>21</v>
      </c>
      <c r="D21" s="678">
        <v>282391.93803327013</v>
      </c>
      <c r="E21" s="678">
        <v>561314.09390645858</v>
      </c>
      <c r="F21" s="678">
        <v>215303.56206027139</v>
      </c>
      <c r="G21" s="679">
        <v>19354.865000000002</v>
      </c>
      <c r="H21" s="679">
        <v>10912.934999999999</v>
      </c>
      <c r="I21" s="679">
        <v>2821.355</v>
      </c>
      <c r="J21" s="679">
        <v>6628.8409903542988</v>
      </c>
      <c r="K21" s="679">
        <v>10154.097961669049</v>
      </c>
      <c r="L21" s="679">
        <v>4444.0610479766528</v>
      </c>
      <c r="M21" s="679">
        <v>588.97502168087533</v>
      </c>
      <c r="N21" s="679">
        <v>940.15893698516322</v>
      </c>
      <c r="O21" s="679">
        <v>435.54690133396127</v>
      </c>
      <c r="P21" s="679">
        <v>180.012</v>
      </c>
      <c r="Q21" s="679">
        <v>279.60300000000001</v>
      </c>
      <c r="R21" s="679">
        <v>93.94</v>
      </c>
      <c r="S21" s="666"/>
      <c r="T21" s="666"/>
      <c r="U21" s="666"/>
      <c r="V21" s="830">
        <f t="shared" si="0"/>
        <v>1115843.98486</v>
      </c>
    </row>
    <row r="22" spans="1:22" s="488" customFormat="1" ht="35.15" customHeight="1">
      <c r="A22" s="483"/>
      <c r="B22" s="478">
        <v>2020</v>
      </c>
      <c r="C22" s="479" t="s">
        <v>8</v>
      </c>
      <c r="D22" s="484">
        <v>267239.39632381813</v>
      </c>
      <c r="E22" s="484">
        <v>541833.36957995384</v>
      </c>
      <c r="F22" s="484">
        <v>211186.42109622803</v>
      </c>
      <c r="G22" s="484">
        <v>19996.53</v>
      </c>
      <c r="H22" s="484">
        <v>15870.31</v>
      </c>
      <c r="I22" s="484">
        <v>2481.5349999999999</v>
      </c>
      <c r="J22" s="484">
        <v>7175.9984035423058</v>
      </c>
      <c r="K22" s="484">
        <v>11359.065787833471</v>
      </c>
      <c r="L22" s="484">
        <v>4924.9358086242246</v>
      </c>
      <c r="M22" s="484">
        <v>647.3011942691279</v>
      </c>
      <c r="N22" s="484">
        <v>1028.4437348612485</v>
      </c>
      <c r="O22" s="484">
        <v>465.09865981584562</v>
      </c>
      <c r="P22" s="484">
        <v>165.31800000000001</v>
      </c>
      <c r="Q22" s="484">
        <v>276.71600000000001</v>
      </c>
      <c r="R22" s="484">
        <v>77.33</v>
      </c>
      <c r="S22" s="829"/>
      <c r="T22" s="829"/>
      <c r="U22" s="829"/>
      <c r="V22" s="830">
        <f t="shared" si="0"/>
        <v>1084727.7695889459</v>
      </c>
    </row>
    <row r="23" spans="1:22" s="488" customFormat="1" ht="35.15" customHeight="1">
      <c r="A23" s="483"/>
      <c r="B23" s="478">
        <v>2020</v>
      </c>
      <c r="C23" s="479" t="s">
        <v>19</v>
      </c>
      <c r="D23" s="484">
        <v>235461.34485716451</v>
      </c>
      <c r="E23" s="484">
        <v>466642.26969874679</v>
      </c>
      <c r="F23" s="484">
        <v>185822.92167646269</v>
      </c>
      <c r="G23" s="484">
        <v>16662.439999999999</v>
      </c>
      <c r="H23" s="484">
        <v>9587.5149999999994</v>
      </c>
      <c r="I23" s="484">
        <v>2641.3449999999998</v>
      </c>
      <c r="J23" s="484">
        <v>6079.7730000000001</v>
      </c>
      <c r="K23" s="484">
        <v>8807.8960000000006</v>
      </c>
      <c r="L23" s="484">
        <v>3876.3310000000001</v>
      </c>
      <c r="M23" s="484">
        <v>398.13</v>
      </c>
      <c r="N23" s="494">
        <v>666.255</v>
      </c>
      <c r="O23" s="494">
        <v>281.79399999999998</v>
      </c>
      <c r="P23" s="494">
        <v>136.255</v>
      </c>
      <c r="Q23" s="494">
        <v>232.33099999999999</v>
      </c>
      <c r="R23" s="494">
        <v>63.128</v>
      </c>
      <c r="S23" s="835"/>
      <c r="T23" s="835"/>
      <c r="U23" s="835"/>
      <c r="V23" s="830">
        <f t="shared" si="0"/>
        <v>937359.72923237388</v>
      </c>
    </row>
    <row r="24" spans="1:22" s="488" customFormat="1" ht="35.15" customHeight="1" thickBot="1">
      <c r="A24" s="483"/>
      <c r="B24" s="489">
        <v>2020</v>
      </c>
      <c r="C24" s="490" t="s">
        <v>20</v>
      </c>
      <c r="D24" s="491">
        <v>276248.58526591567</v>
      </c>
      <c r="E24" s="491">
        <v>543499.9345231707</v>
      </c>
      <c r="F24" s="491">
        <v>219109.21121091358</v>
      </c>
      <c r="G24" s="491">
        <v>20373.285</v>
      </c>
      <c r="H24" s="491">
        <v>8342.9</v>
      </c>
      <c r="I24" s="491">
        <v>2952.82</v>
      </c>
      <c r="J24" s="491">
        <v>5763.5331600053996</v>
      </c>
      <c r="K24" s="491">
        <v>8447.070252488289</v>
      </c>
      <c r="L24" s="491">
        <v>3717.3965875063127</v>
      </c>
      <c r="M24" s="491">
        <v>389.49707302220645</v>
      </c>
      <c r="N24" s="495">
        <v>548.11866781279571</v>
      </c>
      <c r="O24" s="496">
        <v>280.50941916499789</v>
      </c>
      <c r="P24" s="496">
        <v>217.37799999999999</v>
      </c>
      <c r="Q24" s="496">
        <v>342.46300000000002</v>
      </c>
      <c r="R24" s="496">
        <v>104.979</v>
      </c>
      <c r="S24" s="836"/>
      <c r="T24" s="836"/>
      <c r="U24" s="836"/>
      <c r="V24" s="676">
        <f t="shared" si="0"/>
        <v>1090337.6811600004</v>
      </c>
    </row>
    <row r="25" spans="1:22" s="488" customFormat="1" ht="35.15" customHeight="1" thickTop="1">
      <c r="A25" s="483"/>
      <c r="B25" s="501">
        <v>2019</v>
      </c>
      <c r="C25" s="502" t="s">
        <v>21</v>
      </c>
      <c r="D25" s="678">
        <v>270437.47110000002</v>
      </c>
      <c r="E25" s="678">
        <v>523820.56784000003</v>
      </c>
      <c r="F25" s="678">
        <v>208964.74289999998</v>
      </c>
      <c r="G25" s="679">
        <v>25420.35</v>
      </c>
      <c r="H25" s="679">
        <v>15393.924999999999</v>
      </c>
      <c r="I25" s="679">
        <v>3224.59</v>
      </c>
      <c r="J25" s="679">
        <v>6252.3487565179621</v>
      </c>
      <c r="K25" s="679">
        <v>8715.8430835472682</v>
      </c>
      <c r="L25" s="679">
        <v>4179.8081599347679</v>
      </c>
      <c r="M25" s="679">
        <v>817.59223973127553</v>
      </c>
      <c r="N25" s="679">
        <v>1128.3204914686382</v>
      </c>
      <c r="O25" s="679">
        <v>541.62946880008633</v>
      </c>
      <c r="P25" s="679">
        <v>207.61600000000001</v>
      </c>
      <c r="Q25" s="679">
        <v>332.64699999999999</v>
      </c>
      <c r="R25" s="679">
        <v>96.637</v>
      </c>
      <c r="S25" s="666"/>
      <c r="T25" s="666"/>
      <c r="U25" s="666"/>
      <c r="V25" s="830">
        <f t="shared" si="0"/>
        <v>1069534.08904</v>
      </c>
    </row>
    <row r="26" spans="1:22" s="488" customFormat="1" ht="35.15" customHeight="1">
      <c r="A26" s="483"/>
      <c r="B26" s="478">
        <v>2019</v>
      </c>
      <c r="C26" s="479" t="s">
        <v>8</v>
      </c>
      <c r="D26" s="484">
        <v>261021.954</v>
      </c>
      <c r="E26" s="484">
        <v>522921.18900000001</v>
      </c>
      <c r="F26" s="484">
        <v>214576.86799999999</v>
      </c>
      <c r="G26" s="484">
        <v>23503.65</v>
      </c>
      <c r="H26" s="484">
        <v>24913.325000000001</v>
      </c>
      <c r="I26" s="484">
        <v>3178.95</v>
      </c>
      <c r="J26" s="484">
        <v>6793.8029931621732</v>
      </c>
      <c r="K26" s="484">
        <v>10435.054186556574</v>
      </c>
      <c r="L26" s="484">
        <v>4758.6981034705204</v>
      </c>
      <c r="M26" s="484">
        <v>465.28829300047607</v>
      </c>
      <c r="N26" s="484">
        <v>621.82811840133297</v>
      </c>
      <c r="O26" s="484">
        <v>321.67228859819096</v>
      </c>
      <c r="P26" s="484">
        <v>200.762</v>
      </c>
      <c r="Q26" s="484">
        <v>316.42500000000001</v>
      </c>
      <c r="R26" s="484">
        <v>102.501</v>
      </c>
      <c r="S26" s="829"/>
      <c r="T26" s="829"/>
      <c r="U26" s="829"/>
      <c r="V26" s="830">
        <f t="shared" si="0"/>
        <v>1074131.9679831893</v>
      </c>
    </row>
    <row r="27" spans="1:22" s="488" customFormat="1" ht="35.15" customHeight="1">
      <c r="A27" s="483"/>
      <c r="B27" s="478">
        <v>2019</v>
      </c>
      <c r="C27" s="479" t="s">
        <v>19</v>
      </c>
      <c r="D27" s="484">
        <v>252364.04337064401</v>
      </c>
      <c r="E27" s="484">
        <v>497882.40569595399</v>
      </c>
      <c r="F27" s="484">
        <v>207356.41445800001</v>
      </c>
      <c r="G27" s="484">
        <v>23978.945</v>
      </c>
      <c r="H27" s="484">
        <v>34536.639999999999</v>
      </c>
      <c r="I27" s="484">
        <v>8066.8</v>
      </c>
      <c r="J27" s="484">
        <v>6413.1048069965073</v>
      </c>
      <c r="K27" s="484">
        <v>9614.8429922132746</v>
      </c>
      <c r="L27" s="484">
        <v>4172.0522007902173</v>
      </c>
      <c r="M27" s="484">
        <v>437.03582371432799</v>
      </c>
      <c r="N27" s="494">
        <v>591.79865541767288</v>
      </c>
      <c r="O27" s="494">
        <v>302.8810208679991</v>
      </c>
      <c r="P27" s="494">
        <v>195.69441999999992</v>
      </c>
      <c r="Q27" s="494">
        <v>316.21699000000024</v>
      </c>
      <c r="R27" s="494">
        <v>102.0753999999999</v>
      </c>
      <c r="S27" s="835"/>
      <c r="T27" s="835"/>
      <c r="U27" s="835"/>
      <c r="V27" s="830">
        <f t="shared" si="0"/>
        <v>1046330.9508345979</v>
      </c>
    </row>
    <row r="28" spans="1:22" s="488" customFormat="1" ht="35.15" customHeight="1" thickBot="1">
      <c r="A28" s="483"/>
      <c r="B28" s="489">
        <v>2019</v>
      </c>
      <c r="C28" s="490" t="s">
        <v>20</v>
      </c>
      <c r="D28" s="491">
        <v>255082.24400000001</v>
      </c>
      <c r="E28" s="491">
        <v>505563.842</v>
      </c>
      <c r="F28" s="491">
        <v>208722.274</v>
      </c>
      <c r="G28" s="491">
        <v>19728.195</v>
      </c>
      <c r="H28" s="491">
        <v>21135.895</v>
      </c>
      <c r="I28" s="491">
        <v>4977.6000000000004</v>
      </c>
      <c r="J28" s="491">
        <v>6234.1945960582534</v>
      </c>
      <c r="K28" s="491">
        <v>9562.6673327153567</v>
      </c>
      <c r="L28" s="491">
        <v>3989.1380712263881</v>
      </c>
      <c r="M28" s="491">
        <v>749.76232010576916</v>
      </c>
      <c r="N28" s="495">
        <v>1042.7512463500123</v>
      </c>
      <c r="O28" s="496">
        <v>525.50613354421841</v>
      </c>
      <c r="P28" s="496">
        <v>199.096</v>
      </c>
      <c r="Q28" s="496">
        <v>318.67500000000001</v>
      </c>
      <c r="R28" s="496">
        <v>105.94499999999999</v>
      </c>
      <c r="S28" s="836"/>
      <c r="T28" s="836"/>
      <c r="U28" s="836"/>
      <c r="V28" s="676">
        <f t="shared" si="0"/>
        <v>1037937.7857</v>
      </c>
    </row>
    <row r="29" spans="1:22" s="488" customFormat="1" ht="35.15" customHeight="1" thickTop="1">
      <c r="A29" s="483"/>
      <c r="B29" s="501">
        <v>2018</v>
      </c>
      <c r="C29" s="502" t="s">
        <v>21</v>
      </c>
      <c r="D29" s="678">
        <v>258098.90909999999</v>
      </c>
      <c r="E29" s="678">
        <v>495982.22160000005</v>
      </c>
      <c r="F29" s="678">
        <v>202658.91699999999</v>
      </c>
      <c r="G29" s="679">
        <v>14033.135</v>
      </c>
      <c r="H29" s="679">
        <v>9565.0499999999993</v>
      </c>
      <c r="I29" s="679">
        <v>4043.2249999999999</v>
      </c>
      <c r="J29" s="679">
        <v>7449.9427575891505</v>
      </c>
      <c r="K29" s="679">
        <v>11301.472335709886</v>
      </c>
      <c r="L29" s="679">
        <v>5128.5849067009622</v>
      </c>
      <c r="M29" s="679">
        <v>698.25097307747365</v>
      </c>
      <c r="N29" s="679">
        <v>955.77715881733343</v>
      </c>
      <c r="O29" s="679">
        <v>504.97906810519288</v>
      </c>
      <c r="P29" s="679">
        <v>204.071</v>
      </c>
      <c r="Q29" s="679">
        <v>314.33199999999999</v>
      </c>
      <c r="R29" s="679">
        <v>111.224</v>
      </c>
      <c r="S29" s="666"/>
      <c r="T29" s="666"/>
      <c r="U29" s="666"/>
      <c r="V29" s="830">
        <f t="shared" si="0"/>
        <v>1011050.0919000002</v>
      </c>
    </row>
    <row r="30" spans="1:22" s="488" customFormat="1" ht="35.15" customHeight="1">
      <c r="A30" s="483"/>
      <c r="B30" s="478">
        <v>2018</v>
      </c>
      <c r="C30" s="479" t="s">
        <v>8</v>
      </c>
      <c r="D30" s="484">
        <v>250267.93381405136</v>
      </c>
      <c r="E30" s="484">
        <v>493327.47726561734</v>
      </c>
      <c r="F30" s="484">
        <v>201395.545788363</v>
      </c>
      <c r="G30" s="484">
        <v>14150.075000000001</v>
      </c>
      <c r="H30" s="484">
        <v>9955.7450000000008</v>
      </c>
      <c r="I30" s="484">
        <v>3748.7</v>
      </c>
      <c r="J30" s="484">
        <v>7931.0584769150437</v>
      </c>
      <c r="K30" s="484">
        <v>13038.945015942954</v>
      </c>
      <c r="L30" s="484">
        <v>5964.9965071420038</v>
      </c>
      <c r="M30" s="484">
        <v>525.92278047834839</v>
      </c>
      <c r="N30" s="484">
        <v>754.32558154537344</v>
      </c>
      <c r="O30" s="484">
        <v>371.0871379762782</v>
      </c>
      <c r="P30" s="484">
        <v>182.89099999999999</v>
      </c>
      <c r="Q30" s="484">
        <v>215.30099999999999</v>
      </c>
      <c r="R30" s="484">
        <v>102.248</v>
      </c>
      <c r="S30" s="829"/>
      <c r="T30" s="829"/>
      <c r="U30" s="829"/>
      <c r="V30" s="830">
        <f t="shared" si="0"/>
        <v>1001932.2523680314</v>
      </c>
    </row>
    <row r="31" spans="1:22" s="488" customFormat="1" ht="35.15" customHeight="1">
      <c r="A31" s="483"/>
      <c r="B31" s="478">
        <v>2018</v>
      </c>
      <c r="C31" s="479" t="s">
        <v>19</v>
      </c>
      <c r="D31" s="484">
        <v>241393.033</v>
      </c>
      <c r="E31" s="484">
        <v>469502.08899999998</v>
      </c>
      <c r="F31" s="484">
        <v>192981.913</v>
      </c>
      <c r="G31" s="484">
        <v>12217.171</v>
      </c>
      <c r="H31" s="484">
        <v>8712.0349999999999</v>
      </c>
      <c r="I31" s="484">
        <v>4049.2359999999999</v>
      </c>
      <c r="J31" s="484">
        <v>6529.2849999999999</v>
      </c>
      <c r="K31" s="484">
        <v>9677.0810000000001</v>
      </c>
      <c r="L31" s="484">
        <v>4167.6329999999998</v>
      </c>
      <c r="M31" s="484">
        <v>603.93899999999996</v>
      </c>
      <c r="N31" s="494">
        <v>989.72299999999996</v>
      </c>
      <c r="O31" s="494">
        <v>438.762</v>
      </c>
      <c r="P31" s="494">
        <v>200.40100000000001</v>
      </c>
      <c r="Q31" s="494">
        <v>282.13299999999998</v>
      </c>
      <c r="R31" s="494">
        <v>101.47</v>
      </c>
      <c r="S31" s="835"/>
      <c r="T31" s="835"/>
      <c r="U31" s="835"/>
      <c r="V31" s="830">
        <f t="shared" si="0"/>
        <v>951845.90399999998</v>
      </c>
    </row>
    <row r="32" spans="1:22" s="488" customFormat="1" ht="35.15" customHeight="1" thickBot="1">
      <c r="A32" s="483"/>
      <c r="B32" s="489">
        <v>2018</v>
      </c>
      <c r="C32" s="490" t="s">
        <v>20</v>
      </c>
      <c r="D32" s="491">
        <v>242066.25399999999</v>
      </c>
      <c r="E32" s="491">
        <v>456201.30699999997</v>
      </c>
      <c r="F32" s="491">
        <v>188366.663</v>
      </c>
      <c r="G32" s="491">
        <v>18538.2</v>
      </c>
      <c r="H32" s="491">
        <v>24828.205000000002</v>
      </c>
      <c r="I32" s="491">
        <v>5326.1549999999997</v>
      </c>
      <c r="J32" s="491">
        <v>6786.73</v>
      </c>
      <c r="K32" s="491">
        <v>10647.388000000001</v>
      </c>
      <c r="L32" s="491">
        <v>4750.8819999999996</v>
      </c>
      <c r="M32" s="491">
        <v>497.40800000000002</v>
      </c>
      <c r="N32" s="495">
        <v>1381.913</v>
      </c>
      <c r="O32" s="496">
        <v>612.69000000000005</v>
      </c>
      <c r="P32" s="496">
        <v>175.39599999999999</v>
      </c>
      <c r="Q32" s="496">
        <v>258.72500000000002</v>
      </c>
      <c r="R32" s="496">
        <v>95.698999999999998</v>
      </c>
      <c r="S32" s="836"/>
      <c r="T32" s="836"/>
      <c r="U32" s="836"/>
      <c r="V32" s="676">
        <f t="shared" si="0"/>
        <v>960533.61499999976</v>
      </c>
    </row>
    <row r="33" spans="1:22" s="488" customFormat="1" ht="35.15" customHeight="1" thickTop="1">
      <c r="A33" s="483"/>
      <c r="B33" s="501">
        <v>2017</v>
      </c>
      <c r="C33" s="502" t="s">
        <v>21</v>
      </c>
      <c r="D33" s="678">
        <v>237408.44</v>
      </c>
      <c r="E33" s="678">
        <v>445763.19</v>
      </c>
      <c r="F33" s="678">
        <v>193588.89600000001</v>
      </c>
      <c r="G33" s="679">
        <v>18337.535</v>
      </c>
      <c r="H33" s="679">
        <v>19864.599999999999</v>
      </c>
      <c r="I33" s="679">
        <v>5471.65</v>
      </c>
      <c r="J33" s="679">
        <v>6445.8378719500133</v>
      </c>
      <c r="K33" s="679">
        <v>8714.0905784623428</v>
      </c>
      <c r="L33" s="679">
        <v>4240.0715495876439</v>
      </c>
      <c r="M33" s="679">
        <v>737.03440248142624</v>
      </c>
      <c r="N33" s="679">
        <v>1217.0601095485331</v>
      </c>
      <c r="O33" s="679">
        <v>572.44642797004065</v>
      </c>
      <c r="P33" s="679">
        <v>254.72045</v>
      </c>
      <c r="Q33" s="679">
        <v>354.68945000000002</v>
      </c>
      <c r="R33" s="679">
        <v>145.99100000000001</v>
      </c>
      <c r="S33" s="666"/>
      <c r="T33" s="666"/>
      <c r="U33" s="666"/>
      <c r="V33" s="830">
        <f t="shared" si="0"/>
        <v>943116.25284000009</v>
      </c>
    </row>
    <row r="34" spans="1:22" s="488" customFormat="1" ht="35.15" customHeight="1">
      <c r="A34" s="483"/>
      <c r="B34" s="478">
        <v>2017</v>
      </c>
      <c r="C34" s="479" t="s">
        <v>8</v>
      </c>
      <c r="D34" s="484">
        <v>235988.95499999999</v>
      </c>
      <c r="E34" s="484">
        <v>440495.09399999998</v>
      </c>
      <c r="F34" s="484">
        <v>186233.02499999999</v>
      </c>
      <c r="G34" s="484">
        <v>17556.224999999999</v>
      </c>
      <c r="H34" s="484">
        <v>25177.755000000001</v>
      </c>
      <c r="I34" s="484">
        <v>7851.66</v>
      </c>
      <c r="J34" s="484">
        <v>7140.7579999999998</v>
      </c>
      <c r="K34" s="484">
        <v>11107.707</v>
      </c>
      <c r="L34" s="484">
        <v>4854.5349999999999</v>
      </c>
      <c r="M34" s="484">
        <v>838.71199999999999</v>
      </c>
      <c r="N34" s="484">
        <v>1367.748</v>
      </c>
      <c r="O34" s="484">
        <v>640.48400000000004</v>
      </c>
      <c r="P34" s="484">
        <v>180.084</v>
      </c>
      <c r="Q34" s="484">
        <v>284.57900000000001</v>
      </c>
      <c r="R34" s="484">
        <v>91.48</v>
      </c>
      <c r="S34" s="829"/>
      <c r="T34" s="829"/>
      <c r="U34" s="829"/>
      <c r="V34" s="830">
        <f t="shared" si="0"/>
        <v>939808.80100000033</v>
      </c>
    </row>
    <row r="35" spans="1:22" s="488" customFormat="1" ht="35.15" customHeight="1">
      <c r="A35" s="483"/>
      <c r="B35" s="478">
        <v>2017</v>
      </c>
      <c r="C35" s="479" t="s">
        <v>19</v>
      </c>
      <c r="D35" s="484">
        <v>227121.0534</v>
      </c>
      <c r="E35" s="484">
        <v>417528.87039999996</v>
      </c>
      <c r="F35" s="484">
        <v>179669.4823</v>
      </c>
      <c r="G35" s="484">
        <v>17087.705000000002</v>
      </c>
      <c r="H35" s="484">
        <v>28575.51</v>
      </c>
      <c r="I35" s="484">
        <v>10852.885</v>
      </c>
      <c r="J35" s="484">
        <v>5827.7144669999998</v>
      </c>
      <c r="K35" s="484">
        <v>7969.9385949999996</v>
      </c>
      <c r="L35" s="484">
        <v>3743.3469380000001</v>
      </c>
      <c r="M35" s="484">
        <v>917.53362230000005</v>
      </c>
      <c r="N35" s="494">
        <v>1235.6045919999999</v>
      </c>
      <c r="O35" s="494">
        <v>685.64946580000003</v>
      </c>
      <c r="P35" s="494">
        <v>190.886</v>
      </c>
      <c r="Q35" s="494">
        <v>284.548</v>
      </c>
      <c r="R35" s="494">
        <v>101.83199999999999</v>
      </c>
      <c r="S35" s="835"/>
      <c r="T35" s="835"/>
      <c r="U35" s="835"/>
      <c r="V35" s="830">
        <f t="shared" si="0"/>
        <v>901792.55978010001</v>
      </c>
    </row>
    <row r="36" spans="1:22" s="488" customFormat="1" ht="35.15" customHeight="1" thickBot="1">
      <c r="A36" s="483"/>
      <c r="B36" s="489">
        <v>2017</v>
      </c>
      <c r="C36" s="490" t="s">
        <v>20</v>
      </c>
      <c r="D36" s="491">
        <v>231373.50080000001</v>
      </c>
      <c r="E36" s="491">
        <v>424261.29210000002</v>
      </c>
      <c r="F36" s="491">
        <v>179643.595</v>
      </c>
      <c r="G36" s="491">
        <v>22111.33</v>
      </c>
      <c r="H36" s="491">
        <v>34938.644999999997</v>
      </c>
      <c r="I36" s="491">
        <v>18050.11</v>
      </c>
      <c r="J36" s="491">
        <v>6105.6905340000003</v>
      </c>
      <c r="K36" s="491">
        <v>9099.3508199999997</v>
      </c>
      <c r="L36" s="491">
        <v>3921.958646</v>
      </c>
      <c r="M36" s="491">
        <v>461.66302289999999</v>
      </c>
      <c r="N36" s="495">
        <v>379.5932904</v>
      </c>
      <c r="O36" s="496">
        <v>225.20600669999999</v>
      </c>
      <c r="P36" s="496">
        <v>193.571</v>
      </c>
      <c r="Q36" s="496">
        <v>288.812456</v>
      </c>
      <c r="R36" s="496">
        <v>107.13244999999999</v>
      </c>
      <c r="S36" s="836"/>
      <c r="T36" s="836"/>
      <c r="U36" s="836"/>
      <c r="V36" s="676">
        <f t="shared" si="0"/>
        <v>931161.45112600015</v>
      </c>
    </row>
    <row r="37" spans="1:22" s="488" customFormat="1" ht="35.15" customHeight="1" thickTop="1">
      <c r="A37" s="483"/>
      <c r="B37" s="501">
        <v>2016</v>
      </c>
      <c r="C37" s="502" t="s">
        <v>21</v>
      </c>
      <c r="D37" s="678">
        <v>230828.25003685142</v>
      </c>
      <c r="E37" s="678">
        <v>421082.55887006666</v>
      </c>
      <c r="F37" s="678">
        <v>175026.65573084602</v>
      </c>
      <c r="G37" s="679">
        <v>11399.73</v>
      </c>
      <c r="H37" s="679">
        <v>13569.35</v>
      </c>
      <c r="I37" s="679">
        <v>3492.72</v>
      </c>
      <c r="J37" s="679">
        <v>6269.6121692567131</v>
      </c>
      <c r="K37" s="679">
        <v>9092.6883786786839</v>
      </c>
      <c r="L37" s="679">
        <v>4116.6994520645994</v>
      </c>
      <c r="M37" s="679">
        <v>89.130693143948349</v>
      </c>
      <c r="N37" s="679">
        <v>86.468783568265252</v>
      </c>
      <c r="O37" s="679">
        <v>47.665263287786381</v>
      </c>
      <c r="P37" s="679">
        <v>163.36699999999999</v>
      </c>
      <c r="Q37" s="679">
        <v>248.143</v>
      </c>
      <c r="R37" s="679">
        <v>90.355000000000004</v>
      </c>
      <c r="S37" s="666"/>
      <c r="T37" s="666"/>
      <c r="U37" s="666"/>
      <c r="V37" s="830">
        <f t="shared" si="0"/>
        <v>875603.39437776385</v>
      </c>
    </row>
    <row r="38" spans="1:22" s="488" customFormat="1" ht="35.15" customHeight="1">
      <c r="A38" s="483"/>
      <c r="B38" s="478">
        <v>2016</v>
      </c>
      <c r="C38" s="479" t="s">
        <v>8</v>
      </c>
      <c r="D38" s="484">
        <v>226340.46745999999</v>
      </c>
      <c r="E38" s="484">
        <v>420017.01496</v>
      </c>
      <c r="F38" s="484">
        <v>169977.46247</v>
      </c>
      <c r="G38" s="484">
        <v>9507.9549999999999</v>
      </c>
      <c r="H38" s="484">
        <v>7522.665</v>
      </c>
      <c r="I38" s="484">
        <v>3146.83</v>
      </c>
      <c r="J38" s="484">
        <v>6489.838973792881</v>
      </c>
      <c r="K38" s="484">
        <v>10243.277679302048</v>
      </c>
      <c r="L38" s="484">
        <v>4376.8833469050714</v>
      </c>
      <c r="M38" s="484">
        <v>194.24723198660803</v>
      </c>
      <c r="N38" s="484">
        <v>249.06650554319307</v>
      </c>
      <c r="O38" s="484">
        <v>125.57725833553937</v>
      </c>
      <c r="P38" s="484">
        <v>193.76400000000001</v>
      </c>
      <c r="Q38" s="484">
        <v>296.30200000000002</v>
      </c>
      <c r="R38" s="484">
        <v>112.39400000000001</v>
      </c>
      <c r="S38" s="829"/>
      <c r="T38" s="829"/>
      <c r="U38" s="829"/>
      <c r="V38" s="830">
        <f t="shared" si="0"/>
        <v>858793.7458858653</v>
      </c>
    </row>
    <row r="39" spans="1:22" s="488" customFormat="1" ht="35.15" customHeight="1">
      <c r="A39" s="483"/>
      <c r="B39" s="478">
        <v>2016</v>
      </c>
      <c r="C39" s="479" t="s">
        <v>19</v>
      </c>
      <c r="D39" s="484">
        <v>229843.19999999998</v>
      </c>
      <c r="E39" s="484">
        <v>405491.84</v>
      </c>
      <c r="F39" s="484">
        <v>166909.56999999998</v>
      </c>
      <c r="G39" s="484">
        <v>7566.55</v>
      </c>
      <c r="H39" s="484">
        <v>6493.2</v>
      </c>
      <c r="I39" s="484">
        <v>2909.15</v>
      </c>
      <c r="J39" s="484">
        <v>6037.43</v>
      </c>
      <c r="K39" s="484">
        <v>9040.91</v>
      </c>
      <c r="L39" s="484">
        <v>3888.67</v>
      </c>
      <c r="M39" s="484">
        <v>323.58999999999997</v>
      </c>
      <c r="N39" s="494">
        <v>324.85000000000002</v>
      </c>
      <c r="O39" s="494">
        <v>218.06</v>
      </c>
      <c r="P39" s="494">
        <v>171.41</v>
      </c>
      <c r="Q39" s="494">
        <v>260.57</v>
      </c>
      <c r="R39" s="494">
        <v>97.62</v>
      </c>
      <c r="S39" s="835"/>
      <c r="T39" s="835"/>
      <c r="U39" s="835"/>
      <c r="V39" s="830">
        <f t="shared" si="0"/>
        <v>839576.62000000011</v>
      </c>
    </row>
    <row r="40" spans="1:22" s="488" customFormat="1" ht="35.15" customHeight="1" thickBot="1">
      <c r="A40" s="483"/>
      <c r="B40" s="489">
        <v>2016</v>
      </c>
      <c r="C40" s="490" t="s">
        <v>20</v>
      </c>
      <c r="D40" s="491">
        <v>222056</v>
      </c>
      <c r="E40" s="491">
        <v>402176</v>
      </c>
      <c r="F40" s="491">
        <v>165392</v>
      </c>
      <c r="G40" s="491">
        <v>7779</v>
      </c>
      <c r="H40" s="491">
        <v>6785</v>
      </c>
      <c r="I40" s="491">
        <v>3042</v>
      </c>
      <c r="J40" s="491">
        <v>5517</v>
      </c>
      <c r="K40" s="491">
        <v>8508</v>
      </c>
      <c r="L40" s="491">
        <v>3600</v>
      </c>
      <c r="M40" s="491">
        <v>272</v>
      </c>
      <c r="N40" s="495">
        <v>273</v>
      </c>
      <c r="O40" s="496">
        <v>205</v>
      </c>
      <c r="P40" s="496">
        <v>182</v>
      </c>
      <c r="Q40" s="496">
        <v>271</v>
      </c>
      <c r="R40" s="496">
        <v>98</v>
      </c>
      <c r="S40" s="836"/>
      <c r="T40" s="836"/>
      <c r="U40" s="836"/>
      <c r="V40" s="676">
        <f t="shared" si="0"/>
        <v>826156</v>
      </c>
    </row>
    <row r="41" spans="1:22" s="488" customFormat="1" ht="35.15" customHeight="1" thickTop="1">
      <c r="A41" s="483"/>
      <c r="B41" s="501">
        <v>2015</v>
      </c>
      <c r="C41" s="502" t="s">
        <v>21</v>
      </c>
      <c r="D41" s="678">
        <v>219136.96999999997</v>
      </c>
      <c r="E41" s="678">
        <v>395167.21</v>
      </c>
      <c r="F41" s="678">
        <v>166038.76999999999</v>
      </c>
      <c r="G41" s="679">
        <v>7375.25</v>
      </c>
      <c r="H41" s="679">
        <v>6655.45</v>
      </c>
      <c r="I41" s="679">
        <v>2782.7</v>
      </c>
      <c r="J41" s="679">
        <v>4698.45</v>
      </c>
      <c r="K41" s="679">
        <v>6658</v>
      </c>
      <c r="L41" s="679">
        <v>2809.55</v>
      </c>
      <c r="M41" s="679">
        <v>0</v>
      </c>
      <c r="N41" s="679">
        <v>0</v>
      </c>
      <c r="O41" s="679">
        <v>0</v>
      </c>
      <c r="P41" s="679">
        <v>192.15</v>
      </c>
      <c r="Q41" s="679">
        <v>285.25</v>
      </c>
      <c r="R41" s="679">
        <v>97.86</v>
      </c>
      <c r="S41" s="666"/>
      <c r="T41" s="666"/>
      <c r="U41" s="666"/>
      <c r="V41" s="830">
        <f t="shared" si="0"/>
        <v>811897.60999999987</v>
      </c>
    </row>
    <row r="42" spans="1:22" s="488" customFormat="1" ht="35.15" customHeight="1">
      <c r="A42" s="483"/>
      <c r="B42" s="478">
        <v>2015</v>
      </c>
      <c r="C42" s="479" t="s">
        <v>8</v>
      </c>
      <c r="D42" s="484">
        <v>221454.33600000001</v>
      </c>
      <c r="E42" s="484">
        <v>397815.53200000001</v>
      </c>
      <c r="F42" s="484">
        <v>167126.20700000002</v>
      </c>
      <c r="G42" s="484">
        <v>4407.2</v>
      </c>
      <c r="H42" s="484">
        <v>6104.45</v>
      </c>
      <c r="I42" s="484">
        <v>2710.55</v>
      </c>
      <c r="J42" s="484">
        <v>5440.0339999999997</v>
      </c>
      <c r="K42" s="484">
        <v>8649.6149999999998</v>
      </c>
      <c r="L42" s="484">
        <v>3591.3510000000001</v>
      </c>
      <c r="M42" s="484">
        <v>0</v>
      </c>
      <c r="N42" s="484">
        <v>0</v>
      </c>
      <c r="O42" s="484">
        <v>0</v>
      </c>
      <c r="P42" s="484">
        <v>0</v>
      </c>
      <c r="Q42" s="484">
        <v>0</v>
      </c>
      <c r="R42" s="484">
        <v>0</v>
      </c>
      <c r="S42" s="829"/>
      <c r="T42" s="829"/>
      <c r="U42" s="829"/>
      <c r="V42" s="830">
        <f t="shared" si="0"/>
        <v>817299.27500000002</v>
      </c>
    </row>
    <row r="43" spans="1:22" s="488" customFormat="1" ht="35.15" customHeight="1">
      <c r="A43" s="483"/>
      <c r="B43" s="478">
        <v>2015</v>
      </c>
      <c r="C43" s="479" t="s">
        <v>19</v>
      </c>
      <c r="D43" s="484">
        <v>219882.67955999999</v>
      </c>
      <c r="E43" s="484">
        <v>382711.20600000001</v>
      </c>
      <c r="F43" s="484">
        <v>161739.11249999999</v>
      </c>
      <c r="G43" s="484">
        <v>4408.45</v>
      </c>
      <c r="H43" s="484">
        <v>5677.4</v>
      </c>
      <c r="I43" s="484">
        <v>2602.9499999999998</v>
      </c>
      <c r="J43" s="484">
        <v>4587.1511043358278</v>
      </c>
      <c r="K43" s="484">
        <v>6903.6406679097954</v>
      </c>
      <c r="L43" s="484">
        <v>2703.2082277543759</v>
      </c>
      <c r="M43" s="484">
        <v>310.794760660164</v>
      </c>
      <c r="N43" s="494">
        <v>346.72373235871203</v>
      </c>
      <c r="O43" s="494">
        <v>234.42980698112376</v>
      </c>
      <c r="P43" s="494">
        <v>188.881</v>
      </c>
      <c r="Q43" s="494">
        <v>257.89600000000002</v>
      </c>
      <c r="R43" s="494">
        <v>103.729</v>
      </c>
      <c r="S43" s="835"/>
      <c r="T43" s="835"/>
      <c r="U43" s="835"/>
      <c r="V43" s="830">
        <f t="shared" si="0"/>
        <v>792658.25235999969</v>
      </c>
    </row>
    <row r="44" spans="1:22" s="488" customFormat="1" ht="35.15" customHeight="1" thickBot="1">
      <c r="A44" s="483"/>
      <c r="B44" s="489">
        <v>2015</v>
      </c>
      <c r="C44" s="490" t="s">
        <v>20</v>
      </c>
      <c r="D44" s="491">
        <v>224611.33395</v>
      </c>
      <c r="E44" s="491">
        <v>382190.38991199993</v>
      </c>
      <c r="F44" s="491">
        <v>159700.61444999999</v>
      </c>
      <c r="G44" s="491">
        <v>4430.3999999999996</v>
      </c>
      <c r="H44" s="491">
        <v>6230.55</v>
      </c>
      <c r="I44" s="491">
        <v>2647.6000000000004</v>
      </c>
      <c r="J44" s="491">
        <v>4735.5239360693095</v>
      </c>
      <c r="K44" s="491">
        <v>7454.42153643045</v>
      </c>
      <c r="L44" s="491">
        <v>2997.0545275002401</v>
      </c>
      <c r="M44" s="491">
        <v>335.466489194394</v>
      </c>
      <c r="N44" s="495">
        <v>444.96484310110901</v>
      </c>
      <c r="O44" s="496">
        <v>270.50146770449703</v>
      </c>
      <c r="P44" s="496">
        <v>195.5615</v>
      </c>
      <c r="Q44" s="496">
        <v>272.81450000000001</v>
      </c>
      <c r="R44" s="496">
        <v>108.49000000000001</v>
      </c>
      <c r="S44" s="836"/>
      <c r="T44" s="836"/>
      <c r="U44" s="836"/>
      <c r="V44" s="676">
        <f t="shared" si="0"/>
        <v>796625.68711200007</v>
      </c>
    </row>
    <row r="45" spans="1:22" s="488" customFormat="1" ht="35.15" customHeight="1" thickTop="1">
      <c r="A45" s="483"/>
      <c r="B45" s="501">
        <v>2014</v>
      </c>
      <c r="C45" s="502" t="s">
        <v>21</v>
      </c>
      <c r="D45" s="678">
        <v>219530</v>
      </c>
      <c r="E45" s="678">
        <v>368451</v>
      </c>
      <c r="F45" s="678">
        <v>158556</v>
      </c>
      <c r="G45" s="679">
        <v>8906</v>
      </c>
      <c r="H45" s="679">
        <v>8509</v>
      </c>
      <c r="I45" s="679">
        <v>2662</v>
      </c>
      <c r="J45" s="679">
        <v>4311</v>
      </c>
      <c r="K45" s="679">
        <v>5998</v>
      </c>
      <c r="L45" s="679">
        <v>2674</v>
      </c>
      <c r="M45" s="679">
        <v>222</v>
      </c>
      <c r="N45" s="679">
        <v>88</v>
      </c>
      <c r="O45" s="679">
        <v>32</v>
      </c>
      <c r="P45" s="679">
        <v>201</v>
      </c>
      <c r="Q45" s="679">
        <v>306</v>
      </c>
      <c r="R45" s="679">
        <v>112</v>
      </c>
      <c r="S45" s="666"/>
      <c r="T45" s="666"/>
      <c r="U45" s="666"/>
      <c r="V45" s="830">
        <f t="shared" si="0"/>
        <v>780558</v>
      </c>
    </row>
    <row r="46" spans="1:22" s="488" customFormat="1" ht="35.15" customHeight="1">
      <c r="A46" s="483"/>
      <c r="B46" s="478">
        <v>2014</v>
      </c>
      <c r="C46" s="479" t="s">
        <v>8</v>
      </c>
      <c r="D46" s="484">
        <v>219197.33</v>
      </c>
      <c r="E46" s="484">
        <v>374661.34</v>
      </c>
      <c r="F46" s="484">
        <v>157444.99</v>
      </c>
      <c r="G46" s="484">
        <v>12267.15</v>
      </c>
      <c r="H46" s="484">
        <v>14151.9</v>
      </c>
      <c r="I46" s="484">
        <v>3019.6</v>
      </c>
      <c r="J46" s="484">
        <v>4720.76</v>
      </c>
      <c r="K46" s="484">
        <v>7545.08</v>
      </c>
      <c r="L46" s="484">
        <v>2971.16</v>
      </c>
      <c r="M46" s="484">
        <v>469.44</v>
      </c>
      <c r="N46" s="484">
        <v>240.64</v>
      </c>
      <c r="O46" s="484">
        <v>46.12</v>
      </c>
      <c r="P46" s="484">
        <v>0</v>
      </c>
      <c r="Q46" s="484">
        <v>0</v>
      </c>
      <c r="R46" s="484">
        <v>0</v>
      </c>
      <c r="S46" s="829"/>
      <c r="T46" s="829"/>
      <c r="U46" s="829"/>
      <c r="V46" s="830">
        <f t="shared" si="0"/>
        <v>796735.51</v>
      </c>
    </row>
    <row r="47" spans="1:22" s="488" customFormat="1" ht="35.15" customHeight="1">
      <c r="A47" s="483"/>
      <c r="B47" s="478">
        <v>2014</v>
      </c>
      <c r="C47" s="479" t="s">
        <v>19</v>
      </c>
      <c r="D47" s="484">
        <v>211984.04500000001</v>
      </c>
      <c r="E47" s="484">
        <v>360893.34299999999</v>
      </c>
      <c r="F47" s="484">
        <v>148037.75</v>
      </c>
      <c r="G47" s="484">
        <v>12830.85</v>
      </c>
      <c r="H47" s="484">
        <v>25465.85</v>
      </c>
      <c r="I47" s="484">
        <v>2733.6</v>
      </c>
      <c r="J47" s="484">
        <v>4315.7169999999996</v>
      </c>
      <c r="K47" s="484">
        <v>6212.1589999999997</v>
      </c>
      <c r="L47" s="484">
        <v>2538.1239999999998</v>
      </c>
      <c r="M47" s="484">
        <v>512.72</v>
      </c>
      <c r="N47" s="494">
        <v>384.584</v>
      </c>
      <c r="O47" s="494">
        <v>41.488</v>
      </c>
      <c r="P47" s="494">
        <v>0</v>
      </c>
      <c r="Q47" s="494">
        <v>0</v>
      </c>
      <c r="R47" s="494">
        <v>0</v>
      </c>
      <c r="S47" s="835"/>
      <c r="T47" s="835"/>
      <c r="U47" s="835"/>
      <c r="V47" s="830">
        <f t="shared" si="0"/>
        <v>775950.22999999986</v>
      </c>
    </row>
    <row r="48" spans="1:22" s="488" customFormat="1" ht="35.15" customHeight="1" thickBot="1">
      <c r="A48" s="483"/>
      <c r="B48" s="489">
        <v>2014</v>
      </c>
      <c r="C48" s="490" t="s">
        <v>20</v>
      </c>
      <c r="D48" s="491">
        <v>209955</v>
      </c>
      <c r="E48" s="491">
        <v>353965</v>
      </c>
      <c r="F48" s="491">
        <v>148230</v>
      </c>
      <c r="G48" s="491">
        <v>5378</v>
      </c>
      <c r="H48" s="491">
        <v>8830</v>
      </c>
      <c r="I48" s="491">
        <v>2303</v>
      </c>
      <c r="J48" s="491">
        <v>4666</v>
      </c>
      <c r="K48" s="491">
        <v>6076</v>
      </c>
      <c r="L48" s="491">
        <v>3620</v>
      </c>
      <c r="M48" s="491">
        <v>301</v>
      </c>
      <c r="N48" s="495">
        <v>190</v>
      </c>
      <c r="O48" s="496">
        <v>57</v>
      </c>
      <c r="P48" s="496">
        <v>0</v>
      </c>
      <c r="Q48" s="496">
        <v>0</v>
      </c>
      <c r="R48" s="496">
        <v>0</v>
      </c>
      <c r="S48" s="836"/>
      <c r="T48" s="836"/>
      <c r="U48" s="836"/>
      <c r="V48" s="676">
        <f t="shared" si="0"/>
        <v>743571</v>
      </c>
    </row>
    <row r="49" spans="1:22" s="488" customFormat="1" ht="35.15" customHeight="1" thickTop="1">
      <c r="A49" s="483"/>
      <c r="B49" s="501">
        <v>2013</v>
      </c>
      <c r="C49" s="502" t="s">
        <v>21</v>
      </c>
      <c r="D49" s="678">
        <v>211637</v>
      </c>
      <c r="E49" s="678">
        <v>348880</v>
      </c>
      <c r="F49" s="678">
        <v>150080</v>
      </c>
      <c r="G49" s="679">
        <v>4252</v>
      </c>
      <c r="H49" s="679">
        <v>6193</v>
      </c>
      <c r="I49" s="679">
        <v>2565</v>
      </c>
      <c r="J49" s="679">
        <v>3371</v>
      </c>
      <c r="K49" s="679">
        <v>4970</v>
      </c>
      <c r="L49" s="679">
        <v>3852</v>
      </c>
      <c r="M49" s="679">
        <v>361</v>
      </c>
      <c r="N49" s="679">
        <v>189</v>
      </c>
      <c r="O49" s="679">
        <v>98</v>
      </c>
      <c r="P49" s="679">
        <v>178</v>
      </c>
      <c r="Q49" s="679">
        <v>263</v>
      </c>
      <c r="R49" s="679">
        <v>102</v>
      </c>
      <c r="S49" s="666"/>
      <c r="T49" s="666"/>
      <c r="U49" s="666"/>
      <c r="V49" s="830">
        <f t="shared" si="0"/>
        <v>736991</v>
      </c>
    </row>
    <row r="50" spans="1:22" s="488" customFormat="1" ht="35.15" customHeight="1">
      <c r="A50" s="483"/>
      <c r="B50" s="478">
        <v>2013</v>
      </c>
      <c r="C50" s="479" t="s">
        <v>8</v>
      </c>
      <c r="D50" s="484">
        <v>207352.12</v>
      </c>
      <c r="E50" s="484">
        <v>357785.489</v>
      </c>
      <c r="F50" s="484">
        <v>147095.731</v>
      </c>
      <c r="G50" s="484">
        <v>4077.35</v>
      </c>
      <c r="H50" s="484">
        <v>5887.35</v>
      </c>
      <c r="I50" s="484">
        <v>2686.9</v>
      </c>
      <c r="J50" s="484">
        <v>4489.0609999999997</v>
      </c>
      <c r="K50" s="484">
        <v>7079.1859999999997</v>
      </c>
      <c r="L50" s="484">
        <v>3818.7530000000002</v>
      </c>
      <c r="M50" s="484">
        <v>204.74</v>
      </c>
      <c r="N50" s="484">
        <v>305.96800000000002</v>
      </c>
      <c r="O50" s="484">
        <v>78.494</v>
      </c>
      <c r="P50" s="484">
        <v>207.488</v>
      </c>
      <c r="Q50" s="484">
        <v>353.04300000000001</v>
      </c>
      <c r="R50" s="484">
        <v>118.89100000000001</v>
      </c>
      <c r="S50" s="829"/>
      <c r="T50" s="829"/>
      <c r="U50" s="829"/>
      <c r="V50" s="830">
        <f t="shared" si="0"/>
        <v>741540.56399999978</v>
      </c>
    </row>
    <row r="51" spans="1:22" s="488" customFormat="1" ht="35.15" customHeight="1">
      <c r="A51" s="483"/>
      <c r="B51" s="478">
        <v>2013</v>
      </c>
      <c r="C51" s="479" t="s">
        <v>19</v>
      </c>
      <c r="D51" s="484">
        <v>206686.326</v>
      </c>
      <c r="E51" s="484">
        <v>358001.55099999998</v>
      </c>
      <c r="F51" s="484">
        <v>145807.34400000001</v>
      </c>
      <c r="G51" s="484">
        <v>4747.95</v>
      </c>
      <c r="H51" s="484">
        <v>4630.95</v>
      </c>
      <c r="I51" s="484">
        <v>2333.4</v>
      </c>
      <c r="J51" s="484">
        <v>3920.692</v>
      </c>
      <c r="K51" s="484">
        <v>6263.5150000000003</v>
      </c>
      <c r="L51" s="484">
        <v>3175.7930000000001</v>
      </c>
      <c r="M51" s="484">
        <v>0</v>
      </c>
      <c r="N51" s="494">
        <v>0</v>
      </c>
      <c r="O51" s="494">
        <v>0</v>
      </c>
      <c r="P51" s="494"/>
      <c r="Q51" s="494"/>
      <c r="R51" s="494"/>
      <c r="S51" s="835"/>
      <c r="T51" s="835"/>
      <c r="U51" s="835"/>
      <c r="V51" s="830">
        <f t="shared" si="0"/>
        <v>735567.52099999995</v>
      </c>
    </row>
    <row r="52" spans="1:22" s="488" customFormat="1" ht="35.15" customHeight="1" thickBot="1">
      <c r="A52" s="483"/>
      <c r="B52" s="489">
        <v>2013</v>
      </c>
      <c r="C52" s="490" t="s">
        <v>20</v>
      </c>
      <c r="D52" s="491">
        <v>203974.492</v>
      </c>
      <c r="E52" s="491">
        <v>348004.29299999995</v>
      </c>
      <c r="F52" s="491">
        <v>143767.68700000001</v>
      </c>
      <c r="G52" s="491">
        <v>4535.1499999999996</v>
      </c>
      <c r="H52" s="491">
        <v>3506.8</v>
      </c>
      <c r="I52" s="491">
        <v>2323.1</v>
      </c>
      <c r="J52" s="491">
        <v>3860.27</v>
      </c>
      <c r="K52" s="491">
        <v>6095.05</v>
      </c>
      <c r="L52" s="491">
        <v>3547.68</v>
      </c>
      <c r="M52" s="491">
        <v>97.92</v>
      </c>
      <c r="N52" s="495">
        <v>73.19</v>
      </c>
      <c r="O52" s="496">
        <v>51.87</v>
      </c>
      <c r="P52" s="496"/>
      <c r="Q52" s="496"/>
      <c r="R52" s="496"/>
      <c r="S52" s="836"/>
      <c r="T52" s="836"/>
      <c r="U52" s="836"/>
      <c r="V52" s="676">
        <f t="shared" si="0"/>
        <v>719837.50200000009</v>
      </c>
    </row>
    <row r="53" spans="1:22" s="488" customFormat="1" ht="35.15" customHeight="1" thickTop="1">
      <c r="A53" s="483"/>
      <c r="B53" s="501">
        <v>2012</v>
      </c>
      <c r="C53" s="502" t="s">
        <v>21</v>
      </c>
      <c r="D53" s="678">
        <v>204837</v>
      </c>
      <c r="E53" s="678">
        <v>344100</v>
      </c>
      <c r="F53" s="678">
        <v>145600</v>
      </c>
      <c r="G53" s="679">
        <v>4298</v>
      </c>
      <c r="H53" s="679">
        <v>4295</v>
      </c>
      <c r="I53" s="679">
        <v>2123</v>
      </c>
      <c r="J53" s="679">
        <v>3976</v>
      </c>
      <c r="K53" s="679">
        <v>6349</v>
      </c>
      <c r="L53" s="679">
        <v>2828</v>
      </c>
      <c r="M53" s="679">
        <v>122</v>
      </c>
      <c r="N53" s="679">
        <v>40</v>
      </c>
      <c r="O53" s="679">
        <v>5</v>
      </c>
      <c r="P53" s="679"/>
      <c r="Q53" s="679"/>
      <c r="R53" s="679"/>
      <c r="S53" s="666"/>
      <c r="T53" s="666"/>
      <c r="U53" s="666"/>
      <c r="V53" s="830">
        <f t="shared" si="0"/>
        <v>718573</v>
      </c>
    </row>
    <row r="54" spans="1:22" s="488" customFormat="1" ht="35.15" customHeight="1">
      <c r="A54" s="483"/>
      <c r="B54" s="478">
        <v>2012</v>
      </c>
      <c r="C54" s="479" t="s">
        <v>8</v>
      </c>
      <c r="D54" s="484">
        <v>203709.223</v>
      </c>
      <c r="E54" s="484">
        <v>339501.478</v>
      </c>
      <c r="F54" s="484">
        <v>140710.71100000001</v>
      </c>
      <c r="G54" s="484">
        <v>3486.7</v>
      </c>
      <c r="H54" s="484">
        <v>3237.2</v>
      </c>
      <c r="I54" s="484">
        <v>1787.2</v>
      </c>
      <c r="J54" s="484">
        <v>5263.6220000000003</v>
      </c>
      <c r="K54" s="484">
        <v>8630.3279999999995</v>
      </c>
      <c r="L54" s="484">
        <v>3966.05</v>
      </c>
      <c r="M54" s="484">
        <v>337.09399999999999</v>
      </c>
      <c r="N54" s="484">
        <v>237.4</v>
      </c>
      <c r="O54" s="484">
        <v>34.238</v>
      </c>
      <c r="P54" s="484"/>
      <c r="Q54" s="484"/>
      <c r="R54" s="484"/>
      <c r="S54" s="829"/>
      <c r="T54" s="829"/>
      <c r="U54" s="829"/>
      <c r="V54" s="830">
        <f t="shared" si="0"/>
        <v>710901.24399999995</v>
      </c>
    </row>
    <row r="55" spans="1:22" s="488" customFormat="1" ht="35.15" customHeight="1">
      <c r="A55" s="483"/>
      <c r="B55" s="478">
        <v>2012</v>
      </c>
      <c r="C55" s="479" t="s">
        <v>19</v>
      </c>
      <c r="D55" s="484">
        <v>189434</v>
      </c>
      <c r="E55" s="484">
        <v>330737</v>
      </c>
      <c r="F55" s="484">
        <v>136183</v>
      </c>
      <c r="G55" s="484">
        <v>5354</v>
      </c>
      <c r="H55" s="484">
        <v>3197</v>
      </c>
      <c r="I55" s="484">
        <v>2843</v>
      </c>
      <c r="J55" s="484">
        <v>5886</v>
      </c>
      <c r="K55" s="484">
        <v>3964</v>
      </c>
      <c r="L55" s="484">
        <v>2504</v>
      </c>
      <c r="M55" s="484">
        <v>247</v>
      </c>
      <c r="N55" s="494">
        <v>163</v>
      </c>
      <c r="O55" s="494">
        <v>96</v>
      </c>
      <c r="P55" s="494"/>
      <c r="Q55" s="494"/>
      <c r="R55" s="494"/>
      <c r="S55" s="835"/>
      <c r="T55" s="835"/>
      <c r="U55" s="835"/>
      <c r="V55" s="830">
        <f t="shared" si="0"/>
        <v>680608</v>
      </c>
    </row>
    <row r="56" spans="1:22" s="488" customFormat="1" ht="35.15" customHeight="1" thickBot="1">
      <c r="A56" s="483"/>
      <c r="B56" s="489">
        <v>2012</v>
      </c>
      <c r="C56" s="490" t="s">
        <v>20</v>
      </c>
      <c r="D56" s="491">
        <v>165896.90900000001</v>
      </c>
      <c r="E56" s="491">
        <v>309730.06</v>
      </c>
      <c r="F56" s="491">
        <v>127382.446</v>
      </c>
      <c r="G56" s="491">
        <v>3529.75</v>
      </c>
      <c r="H56" s="491">
        <v>1935.7</v>
      </c>
      <c r="I56" s="491">
        <v>1857.3</v>
      </c>
      <c r="J56" s="491">
        <v>3787.1469999999999</v>
      </c>
      <c r="K56" s="491">
        <v>7078.9129999999996</v>
      </c>
      <c r="L56" s="491">
        <v>2910.9389999999999</v>
      </c>
      <c r="M56" s="491">
        <v>152.36600000000001</v>
      </c>
      <c r="N56" s="495">
        <v>284.57600000000002</v>
      </c>
      <c r="O56" s="496">
        <v>116.895</v>
      </c>
      <c r="P56" s="496"/>
      <c r="Q56" s="496"/>
      <c r="R56" s="496"/>
      <c r="S56" s="836"/>
      <c r="T56" s="836"/>
      <c r="U56" s="836"/>
      <c r="V56" s="676">
        <f t="shared" si="0"/>
        <v>624663.00100000005</v>
      </c>
    </row>
    <row r="57" spans="1:22" s="488" customFormat="1" ht="35.15" customHeight="1" thickTop="1">
      <c r="A57" s="483"/>
      <c r="B57" s="501">
        <v>2011</v>
      </c>
      <c r="C57" s="502" t="s">
        <v>21</v>
      </c>
      <c r="D57" s="678">
        <v>154828.09599999999</v>
      </c>
      <c r="E57" s="678">
        <v>304226.92499999999</v>
      </c>
      <c r="F57" s="678">
        <v>121965.27099999999</v>
      </c>
      <c r="G57" s="679">
        <v>4248.7</v>
      </c>
      <c r="H57" s="679">
        <v>2438.5</v>
      </c>
      <c r="I57" s="679">
        <v>2108.65</v>
      </c>
      <c r="J57" s="679">
        <v>3759.723</v>
      </c>
      <c r="K57" s="679">
        <v>5893.1350000000002</v>
      </c>
      <c r="L57" s="679">
        <v>2520.1410000000001</v>
      </c>
      <c r="M57" s="679">
        <v>332.78800000000001</v>
      </c>
      <c r="N57" s="679">
        <v>263.45</v>
      </c>
      <c r="O57" s="679">
        <v>199.72300000000001</v>
      </c>
      <c r="P57" s="679"/>
      <c r="Q57" s="679"/>
      <c r="R57" s="679"/>
      <c r="S57" s="666"/>
      <c r="T57" s="666"/>
      <c r="U57" s="666"/>
      <c r="V57" s="830">
        <f t="shared" si="0"/>
        <v>602785.10199999972</v>
      </c>
    </row>
    <row r="58" spans="1:22" s="488" customFormat="1" ht="35.15" customHeight="1">
      <c r="A58" s="483"/>
      <c r="B58" s="478">
        <v>2011</v>
      </c>
      <c r="C58" s="479" t="s">
        <v>8</v>
      </c>
      <c r="D58" s="484">
        <v>160841</v>
      </c>
      <c r="E58" s="484">
        <v>314467</v>
      </c>
      <c r="F58" s="484">
        <v>124297</v>
      </c>
      <c r="G58" s="484">
        <v>4023</v>
      </c>
      <c r="H58" s="484">
        <v>2451</v>
      </c>
      <c r="I58" s="484">
        <v>1818</v>
      </c>
      <c r="J58" s="484">
        <v>4274</v>
      </c>
      <c r="K58" s="484">
        <v>6652</v>
      </c>
      <c r="L58" s="484">
        <v>3021</v>
      </c>
      <c r="M58" s="484">
        <v>413</v>
      </c>
      <c r="N58" s="484">
        <v>506</v>
      </c>
      <c r="O58" s="484">
        <v>377</v>
      </c>
      <c r="P58" s="484"/>
      <c r="Q58" s="484"/>
      <c r="R58" s="484"/>
      <c r="S58" s="829"/>
      <c r="T58" s="829"/>
      <c r="U58" s="829"/>
      <c r="V58" s="830">
        <f t="shared" si="0"/>
        <v>623140</v>
      </c>
    </row>
    <row r="59" spans="1:22" s="488" customFormat="1" ht="35.15" customHeight="1">
      <c r="A59" s="483"/>
      <c r="B59" s="478">
        <v>2011</v>
      </c>
      <c r="C59" s="479" t="s">
        <v>19</v>
      </c>
      <c r="D59" s="484">
        <v>178136.019</v>
      </c>
      <c r="E59" s="484">
        <v>305099.75099999999</v>
      </c>
      <c r="F59" s="484">
        <v>133886.253</v>
      </c>
      <c r="G59" s="484">
        <v>3724</v>
      </c>
      <c r="H59" s="484">
        <v>1860.8</v>
      </c>
      <c r="I59" s="484">
        <v>1786.35</v>
      </c>
      <c r="J59" s="484">
        <v>3302</v>
      </c>
      <c r="K59" s="484">
        <v>5387</v>
      </c>
      <c r="L59" s="484">
        <v>3158</v>
      </c>
      <c r="M59" s="484">
        <v>223</v>
      </c>
      <c r="N59" s="494">
        <v>401</v>
      </c>
      <c r="O59" s="494">
        <v>188</v>
      </c>
      <c r="P59" s="494"/>
      <c r="Q59" s="494"/>
      <c r="R59" s="494"/>
      <c r="S59" s="835"/>
      <c r="T59" s="835"/>
      <c r="U59" s="835"/>
      <c r="V59" s="830">
        <f t="shared" si="0"/>
        <v>637152.17300000007</v>
      </c>
    </row>
    <row r="60" spans="1:22" s="488" customFormat="1" ht="35.15" customHeight="1" thickBot="1">
      <c r="A60" s="483"/>
      <c r="B60" s="489">
        <v>2011</v>
      </c>
      <c r="C60" s="490" t="s">
        <v>20</v>
      </c>
      <c r="D60" s="491">
        <v>182597.024</v>
      </c>
      <c r="E60" s="491">
        <v>302529.04300000001</v>
      </c>
      <c r="F60" s="491">
        <v>128971.72</v>
      </c>
      <c r="G60" s="491">
        <v>3828.15</v>
      </c>
      <c r="H60" s="491">
        <v>2033.3</v>
      </c>
      <c r="I60" s="491">
        <v>8475.75</v>
      </c>
      <c r="J60" s="491">
        <v>6106</v>
      </c>
      <c r="K60" s="491">
        <v>3959</v>
      </c>
      <c r="L60" s="491">
        <v>2906</v>
      </c>
      <c r="M60" s="491">
        <v>99</v>
      </c>
      <c r="N60" s="495">
        <v>67</v>
      </c>
      <c r="O60" s="496">
        <v>45</v>
      </c>
      <c r="P60" s="496"/>
      <c r="Q60" s="496"/>
      <c r="R60" s="496"/>
      <c r="S60" s="836"/>
      <c r="T60" s="836"/>
      <c r="U60" s="836"/>
      <c r="V60" s="676">
        <f t="shared" si="0"/>
        <v>641616.98700000008</v>
      </c>
    </row>
    <row r="61" spans="1:22" s="488" customFormat="1" ht="35.15" customHeight="1" thickTop="1">
      <c r="A61" s="483"/>
      <c r="B61" s="501">
        <v>2010</v>
      </c>
      <c r="C61" s="502" t="s">
        <v>21</v>
      </c>
      <c r="D61" s="678">
        <v>180649.446</v>
      </c>
      <c r="E61" s="678">
        <v>290973.21999999997</v>
      </c>
      <c r="F61" s="678">
        <v>126842.30899999999</v>
      </c>
      <c r="G61" s="679">
        <v>3216.6</v>
      </c>
      <c r="H61" s="679">
        <v>2488.15</v>
      </c>
      <c r="I61" s="679">
        <v>1743.25</v>
      </c>
      <c r="J61" s="679">
        <v>3193</v>
      </c>
      <c r="K61" s="679">
        <v>4981</v>
      </c>
      <c r="L61" s="679">
        <v>3046</v>
      </c>
      <c r="M61" s="679">
        <v>192</v>
      </c>
      <c r="N61" s="679">
        <v>308</v>
      </c>
      <c r="O61" s="679">
        <v>198</v>
      </c>
      <c r="P61" s="679"/>
      <c r="Q61" s="679"/>
      <c r="R61" s="679"/>
      <c r="S61" s="666"/>
      <c r="T61" s="666"/>
      <c r="U61" s="666"/>
      <c r="V61" s="830">
        <f t="shared" si="0"/>
        <v>617830.97499999998</v>
      </c>
    </row>
    <row r="62" spans="1:22" s="488" customFormat="1" ht="35.15" customHeight="1">
      <c r="A62" s="483"/>
      <c r="B62" s="478">
        <v>2010</v>
      </c>
      <c r="C62" s="479" t="s">
        <v>8</v>
      </c>
      <c r="D62" s="484">
        <v>179946.85200000001</v>
      </c>
      <c r="E62" s="484">
        <v>288185.58600000001</v>
      </c>
      <c r="F62" s="484">
        <v>122572.34</v>
      </c>
      <c r="G62" s="484">
        <v>3141.5</v>
      </c>
      <c r="H62" s="484">
        <v>2357.85</v>
      </c>
      <c r="I62" s="484">
        <v>1924.45</v>
      </c>
      <c r="J62" s="484">
        <v>3964.6709999999998</v>
      </c>
      <c r="K62" s="484">
        <v>5776.54</v>
      </c>
      <c r="L62" s="484">
        <v>2444.7890000000002</v>
      </c>
      <c r="M62" s="484">
        <v>341</v>
      </c>
      <c r="N62" s="484">
        <v>486</v>
      </c>
      <c r="O62" s="484">
        <v>220</v>
      </c>
      <c r="P62" s="484"/>
      <c r="Q62" s="484"/>
      <c r="R62" s="484"/>
      <c r="S62" s="829"/>
      <c r="T62" s="829"/>
      <c r="U62" s="829"/>
      <c r="V62" s="830">
        <f t="shared" si="0"/>
        <v>611361.57799999998</v>
      </c>
    </row>
    <row r="63" spans="1:22" s="488" customFormat="1" ht="35.15" customHeight="1">
      <c r="A63" s="483"/>
      <c r="B63" s="478">
        <v>2010</v>
      </c>
      <c r="C63" s="479" t="s">
        <v>19</v>
      </c>
      <c r="D63" s="484">
        <v>171524</v>
      </c>
      <c r="E63" s="484">
        <v>286534</v>
      </c>
      <c r="F63" s="484">
        <v>121160</v>
      </c>
      <c r="G63" s="484">
        <v>3194</v>
      </c>
      <c r="H63" s="484">
        <v>2144</v>
      </c>
      <c r="I63" s="484">
        <v>1746</v>
      </c>
      <c r="J63" s="484">
        <v>3713</v>
      </c>
      <c r="K63" s="484">
        <v>5407</v>
      </c>
      <c r="L63" s="484">
        <v>2239</v>
      </c>
      <c r="M63" s="484">
        <v>48</v>
      </c>
      <c r="N63" s="494">
        <v>144</v>
      </c>
      <c r="O63" s="494">
        <v>8</v>
      </c>
      <c r="P63" s="494"/>
      <c r="Q63" s="494"/>
      <c r="R63" s="494"/>
      <c r="S63" s="835"/>
      <c r="T63" s="835"/>
      <c r="U63" s="835"/>
      <c r="V63" s="830">
        <f t="shared" si="0"/>
        <v>597861</v>
      </c>
    </row>
    <row r="64" spans="1:22" s="488" customFormat="1" ht="35.15" customHeight="1" thickBot="1">
      <c r="A64" s="483"/>
      <c r="B64" s="489">
        <v>2010</v>
      </c>
      <c r="C64" s="490" t="s">
        <v>20</v>
      </c>
      <c r="D64" s="491">
        <v>189255.3</v>
      </c>
      <c r="E64" s="491">
        <v>259216.36199999999</v>
      </c>
      <c r="F64" s="491">
        <v>106979.796</v>
      </c>
      <c r="G64" s="491">
        <v>3359.05</v>
      </c>
      <c r="H64" s="491">
        <v>2000</v>
      </c>
      <c r="I64" s="491">
        <v>1921.1</v>
      </c>
      <c r="J64" s="491">
        <v>3531</v>
      </c>
      <c r="K64" s="491">
        <v>4976</v>
      </c>
      <c r="L64" s="491">
        <v>2091</v>
      </c>
      <c r="M64" s="491">
        <v>4.25</v>
      </c>
      <c r="N64" s="495">
        <v>12.5</v>
      </c>
      <c r="O64" s="496">
        <v>4.25</v>
      </c>
      <c r="P64" s="496"/>
      <c r="Q64" s="496"/>
      <c r="R64" s="496"/>
      <c r="S64" s="836"/>
      <c r="T64" s="836"/>
      <c r="U64" s="836"/>
      <c r="V64" s="676">
        <f t="shared" si="0"/>
        <v>573350.60800000001</v>
      </c>
    </row>
    <row r="65" spans="1:22" s="488" customFormat="1" ht="35.15" customHeight="1" thickTop="1">
      <c r="A65" s="483"/>
      <c r="B65" s="501">
        <v>2009</v>
      </c>
      <c r="C65" s="502" t="s">
        <v>21</v>
      </c>
      <c r="D65" s="678">
        <v>163540</v>
      </c>
      <c r="E65" s="678">
        <v>271887</v>
      </c>
      <c r="F65" s="678">
        <v>115344</v>
      </c>
      <c r="G65" s="679">
        <v>2701</v>
      </c>
      <c r="H65" s="679">
        <v>4601</v>
      </c>
      <c r="I65" s="679">
        <v>2697</v>
      </c>
      <c r="J65" s="679">
        <v>3653</v>
      </c>
      <c r="K65" s="679">
        <v>4986</v>
      </c>
      <c r="L65" s="679">
        <v>2094</v>
      </c>
      <c r="M65" s="679">
        <v>36</v>
      </c>
      <c r="N65" s="679">
        <v>69</v>
      </c>
      <c r="O65" s="679">
        <v>28</v>
      </c>
      <c r="P65" s="679"/>
      <c r="Q65" s="679"/>
      <c r="R65" s="679"/>
      <c r="S65" s="666"/>
      <c r="T65" s="666"/>
      <c r="U65" s="666"/>
      <c r="V65" s="830">
        <f t="shared" si="0"/>
        <v>571636</v>
      </c>
    </row>
    <row r="66" spans="1:22" s="488" customFormat="1" ht="35.15" customHeight="1">
      <c r="A66" s="483"/>
      <c r="B66" s="478">
        <v>2009</v>
      </c>
      <c r="C66" s="479" t="s">
        <v>8</v>
      </c>
      <c r="D66" s="484">
        <v>163089</v>
      </c>
      <c r="E66" s="484">
        <v>274470</v>
      </c>
      <c r="F66" s="484">
        <v>115167</v>
      </c>
      <c r="G66" s="484">
        <v>2610</v>
      </c>
      <c r="H66" s="484">
        <v>6748</v>
      </c>
      <c r="I66" s="484">
        <v>3370</v>
      </c>
      <c r="J66" s="484">
        <v>3964</v>
      </c>
      <c r="K66" s="484">
        <v>5484</v>
      </c>
      <c r="L66" s="484">
        <v>2351</v>
      </c>
      <c r="M66" s="484">
        <v>76</v>
      </c>
      <c r="N66" s="484">
        <v>26</v>
      </c>
      <c r="O66" s="484">
        <v>12</v>
      </c>
      <c r="P66" s="484"/>
      <c r="Q66" s="484"/>
      <c r="R66" s="484"/>
      <c r="S66" s="829"/>
      <c r="T66" s="829"/>
      <c r="U66" s="829"/>
      <c r="V66" s="830">
        <f t="shared" si="0"/>
        <v>577367</v>
      </c>
    </row>
    <row r="67" spans="1:22" s="488" customFormat="1" ht="35.15" customHeight="1">
      <c r="A67" s="483"/>
      <c r="B67" s="478">
        <v>2009</v>
      </c>
      <c r="C67" s="479" t="s">
        <v>19</v>
      </c>
      <c r="D67" s="484">
        <v>156116</v>
      </c>
      <c r="E67" s="484">
        <v>262835</v>
      </c>
      <c r="F67" s="484">
        <v>112628</v>
      </c>
      <c r="G67" s="484">
        <v>2216</v>
      </c>
      <c r="H67" s="484">
        <v>3710</v>
      </c>
      <c r="I67" s="484">
        <v>2507</v>
      </c>
      <c r="J67" s="484">
        <v>3770</v>
      </c>
      <c r="K67" s="484">
        <v>4987</v>
      </c>
      <c r="L67" s="484">
        <v>1972</v>
      </c>
      <c r="M67" s="484">
        <v>51</v>
      </c>
      <c r="N67" s="494">
        <v>77</v>
      </c>
      <c r="O67" s="494">
        <v>36</v>
      </c>
      <c r="P67" s="494"/>
      <c r="Q67" s="494"/>
      <c r="R67" s="494"/>
      <c r="S67" s="835"/>
      <c r="T67" s="835"/>
      <c r="U67" s="835"/>
      <c r="V67" s="830">
        <f t="shared" si="0"/>
        <v>550905</v>
      </c>
    </row>
    <row r="68" spans="1:22" s="488" customFormat="1" ht="35.15" customHeight="1" thickBot="1">
      <c r="A68" s="483"/>
      <c r="B68" s="489">
        <v>2009</v>
      </c>
      <c r="C68" s="490" t="s">
        <v>20</v>
      </c>
      <c r="D68" s="491">
        <v>153294</v>
      </c>
      <c r="E68" s="491">
        <v>252223</v>
      </c>
      <c r="F68" s="491">
        <v>105209</v>
      </c>
      <c r="G68" s="491">
        <v>1559</v>
      </c>
      <c r="H68" s="491">
        <v>3513</v>
      </c>
      <c r="I68" s="491">
        <v>1904</v>
      </c>
      <c r="J68" s="491">
        <v>3444</v>
      </c>
      <c r="K68" s="491">
        <v>4754</v>
      </c>
      <c r="L68" s="491">
        <v>2010</v>
      </c>
      <c r="M68" s="491">
        <v>9</v>
      </c>
      <c r="N68" s="495">
        <v>14</v>
      </c>
      <c r="O68" s="496">
        <v>3</v>
      </c>
      <c r="P68" s="496"/>
      <c r="Q68" s="496"/>
      <c r="R68" s="496"/>
      <c r="S68" s="836"/>
      <c r="T68" s="836"/>
      <c r="U68" s="836"/>
      <c r="V68" s="676">
        <f t="shared" si="0"/>
        <v>527936</v>
      </c>
    </row>
    <row r="69" spans="1:22" s="488" customFormat="1" ht="35.15" customHeight="1" thickTop="1">
      <c r="A69" s="483"/>
      <c r="B69" s="501">
        <v>2008</v>
      </c>
      <c r="C69" s="502" t="s">
        <v>21</v>
      </c>
      <c r="D69" s="678">
        <v>149070</v>
      </c>
      <c r="E69" s="678">
        <v>248631</v>
      </c>
      <c r="F69" s="678">
        <v>104317</v>
      </c>
      <c r="G69" s="679">
        <v>1962</v>
      </c>
      <c r="H69" s="679">
        <v>3481</v>
      </c>
      <c r="I69" s="679">
        <v>1876</v>
      </c>
      <c r="J69" s="679">
        <v>4705</v>
      </c>
      <c r="K69" s="679">
        <v>3485</v>
      </c>
      <c r="L69" s="679">
        <v>2130</v>
      </c>
      <c r="M69" s="679">
        <v>23</v>
      </c>
      <c r="N69" s="679">
        <v>34</v>
      </c>
      <c r="O69" s="679">
        <v>14</v>
      </c>
      <c r="P69" s="679"/>
      <c r="Q69" s="679"/>
      <c r="R69" s="679"/>
      <c r="S69" s="666"/>
      <c r="T69" s="666"/>
      <c r="U69" s="666"/>
      <c r="V69" s="830">
        <f t="shared" si="0"/>
        <v>519728</v>
      </c>
    </row>
    <row r="70" spans="1:22" s="488" customFormat="1" ht="35.15" customHeight="1">
      <c r="A70" s="483"/>
      <c r="B70" s="478">
        <v>2008</v>
      </c>
      <c r="C70" s="479" t="s">
        <v>8</v>
      </c>
      <c r="D70" s="484">
        <v>147687</v>
      </c>
      <c r="E70" s="484">
        <v>249018</v>
      </c>
      <c r="F70" s="484">
        <v>101775</v>
      </c>
      <c r="G70" s="484">
        <v>1542</v>
      </c>
      <c r="H70" s="484">
        <v>2677</v>
      </c>
      <c r="I70" s="484">
        <v>1623</v>
      </c>
      <c r="J70" s="484">
        <v>5800</v>
      </c>
      <c r="K70" s="484">
        <v>3961</v>
      </c>
      <c r="L70" s="484">
        <v>2538</v>
      </c>
      <c r="M70" s="484">
        <v>2</v>
      </c>
      <c r="N70" s="484">
        <v>4</v>
      </c>
      <c r="O70" s="484">
        <v>1</v>
      </c>
      <c r="P70" s="484"/>
      <c r="Q70" s="484"/>
      <c r="R70" s="484"/>
      <c r="S70" s="829"/>
      <c r="T70" s="829"/>
      <c r="U70" s="829"/>
      <c r="V70" s="830">
        <f t="shared" si="0"/>
        <v>516628</v>
      </c>
    </row>
    <row r="71" spans="1:22" s="488" customFormat="1" ht="35.15" customHeight="1">
      <c r="A71" s="483"/>
      <c r="B71" s="478">
        <v>2008</v>
      </c>
      <c r="C71" s="479" t="s">
        <v>19</v>
      </c>
      <c r="D71" s="484">
        <v>145625</v>
      </c>
      <c r="E71" s="484">
        <v>236963</v>
      </c>
      <c r="F71" s="484">
        <v>96565</v>
      </c>
      <c r="G71" s="484">
        <v>1466</v>
      </c>
      <c r="H71" s="484">
        <v>2292</v>
      </c>
      <c r="I71" s="484">
        <v>682</v>
      </c>
      <c r="J71" s="484">
        <v>4961</v>
      </c>
      <c r="K71" s="484">
        <v>3501</v>
      </c>
      <c r="L71" s="484">
        <v>1984</v>
      </c>
      <c r="M71" s="484">
        <v>0</v>
      </c>
      <c r="N71" s="494">
        <v>0</v>
      </c>
      <c r="O71" s="494">
        <v>0</v>
      </c>
      <c r="P71" s="494"/>
      <c r="Q71" s="494"/>
      <c r="R71" s="494"/>
      <c r="S71" s="835"/>
      <c r="T71" s="835"/>
      <c r="U71" s="835"/>
      <c r="V71" s="830">
        <f t="shared" si="0"/>
        <v>494039</v>
      </c>
    </row>
    <row r="72" spans="1:22" s="488" customFormat="1" ht="35.15" customHeight="1" thickBot="1">
      <c r="A72" s="483"/>
      <c r="B72" s="489">
        <v>2008</v>
      </c>
      <c r="C72" s="490" t="s">
        <v>20</v>
      </c>
      <c r="D72" s="491">
        <v>142237.90299999999</v>
      </c>
      <c r="E72" s="491">
        <v>231132.40299999999</v>
      </c>
      <c r="F72" s="491">
        <v>95520.793999999994</v>
      </c>
      <c r="G72" s="491">
        <v>1434.152</v>
      </c>
      <c r="H72" s="491">
        <v>3337.42</v>
      </c>
      <c r="I72" s="491">
        <v>1508.624</v>
      </c>
      <c r="J72" s="491">
        <v>3166.3359999999998</v>
      </c>
      <c r="K72" s="491">
        <v>4760.4830000000002</v>
      </c>
      <c r="L72" s="491">
        <v>2029.181</v>
      </c>
      <c r="M72" s="491">
        <v>0</v>
      </c>
      <c r="N72" s="495">
        <v>0</v>
      </c>
      <c r="O72" s="496">
        <v>0</v>
      </c>
      <c r="P72" s="496"/>
      <c r="Q72" s="496"/>
      <c r="R72" s="496"/>
      <c r="S72" s="836"/>
      <c r="T72" s="836"/>
      <c r="U72" s="836"/>
      <c r="V72" s="676">
        <f t="shared" si="0"/>
        <v>485127.29599999997</v>
      </c>
    </row>
    <row r="73" spans="1:22" s="488" customFormat="1" ht="35.15" customHeight="1" thickTop="1">
      <c r="A73" s="483"/>
      <c r="B73" s="501">
        <v>2007</v>
      </c>
      <c r="C73" s="502" t="s">
        <v>21</v>
      </c>
      <c r="D73" s="678">
        <v>136878</v>
      </c>
      <c r="E73" s="678">
        <v>227043</v>
      </c>
      <c r="F73" s="678">
        <v>100067</v>
      </c>
      <c r="G73" s="679">
        <v>2349</v>
      </c>
      <c r="H73" s="679">
        <v>3718</v>
      </c>
      <c r="I73" s="679">
        <v>1841</v>
      </c>
      <c r="J73" s="679">
        <v>5053</v>
      </c>
      <c r="K73" s="679">
        <v>2977</v>
      </c>
      <c r="L73" s="679">
        <v>2171</v>
      </c>
      <c r="M73" s="679">
        <v>18</v>
      </c>
      <c r="N73" s="679">
        <v>16</v>
      </c>
      <c r="O73" s="679">
        <v>27</v>
      </c>
      <c r="P73" s="679"/>
      <c r="Q73" s="679"/>
      <c r="R73" s="679"/>
      <c r="S73" s="666"/>
      <c r="T73" s="666"/>
      <c r="U73" s="666"/>
      <c r="V73" s="830">
        <f t="shared" si="0"/>
        <v>482158</v>
      </c>
    </row>
    <row r="74" spans="1:22" s="488" customFormat="1" ht="35.15" customHeight="1">
      <c r="A74" s="483"/>
      <c r="B74" s="478">
        <v>2007</v>
      </c>
      <c r="C74" s="479" t="s">
        <v>8</v>
      </c>
      <c r="D74" s="484">
        <v>444945.75</v>
      </c>
      <c r="E74" s="484">
        <v>0</v>
      </c>
      <c r="F74" s="484">
        <v>0</v>
      </c>
      <c r="G74" s="484">
        <v>1812</v>
      </c>
      <c r="H74" s="484">
        <v>3419</v>
      </c>
      <c r="I74" s="484">
        <v>805</v>
      </c>
      <c r="J74" s="484">
        <v>0</v>
      </c>
      <c r="K74" s="484">
        <v>12037</v>
      </c>
      <c r="L74" s="484">
        <v>0</v>
      </c>
      <c r="M74" s="484">
        <v>0</v>
      </c>
      <c r="N74" s="484">
        <v>0</v>
      </c>
      <c r="O74" s="484">
        <v>41</v>
      </c>
      <c r="P74" s="484"/>
      <c r="Q74" s="484"/>
      <c r="R74" s="484"/>
      <c r="S74" s="829"/>
      <c r="T74" s="829"/>
      <c r="U74" s="829"/>
      <c r="V74" s="830">
        <f t="shared" si="0"/>
        <v>463059.75</v>
      </c>
    </row>
    <row r="75" spans="1:22" s="488" customFormat="1" ht="35.15" customHeight="1">
      <c r="A75" s="483"/>
      <c r="B75" s="478">
        <v>2007</v>
      </c>
      <c r="C75" s="479" t="s">
        <v>19</v>
      </c>
      <c r="D75" s="484">
        <v>130547</v>
      </c>
      <c r="E75" s="484">
        <v>214841</v>
      </c>
      <c r="F75" s="484">
        <v>73977</v>
      </c>
      <c r="G75" s="484">
        <v>1688</v>
      </c>
      <c r="H75" s="484">
        <v>2529</v>
      </c>
      <c r="I75" s="484">
        <v>374</v>
      </c>
      <c r="J75" s="484">
        <v>2988</v>
      </c>
      <c r="K75" s="484">
        <v>5299</v>
      </c>
      <c r="L75" s="484">
        <v>2166</v>
      </c>
      <c r="M75" s="484">
        <v>103</v>
      </c>
      <c r="N75" s="494">
        <v>48</v>
      </c>
      <c r="O75" s="494">
        <v>56</v>
      </c>
      <c r="P75" s="494"/>
      <c r="Q75" s="494"/>
      <c r="R75" s="494"/>
      <c r="S75" s="835"/>
      <c r="T75" s="835"/>
      <c r="U75" s="835"/>
      <c r="V75" s="830">
        <f t="shared" si="0"/>
        <v>434616</v>
      </c>
    </row>
    <row r="76" spans="1:22" s="488" customFormat="1" ht="35.15" customHeight="1" thickBot="1">
      <c r="A76" s="483"/>
      <c r="B76" s="489">
        <v>2007</v>
      </c>
      <c r="C76" s="490" t="s">
        <v>20</v>
      </c>
      <c r="D76" s="491">
        <v>426285</v>
      </c>
      <c r="E76" s="491">
        <v>0</v>
      </c>
      <c r="F76" s="491">
        <v>0</v>
      </c>
      <c r="G76" s="491">
        <v>754</v>
      </c>
      <c r="H76" s="491">
        <v>1831</v>
      </c>
      <c r="I76" s="491">
        <v>424</v>
      </c>
      <c r="J76" s="491">
        <v>10154</v>
      </c>
      <c r="K76" s="491">
        <v>0</v>
      </c>
      <c r="L76" s="491">
        <v>0</v>
      </c>
      <c r="M76" s="491">
        <v>341</v>
      </c>
      <c r="N76" s="495">
        <v>0</v>
      </c>
      <c r="O76" s="496">
        <v>0</v>
      </c>
      <c r="P76" s="496"/>
      <c r="Q76" s="496"/>
      <c r="R76" s="496"/>
      <c r="S76" s="836"/>
      <c r="T76" s="836"/>
      <c r="U76" s="836"/>
      <c r="V76" s="676">
        <f t="shared" si="0"/>
        <v>439789</v>
      </c>
    </row>
    <row r="77" spans="1:22" s="488" customFormat="1" ht="35.15" customHeight="1" thickTop="1">
      <c r="A77" s="483"/>
      <c r="B77" s="501">
        <v>2006</v>
      </c>
      <c r="C77" s="502" t="s">
        <v>21</v>
      </c>
      <c r="D77" s="678">
        <v>403437.99</v>
      </c>
      <c r="E77" s="678">
        <v>0</v>
      </c>
      <c r="F77" s="678">
        <v>0</v>
      </c>
      <c r="G77" s="679">
        <v>754.34400000000005</v>
      </c>
      <c r="H77" s="679">
        <v>1830.6679999999999</v>
      </c>
      <c r="I77" s="679">
        <v>423.58</v>
      </c>
      <c r="J77" s="679">
        <v>10154</v>
      </c>
      <c r="K77" s="679">
        <v>0</v>
      </c>
      <c r="L77" s="679">
        <v>0</v>
      </c>
      <c r="M77" s="679">
        <v>341</v>
      </c>
      <c r="N77" s="679">
        <v>0</v>
      </c>
      <c r="O77" s="679">
        <v>0</v>
      </c>
      <c r="P77" s="679"/>
      <c r="Q77" s="679"/>
      <c r="R77" s="679"/>
      <c r="S77" s="666"/>
      <c r="T77" s="666"/>
      <c r="U77" s="666"/>
      <c r="V77" s="830">
        <f t="shared" si="0"/>
        <v>416941.58199999999</v>
      </c>
    </row>
    <row r="78" spans="1:22" s="488" customFormat="1" ht="35.15" customHeight="1">
      <c r="A78" s="483"/>
      <c r="B78" s="478">
        <v>2006</v>
      </c>
      <c r="C78" s="479" t="s">
        <v>8</v>
      </c>
      <c r="D78" s="484">
        <v>369678.11</v>
      </c>
      <c r="E78" s="484">
        <v>0</v>
      </c>
      <c r="F78" s="484">
        <v>0</v>
      </c>
      <c r="G78" s="484">
        <v>409.40499999999997</v>
      </c>
      <c r="H78" s="484">
        <v>740.85500000000002</v>
      </c>
      <c r="I78" s="484">
        <v>497.32</v>
      </c>
      <c r="J78" s="484">
        <v>12041</v>
      </c>
      <c r="K78" s="484">
        <v>0</v>
      </c>
      <c r="L78" s="484">
        <v>0</v>
      </c>
      <c r="M78" s="484">
        <v>561</v>
      </c>
      <c r="N78" s="484">
        <v>0</v>
      </c>
      <c r="O78" s="484">
        <v>0</v>
      </c>
      <c r="P78" s="484"/>
      <c r="Q78" s="484"/>
      <c r="R78" s="484"/>
      <c r="S78" s="829"/>
      <c r="T78" s="829"/>
      <c r="U78" s="829"/>
      <c r="V78" s="830">
        <f t="shared" ref="V78:V80" si="1">SUM(D78:R78)</f>
        <v>383927.69</v>
      </c>
    </row>
    <row r="79" spans="1:22" s="488" customFormat="1" ht="35.15" customHeight="1">
      <c r="A79" s="483"/>
      <c r="B79" s="478">
        <v>2006</v>
      </c>
      <c r="C79" s="479" t="s">
        <v>19</v>
      </c>
      <c r="D79" s="484">
        <v>359293.12</v>
      </c>
      <c r="E79" s="484">
        <v>0</v>
      </c>
      <c r="F79" s="484">
        <v>0</v>
      </c>
      <c r="G79" s="484">
        <v>545.20799999999997</v>
      </c>
      <c r="H79" s="484">
        <v>1211.1679999999999</v>
      </c>
      <c r="I79" s="484">
        <v>923.77599999999995</v>
      </c>
      <c r="J79" s="484">
        <v>9167</v>
      </c>
      <c r="K79" s="484">
        <v>0</v>
      </c>
      <c r="L79" s="484">
        <v>0</v>
      </c>
      <c r="M79" s="484">
        <v>740.10699999999997</v>
      </c>
      <c r="N79" s="494">
        <v>0</v>
      </c>
      <c r="O79" s="494">
        <v>0</v>
      </c>
      <c r="P79" s="494"/>
      <c r="Q79" s="494"/>
      <c r="R79" s="494"/>
      <c r="S79" s="835"/>
      <c r="T79" s="835"/>
      <c r="U79" s="835"/>
      <c r="V79" s="830">
        <f t="shared" si="1"/>
        <v>371880.37900000002</v>
      </c>
    </row>
    <row r="80" spans="1:22" s="488" customFormat="1" ht="35.15" customHeight="1" thickBot="1">
      <c r="A80" s="483"/>
      <c r="B80" s="508">
        <v>2006</v>
      </c>
      <c r="C80" s="509" t="s">
        <v>20</v>
      </c>
      <c r="D80" s="510">
        <v>370600.51799999998</v>
      </c>
      <c r="E80" s="510">
        <v>0</v>
      </c>
      <c r="F80" s="510">
        <v>0</v>
      </c>
      <c r="G80" s="510">
        <v>594.67200000000003</v>
      </c>
      <c r="H80" s="510">
        <v>1523.828</v>
      </c>
      <c r="I80" s="510">
        <v>985.5</v>
      </c>
      <c r="J80" s="510">
        <v>8666</v>
      </c>
      <c r="K80" s="510">
        <v>0</v>
      </c>
      <c r="L80" s="510">
        <v>0</v>
      </c>
      <c r="M80" s="510">
        <v>833</v>
      </c>
      <c r="N80" s="837">
        <v>0</v>
      </c>
      <c r="O80" s="512">
        <v>0</v>
      </c>
      <c r="P80" s="512"/>
      <c r="Q80" s="512"/>
      <c r="R80" s="512"/>
      <c r="S80" s="838"/>
      <c r="T80" s="838"/>
      <c r="U80" s="838"/>
      <c r="V80" s="839">
        <f t="shared" si="1"/>
        <v>383203.51799999998</v>
      </c>
    </row>
    <row r="81" spans="2:22" ht="16" thickTop="1">
      <c r="B81" s="927" t="s">
        <v>777</v>
      </c>
      <c r="C81" s="927"/>
      <c r="D81" s="927"/>
      <c r="E81" s="927"/>
      <c r="F81" s="927"/>
      <c r="G81" s="927"/>
      <c r="H81" s="927"/>
      <c r="I81" s="927"/>
      <c r="J81" s="927"/>
      <c r="K81" s="927"/>
      <c r="L81" s="927"/>
      <c r="M81" s="927"/>
      <c r="N81" s="840"/>
      <c r="O81" s="840"/>
      <c r="P81" s="840"/>
      <c r="Q81" s="840"/>
      <c r="R81" s="840"/>
      <c r="S81" s="840"/>
      <c r="T81" s="840"/>
      <c r="U81" s="840"/>
      <c r="V81" s="841"/>
    </row>
    <row r="83" spans="2:22">
      <c r="D83" s="842"/>
      <c r="E83" s="842"/>
      <c r="F83" s="842"/>
      <c r="G83" s="842"/>
      <c r="H83" s="842"/>
      <c r="I83" s="842"/>
      <c r="J83" s="842"/>
      <c r="K83" s="842"/>
      <c r="L83" s="842"/>
      <c r="M83" s="842"/>
      <c r="N83" s="842"/>
      <c r="O83" s="842"/>
      <c r="P83" s="842"/>
      <c r="Q83" s="842"/>
      <c r="R83" s="842"/>
      <c r="S83" s="842"/>
      <c r="T83" s="842"/>
      <c r="U83" s="842"/>
    </row>
    <row r="84" spans="2:22">
      <c r="D84" s="842"/>
      <c r="E84" s="842"/>
      <c r="F84" s="842"/>
      <c r="G84" s="842"/>
      <c r="H84" s="842"/>
      <c r="I84" s="842"/>
      <c r="J84" s="842"/>
      <c r="K84" s="842"/>
      <c r="L84" s="842"/>
      <c r="M84" s="842"/>
      <c r="N84" s="842"/>
      <c r="O84" s="842"/>
      <c r="P84" s="842"/>
      <c r="Q84" s="842"/>
      <c r="R84" s="842"/>
      <c r="S84" s="842"/>
      <c r="T84" s="842"/>
      <c r="U84" s="842"/>
    </row>
    <row r="86" spans="2:22">
      <c r="Q86" s="687"/>
    </row>
    <row r="87" spans="2:22">
      <c r="J87" s="843"/>
      <c r="K87" s="843"/>
      <c r="L87" s="843"/>
    </row>
    <row r="89" spans="2:22">
      <c r="R89" s="687"/>
      <c r="S89" s="687"/>
      <c r="T89" s="687"/>
      <c r="U89" s="687"/>
    </row>
  </sheetData>
  <mergeCells count="9">
    <mergeCell ref="P4:R4"/>
    <mergeCell ref="S4:U4"/>
    <mergeCell ref="B81:M81"/>
    <mergeCell ref="B2:O2"/>
    <mergeCell ref="B4:C4"/>
    <mergeCell ref="D4:F4"/>
    <mergeCell ref="G4:I4"/>
    <mergeCell ref="J4:L4"/>
    <mergeCell ref="M4:O4"/>
  </mergeCells>
  <pageMargins left="0.5" right="0.5" top="0.5" bottom="1.125" header="0.5" footer="0.5"/>
  <pageSetup orientation="portrait" r:id="rId1"/>
  <headerFooter alignWithMargins="0">
    <oddFooter>&amp;L&amp;"Arial"&amp;10 &amp;I&amp;BCompanies:&amp;I&amp;B UETCL 
&amp;IThursday, November 22, 2012&amp;I &amp;R&amp;"Arial"&amp;10 Page &amp;P of &amp;N &amp;R&amp;"Arial"&amp;10 Page &amp;P of &amp;N
&amp;K008004&amp;10&amp;"Calibri"Official&amp;C&amp;K008004&amp;10&amp;"Calibri"Official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1C8AA-F4ED-49F7-BFED-194FC82160FC}">
  <sheetPr published="0" codeName="Sheet1">
    <tabColor rgb="FF92D050"/>
  </sheetPr>
  <dimension ref="B1:J90"/>
  <sheetViews>
    <sheetView showGridLines="0" zoomScaleNormal="100" workbookViewId="0">
      <selection activeCell="I8" sqref="I8"/>
    </sheetView>
  </sheetViews>
  <sheetFormatPr defaultColWidth="9.1796875" defaultRowHeight="16" customHeight="1"/>
  <cols>
    <col min="1" max="1" width="9.1796875" style="361"/>
    <col min="2" max="8" width="12.54296875" style="361" customWidth="1"/>
    <col min="9" max="9" width="13.7265625" style="361" bestFit="1" customWidth="1"/>
    <col min="10" max="16384" width="9.1796875" style="361"/>
  </cols>
  <sheetData>
    <row r="1" spans="2:10" ht="16" customHeight="1" thickBot="1"/>
    <row r="2" spans="2:10" ht="16" customHeight="1" thickBot="1">
      <c r="B2" s="932" t="s">
        <v>821</v>
      </c>
      <c r="C2" s="933"/>
      <c r="D2" s="933"/>
      <c r="E2" s="933"/>
      <c r="F2" s="933"/>
      <c r="G2" s="933"/>
      <c r="H2" s="933"/>
      <c r="I2" s="934"/>
    </row>
    <row r="3" spans="2:10" ht="16" customHeight="1" thickBot="1">
      <c r="B3" s="844" t="s">
        <v>167</v>
      </c>
      <c r="C3" s="845" t="s">
        <v>48</v>
      </c>
      <c r="D3" s="846" t="s">
        <v>744</v>
      </c>
      <c r="E3" s="847" t="s">
        <v>202</v>
      </c>
      <c r="F3" s="847" t="s">
        <v>203</v>
      </c>
      <c r="G3" s="847" t="s">
        <v>204</v>
      </c>
      <c r="H3" s="848" t="s">
        <v>287</v>
      </c>
      <c r="I3" s="848" t="s">
        <v>822</v>
      </c>
    </row>
    <row r="4" spans="2:10" ht="16" customHeight="1">
      <c r="B4" s="849">
        <v>2024</v>
      </c>
      <c r="C4" s="850" t="s">
        <v>8</v>
      </c>
      <c r="D4" s="851">
        <v>606</v>
      </c>
      <c r="E4" s="851">
        <v>1002</v>
      </c>
      <c r="F4" s="851">
        <v>3205.3238000000001</v>
      </c>
      <c r="G4" s="851">
        <v>35.200000000000003</v>
      </c>
      <c r="H4" s="852">
        <f>SUM(D4:G4)</f>
        <v>4848.5237999999999</v>
      </c>
      <c r="I4" s="853">
        <v>48</v>
      </c>
    </row>
    <row r="5" spans="2:10" ht="16" customHeight="1">
      <c r="B5" s="849">
        <v>2024</v>
      </c>
      <c r="C5" s="850" t="s">
        <v>19</v>
      </c>
      <c r="D5" s="851">
        <v>606</v>
      </c>
      <c r="E5" s="851">
        <v>1002</v>
      </c>
      <c r="F5" s="851">
        <v>2989.46</v>
      </c>
      <c r="G5" s="851">
        <v>35.200000000000003</v>
      </c>
      <c r="H5" s="852">
        <f>SUM(D5:G5)</f>
        <v>4632.66</v>
      </c>
      <c r="I5" s="853">
        <v>39</v>
      </c>
    </row>
    <row r="6" spans="2:10" ht="16" customHeight="1" thickBot="1">
      <c r="B6" s="854">
        <v>2024</v>
      </c>
      <c r="C6" s="855" t="s">
        <v>20</v>
      </c>
      <c r="D6" s="856">
        <v>606</v>
      </c>
      <c r="E6" s="856">
        <v>1002</v>
      </c>
      <c r="F6" s="856">
        <v>2875.46</v>
      </c>
      <c r="G6" s="856">
        <v>35.200000000000003</v>
      </c>
      <c r="H6" s="857">
        <v>4518.66</v>
      </c>
      <c r="I6" s="858">
        <v>39</v>
      </c>
      <c r="J6" s="859"/>
    </row>
    <row r="7" spans="2:10" ht="16" customHeight="1" thickTop="1">
      <c r="B7" s="860">
        <v>2023</v>
      </c>
      <c r="C7" s="861" t="s">
        <v>21</v>
      </c>
      <c r="D7" s="862">
        <v>606</v>
      </c>
      <c r="E7" s="862">
        <v>1002</v>
      </c>
      <c r="F7" s="862">
        <v>2875.46</v>
      </c>
      <c r="G7" s="862">
        <v>35.200000000000003</v>
      </c>
      <c r="H7" s="863">
        <v>4518.66</v>
      </c>
      <c r="I7" s="864">
        <v>39</v>
      </c>
    </row>
    <row r="8" spans="2:10" ht="16" customHeight="1">
      <c r="B8" s="860">
        <v>2023</v>
      </c>
      <c r="C8" s="861" t="s">
        <v>8</v>
      </c>
      <c r="D8" s="862">
        <v>0</v>
      </c>
      <c r="E8" s="862">
        <v>1002</v>
      </c>
      <c r="F8" s="862">
        <v>2574.96</v>
      </c>
      <c r="G8" s="862">
        <v>35.200000000000003</v>
      </c>
      <c r="H8" s="863">
        <v>3612.16</v>
      </c>
      <c r="I8" s="864">
        <v>37</v>
      </c>
    </row>
    <row r="9" spans="2:10" ht="16" customHeight="1">
      <c r="B9" s="860">
        <v>2023</v>
      </c>
      <c r="C9" s="861" t="s">
        <v>19</v>
      </c>
      <c r="D9" s="862">
        <v>0</v>
      </c>
      <c r="E9" s="862">
        <v>1002</v>
      </c>
      <c r="F9" s="862">
        <v>2348.36</v>
      </c>
      <c r="G9" s="862">
        <v>35.200000000000003</v>
      </c>
      <c r="H9" s="863">
        <v>3385.56</v>
      </c>
      <c r="I9" s="864">
        <v>36</v>
      </c>
    </row>
    <row r="10" spans="2:10" ht="16" customHeight="1" thickBot="1">
      <c r="B10" s="854">
        <v>2023</v>
      </c>
      <c r="C10" s="855" t="s">
        <v>20</v>
      </c>
      <c r="D10" s="856">
        <v>0</v>
      </c>
      <c r="E10" s="856">
        <v>1002</v>
      </c>
      <c r="F10" s="856">
        <v>2348.36</v>
      </c>
      <c r="G10" s="856">
        <v>35.200000000000003</v>
      </c>
      <c r="H10" s="857">
        <v>3385.56</v>
      </c>
      <c r="I10" s="858">
        <v>36</v>
      </c>
    </row>
    <row r="11" spans="2:10" ht="16" customHeight="1" thickTop="1">
      <c r="B11" s="865">
        <v>2022</v>
      </c>
      <c r="C11" s="861" t="s">
        <v>21</v>
      </c>
      <c r="D11" s="866">
        <v>0</v>
      </c>
      <c r="E11" s="866">
        <v>1002</v>
      </c>
      <c r="F11" s="866">
        <v>2348.36</v>
      </c>
      <c r="G11" s="866">
        <v>35.200000000000003</v>
      </c>
      <c r="H11" s="863">
        <v>3385.56</v>
      </c>
      <c r="I11" s="864">
        <v>33</v>
      </c>
    </row>
    <row r="12" spans="2:10" ht="16" customHeight="1">
      <c r="B12" s="865">
        <v>2022</v>
      </c>
      <c r="C12" s="861" t="s">
        <v>8</v>
      </c>
      <c r="D12" s="866">
        <v>0</v>
      </c>
      <c r="E12" s="866">
        <v>1002</v>
      </c>
      <c r="F12" s="866">
        <v>2348.36</v>
      </c>
      <c r="G12" s="866">
        <v>35.200000000000003</v>
      </c>
      <c r="H12" s="863">
        <v>3385.56</v>
      </c>
      <c r="I12" s="864">
        <v>32</v>
      </c>
    </row>
    <row r="13" spans="2:10" ht="16" customHeight="1">
      <c r="B13" s="865">
        <v>2022</v>
      </c>
      <c r="C13" s="861" t="s">
        <v>19</v>
      </c>
      <c r="D13" s="866">
        <v>0</v>
      </c>
      <c r="E13" s="866">
        <v>1002</v>
      </c>
      <c r="F13" s="866">
        <v>2348.36</v>
      </c>
      <c r="G13" s="866">
        <v>35.200000000000003</v>
      </c>
      <c r="H13" s="863">
        <v>3385.56</v>
      </c>
      <c r="I13" s="864">
        <v>32</v>
      </c>
    </row>
    <row r="14" spans="2:10" ht="16" customHeight="1" thickBot="1">
      <c r="B14" s="854">
        <v>2022</v>
      </c>
      <c r="C14" s="855" t="s">
        <v>20</v>
      </c>
      <c r="D14" s="856">
        <v>0</v>
      </c>
      <c r="E14" s="856">
        <v>1002</v>
      </c>
      <c r="F14" s="856">
        <v>2348.36</v>
      </c>
      <c r="G14" s="856">
        <v>35.200000000000003</v>
      </c>
      <c r="H14" s="857">
        <v>3385.56</v>
      </c>
      <c r="I14" s="858">
        <v>32</v>
      </c>
    </row>
    <row r="15" spans="2:10" ht="16" customHeight="1" thickTop="1">
      <c r="B15" s="865">
        <v>2021</v>
      </c>
      <c r="C15" s="861" t="s">
        <v>21</v>
      </c>
      <c r="D15" s="866">
        <v>0</v>
      </c>
      <c r="E15" s="866">
        <v>1008</v>
      </c>
      <c r="F15" s="866">
        <v>2387.7000000000003</v>
      </c>
      <c r="G15" s="866">
        <v>35.200000000000003</v>
      </c>
      <c r="H15" s="863">
        <v>3430.9</v>
      </c>
      <c r="I15" s="864">
        <v>32</v>
      </c>
    </row>
    <row r="16" spans="2:10" ht="16" customHeight="1">
      <c r="B16" s="865">
        <v>2021</v>
      </c>
      <c r="C16" s="861" t="s">
        <v>8</v>
      </c>
      <c r="D16" s="866">
        <v>0</v>
      </c>
      <c r="E16" s="866">
        <v>1008</v>
      </c>
      <c r="F16" s="866">
        <v>2387.7000000000003</v>
      </c>
      <c r="G16" s="866">
        <v>35.200000000000003</v>
      </c>
      <c r="H16" s="863">
        <v>3430.9</v>
      </c>
      <c r="I16" s="864">
        <v>32</v>
      </c>
    </row>
    <row r="17" spans="2:9" ht="16" customHeight="1">
      <c r="B17" s="865">
        <v>2021</v>
      </c>
      <c r="C17" s="861" t="s">
        <v>19</v>
      </c>
      <c r="D17" s="866">
        <v>0</v>
      </c>
      <c r="E17" s="866">
        <v>1008</v>
      </c>
      <c r="F17" s="866">
        <v>2057.3000000000002</v>
      </c>
      <c r="G17" s="866">
        <v>35.200000000000003</v>
      </c>
      <c r="H17" s="863">
        <v>3100.5</v>
      </c>
      <c r="I17" s="864">
        <v>31</v>
      </c>
    </row>
    <row r="18" spans="2:9" ht="16" customHeight="1" thickBot="1">
      <c r="B18" s="854">
        <v>2021</v>
      </c>
      <c r="C18" s="855" t="s">
        <v>20</v>
      </c>
      <c r="D18" s="856">
        <v>0</v>
      </c>
      <c r="E18" s="856">
        <v>1008</v>
      </c>
      <c r="F18" s="856">
        <v>2057.3000000000002</v>
      </c>
      <c r="G18" s="856">
        <v>35.200000000000003</v>
      </c>
      <c r="H18" s="857">
        <v>3100.5</v>
      </c>
      <c r="I18" s="858">
        <v>26</v>
      </c>
    </row>
    <row r="19" spans="2:9" ht="16" customHeight="1" thickTop="1">
      <c r="B19" s="865">
        <v>2020</v>
      </c>
      <c r="C19" s="861" t="s">
        <v>21</v>
      </c>
      <c r="D19" s="866">
        <v>0</v>
      </c>
      <c r="E19" s="866">
        <v>1008</v>
      </c>
      <c r="F19" s="866">
        <v>2057.3000000000002</v>
      </c>
      <c r="G19" s="866">
        <v>35.200000000000003</v>
      </c>
      <c r="H19" s="863">
        <v>3100.5</v>
      </c>
      <c r="I19" s="864">
        <v>26</v>
      </c>
    </row>
    <row r="20" spans="2:9" ht="16" customHeight="1">
      <c r="B20" s="865">
        <v>2020</v>
      </c>
      <c r="C20" s="861" t="s">
        <v>8</v>
      </c>
      <c r="D20" s="866">
        <v>0</v>
      </c>
      <c r="E20" s="866">
        <v>1008</v>
      </c>
      <c r="F20" s="866">
        <v>2057.3000000000002</v>
      </c>
      <c r="G20" s="866">
        <v>35.200000000000003</v>
      </c>
      <c r="H20" s="863">
        <v>3100.5</v>
      </c>
      <c r="I20" s="864">
        <v>26</v>
      </c>
    </row>
    <row r="21" spans="2:9" ht="16" customHeight="1">
      <c r="B21" s="865">
        <v>2020</v>
      </c>
      <c r="C21" s="861" t="s">
        <v>19</v>
      </c>
      <c r="D21" s="866">
        <v>0</v>
      </c>
      <c r="E21" s="866">
        <v>1008</v>
      </c>
      <c r="F21" s="866">
        <v>2057.3000000000002</v>
      </c>
      <c r="G21" s="866">
        <v>35.200000000000003</v>
      </c>
      <c r="H21" s="863">
        <v>3100.5</v>
      </c>
      <c r="I21" s="864">
        <v>26</v>
      </c>
    </row>
    <row r="22" spans="2:9" ht="16" customHeight="1" thickBot="1">
      <c r="B22" s="854">
        <v>2020</v>
      </c>
      <c r="C22" s="855" t="s">
        <v>20</v>
      </c>
      <c r="D22" s="856">
        <v>0</v>
      </c>
      <c r="E22" s="856">
        <v>1008</v>
      </c>
      <c r="F22" s="856">
        <v>1945.8</v>
      </c>
      <c r="G22" s="856">
        <v>35.200000000000003</v>
      </c>
      <c r="H22" s="857">
        <v>2989</v>
      </c>
      <c r="I22" s="858">
        <v>26</v>
      </c>
    </row>
    <row r="23" spans="2:9" ht="16" customHeight="1" thickTop="1">
      <c r="B23" s="865">
        <v>2019</v>
      </c>
      <c r="C23" s="861" t="s">
        <v>21</v>
      </c>
      <c r="D23" s="866">
        <v>0</v>
      </c>
      <c r="E23" s="866">
        <v>1008</v>
      </c>
      <c r="F23" s="866">
        <v>1945.8</v>
      </c>
      <c r="G23" s="866">
        <v>35.200000000000003</v>
      </c>
      <c r="H23" s="863">
        <v>2989</v>
      </c>
      <c r="I23" s="864">
        <v>26</v>
      </c>
    </row>
    <row r="24" spans="2:9" ht="16" customHeight="1">
      <c r="B24" s="865">
        <v>2019</v>
      </c>
      <c r="C24" s="861" t="s">
        <v>8</v>
      </c>
      <c r="D24" s="866">
        <v>0</v>
      </c>
      <c r="E24" s="866">
        <v>1008</v>
      </c>
      <c r="F24" s="866">
        <v>1846.6</v>
      </c>
      <c r="G24" s="866">
        <v>35.200000000000003</v>
      </c>
      <c r="H24" s="863">
        <v>2889.7999999999997</v>
      </c>
      <c r="I24" s="864">
        <v>26</v>
      </c>
    </row>
    <row r="25" spans="2:9" ht="16" customHeight="1">
      <c r="B25" s="865">
        <v>2019</v>
      </c>
      <c r="C25" s="861" t="s">
        <v>19</v>
      </c>
      <c r="D25" s="866">
        <v>0</v>
      </c>
      <c r="E25" s="866">
        <v>1008</v>
      </c>
      <c r="F25" s="866">
        <v>1846.6</v>
      </c>
      <c r="G25" s="866">
        <v>35.200000000000003</v>
      </c>
      <c r="H25" s="863">
        <v>2889.7999999999997</v>
      </c>
      <c r="I25" s="864">
        <v>26</v>
      </c>
    </row>
    <row r="26" spans="2:9" ht="16" customHeight="1" thickBot="1">
      <c r="B26" s="854">
        <v>2019</v>
      </c>
      <c r="C26" s="855" t="s">
        <v>20</v>
      </c>
      <c r="D26" s="856">
        <v>0</v>
      </c>
      <c r="E26" s="856">
        <v>1008</v>
      </c>
      <c r="F26" s="856">
        <v>1845.6999999999998</v>
      </c>
      <c r="G26" s="856">
        <v>35.200000000000003</v>
      </c>
      <c r="H26" s="857">
        <v>2888.8999999999996</v>
      </c>
      <c r="I26" s="858">
        <v>26</v>
      </c>
    </row>
    <row r="27" spans="2:9" ht="16" customHeight="1" thickTop="1">
      <c r="B27" s="865">
        <v>2018</v>
      </c>
      <c r="C27" s="861" t="s">
        <v>21</v>
      </c>
      <c r="D27" s="866">
        <v>0</v>
      </c>
      <c r="E27" s="866">
        <v>1008</v>
      </c>
      <c r="F27" s="866">
        <v>1526.6000000000001</v>
      </c>
      <c r="G27" s="866">
        <v>35.200000000000003</v>
      </c>
      <c r="H27" s="863">
        <v>2569.8000000000002</v>
      </c>
      <c r="I27" s="864">
        <v>22</v>
      </c>
    </row>
    <row r="28" spans="2:9" ht="16" customHeight="1">
      <c r="B28" s="865">
        <v>2018</v>
      </c>
      <c r="C28" s="861" t="s">
        <v>8</v>
      </c>
      <c r="D28" s="866">
        <v>0</v>
      </c>
      <c r="E28" s="866">
        <v>150</v>
      </c>
      <c r="F28" s="866">
        <v>1441.7</v>
      </c>
      <c r="G28" s="866">
        <v>35.200000000000003</v>
      </c>
      <c r="H28" s="863">
        <v>1626.9</v>
      </c>
      <c r="I28" s="864">
        <v>22</v>
      </c>
    </row>
    <row r="29" spans="2:9" ht="16" customHeight="1">
      <c r="B29" s="865">
        <v>2018</v>
      </c>
      <c r="C29" s="861" t="s">
        <v>19</v>
      </c>
      <c r="D29" s="866">
        <v>0</v>
      </c>
      <c r="E29" s="866">
        <v>150</v>
      </c>
      <c r="F29" s="866">
        <v>1441.7</v>
      </c>
      <c r="G29" s="866">
        <v>35.200000000000003</v>
      </c>
      <c r="H29" s="863">
        <v>1626.9</v>
      </c>
      <c r="I29" s="864">
        <v>22</v>
      </c>
    </row>
    <row r="30" spans="2:9" ht="16" customHeight="1" thickBot="1">
      <c r="B30" s="854">
        <v>2018</v>
      </c>
      <c r="C30" s="855" t="s">
        <v>20</v>
      </c>
      <c r="D30" s="856">
        <v>0</v>
      </c>
      <c r="E30" s="856">
        <v>150</v>
      </c>
      <c r="F30" s="856">
        <v>1441.7</v>
      </c>
      <c r="G30" s="856">
        <v>35.200000000000003</v>
      </c>
      <c r="H30" s="857">
        <v>1626.9</v>
      </c>
      <c r="I30" s="858">
        <v>22</v>
      </c>
    </row>
    <row r="31" spans="2:9" ht="16" customHeight="1" thickTop="1">
      <c r="B31" s="865">
        <v>2017</v>
      </c>
      <c r="C31" s="861" t="s">
        <v>21</v>
      </c>
      <c r="D31" s="866">
        <v>0</v>
      </c>
      <c r="E31" s="866">
        <v>150</v>
      </c>
      <c r="F31" s="866">
        <v>1441.7</v>
      </c>
      <c r="G31" s="866">
        <v>35.200000000000003</v>
      </c>
      <c r="H31" s="863">
        <v>1626.9</v>
      </c>
      <c r="I31" s="864">
        <v>18</v>
      </c>
    </row>
    <row r="32" spans="2:9" ht="16" customHeight="1">
      <c r="B32" s="865">
        <v>2017</v>
      </c>
      <c r="C32" s="861" t="s">
        <v>8</v>
      </c>
      <c r="D32" s="866">
        <v>0</v>
      </c>
      <c r="E32" s="866">
        <v>150</v>
      </c>
      <c r="F32" s="866">
        <v>1441.7</v>
      </c>
      <c r="G32" s="866">
        <v>35.200000000000003</v>
      </c>
      <c r="H32" s="863">
        <v>1626.9</v>
      </c>
      <c r="I32" s="864">
        <v>18</v>
      </c>
    </row>
    <row r="33" spans="2:9" ht="16" customHeight="1">
      <c r="B33" s="865">
        <v>2017</v>
      </c>
      <c r="C33" s="861" t="s">
        <v>19</v>
      </c>
      <c r="D33" s="866">
        <v>0</v>
      </c>
      <c r="E33" s="866">
        <v>150</v>
      </c>
      <c r="F33" s="866">
        <v>1441.7</v>
      </c>
      <c r="G33" s="866">
        <v>35.200000000000003</v>
      </c>
      <c r="H33" s="863">
        <v>1626.9</v>
      </c>
      <c r="I33" s="864">
        <v>18</v>
      </c>
    </row>
    <row r="34" spans="2:9" ht="16" customHeight="1" thickBot="1">
      <c r="B34" s="854">
        <v>2017</v>
      </c>
      <c r="C34" s="855" t="s">
        <v>20</v>
      </c>
      <c r="D34" s="856">
        <v>0</v>
      </c>
      <c r="E34" s="856">
        <v>150</v>
      </c>
      <c r="F34" s="856">
        <v>1441.7</v>
      </c>
      <c r="G34" s="856">
        <v>35.200000000000003</v>
      </c>
      <c r="H34" s="857">
        <v>1626.9</v>
      </c>
      <c r="I34" s="858">
        <v>18</v>
      </c>
    </row>
    <row r="35" spans="2:9" ht="16" customHeight="1" thickTop="1">
      <c r="B35" s="865">
        <v>2016</v>
      </c>
      <c r="C35" s="861" t="s">
        <v>21</v>
      </c>
      <c r="D35" s="866">
        <v>0</v>
      </c>
      <c r="E35" s="866">
        <v>150</v>
      </c>
      <c r="F35" s="866">
        <v>1441.7</v>
      </c>
      <c r="G35" s="866">
        <v>35.200000000000003</v>
      </c>
      <c r="H35" s="863">
        <v>1626.9</v>
      </c>
      <c r="I35" s="864">
        <v>18</v>
      </c>
    </row>
    <row r="36" spans="2:9" ht="16" customHeight="1">
      <c r="B36" s="865">
        <v>2016</v>
      </c>
      <c r="C36" s="861" t="s">
        <v>8</v>
      </c>
      <c r="D36" s="866">
        <v>0</v>
      </c>
      <c r="E36" s="866">
        <v>150</v>
      </c>
      <c r="F36" s="866">
        <v>1441.7</v>
      </c>
      <c r="G36" s="866">
        <v>35.200000000000003</v>
      </c>
      <c r="H36" s="863">
        <v>1626.9</v>
      </c>
      <c r="I36" s="864">
        <v>18</v>
      </c>
    </row>
    <row r="37" spans="2:9" ht="16" customHeight="1">
      <c r="B37" s="865">
        <v>2016</v>
      </c>
      <c r="C37" s="861" t="s">
        <v>19</v>
      </c>
      <c r="D37" s="866">
        <v>0</v>
      </c>
      <c r="E37" s="866">
        <v>150</v>
      </c>
      <c r="F37" s="866">
        <v>1441.7</v>
      </c>
      <c r="G37" s="866">
        <v>35.200000000000003</v>
      </c>
      <c r="H37" s="863">
        <v>1626.9</v>
      </c>
      <c r="I37" s="864">
        <v>18</v>
      </c>
    </row>
    <row r="38" spans="2:9" ht="16" customHeight="1" thickBot="1">
      <c r="B38" s="854">
        <v>2016</v>
      </c>
      <c r="C38" s="855" t="s">
        <v>20</v>
      </c>
      <c r="D38" s="856">
        <v>0</v>
      </c>
      <c r="E38" s="856">
        <v>150</v>
      </c>
      <c r="F38" s="856">
        <v>1441.7</v>
      </c>
      <c r="G38" s="856">
        <v>35.200000000000003</v>
      </c>
      <c r="H38" s="857">
        <v>1626.9</v>
      </c>
      <c r="I38" s="858">
        <v>18</v>
      </c>
    </row>
    <row r="39" spans="2:9" ht="16" customHeight="1" thickTop="1">
      <c r="B39" s="865">
        <v>2015</v>
      </c>
      <c r="C39" s="861" t="s">
        <v>21</v>
      </c>
      <c r="D39" s="866">
        <v>0</v>
      </c>
      <c r="E39" s="866">
        <v>150</v>
      </c>
      <c r="F39" s="866">
        <v>1441.7</v>
      </c>
      <c r="G39" s="866">
        <v>35.200000000000003</v>
      </c>
      <c r="H39" s="863">
        <v>1626.9</v>
      </c>
      <c r="I39" s="864">
        <v>18</v>
      </c>
    </row>
    <row r="40" spans="2:9" ht="16" customHeight="1">
      <c r="B40" s="865">
        <v>2015</v>
      </c>
      <c r="C40" s="861" t="s">
        <v>8</v>
      </c>
      <c r="D40" s="866">
        <v>0</v>
      </c>
      <c r="E40" s="866">
        <v>150</v>
      </c>
      <c r="F40" s="866">
        <v>1441.7</v>
      </c>
      <c r="G40" s="866">
        <v>35.200000000000003</v>
      </c>
      <c r="H40" s="863">
        <v>1626.9</v>
      </c>
      <c r="I40" s="864">
        <v>18</v>
      </c>
    </row>
    <row r="41" spans="2:9" ht="16" customHeight="1">
      <c r="B41" s="865">
        <v>2015</v>
      </c>
      <c r="C41" s="861" t="s">
        <v>19</v>
      </c>
      <c r="D41" s="866">
        <v>0</v>
      </c>
      <c r="E41" s="866">
        <v>150</v>
      </c>
      <c r="F41" s="866">
        <v>1441.7</v>
      </c>
      <c r="G41" s="866">
        <v>35.200000000000003</v>
      </c>
      <c r="H41" s="863">
        <v>1626.9</v>
      </c>
      <c r="I41" s="864">
        <v>18</v>
      </c>
    </row>
    <row r="42" spans="2:9" ht="16" customHeight="1" thickBot="1">
      <c r="B42" s="854">
        <v>2015</v>
      </c>
      <c r="C42" s="855" t="s">
        <v>20</v>
      </c>
      <c r="D42" s="856">
        <v>0</v>
      </c>
      <c r="E42" s="856">
        <v>150</v>
      </c>
      <c r="F42" s="856">
        <v>1441.7</v>
      </c>
      <c r="G42" s="856">
        <v>35.200000000000003</v>
      </c>
      <c r="H42" s="857">
        <v>1626.9</v>
      </c>
      <c r="I42" s="858">
        <v>18</v>
      </c>
    </row>
    <row r="43" spans="2:9" ht="16" customHeight="1" thickTop="1">
      <c r="B43" s="865">
        <v>2014</v>
      </c>
      <c r="C43" s="861" t="s">
        <v>21</v>
      </c>
      <c r="D43" s="866">
        <v>0</v>
      </c>
      <c r="E43" s="866">
        <v>150</v>
      </c>
      <c r="F43" s="866">
        <v>1441.7</v>
      </c>
      <c r="G43" s="866">
        <v>35.200000000000003</v>
      </c>
      <c r="H43" s="863">
        <v>1626.9</v>
      </c>
      <c r="I43" s="864">
        <v>18</v>
      </c>
    </row>
    <row r="44" spans="2:9" ht="16" customHeight="1">
      <c r="B44" s="865">
        <v>2014</v>
      </c>
      <c r="C44" s="861" t="s">
        <v>8</v>
      </c>
      <c r="D44" s="866">
        <v>0</v>
      </c>
      <c r="E44" s="866">
        <v>150</v>
      </c>
      <c r="F44" s="866">
        <v>1441.7</v>
      </c>
      <c r="G44" s="866">
        <v>35.200000000000003</v>
      </c>
      <c r="H44" s="863">
        <v>1626.9</v>
      </c>
      <c r="I44" s="864">
        <v>18</v>
      </c>
    </row>
    <row r="45" spans="2:9" ht="16" customHeight="1">
      <c r="B45" s="865">
        <v>2014</v>
      </c>
      <c r="C45" s="861" t="s">
        <v>19</v>
      </c>
      <c r="D45" s="866">
        <v>0</v>
      </c>
      <c r="E45" s="866">
        <v>150</v>
      </c>
      <c r="F45" s="866">
        <v>1441.7</v>
      </c>
      <c r="G45" s="866">
        <v>35.200000000000003</v>
      </c>
      <c r="H45" s="863">
        <v>1626.9</v>
      </c>
      <c r="I45" s="864">
        <v>18</v>
      </c>
    </row>
    <row r="46" spans="2:9" ht="16" customHeight="1" thickBot="1">
      <c r="B46" s="854">
        <v>2014</v>
      </c>
      <c r="C46" s="855" t="s">
        <v>20</v>
      </c>
      <c r="D46" s="856">
        <v>0</v>
      </c>
      <c r="E46" s="856">
        <v>150</v>
      </c>
      <c r="F46" s="856">
        <v>1440.9</v>
      </c>
      <c r="G46" s="856">
        <v>35.200000000000003</v>
      </c>
      <c r="H46" s="857">
        <v>1626.1000000000001</v>
      </c>
      <c r="I46" s="858">
        <v>18</v>
      </c>
    </row>
    <row r="47" spans="2:9" ht="16" customHeight="1" thickTop="1">
      <c r="B47" s="865">
        <v>2013</v>
      </c>
      <c r="C47" s="861" t="s">
        <v>21</v>
      </c>
      <c r="D47" s="866">
        <v>0</v>
      </c>
      <c r="E47" s="866">
        <v>150</v>
      </c>
      <c r="F47" s="866">
        <v>1440.9</v>
      </c>
      <c r="G47" s="866">
        <v>35.200000000000003</v>
      </c>
      <c r="H47" s="863">
        <v>1626.1000000000001</v>
      </c>
      <c r="I47" s="864">
        <v>18</v>
      </c>
    </row>
    <row r="48" spans="2:9" ht="16" customHeight="1">
      <c r="B48" s="865">
        <v>2013</v>
      </c>
      <c r="C48" s="861" t="s">
        <v>8</v>
      </c>
      <c r="D48" s="866">
        <v>0</v>
      </c>
      <c r="E48" s="866">
        <v>150</v>
      </c>
      <c r="F48" s="866">
        <v>1440.9</v>
      </c>
      <c r="G48" s="866">
        <v>35.200000000000003</v>
      </c>
      <c r="H48" s="863">
        <v>1626.1000000000001</v>
      </c>
      <c r="I48" s="864">
        <v>18</v>
      </c>
    </row>
    <row r="49" spans="2:9" ht="16" customHeight="1">
      <c r="B49" s="865">
        <v>2013</v>
      </c>
      <c r="C49" s="861" t="s">
        <v>19</v>
      </c>
      <c r="D49" s="866">
        <v>0</v>
      </c>
      <c r="E49" s="866">
        <v>150</v>
      </c>
      <c r="F49" s="866">
        <v>1430</v>
      </c>
      <c r="G49" s="866">
        <v>35.200000000000003</v>
      </c>
      <c r="H49" s="863">
        <v>1615.2</v>
      </c>
      <c r="I49" s="864">
        <v>18</v>
      </c>
    </row>
    <row r="50" spans="2:9" ht="16" customHeight="1" thickBot="1">
      <c r="B50" s="854">
        <v>2013</v>
      </c>
      <c r="C50" s="855" t="s">
        <v>20</v>
      </c>
      <c r="D50" s="856">
        <v>0</v>
      </c>
      <c r="E50" s="856">
        <v>150</v>
      </c>
      <c r="F50" s="856">
        <v>1368.4</v>
      </c>
      <c r="G50" s="856">
        <v>35.200000000000003</v>
      </c>
      <c r="H50" s="857">
        <v>1553.6000000000001</v>
      </c>
      <c r="I50" s="858">
        <v>18</v>
      </c>
    </row>
    <row r="51" spans="2:9" ht="16" customHeight="1" thickTop="1">
      <c r="B51" s="865">
        <v>2012</v>
      </c>
      <c r="C51" s="861" t="s">
        <v>21</v>
      </c>
      <c r="D51" s="866">
        <v>0</v>
      </c>
      <c r="E51" s="866">
        <v>150</v>
      </c>
      <c r="F51" s="866">
        <v>1368.4</v>
      </c>
      <c r="G51" s="866">
        <v>35.200000000000003</v>
      </c>
      <c r="H51" s="863">
        <v>1553.6000000000001</v>
      </c>
      <c r="I51" s="864">
        <v>18</v>
      </c>
    </row>
    <row r="52" spans="2:9" ht="16" customHeight="1">
      <c r="B52" s="865">
        <v>2012</v>
      </c>
      <c r="C52" s="861" t="s">
        <v>8</v>
      </c>
      <c r="D52" s="866">
        <v>0</v>
      </c>
      <c r="E52" s="866">
        <v>150</v>
      </c>
      <c r="F52" s="866">
        <v>1368.4</v>
      </c>
      <c r="G52" s="866">
        <v>35.200000000000003</v>
      </c>
      <c r="H52" s="863">
        <v>1553.6000000000001</v>
      </c>
      <c r="I52" s="864">
        <v>18</v>
      </c>
    </row>
    <row r="53" spans="2:9" ht="16" customHeight="1">
      <c r="B53" s="865">
        <v>2012</v>
      </c>
      <c r="C53" s="861" t="s">
        <v>19</v>
      </c>
      <c r="D53" s="866">
        <v>0</v>
      </c>
      <c r="E53" s="866">
        <v>75</v>
      </c>
      <c r="F53" s="866">
        <v>1419</v>
      </c>
      <c r="G53" s="866">
        <v>48</v>
      </c>
      <c r="H53" s="863">
        <v>1542</v>
      </c>
      <c r="I53" s="864">
        <v>18</v>
      </c>
    </row>
    <row r="54" spans="2:9" ht="16" customHeight="1" thickBot="1">
      <c r="B54" s="854">
        <v>2012</v>
      </c>
      <c r="C54" s="855" t="s">
        <v>20</v>
      </c>
      <c r="D54" s="856">
        <v>0</v>
      </c>
      <c r="E54" s="856">
        <v>75</v>
      </c>
      <c r="F54" s="856">
        <v>1413</v>
      </c>
      <c r="G54" s="856">
        <v>48</v>
      </c>
      <c r="H54" s="857">
        <v>1536</v>
      </c>
      <c r="I54" s="858">
        <v>16</v>
      </c>
    </row>
    <row r="55" spans="2:9" ht="16" customHeight="1" thickTop="1">
      <c r="B55" s="865">
        <v>2011</v>
      </c>
      <c r="C55" s="861" t="s">
        <v>21</v>
      </c>
      <c r="D55" s="866">
        <v>0</v>
      </c>
      <c r="E55" s="866">
        <v>0</v>
      </c>
      <c r="F55" s="866">
        <v>1130</v>
      </c>
      <c r="G55" s="866">
        <v>48</v>
      </c>
      <c r="H55" s="863">
        <v>1178</v>
      </c>
      <c r="I55" s="864">
        <v>7</v>
      </c>
    </row>
    <row r="56" spans="2:9" ht="16" customHeight="1">
      <c r="B56" s="865">
        <v>2011</v>
      </c>
      <c r="C56" s="861" t="s">
        <v>8</v>
      </c>
      <c r="D56" s="866">
        <v>0</v>
      </c>
      <c r="E56" s="866">
        <v>0</v>
      </c>
      <c r="F56" s="866">
        <v>1130</v>
      </c>
      <c r="G56" s="866">
        <v>48</v>
      </c>
      <c r="H56" s="863">
        <v>1178</v>
      </c>
      <c r="I56" s="864">
        <v>7</v>
      </c>
    </row>
    <row r="57" spans="2:9" ht="16" customHeight="1">
      <c r="B57" s="865">
        <v>2011</v>
      </c>
      <c r="C57" s="861" t="s">
        <v>19</v>
      </c>
      <c r="D57" s="866">
        <v>0</v>
      </c>
      <c r="E57" s="866">
        <v>0</v>
      </c>
      <c r="F57" s="866">
        <v>1130</v>
      </c>
      <c r="G57" s="866">
        <v>48</v>
      </c>
      <c r="H57" s="863">
        <v>1178</v>
      </c>
      <c r="I57" s="864">
        <v>7</v>
      </c>
    </row>
    <row r="58" spans="2:9" ht="16" customHeight="1" thickBot="1">
      <c r="B58" s="854">
        <v>2011</v>
      </c>
      <c r="C58" s="855" t="s">
        <v>20</v>
      </c>
      <c r="D58" s="856">
        <v>0</v>
      </c>
      <c r="E58" s="856">
        <v>0</v>
      </c>
      <c r="F58" s="856">
        <v>1130</v>
      </c>
      <c r="G58" s="856">
        <v>48</v>
      </c>
      <c r="H58" s="857">
        <v>1178</v>
      </c>
      <c r="I58" s="858">
        <v>7</v>
      </c>
    </row>
    <row r="59" spans="2:9" ht="16" customHeight="1" thickTop="1">
      <c r="B59" s="865">
        <v>2010</v>
      </c>
      <c r="C59" s="861" t="s">
        <v>21</v>
      </c>
      <c r="D59" s="866">
        <v>0</v>
      </c>
      <c r="E59" s="866">
        <v>0</v>
      </c>
      <c r="F59" s="866">
        <v>1130</v>
      </c>
      <c r="G59" s="866">
        <v>48</v>
      </c>
      <c r="H59" s="863">
        <v>1178</v>
      </c>
      <c r="I59" s="864">
        <v>7</v>
      </c>
    </row>
    <row r="60" spans="2:9" ht="16" customHeight="1">
      <c r="B60" s="865">
        <v>2010</v>
      </c>
      <c r="C60" s="861" t="s">
        <v>8</v>
      </c>
      <c r="D60" s="866">
        <v>0</v>
      </c>
      <c r="E60" s="866">
        <v>0</v>
      </c>
      <c r="F60" s="866">
        <v>1130</v>
      </c>
      <c r="G60" s="866">
        <v>48</v>
      </c>
      <c r="H60" s="863">
        <v>1178</v>
      </c>
      <c r="I60" s="864">
        <v>7</v>
      </c>
    </row>
    <row r="61" spans="2:9" ht="16" customHeight="1">
      <c r="B61" s="865">
        <v>2010</v>
      </c>
      <c r="C61" s="861" t="s">
        <v>19</v>
      </c>
      <c r="D61" s="866">
        <v>0</v>
      </c>
      <c r="E61" s="866">
        <v>0</v>
      </c>
      <c r="F61" s="866">
        <v>1130</v>
      </c>
      <c r="G61" s="866">
        <v>48</v>
      </c>
      <c r="H61" s="863">
        <v>1178</v>
      </c>
      <c r="I61" s="864">
        <v>7</v>
      </c>
    </row>
    <row r="62" spans="2:9" ht="16" customHeight="1" thickBot="1">
      <c r="B62" s="854">
        <v>2010</v>
      </c>
      <c r="C62" s="855" t="s">
        <v>20</v>
      </c>
      <c r="D62" s="856">
        <v>0</v>
      </c>
      <c r="E62" s="856">
        <v>0</v>
      </c>
      <c r="F62" s="856">
        <v>1130</v>
      </c>
      <c r="G62" s="856">
        <v>48</v>
      </c>
      <c r="H62" s="857">
        <v>1178</v>
      </c>
      <c r="I62" s="858">
        <v>7</v>
      </c>
    </row>
    <row r="63" spans="2:9" ht="16" customHeight="1" thickTop="1">
      <c r="B63" s="865">
        <v>2009</v>
      </c>
      <c r="C63" s="861" t="s">
        <v>21</v>
      </c>
      <c r="D63" s="866">
        <v>0</v>
      </c>
      <c r="E63" s="866">
        <v>0</v>
      </c>
      <c r="F63" s="866">
        <v>1130</v>
      </c>
      <c r="G63" s="866">
        <v>48</v>
      </c>
      <c r="H63" s="863">
        <v>1178</v>
      </c>
      <c r="I63" s="864">
        <v>7</v>
      </c>
    </row>
    <row r="64" spans="2:9" ht="16" customHeight="1">
      <c r="B64" s="865">
        <v>2009</v>
      </c>
      <c r="C64" s="861" t="s">
        <v>8</v>
      </c>
      <c r="D64" s="866">
        <v>0</v>
      </c>
      <c r="E64" s="866">
        <v>0</v>
      </c>
      <c r="F64" s="866">
        <v>1130</v>
      </c>
      <c r="G64" s="866">
        <v>48</v>
      </c>
      <c r="H64" s="863">
        <v>1178</v>
      </c>
      <c r="I64" s="864">
        <v>7</v>
      </c>
    </row>
    <row r="65" spans="2:9" ht="16" customHeight="1">
      <c r="B65" s="865">
        <v>2009</v>
      </c>
      <c r="C65" s="861" t="s">
        <v>19</v>
      </c>
      <c r="D65" s="866">
        <v>0</v>
      </c>
      <c r="E65" s="866">
        <v>0</v>
      </c>
      <c r="F65" s="866">
        <v>1130</v>
      </c>
      <c r="G65" s="866">
        <v>48</v>
      </c>
      <c r="H65" s="863">
        <v>1178</v>
      </c>
      <c r="I65" s="864">
        <v>7</v>
      </c>
    </row>
    <row r="66" spans="2:9" ht="16" customHeight="1" thickBot="1">
      <c r="B66" s="854">
        <v>2009</v>
      </c>
      <c r="C66" s="855" t="s">
        <v>20</v>
      </c>
      <c r="D66" s="856">
        <v>0</v>
      </c>
      <c r="E66" s="856">
        <v>0</v>
      </c>
      <c r="F66" s="856">
        <v>1130</v>
      </c>
      <c r="G66" s="856">
        <v>48</v>
      </c>
      <c r="H66" s="857">
        <v>1178</v>
      </c>
      <c r="I66" s="858">
        <v>7</v>
      </c>
    </row>
    <row r="67" spans="2:9" ht="16" customHeight="1" thickTop="1">
      <c r="B67" s="865">
        <v>2008</v>
      </c>
      <c r="C67" s="861" t="s">
        <v>21</v>
      </c>
      <c r="D67" s="866">
        <v>0</v>
      </c>
      <c r="E67" s="866">
        <v>0</v>
      </c>
      <c r="F67" s="866">
        <v>1130</v>
      </c>
      <c r="G67" s="866">
        <v>48</v>
      </c>
      <c r="H67" s="863">
        <v>1178</v>
      </c>
      <c r="I67" s="864">
        <v>7</v>
      </c>
    </row>
    <row r="68" spans="2:9" ht="16" customHeight="1">
      <c r="B68" s="865">
        <v>2008</v>
      </c>
      <c r="C68" s="861" t="s">
        <v>8</v>
      </c>
      <c r="D68" s="866">
        <v>0</v>
      </c>
      <c r="E68" s="866">
        <v>0</v>
      </c>
      <c r="F68" s="866">
        <v>1130</v>
      </c>
      <c r="G68" s="866">
        <v>48</v>
      </c>
      <c r="H68" s="863">
        <v>1178</v>
      </c>
      <c r="I68" s="864">
        <v>7</v>
      </c>
    </row>
    <row r="69" spans="2:9" ht="16" customHeight="1">
      <c r="B69" s="865">
        <v>2008</v>
      </c>
      <c r="C69" s="861" t="s">
        <v>19</v>
      </c>
      <c r="D69" s="866">
        <v>0</v>
      </c>
      <c r="E69" s="866">
        <v>0</v>
      </c>
      <c r="F69" s="866">
        <v>1130</v>
      </c>
      <c r="G69" s="866">
        <v>48</v>
      </c>
      <c r="H69" s="863">
        <v>1178</v>
      </c>
      <c r="I69" s="864">
        <v>7</v>
      </c>
    </row>
    <row r="70" spans="2:9" ht="16" customHeight="1" thickBot="1">
      <c r="B70" s="854">
        <v>2008</v>
      </c>
      <c r="C70" s="855" t="s">
        <v>20</v>
      </c>
      <c r="D70" s="856">
        <v>0</v>
      </c>
      <c r="E70" s="856">
        <v>0</v>
      </c>
      <c r="F70" s="856">
        <v>1130</v>
      </c>
      <c r="G70" s="856">
        <v>48</v>
      </c>
      <c r="H70" s="857">
        <v>1178</v>
      </c>
      <c r="I70" s="858">
        <v>7</v>
      </c>
    </row>
    <row r="71" spans="2:9" ht="16" customHeight="1" thickTop="1">
      <c r="B71" s="865">
        <v>2007</v>
      </c>
      <c r="C71" s="861" t="s">
        <v>21</v>
      </c>
      <c r="D71" s="866">
        <v>0</v>
      </c>
      <c r="E71" s="866">
        <v>0</v>
      </c>
      <c r="F71" s="866">
        <v>1130</v>
      </c>
      <c r="G71" s="866">
        <v>48</v>
      </c>
      <c r="H71" s="863">
        <v>1178</v>
      </c>
      <c r="I71" s="864">
        <v>7</v>
      </c>
    </row>
    <row r="72" spans="2:9" ht="16" customHeight="1">
      <c r="B72" s="865">
        <v>2007</v>
      </c>
      <c r="C72" s="861" t="s">
        <v>8</v>
      </c>
      <c r="D72" s="866">
        <v>0</v>
      </c>
      <c r="E72" s="866">
        <v>0</v>
      </c>
      <c r="F72" s="866">
        <v>1130</v>
      </c>
      <c r="G72" s="866">
        <v>48</v>
      </c>
      <c r="H72" s="863">
        <v>1178</v>
      </c>
      <c r="I72" s="864">
        <v>7</v>
      </c>
    </row>
    <row r="73" spans="2:9" ht="16" customHeight="1">
      <c r="B73" s="865">
        <v>2007</v>
      </c>
      <c r="C73" s="861" t="s">
        <v>19</v>
      </c>
      <c r="D73" s="866">
        <v>0</v>
      </c>
      <c r="E73" s="866">
        <v>0</v>
      </c>
      <c r="F73" s="866">
        <v>1130</v>
      </c>
      <c r="G73" s="866">
        <v>48</v>
      </c>
      <c r="H73" s="863">
        <v>1178</v>
      </c>
      <c r="I73" s="864">
        <v>7</v>
      </c>
    </row>
    <row r="74" spans="2:9" ht="16" customHeight="1" thickBot="1">
      <c r="B74" s="854">
        <v>2007</v>
      </c>
      <c r="C74" s="855" t="s">
        <v>20</v>
      </c>
      <c r="D74" s="856">
        <v>0</v>
      </c>
      <c r="E74" s="856">
        <v>0</v>
      </c>
      <c r="F74" s="856">
        <v>1130</v>
      </c>
      <c r="G74" s="856">
        <v>48</v>
      </c>
      <c r="H74" s="857">
        <v>1178</v>
      </c>
      <c r="I74" s="858">
        <v>7</v>
      </c>
    </row>
    <row r="75" spans="2:9" ht="16" customHeight="1" thickTop="1">
      <c r="B75" s="865">
        <v>2006</v>
      </c>
      <c r="C75" s="861" t="s">
        <v>21</v>
      </c>
      <c r="D75" s="866">
        <v>0</v>
      </c>
      <c r="E75" s="866">
        <v>0</v>
      </c>
      <c r="F75" s="866">
        <v>1130</v>
      </c>
      <c r="G75" s="866">
        <v>48</v>
      </c>
      <c r="H75" s="863">
        <v>1178</v>
      </c>
      <c r="I75" s="864">
        <v>7</v>
      </c>
    </row>
    <row r="76" spans="2:9" ht="16" customHeight="1">
      <c r="B76" s="865">
        <v>2006</v>
      </c>
      <c r="C76" s="861" t="s">
        <v>8</v>
      </c>
      <c r="D76" s="866">
        <v>0</v>
      </c>
      <c r="E76" s="866">
        <v>0</v>
      </c>
      <c r="F76" s="866">
        <v>1130</v>
      </c>
      <c r="G76" s="866">
        <v>48</v>
      </c>
      <c r="H76" s="863">
        <v>1178</v>
      </c>
      <c r="I76" s="864">
        <v>7</v>
      </c>
    </row>
    <row r="77" spans="2:9" ht="16" customHeight="1">
      <c r="B77" s="865">
        <v>2006</v>
      </c>
      <c r="C77" s="861" t="s">
        <v>19</v>
      </c>
      <c r="D77" s="866">
        <v>0</v>
      </c>
      <c r="E77" s="866">
        <v>0</v>
      </c>
      <c r="F77" s="866">
        <v>1130</v>
      </c>
      <c r="G77" s="866">
        <v>48</v>
      </c>
      <c r="H77" s="863">
        <v>1178</v>
      </c>
      <c r="I77" s="864">
        <v>7</v>
      </c>
    </row>
    <row r="78" spans="2:9" ht="16" customHeight="1" thickBot="1">
      <c r="B78" s="854">
        <v>2006</v>
      </c>
      <c r="C78" s="855" t="s">
        <v>20</v>
      </c>
      <c r="D78" s="856">
        <v>0</v>
      </c>
      <c r="E78" s="856">
        <v>0</v>
      </c>
      <c r="F78" s="856">
        <v>1130</v>
      </c>
      <c r="G78" s="856">
        <v>48</v>
      </c>
      <c r="H78" s="857">
        <v>1178</v>
      </c>
      <c r="I78" s="858">
        <v>7</v>
      </c>
    </row>
    <row r="79" spans="2:9" ht="16" customHeight="1" thickTop="1">
      <c r="B79" s="865">
        <v>2005</v>
      </c>
      <c r="C79" s="861" t="s">
        <v>21</v>
      </c>
      <c r="D79" s="866">
        <v>0</v>
      </c>
      <c r="E79" s="866">
        <v>0</v>
      </c>
      <c r="F79" s="866">
        <v>1130</v>
      </c>
      <c r="G79" s="866">
        <v>48</v>
      </c>
      <c r="H79" s="863">
        <v>1178</v>
      </c>
      <c r="I79" s="864">
        <v>7</v>
      </c>
    </row>
    <row r="80" spans="2:9" ht="16" customHeight="1">
      <c r="B80" s="865">
        <v>2005</v>
      </c>
      <c r="C80" s="861" t="s">
        <v>8</v>
      </c>
      <c r="D80" s="866">
        <v>0</v>
      </c>
      <c r="E80" s="866">
        <v>0</v>
      </c>
      <c r="F80" s="866">
        <v>1130</v>
      </c>
      <c r="G80" s="866">
        <v>48</v>
      </c>
      <c r="H80" s="863">
        <v>1178</v>
      </c>
      <c r="I80" s="864">
        <v>7</v>
      </c>
    </row>
    <row r="81" spans="2:9" ht="16" customHeight="1">
      <c r="B81" s="865">
        <v>2005</v>
      </c>
      <c r="C81" s="861" t="s">
        <v>19</v>
      </c>
      <c r="D81" s="866">
        <v>0</v>
      </c>
      <c r="E81" s="866">
        <v>0</v>
      </c>
      <c r="F81" s="866">
        <v>1130</v>
      </c>
      <c r="G81" s="866">
        <v>48</v>
      </c>
      <c r="H81" s="863">
        <v>1178</v>
      </c>
      <c r="I81" s="864">
        <v>7</v>
      </c>
    </row>
    <row r="82" spans="2:9" ht="16" customHeight="1" thickBot="1">
      <c r="B82" s="854">
        <v>2005</v>
      </c>
      <c r="C82" s="855" t="s">
        <v>20</v>
      </c>
      <c r="D82" s="856">
        <v>0</v>
      </c>
      <c r="E82" s="856">
        <v>0</v>
      </c>
      <c r="F82" s="856">
        <v>1130</v>
      </c>
      <c r="G82" s="856">
        <v>48</v>
      </c>
      <c r="H82" s="857">
        <v>1178</v>
      </c>
      <c r="I82" s="858">
        <v>7</v>
      </c>
    </row>
    <row r="83" spans="2:9" ht="16" customHeight="1" thickTop="1">
      <c r="B83" s="865">
        <v>2004</v>
      </c>
      <c r="C83" s="861" t="s">
        <v>21</v>
      </c>
      <c r="D83" s="867">
        <v>0</v>
      </c>
      <c r="E83" s="867">
        <v>0</v>
      </c>
      <c r="F83" s="867">
        <v>1130</v>
      </c>
      <c r="G83" s="867">
        <v>48</v>
      </c>
      <c r="H83" s="863">
        <v>1178</v>
      </c>
      <c r="I83" s="864">
        <v>7</v>
      </c>
    </row>
    <row r="84" spans="2:9" ht="16" customHeight="1">
      <c r="B84" s="865">
        <v>2004</v>
      </c>
      <c r="C84" s="861" t="s">
        <v>8</v>
      </c>
      <c r="D84" s="868">
        <v>0</v>
      </c>
      <c r="E84" s="868">
        <v>0</v>
      </c>
      <c r="F84" s="868">
        <v>1130</v>
      </c>
      <c r="G84" s="868">
        <v>48</v>
      </c>
      <c r="H84" s="863">
        <v>1178</v>
      </c>
      <c r="I84" s="864">
        <v>7</v>
      </c>
    </row>
    <row r="85" spans="2:9" ht="16" customHeight="1">
      <c r="B85" s="869">
        <v>2004</v>
      </c>
      <c r="C85" s="870" t="s">
        <v>19</v>
      </c>
      <c r="D85" s="868">
        <v>0</v>
      </c>
      <c r="E85" s="868">
        <v>0</v>
      </c>
      <c r="F85" s="868">
        <v>1115</v>
      </c>
      <c r="G85" s="868">
        <v>54.4</v>
      </c>
      <c r="H85" s="863">
        <v>1169.4000000000001</v>
      </c>
      <c r="I85" s="864">
        <v>7</v>
      </c>
    </row>
    <row r="86" spans="2:9" ht="16" customHeight="1" thickBot="1">
      <c r="B86" s="854">
        <v>2004</v>
      </c>
      <c r="C86" s="855" t="s">
        <v>20</v>
      </c>
      <c r="D86" s="856">
        <v>0</v>
      </c>
      <c r="E86" s="856">
        <v>0</v>
      </c>
      <c r="F86" s="856">
        <v>1115</v>
      </c>
      <c r="G86" s="856">
        <v>54.4</v>
      </c>
      <c r="H86" s="857">
        <v>1169.4000000000001</v>
      </c>
      <c r="I86" s="858">
        <v>7</v>
      </c>
    </row>
    <row r="87" spans="2:9" ht="16" customHeight="1" thickTop="1">
      <c r="B87" s="871">
        <v>2003</v>
      </c>
      <c r="C87" s="861" t="s">
        <v>21</v>
      </c>
      <c r="D87" s="867">
        <v>0</v>
      </c>
      <c r="E87" s="867">
        <v>0</v>
      </c>
      <c r="F87" s="867">
        <v>1130</v>
      </c>
      <c r="G87" s="867">
        <v>35.200000000000003</v>
      </c>
      <c r="H87" s="863">
        <v>1165.2</v>
      </c>
      <c r="I87" s="864">
        <v>7</v>
      </c>
    </row>
    <row r="88" spans="2:9" ht="16" customHeight="1">
      <c r="B88" s="869">
        <v>2003</v>
      </c>
      <c r="C88" s="861" t="s">
        <v>8</v>
      </c>
      <c r="D88" s="868">
        <v>0</v>
      </c>
      <c r="E88" s="868">
        <v>0</v>
      </c>
      <c r="F88" s="868">
        <v>1130</v>
      </c>
      <c r="G88" s="868">
        <v>35.200000000000003</v>
      </c>
      <c r="H88" s="863">
        <v>1165.2</v>
      </c>
      <c r="I88" s="864">
        <v>7</v>
      </c>
    </row>
    <row r="89" spans="2:9" ht="16" customHeight="1">
      <c r="B89" s="869">
        <v>2003</v>
      </c>
      <c r="C89" s="861" t="s">
        <v>19</v>
      </c>
      <c r="D89" s="868">
        <v>0</v>
      </c>
      <c r="E89" s="868">
        <v>0</v>
      </c>
      <c r="F89" s="868">
        <v>1130</v>
      </c>
      <c r="G89" s="868">
        <v>35.200000000000003</v>
      </c>
      <c r="H89" s="863">
        <v>1165.2</v>
      </c>
      <c r="I89" s="864">
        <v>7</v>
      </c>
    </row>
    <row r="90" spans="2:9" ht="16" customHeight="1" thickBot="1">
      <c r="B90" s="872">
        <v>2003</v>
      </c>
      <c r="C90" s="873" t="s">
        <v>20</v>
      </c>
      <c r="D90" s="874">
        <v>0</v>
      </c>
      <c r="E90" s="874">
        <v>0</v>
      </c>
      <c r="F90" s="874">
        <v>1130</v>
      </c>
      <c r="G90" s="874">
        <v>35.200000000000003</v>
      </c>
      <c r="H90" s="875">
        <v>1165.2</v>
      </c>
      <c r="I90" s="876">
        <v>7</v>
      </c>
    </row>
  </sheetData>
  <mergeCells count="1">
    <mergeCell ref="B2:I2"/>
  </mergeCells>
  <pageMargins left="0.7" right="0.7" top="0.75" bottom="0.75" header="0.3" footer="0.3"/>
  <pageSetup orientation="portrait" r:id="rId1"/>
  <headerFooter>
    <oddFooter>&amp;C&amp;K008004&amp;10&amp;"Calibri"Official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3C831-7EE0-4A42-85C4-EF1172DCE44F}">
  <sheetPr published="0" codeName="Sheet10">
    <tabColor theme="9"/>
  </sheetPr>
  <dimension ref="B3:I157"/>
  <sheetViews>
    <sheetView showGridLines="0" workbookViewId="0">
      <selection activeCell="G10" sqref="G10"/>
    </sheetView>
  </sheetViews>
  <sheetFormatPr defaultColWidth="9.1796875" defaultRowHeight="14.5"/>
  <cols>
    <col min="1" max="4" width="9.1796875" style="361"/>
    <col min="5" max="5" width="31.1796875" style="361" bestFit="1" customWidth="1"/>
    <col min="6" max="6" width="21.7265625" style="361" bestFit="1" customWidth="1"/>
    <col min="7" max="7" width="27.54296875" style="361" bestFit="1" customWidth="1"/>
    <col min="8" max="16384" width="9.1796875" style="361"/>
  </cols>
  <sheetData>
    <row r="3" spans="2:7" ht="16" customHeight="1">
      <c r="C3" s="877"/>
      <c r="D3" s="877"/>
      <c r="E3" s="877" t="s">
        <v>823</v>
      </c>
      <c r="F3" s="877"/>
      <c r="G3" s="877"/>
    </row>
    <row r="4" spans="2:7" s="878" customFormat="1" ht="16" customHeight="1">
      <c r="C4" s="877" t="s">
        <v>167</v>
      </c>
      <c r="D4" s="877" t="s">
        <v>516</v>
      </c>
      <c r="E4" s="879" t="s">
        <v>824</v>
      </c>
      <c r="F4" s="879" t="s">
        <v>825</v>
      </c>
      <c r="G4" s="879" t="s">
        <v>826</v>
      </c>
    </row>
    <row r="5" spans="2:7" s="878" customFormat="1" ht="16" customHeight="1">
      <c r="C5" s="880">
        <v>2024</v>
      </c>
      <c r="D5" s="881" t="s">
        <v>827</v>
      </c>
      <c r="E5" s="882">
        <v>1024.0320406533651</v>
      </c>
      <c r="F5" s="882">
        <v>912.11974365336516</v>
      </c>
      <c r="G5" s="882">
        <f>E5-F5</f>
        <v>111.91229699999997</v>
      </c>
    </row>
    <row r="6" spans="2:7" s="878" customFormat="1" ht="16" customHeight="1">
      <c r="C6" s="880">
        <v>2024</v>
      </c>
      <c r="D6" s="881" t="s">
        <v>828</v>
      </c>
      <c r="E6" s="882">
        <v>1025.6860612463959</v>
      </c>
      <c r="F6" s="882">
        <v>901.93074417081164</v>
      </c>
      <c r="G6" s="882">
        <f t="shared" ref="G6:G7" si="0">E6-F6</f>
        <v>123.75531707558423</v>
      </c>
    </row>
    <row r="7" spans="2:7" s="878" customFormat="1" ht="16" customHeight="1">
      <c r="C7" s="880">
        <v>2024</v>
      </c>
      <c r="D7" s="881" t="s">
        <v>829</v>
      </c>
      <c r="E7" s="882">
        <v>1000.1216284572484</v>
      </c>
      <c r="F7" s="882">
        <v>879.4357199272165</v>
      </c>
      <c r="G7" s="882">
        <f t="shared" si="0"/>
        <v>120.68590853003195</v>
      </c>
    </row>
    <row r="8" spans="2:7" s="878" customFormat="1" ht="16" customHeight="1">
      <c r="C8" s="880">
        <v>2024</v>
      </c>
      <c r="D8" s="881" t="s">
        <v>830</v>
      </c>
      <c r="E8" s="882">
        <v>962.88</v>
      </c>
      <c r="F8" s="882">
        <v>835.75</v>
      </c>
      <c r="G8" s="882">
        <f>E8-F8</f>
        <v>127.13</v>
      </c>
    </row>
    <row r="9" spans="2:7" s="878" customFormat="1" ht="16" customHeight="1">
      <c r="C9" s="880">
        <v>2024</v>
      </c>
      <c r="D9" s="881" t="s">
        <v>831</v>
      </c>
      <c r="E9" s="882">
        <v>1029.8862377187115</v>
      </c>
      <c r="F9" s="882">
        <v>891.84010197454836</v>
      </c>
      <c r="G9" s="882">
        <f>E9-F9</f>
        <v>138.04613574416317</v>
      </c>
    </row>
    <row r="10" spans="2:7" s="878" customFormat="1" ht="16" customHeight="1">
      <c r="C10" s="880">
        <v>2024</v>
      </c>
      <c r="D10" s="881" t="s">
        <v>832</v>
      </c>
      <c r="E10" s="882">
        <v>975.80195979515884</v>
      </c>
      <c r="F10" s="882">
        <v>874.08135429511231</v>
      </c>
      <c r="G10" s="882">
        <f>E10-F10</f>
        <v>101.72060550004653</v>
      </c>
    </row>
    <row r="11" spans="2:7" s="878" customFormat="1" ht="16" customHeight="1">
      <c r="C11" s="880">
        <v>2024</v>
      </c>
      <c r="D11" s="881" t="s">
        <v>833</v>
      </c>
      <c r="E11" s="882">
        <v>989.94</v>
      </c>
      <c r="F11" s="882">
        <v>865.96</v>
      </c>
      <c r="G11" s="882">
        <f>E11-F11</f>
        <v>123.98000000000002</v>
      </c>
    </row>
    <row r="12" spans="2:7" s="878" customFormat="1" ht="16" customHeight="1">
      <c r="C12" s="880">
        <v>2024</v>
      </c>
      <c r="D12" s="881" t="s">
        <v>834</v>
      </c>
      <c r="E12" s="882">
        <v>994.75</v>
      </c>
      <c r="F12" s="882">
        <v>863.84</v>
      </c>
      <c r="G12" s="882">
        <v>130.91000000000008</v>
      </c>
    </row>
    <row r="13" spans="2:7" s="878" customFormat="1" ht="16" customHeight="1">
      <c r="B13" s="883"/>
      <c r="C13" s="880">
        <v>2024</v>
      </c>
      <c r="D13" s="881" t="s">
        <v>835</v>
      </c>
      <c r="E13" s="882">
        <v>998.29</v>
      </c>
      <c r="F13" s="882">
        <v>868.94</v>
      </c>
      <c r="G13" s="882">
        <v>129.34999999999991</v>
      </c>
    </row>
    <row r="14" spans="2:7" ht="16" customHeight="1">
      <c r="C14" s="880">
        <v>2023</v>
      </c>
      <c r="D14" s="881" t="s">
        <v>836</v>
      </c>
      <c r="E14" s="882">
        <v>987.83</v>
      </c>
      <c r="F14" s="882">
        <v>867.88</v>
      </c>
      <c r="G14" s="882">
        <v>119.95000000000005</v>
      </c>
    </row>
    <row r="15" spans="2:7" ht="16" customHeight="1">
      <c r="C15" s="880">
        <v>2023</v>
      </c>
      <c r="D15" s="881" t="s">
        <v>837</v>
      </c>
      <c r="E15" s="882">
        <v>966.12</v>
      </c>
      <c r="F15" s="882">
        <v>841.94</v>
      </c>
      <c r="G15" s="882">
        <v>124.17999999999995</v>
      </c>
    </row>
    <row r="16" spans="2:7" ht="16" customHeight="1">
      <c r="C16" s="880">
        <v>2023</v>
      </c>
      <c r="D16" s="881" t="s">
        <v>838</v>
      </c>
      <c r="E16" s="882">
        <v>923.42</v>
      </c>
      <c r="F16" s="882">
        <v>838.14</v>
      </c>
      <c r="G16" s="882">
        <v>85.279999999999973</v>
      </c>
    </row>
    <row r="17" spans="2:9" ht="16" customHeight="1">
      <c r="C17" s="880">
        <v>2023</v>
      </c>
      <c r="D17" s="881" t="s">
        <v>827</v>
      </c>
      <c r="E17" s="882">
        <v>893.02</v>
      </c>
      <c r="F17" s="882">
        <v>793.15</v>
      </c>
      <c r="G17" s="882">
        <v>99.87</v>
      </c>
      <c r="I17" s="884"/>
    </row>
    <row r="18" spans="2:9" ht="16" customHeight="1">
      <c r="B18" s="884"/>
      <c r="C18" s="880">
        <v>2023</v>
      </c>
      <c r="D18" s="881" t="s">
        <v>828</v>
      </c>
      <c r="E18" s="882">
        <v>921.63</v>
      </c>
      <c r="F18" s="882">
        <v>819.93</v>
      </c>
      <c r="G18" s="882">
        <v>101.70000000000005</v>
      </c>
    </row>
    <row r="19" spans="2:9" ht="16" customHeight="1">
      <c r="C19" s="880">
        <v>2023</v>
      </c>
      <c r="D19" s="881" t="s">
        <v>839</v>
      </c>
      <c r="E19" s="882">
        <v>919.45</v>
      </c>
      <c r="F19" s="882">
        <v>802.6</v>
      </c>
      <c r="G19" s="882">
        <v>116.85000000000002</v>
      </c>
    </row>
    <row r="20" spans="2:9" ht="16" customHeight="1">
      <c r="C20" s="880">
        <v>2023</v>
      </c>
      <c r="D20" s="881" t="s">
        <v>830</v>
      </c>
      <c r="E20" s="882">
        <v>876.75</v>
      </c>
      <c r="F20" s="882">
        <v>793.45</v>
      </c>
      <c r="G20" s="882">
        <v>83.299999999999955</v>
      </c>
    </row>
    <row r="21" spans="2:9" ht="16" customHeight="1">
      <c r="C21" s="880">
        <v>2023</v>
      </c>
      <c r="D21" s="881" t="s">
        <v>831</v>
      </c>
      <c r="E21" s="882">
        <v>826.52</v>
      </c>
      <c r="F21" s="882">
        <v>746.41</v>
      </c>
      <c r="G21" s="882">
        <v>80.110000000000014</v>
      </c>
    </row>
    <row r="22" spans="2:9" ht="16" customHeight="1">
      <c r="C22" s="880">
        <v>2023</v>
      </c>
      <c r="D22" s="881" t="s">
        <v>832</v>
      </c>
      <c r="E22" s="882">
        <v>822.47</v>
      </c>
      <c r="F22" s="882">
        <v>761.08</v>
      </c>
      <c r="G22" s="882">
        <v>61.389999999999986</v>
      </c>
    </row>
    <row r="23" spans="2:9" ht="16" customHeight="1">
      <c r="C23" s="880">
        <v>2023</v>
      </c>
      <c r="D23" s="881" t="s">
        <v>833</v>
      </c>
      <c r="E23" s="882">
        <v>812.86</v>
      </c>
      <c r="F23" s="882">
        <v>775.12</v>
      </c>
      <c r="G23" s="882">
        <v>37.740000000000009</v>
      </c>
    </row>
    <row r="24" spans="2:9" ht="16" customHeight="1">
      <c r="C24" s="880">
        <v>2023</v>
      </c>
      <c r="D24" s="881" t="s">
        <v>834</v>
      </c>
      <c r="E24" s="882">
        <v>829.21</v>
      </c>
      <c r="F24" s="882">
        <v>795.7</v>
      </c>
      <c r="G24" s="882">
        <v>33.509999999999991</v>
      </c>
    </row>
    <row r="25" spans="2:9" ht="16" customHeight="1">
      <c r="C25" s="880">
        <v>2023</v>
      </c>
      <c r="D25" s="881" t="s">
        <v>835</v>
      </c>
      <c r="E25" s="882">
        <v>863.03</v>
      </c>
      <c r="F25" s="882">
        <v>784.65</v>
      </c>
      <c r="G25" s="882">
        <v>78.38</v>
      </c>
    </row>
    <row r="26" spans="2:9" ht="16" customHeight="1">
      <c r="C26" s="880">
        <v>2022</v>
      </c>
      <c r="D26" s="881" t="s">
        <v>836</v>
      </c>
      <c r="E26" s="882">
        <v>843.03</v>
      </c>
      <c r="F26" s="882">
        <v>784.65</v>
      </c>
      <c r="G26" s="882">
        <v>58.379999999999995</v>
      </c>
    </row>
    <row r="27" spans="2:9" ht="16" customHeight="1">
      <c r="C27" s="880">
        <v>2022</v>
      </c>
      <c r="D27" s="881" t="s">
        <v>837</v>
      </c>
      <c r="E27" s="882">
        <v>831.58</v>
      </c>
      <c r="F27" s="882">
        <v>759.81</v>
      </c>
      <c r="G27" s="882">
        <v>71.770000000000095</v>
      </c>
    </row>
    <row r="28" spans="2:9" ht="16" customHeight="1">
      <c r="C28" s="880">
        <v>2022</v>
      </c>
      <c r="D28" s="881" t="s">
        <v>838</v>
      </c>
      <c r="E28" s="882">
        <v>824</v>
      </c>
      <c r="F28" s="882">
        <v>749.38</v>
      </c>
      <c r="G28" s="882">
        <v>74.62</v>
      </c>
    </row>
    <row r="29" spans="2:9" ht="16" customHeight="1">
      <c r="C29" s="880">
        <v>2022</v>
      </c>
      <c r="D29" s="881" t="s">
        <v>827</v>
      </c>
      <c r="E29" s="885">
        <v>836.45</v>
      </c>
      <c r="F29" s="882">
        <v>746.68</v>
      </c>
      <c r="G29" s="882">
        <v>89.770000000000095</v>
      </c>
    </row>
    <row r="30" spans="2:9" ht="16" customHeight="1">
      <c r="C30" s="880">
        <v>2022</v>
      </c>
      <c r="D30" s="881" t="s">
        <v>828</v>
      </c>
      <c r="E30" s="882">
        <v>798.65</v>
      </c>
      <c r="F30" s="882">
        <v>729.72</v>
      </c>
      <c r="G30" s="882">
        <v>68.92999999999995</v>
      </c>
    </row>
    <row r="31" spans="2:9" ht="16" customHeight="1">
      <c r="C31" s="880">
        <v>2022</v>
      </c>
      <c r="D31" s="881" t="s">
        <v>839</v>
      </c>
      <c r="E31" s="882">
        <v>798.89</v>
      </c>
      <c r="F31" s="882">
        <v>750.26</v>
      </c>
      <c r="G31" s="882">
        <v>48.629999999999995</v>
      </c>
    </row>
    <row r="32" spans="2:9" ht="16" customHeight="1">
      <c r="C32" s="880">
        <v>2022</v>
      </c>
      <c r="D32" s="881" t="s">
        <v>830</v>
      </c>
      <c r="E32" s="882">
        <v>798.26</v>
      </c>
      <c r="F32" s="882">
        <v>720.51</v>
      </c>
      <c r="G32" s="882">
        <v>77.75</v>
      </c>
    </row>
    <row r="33" spans="3:7" ht="16" customHeight="1">
      <c r="C33" s="880">
        <v>2022</v>
      </c>
      <c r="D33" s="881" t="s">
        <v>831</v>
      </c>
      <c r="E33" s="882">
        <v>791.63</v>
      </c>
      <c r="F33" s="882">
        <v>711.04</v>
      </c>
      <c r="G33" s="882">
        <v>80.590000000000032</v>
      </c>
    </row>
    <row r="34" spans="3:7" ht="16" customHeight="1">
      <c r="C34" s="880">
        <v>2022</v>
      </c>
      <c r="D34" s="881" t="s">
        <v>832</v>
      </c>
      <c r="E34" s="882">
        <v>804.11</v>
      </c>
      <c r="F34" s="882">
        <v>727.8</v>
      </c>
      <c r="G34" s="882">
        <v>76.310000000000059</v>
      </c>
    </row>
    <row r="35" spans="3:7" ht="16" customHeight="1">
      <c r="C35" s="880">
        <v>2022</v>
      </c>
      <c r="D35" s="881" t="s">
        <v>833</v>
      </c>
      <c r="E35" s="882">
        <v>804.72</v>
      </c>
      <c r="F35" s="882">
        <v>724.52</v>
      </c>
      <c r="G35" s="882">
        <v>80.200000000000045</v>
      </c>
    </row>
    <row r="36" spans="3:7" ht="16" customHeight="1">
      <c r="C36" s="880">
        <v>2022</v>
      </c>
      <c r="D36" s="881" t="s">
        <v>834</v>
      </c>
      <c r="E36" s="882">
        <v>815.95</v>
      </c>
      <c r="F36" s="882">
        <v>716.73</v>
      </c>
      <c r="G36" s="882">
        <v>99.220000000000027</v>
      </c>
    </row>
    <row r="37" spans="3:7" ht="16" customHeight="1">
      <c r="C37" s="880">
        <v>2022</v>
      </c>
      <c r="D37" s="881" t="s">
        <v>835</v>
      </c>
      <c r="E37" s="882">
        <v>800.48</v>
      </c>
      <c r="F37" s="882">
        <v>718.77</v>
      </c>
      <c r="G37" s="882">
        <v>81.710000000000036</v>
      </c>
    </row>
    <row r="38" spans="3:7" ht="15.5">
      <c r="C38" s="880">
        <v>2021</v>
      </c>
      <c r="D38" s="881" t="s">
        <v>836</v>
      </c>
      <c r="E38" s="882">
        <v>793.98</v>
      </c>
      <c r="F38" s="882">
        <v>704.99</v>
      </c>
      <c r="G38" s="882">
        <v>88.990000000000009</v>
      </c>
    </row>
    <row r="39" spans="3:7" ht="15.5">
      <c r="C39" s="880">
        <v>2021</v>
      </c>
      <c r="D39" s="881" t="s">
        <v>837</v>
      </c>
      <c r="E39" s="882">
        <v>764.91</v>
      </c>
      <c r="F39" s="882">
        <v>695.33</v>
      </c>
      <c r="G39" s="882">
        <v>69.579999999999927</v>
      </c>
    </row>
    <row r="40" spans="3:7" ht="15.5">
      <c r="C40" s="880">
        <v>2021</v>
      </c>
      <c r="D40" s="881" t="s">
        <v>838</v>
      </c>
      <c r="E40" s="882">
        <v>761.5</v>
      </c>
      <c r="F40" s="882">
        <v>685.9</v>
      </c>
      <c r="G40" s="882">
        <v>75.600000000000023</v>
      </c>
    </row>
    <row r="41" spans="3:7" ht="15.5">
      <c r="C41" s="880">
        <v>2021</v>
      </c>
      <c r="D41" s="881" t="s">
        <v>827</v>
      </c>
      <c r="E41" s="882">
        <v>765.18</v>
      </c>
      <c r="F41" s="882">
        <v>686.44</v>
      </c>
      <c r="G41" s="882">
        <v>78.739999999999895</v>
      </c>
    </row>
    <row r="42" spans="3:7" ht="15.5">
      <c r="C42" s="880">
        <v>2021</v>
      </c>
      <c r="D42" s="881" t="s">
        <v>828</v>
      </c>
      <c r="E42" s="882">
        <v>737.28</v>
      </c>
      <c r="F42" s="882">
        <v>651.5</v>
      </c>
      <c r="G42" s="882">
        <v>85.779999999999973</v>
      </c>
    </row>
    <row r="43" spans="3:7" ht="15.5">
      <c r="C43" s="880">
        <v>2021</v>
      </c>
      <c r="D43" s="881" t="s">
        <v>839</v>
      </c>
      <c r="E43" s="882">
        <v>738.57</v>
      </c>
      <c r="F43" s="882">
        <v>665.48</v>
      </c>
      <c r="G43" s="882">
        <v>73.090000000000032</v>
      </c>
    </row>
    <row r="44" spans="3:7" ht="15.5">
      <c r="C44" s="880">
        <v>2021</v>
      </c>
      <c r="D44" s="881" t="s">
        <v>830</v>
      </c>
      <c r="E44" s="882">
        <v>733.66</v>
      </c>
      <c r="F44" s="882">
        <v>649.5</v>
      </c>
      <c r="G44" s="882">
        <v>84.159999999999968</v>
      </c>
    </row>
    <row r="45" spans="3:7" ht="15.5">
      <c r="C45" s="880">
        <v>2021</v>
      </c>
      <c r="D45" s="881" t="s">
        <v>831</v>
      </c>
      <c r="E45" s="882">
        <v>747.22</v>
      </c>
      <c r="F45" s="882">
        <v>665.5</v>
      </c>
      <c r="G45" s="882">
        <v>81.720000000000027</v>
      </c>
    </row>
    <row r="46" spans="3:7" ht="15.5">
      <c r="C46" s="880">
        <v>2021</v>
      </c>
      <c r="D46" s="881" t="s">
        <v>832</v>
      </c>
      <c r="E46" s="882">
        <v>742.37</v>
      </c>
      <c r="F46" s="882">
        <v>667.5</v>
      </c>
      <c r="G46" s="882">
        <v>74.87</v>
      </c>
    </row>
    <row r="47" spans="3:7" ht="15.5">
      <c r="C47" s="880">
        <v>2021</v>
      </c>
      <c r="D47" s="881" t="s">
        <v>833</v>
      </c>
      <c r="E47" s="882">
        <v>739.9</v>
      </c>
      <c r="F47" s="882">
        <v>673.1</v>
      </c>
      <c r="G47" s="882">
        <v>66.799999999999955</v>
      </c>
    </row>
    <row r="48" spans="3:7" ht="15.5">
      <c r="C48" s="880">
        <v>2021</v>
      </c>
      <c r="D48" s="881" t="s">
        <v>834</v>
      </c>
      <c r="E48" s="882">
        <v>722.56</v>
      </c>
      <c r="F48" s="882">
        <v>664.8</v>
      </c>
      <c r="G48" s="882">
        <v>57.759999999999991</v>
      </c>
    </row>
    <row r="49" spans="3:7" ht="15.5">
      <c r="C49" s="880">
        <v>2021</v>
      </c>
      <c r="D49" s="881" t="s">
        <v>835</v>
      </c>
      <c r="E49" s="882">
        <v>726.1</v>
      </c>
      <c r="F49" s="882">
        <v>661.1</v>
      </c>
      <c r="G49" s="882">
        <v>65</v>
      </c>
    </row>
    <row r="50" spans="3:7" ht="15.5">
      <c r="C50" s="880">
        <v>2020</v>
      </c>
      <c r="D50" s="881" t="s">
        <v>836</v>
      </c>
      <c r="E50" s="882">
        <v>737.24</v>
      </c>
      <c r="F50" s="882">
        <v>689</v>
      </c>
      <c r="G50" s="882">
        <v>48.240000000000009</v>
      </c>
    </row>
    <row r="51" spans="3:7" ht="15.5">
      <c r="C51" s="880">
        <v>2020</v>
      </c>
      <c r="D51" s="881" t="s">
        <v>837</v>
      </c>
      <c r="E51" s="882">
        <v>736.7</v>
      </c>
      <c r="F51" s="882">
        <v>662.7</v>
      </c>
      <c r="G51" s="882">
        <v>74</v>
      </c>
    </row>
    <row r="52" spans="3:7" ht="15.5">
      <c r="C52" s="880">
        <v>2020</v>
      </c>
      <c r="D52" s="881" t="s">
        <v>838</v>
      </c>
      <c r="E52" s="882">
        <v>687.04</v>
      </c>
      <c r="F52" s="882">
        <v>628.9</v>
      </c>
      <c r="G52" s="882">
        <v>58.139999999999986</v>
      </c>
    </row>
    <row r="53" spans="3:7" ht="15.5">
      <c r="C53" s="880">
        <v>2020</v>
      </c>
      <c r="D53" s="881" t="s">
        <v>827</v>
      </c>
      <c r="E53" s="882">
        <v>696.79</v>
      </c>
      <c r="F53" s="882">
        <v>625.79999999999995</v>
      </c>
      <c r="G53" s="882">
        <v>70.990000000000009</v>
      </c>
    </row>
    <row r="54" spans="3:7" ht="15.5">
      <c r="C54" s="880">
        <v>2020</v>
      </c>
      <c r="D54" s="881" t="s">
        <v>828</v>
      </c>
      <c r="E54" s="882">
        <v>683.65</v>
      </c>
      <c r="F54" s="882">
        <v>614</v>
      </c>
      <c r="G54" s="882">
        <v>69.649999999999977</v>
      </c>
    </row>
    <row r="55" spans="3:7" ht="15.5">
      <c r="C55" s="880">
        <v>2020</v>
      </c>
      <c r="D55" s="881" t="s">
        <v>839</v>
      </c>
      <c r="E55" s="882">
        <v>675.3</v>
      </c>
      <c r="F55" s="882">
        <v>601.4</v>
      </c>
      <c r="G55" s="882">
        <v>73.899999999999977</v>
      </c>
    </row>
    <row r="56" spans="3:7" ht="15.5">
      <c r="C56" s="880">
        <v>2020</v>
      </c>
      <c r="D56" s="881" t="s">
        <v>830</v>
      </c>
      <c r="E56" s="882">
        <v>660.5</v>
      </c>
      <c r="F56" s="882">
        <v>587.70000000000005</v>
      </c>
      <c r="G56" s="882">
        <v>72.799999999999955</v>
      </c>
    </row>
    <row r="57" spans="3:7" ht="15.5">
      <c r="C57" s="880">
        <v>2020</v>
      </c>
      <c r="D57" s="881" t="s">
        <v>831</v>
      </c>
      <c r="E57" s="882">
        <v>639.9</v>
      </c>
      <c r="F57" s="882">
        <v>564.79999999999995</v>
      </c>
      <c r="G57" s="882">
        <v>75.100000000000023</v>
      </c>
    </row>
    <row r="58" spans="3:7" ht="15.5">
      <c r="C58" s="880">
        <v>2020</v>
      </c>
      <c r="D58" s="881" t="s">
        <v>832</v>
      </c>
      <c r="E58" s="882">
        <v>588.5</v>
      </c>
      <c r="F58" s="882">
        <v>530.20000000000005</v>
      </c>
      <c r="G58" s="882">
        <v>58.299999999999955</v>
      </c>
    </row>
    <row r="59" spans="3:7" ht="15.5">
      <c r="C59" s="880">
        <v>2020</v>
      </c>
      <c r="D59" s="881" t="s">
        <v>833</v>
      </c>
      <c r="E59" s="882">
        <v>694.5</v>
      </c>
      <c r="F59" s="882">
        <v>622.5</v>
      </c>
      <c r="G59" s="882">
        <v>72</v>
      </c>
    </row>
    <row r="60" spans="3:7" ht="15.5">
      <c r="C60" s="880">
        <v>2020</v>
      </c>
      <c r="D60" s="881" t="s">
        <v>834</v>
      </c>
      <c r="E60" s="882">
        <v>728.7</v>
      </c>
      <c r="F60" s="882">
        <v>640.6</v>
      </c>
      <c r="G60" s="882">
        <v>88.100000000000023</v>
      </c>
    </row>
    <row r="61" spans="3:7" ht="15.5">
      <c r="C61" s="880">
        <v>2020</v>
      </c>
      <c r="D61" s="881" t="s">
        <v>835</v>
      </c>
      <c r="E61" s="882">
        <v>726.4</v>
      </c>
      <c r="F61" s="882">
        <v>669</v>
      </c>
      <c r="G61" s="882">
        <v>57.399999999999977</v>
      </c>
    </row>
    <row r="62" spans="3:7" ht="15.5">
      <c r="C62" s="880">
        <v>2019</v>
      </c>
      <c r="D62" s="881" t="s">
        <v>836</v>
      </c>
      <c r="E62" s="882">
        <v>723.76128902199537</v>
      </c>
      <c r="F62" s="882">
        <v>629.45506290842093</v>
      </c>
      <c r="G62" s="882">
        <f>E62-F62</f>
        <v>94.306226113574439</v>
      </c>
    </row>
    <row r="63" spans="3:7" ht="15.5">
      <c r="C63" s="880">
        <v>2019</v>
      </c>
      <c r="D63" s="881" t="s">
        <v>837</v>
      </c>
      <c r="E63" s="882">
        <v>710.79297025011306</v>
      </c>
      <c r="F63" s="882">
        <v>619.85785856988377</v>
      </c>
      <c r="G63" s="882">
        <f t="shared" ref="G63:G126" si="1">E63-F63</f>
        <v>90.935111680229284</v>
      </c>
    </row>
    <row r="64" spans="3:7" ht="15.5">
      <c r="C64" s="880">
        <v>2019</v>
      </c>
      <c r="D64" s="881" t="s">
        <v>838</v>
      </c>
      <c r="E64" s="882">
        <v>688.49183400001766</v>
      </c>
      <c r="F64" s="882">
        <v>600.47288800004094</v>
      </c>
      <c r="G64" s="882">
        <f t="shared" si="1"/>
        <v>88.018945999976722</v>
      </c>
    </row>
    <row r="65" spans="3:7" ht="15.5">
      <c r="C65" s="880">
        <v>2019</v>
      </c>
      <c r="D65" s="881" t="s">
        <v>827</v>
      </c>
      <c r="E65" s="882">
        <v>699.34200725021242</v>
      </c>
      <c r="F65" s="882">
        <v>595.60875292167907</v>
      </c>
      <c r="G65" s="882">
        <f t="shared" si="1"/>
        <v>103.73325432853335</v>
      </c>
    </row>
    <row r="66" spans="3:7" ht="15.5">
      <c r="C66" s="880">
        <v>2019</v>
      </c>
      <c r="D66" s="881" t="s">
        <v>828</v>
      </c>
      <c r="E66" s="882">
        <v>653.37935700040043</v>
      </c>
      <c r="F66" s="882">
        <v>602.83179524994216</v>
      </c>
      <c r="G66" s="882">
        <f t="shared" si="1"/>
        <v>50.547561750458271</v>
      </c>
    </row>
    <row r="67" spans="3:7" ht="15.5">
      <c r="C67" s="880">
        <v>2019</v>
      </c>
      <c r="D67" s="881" t="s">
        <v>839</v>
      </c>
      <c r="E67" s="882">
        <v>642.69216261665179</v>
      </c>
      <c r="F67" s="882">
        <v>582.29763600025706</v>
      </c>
      <c r="G67" s="882">
        <f t="shared" si="1"/>
        <v>60.394526616394728</v>
      </c>
    </row>
    <row r="68" spans="3:7" ht="15.5">
      <c r="C68" s="880">
        <v>2019</v>
      </c>
      <c r="D68" s="881" t="s">
        <v>830</v>
      </c>
      <c r="E68" s="882">
        <v>648.02417484791863</v>
      </c>
      <c r="F68" s="882">
        <v>571.74204374988039</v>
      </c>
      <c r="G68" s="882">
        <f t="shared" si="1"/>
        <v>76.282131098038235</v>
      </c>
    </row>
    <row r="69" spans="3:7" ht="15.5">
      <c r="C69" s="880">
        <v>2019</v>
      </c>
      <c r="D69" s="881" t="s">
        <v>831</v>
      </c>
      <c r="E69" s="882">
        <v>651.11930965864485</v>
      </c>
      <c r="F69" s="882">
        <v>578.44617484791866</v>
      </c>
      <c r="G69" s="882">
        <f t="shared" si="1"/>
        <v>72.673134810726197</v>
      </c>
    </row>
    <row r="70" spans="3:7" ht="15.5">
      <c r="C70" s="880">
        <v>2019</v>
      </c>
      <c r="D70" s="881" t="s">
        <v>832</v>
      </c>
      <c r="E70" s="882">
        <v>661.97449571612856</v>
      </c>
      <c r="F70" s="882">
        <v>584.16537430431652</v>
      </c>
      <c r="G70" s="882">
        <f t="shared" si="1"/>
        <v>77.809121411812043</v>
      </c>
    </row>
    <row r="71" spans="3:7" ht="15.5">
      <c r="C71" s="880">
        <v>2019</v>
      </c>
      <c r="D71" s="881" t="s">
        <v>833</v>
      </c>
      <c r="E71" s="882">
        <v>656.22468900021431</v>
      </c>
      <c r="F71" s="882">
        <v>600.04896200011399</v>
      </c>
      <c r="G71" s="882">
        <f t="shared" si="1"/>
        <v>56.175727000100323</v>
      </c>
    </row>
    <row r="72" spans="3:7" ht="15.5">
      <c r="C72" s="880">
        <v>2019</v>
      </c>
      <c r="D72" s="881" t="s">
        <v>834</v>
      </c>
      <c r="E72" s="882">
        <v>661.05231962507207</v>
      </c>
      <c r="F72" s="882">
        <v>595.09918921886026</v>
      </c>
      <c r="G72" s="882">
        <f t="shared" si="1"/>
        <v>65.953130406211812</v>
      </c>
    </row>
    <row r="73" spans="3:7" ht="15.5">
      <c r="C73" s="880">
        <v>2019</v>
      </c>
      <c r="D73" s="881" t="s">
        <v>835</v>
      </c>
      <c r="E73" s="882">
        <v>694.89888800004098</v>
      </c>
      <c r="F73" s="882">
        <v>589.29230175005239</v>
      </c>
      <c r="G73" s="882">
        <f t="shared" si="1"/>
        <v>105.6065862499886</v>
      </c>
    </row>
    <row r="74" spans="3:7" ht="15.5">
      <c r="C74" s="880">
        <v>2018</v>
      </c>
      <c r="D74" s="881" t="s">
        <v>836</v>
      </c>
      <c r="E74" s="882">
        <v>645.39609000011058</v>
      </c>
      <c r="F74" s="882">
        <v>596.20394374985392</v>
      </c>
      <c r="G74" s="882">
        <f t="shared" si="1"/>
        <v>49.192146250256656</v>
      </c>
    </row>
    <row r="75" spans="3:7" ht="15.5">
      <c r="C75" s="880">
        <v>2018</v>
      </c>
      <c r="D75" s="881" t="s">
        <v>837</v>
      </c>
      <c r="E75" s="882">
        <v>628.45651769405026</v>
      </c>
      <c r="F75" s="882">
        <v>585.54478500000005</v>
      </c>
      <c r="G75" s="882">
        <f t="shared" si="1"/>
        <v>42.911732694050215</v>
      </c>
    </row>
    <row r="76" spans="3:7" ht="15.5">
      <c r="C76" s="880">
        <v>2018</v>
      </c>
      <c r="D76" s="881" t="s">
        <v>838</v>
      </c>
      <c r="E76" s="882">
        <v>627.24935368742263</v>
      </c>
      <c r="F76" s="882">
        <v>571.08997062511173</v>
      </c>
      <c r="G76" s="882">
        <f t="shared" si="1"/>
        <v>56.159383062310894</v>
      </c>
    </row>
    <row r="77" spans="3:7" ht="15.5">
      <c r="C77" s="880">
        <v>2018</v>
      </c>
      <c r="D77" s="881" t="s">
        <v>827</v>
      </c>
      <c r="E77" s="882">
        <v>636.65597981256883</v>
      </c>
      <c r="F77" s="882">
        <v>587.04697981256891</v>
      </c>
      <c r="G77" s="882">
        <f t="shared" si="1"/>
        <v>49.608999999999924</v>
      </c>
    </row>
    <row r="78" spans="3:7" ht="15.5">
      <c r="C78" s="880">
        <v>2018</v>
      </c>
      <c r="D78" s="881" t="s">
        <v>828</v>
      </c>
      <c r="E78" s="882">
        <v>644.78902637499993</v>
      </c>
      <c r="F78" s="882">
        <v>574.73638837499993</v>
      </c>
      <c r="G78" s="882">
        <f t="shared" si="1"/>
        <v>70.052638000000002</v>
      </c>
    </row>
    <row r="79" spans="3:7" ht="15.5">
      <c r="C79" s="880">
        <v>2018</v>
      </c>
      <c r="D79" s="881" t="s">
        <v>839</v>
      </c>
      <c r="E79" s="882">
        <v>605.22613537524967</v>
      </c>
      <c r="F79" s="882">
        <v>557.66880528125</v>
      </c>
      <c r="G79" s="882">
        <f t="shared" si="1"/>
        <v>47.557330093999667</v>
      </c>
    </row>
    <row r="80" spans="3:7" ht="15.5">
      <c r="C80" s="880">
        <v>2018</v>
      </c>
      <c r="D80" s="881" t="s">
        <v>830</v>
      </c>
      <c r="E80" s="882">
        <v>603.88325220714296</v>
      </c>
      <c r="F80" s="882">
        <v>563.44125220714295</v>
      </c>
      <c r="G80" s="882">
        <f t="shared" si="1"/>
        <v>40.442000000000007</v>
      </c>
    </row>
    <row r="81" spans="3:7" ht="15.5">
      <c r="C81" s="880">
        <v>2018</v>
      </c>
      <c r="D81" s="881" t="s">
        <v>831</v>
      </c>
      <c r="E81" s="882">
        <v>637.25569499988819</v>
      </c>
      <c r="F81" s="882">
        <v>568.19829823186217</v>
      </c>
      <c r="G81" s="882">
        <f t="shared" si="1"/>
        <v>69.057396768026024</v>
      </c>
    </row>
    <row r="82" spans="3:7" ht="15.5">
      <c r="C82" s="880">
        <v>2018</v>
      </c>
      <c r="D82" s="881" t="s">
        <v>832</v>
      </c>
      <c r="E82" s="882">
        <v>611.79095600003438</v>
      </c>
      <c r="F82" s="882">
        <v>562.20545600003436</v>
      </c>
      <c r="G82" s="882">
        <f t="shared" si="1"/>
        <v>49.585500000000025</v>
      </c>
    </row>
    <row r="83" spans="3:7" ht="15.5">
      <c r="C83" s="880">
        <v>2018</v>
      </c>
      <c r="D83" s="881" t="s">
        <v>833</v>
      </c>
      <c r="E83" s="882">
        <v>610.63079999996557</v>
      </c>
      <c r="F83" s="882">
        <v>558.24379999996563</v>
      </c>
      <c r="G83" s="882">
        <f t="shared" si="1"/>
        <v>52.386999999999944</v>
      </c>
    </row>
    <row r="84" spans="3:7" ht="15.5">
      <c r="C84" s="880">
        <v>2018</v>
      </c>
      <c r="D84" s="881" t="s">
        <v>834</v>
      </c>
      <c r="E84" s="882">
        <v>627.41938599989658</v>
      </c>
      <c r="F84" s="882">
        <v>576.29733900003453</v>
      </c>
      <c r="G84" s="882">
        <f t="shared" si="1"/>
        <v>51.12204699986205</v>
      </c>
    </row>
    <row r="85" spans="3:7" ht="15.5">
      <c r="C85" s="880">
        <v>2018</v>
      </c>
      <c r="D85" s="881" t="s">
        <v>835</v>
      </c>
      <c r="E85" s="882">
        <v>631.97373600000833</v>
      </c>
      <c r="F85" s="882">
        <v>574.72031300003437</v>
      </c>
      <c r="G85" s="882">
        <f t="shared" si="1"/>
        <v>57.253422999973964</v>
      </c>
    </row>
    <row r="86" spans="3:7" ht="15.5">
      <c r="C86" s="880">
        <v>2017</v>
      </c>
      <c r="D86" s="881" t="s">
        <v>836</v>
      </c>
      <c r="E86" s="882">
        <v>606.80152100007729</v>
      </c>
      <c r="F86" s="882">
        <v>562.45133499999997</v>
      </c>
      <c r="G86" s="882">
        <f t="shared" si="1"/>
        <v>44.350186000077315</v>
      </c>
    </row>
    <row r="87" spans="3:7" ht="15.5">
      <c r="C87" s="880">
        <v>2017</v>
      </c>
      <c r="D87" s="881" t="s">
        <v>837</v>
      </c>
      <c r="E87" s="882">
        <v>625.2698380000345</v>
      </c>
      <c r="F87" s="882">
        <v>557.49569600010341</v>
      </c>
      <c r="G87" s="882">
        <f t="shared" si="1"/>
        <v>67.774141999931089</v>
      </c>
    </row>
    <row r="88" spans="3:7" ht="15.5">
      <c r="C88" s="880">
        <v>2017</v>
      </c>
      <c r="D88" s="881" t="s">
        <v>838</v>
      </c>
      <c r="E88" s="882">
        <v>597.3662690001463</v>
      </c>
      <c r="F88" s="882">
        <v>540.06426900014628</v>
      </c>
      <c r="G88" s="882">
        <f t="shared" si="1"/>
        <v>57.302000000000021</v>
      </c>
    </row>
    <row r="89" spans="3:7" ht="15.5">
      <c r="C89" s="880">
        <v>2017</v>
      </c>
      <c r="D89" s="881" t="s">
        <v>827</v>
      </c>
      <c r="E89" s="882">
        <v>607.03307199996379</v>
      </c>
      <c r="F89" s="882">
        <v>535.53507199996375</v>
      </c>
      <c r="G89" s="882">
        <f t="shared" si="1"/>
        <v>71.498000000000047</v>
      </c>
    </row>
    <row r="90" spans="3:7" ht="15.5">
      <c r="C90" s="880">
        <v>2017</v>
      </c>
      <c r="D90" s="881" t="s">
        <v>828</v>
      </c>
      <c r="E90" s="882">
        <v>583.41195099998276</v>
      </c>
      <c r="F90" s="882">
        <v>533.7785019999161</v>
      </c>
      <c r="G90" s="882">
        <f t="shared" si="1"/>
        <v>49.633449000066662</v>
      </c>
    </row>
    <row r="91" spans="3:7" ht="15.5">
      <c r="C91" s="880">
        <v>2017</v>
      </c>
      <c r="D91" s="881" t="s">
        <v>839</v>
      </c>
      <c r="E91" s="882">
        <v>580.80510000000663</v>
      </c>
      <c r="F91" s="882">
        <v>525.54099999994833</v>
      </c>
      <c r="G91" s="882">
        <f t="shared" si="1"/>
        <v>55.264100000058306</v>
      </c>
    </row>
    <row r="92" spans="3:7" ht="15.5">
      <c r="C92" s="880">
        <v>2017</v>
      </c>
      <c r="D92" s="881" t="s">
        <v>830</v>
      </c>
      <c r="E92" s="882">
        <v>580.23182911080016</v>
      </c>
      <c r="F92" s="882">
        <v>525.81582911080022</v>
      </c>
      <c r="G92" s="882">
        <f t="shared" si="1"/>
        <v>54.41599999999994</v>
      </c>
    </row>
    <row r="93" spans="3:7" ht="15.5">
      <c r="C93" s="880">
        <v>2017</v>
      </c>
      <c r="D93" s="881" t="s">
        <v>831</v>
      </c>
      <c r="E93" s="882">
        <v>577.3007699999763</v>
      </c>
      <c r="F93" s="882">
        <v>526.23202000004108</v>
      </c>
      <c r="G93" s="882">
        <f t="shared" si="1"/>
        <v>51.068749999935221</v>
      </c>
    </row>
    <row r="94" spans="3:7" ht="15.5">
      <c r="C94" s="880">
        <v>2017</v>
      </c>
      <c r="D94" s="881" t="s">
        <v>832</v>
      </c>
      <c r="E94" s="882">
        <v>564.13581999987093</v>
      </c>
      <c r="F94" s="882">
        <v>528.0357500000988</v>
      </c>
      <c r="G94" s="882">
        <f t="shared" si="1"/>
        <v>36.100069999772131</v>
      </c>
    </row>
    <row r="95" spans="3:7" ht="15.5">
      <c r="C95" s="880">
        <v>2017</v>
      </c>
      <c r="D95" s="881" t="s">
        <v>833</v>
      </c>
      <c r="E95" s="882">
        <v>584.150934141525</v>
      </c>
      <c r="F95" s="882">
        <v>533.64423830607643</v>
      </c>
      <c r="G95" s="882">
        <f t="shared" si="1"/>
        <v>50.506695835448568</v>
      </c>
    </row>
    <row r="96" spans="3:7" ht="15.5">
      <c r="C96" s="880">
        <v>2017</v>
      </c>
      <c r="D96" s="881" t="s">
        <v>834</v>
      </c>
      <c r="E96" s="882">
        <v>596.07197000001077</v>
      </c>
      <c r="F96" s="882">
        <v>531.31138000004501</v>
      </c>
      <c r="G96" s="882">
        <f t="shared" si="1"/>
        <v>64.760589999965759</v>
      </c>
    </row>
    <row r="97" spans="3:7" ht="15.5">
      <c r="C97" s="880">
        <v>2017</v>
      </c>
      <c r="D97" s="881" t="s">
        <v>835</v>
      </c>
      <c r="E97" s="882">
        <v>592.10000999997635</v>
      </c>
      <c r="F97" s="882">
        <v>546.41520000015282</v>
      </c>
      <c r="G97" s="882">
        <f t="shared" si="1"/>
        <v>45.684809999823528</v>
      </c>
    </row>
    <row r="98" spans="3:7" ht="15.5">
      <c r="C98" s="880">
        <v>2016</v>
      </c>
      <c r="D98" s="881" t="s">
        <v>836</v>
      </c>
      <c r="E98" s="882">
        <v>574.00355300005174</v>
      </c>
      <c r="F98" s="882">
        <v>534.11165599999993</v>
      </c>
      <c r="G98" s="882">
        <f t="shared" si="1"/>
        <v>39.891897000051813</v>
      </c>
    </row>
    <row r="99" spans="3:7" ht="15.5">
      <c r="C99" s="880">
        <v>2016</v>
      </c>
      <c r="D99" s="881" t="s">
        <v>837</v>
      </c>
      <c r="E99" s="882">
        <v>579.27873322732273</v>
      </c>
      <c r="F99" s="882">
        <v>527.21209717527984</v>
      </c>
      <c r="G99" s="882">
        <f t="shared" si="1"/>
        <v>52.066636052042895</v>
      </c>
    </row>
    <row r="100" spans="3:7" ht="15.5">
      <c r="C100" s="880">
        <v>2016</v>
      </c>
      <c r="D100" s="881" t="s">
        <v>838</v>
      </c>
      <c r="E100" s="882">
        <v>557.40187999984937</v>
      </c>
      <c r="F100" s="882">
        <v>524.76525999997966</v>
      </c>
      <c r="G100" s="882">
        <f t="shared" si="1"/>
        <v>32.636619999869708</v>
      </c>
    </row>
    <row r="101" spans="3:7" ht="15.5">
      <c r="C101" s="880">
        <v>2016</v>
      </c>
      <c r="D101" s="881" t="s">
        <v>827</v>
      </c>
      <c r="E101" s="882">
        <v>574.42813000010528</v>
      </c>
      <c r="F101" s="882">
        <v>505.53213000010527</v>
      </c>
      <c r="G101" s="882">
        <f t="shared" si="1"/>
        <v>68.896000000000015</v>
      </c>
    </row>
    <row r="102" spans="3:7" ht="15.5">
      <c r="C102" s="880">
        <v>2016</v>
      </c>
      <c r="D102" s="881" t="s">
        <v>828</v>
      </c>
      <c r="E102" s="882">
        <v>573.1382099999696</v>
      </c>
      <c r="F102" s="882">
        <v>516.05420999996954</v>
      </c>
      <c r="G102" s="882">
        <f t="shared" si="1"/>
        <v>57.08400000000006</v>
      </c>
    </row>
    <row r="103" spans="3:7" ht="15.5">
      <c r="C103" s="880">
        <v>2016</v>
      </c>
      <c r="D103" s="881" t="s">
        <v>839</v>
      </c>
      <c r="E103" s="882">
        <v>564.34958000009453</v>
      </c>
      <c r="F103" s="882">
        <v>517.81223000000659</v>
      </c>
      <c r="G103" s="882">
        <f t="shared" si="1"/>
        <v>46.53735000008794</v>
      </c>
    </row>
    <row r="104" spans="3:7" ht="15.5">
      <c r="C104" s="880">
        <v>2016</v>
      </c>
      <c r="D104" s="881" t="s">
        <v>830</v>
      </c>
      <c r="E104" s="882">
        <v>563.25129000000209</v>
      </c>
      <c r="F104" s="882">
        <v>517.80329000000211</v>
      </c>
      <c r="G104" s="882">
        <f t="shared" si="1"/>
        <v>45.447999999999979</v>
      </c>
    </row>
    <row r="105" spans="3:7" ht="15.5">
      <c r="C105" s="880">
        <v>2016</v>
      </c>
      <c r="D105" s="881" t="s">
        <v>831</v>
      </c>
      <c r="E105" s="882">
        <v>561.62927000010325</v>
      </c>
      <c r="F105" s="882">
        <v>515.35340200010319</v>
      </c>
      <c r="G105" s="882">
        <f t="shared" si="1"/>
        <v>46.27586800000006</v>
      </c>
    </row>
    <row r="106" spans="3:7" ht="15.5">
      <c r="C106" s="880">
        <v>2016</v>
      </c>
      <c r="D106" s="881" t="s">
        <v>832</v>
      </c>
      <c r="E106" s="882">
        <v>546.58708999988778</v>
      </c>
      <c r="F106" s="882">
        <v>517.14776000009306</v>
      </c>
      <c r="G106" s="882">
        <f t="shared" si="1"/>
        <v>29.439329999794722</v>
      </c>
    </row>
    <row r="107" spans="3:7" ht="15.5">
      <c r="C107" s="880">
        <v>2016</v>
      </c>
      <c r="D107" s="881" t="s">
        <v>833</v>
      </c>
      <c r="E107" s="882">
        <v>554.56254999999669</v>
      </c>
      <c r="F107" s="882">
        <v>513.14254999999662</v>
      </c>
      <c r="G107" s="882">
        <f t="shared" si="1"/>
        <v>41.420000000000073</v>
      </c>
    </row>
    <row r="108" spans="3:7" ht="15.5">
      <c r="C108" s="880">
        <v>2016</v>
      </c>
      <c r="D108" s="881" t="s">
        <v>834</v>
      </c>
      <c r="E108" s="882">
        <v>554.92058099999997</v>
      </c>
      <c r="F108" s="882">
        <v>522.19658100000004</v>
      </c>
      <c r="G108" s="882">
        <f t="shared" si="1"/>
        <v>32.723999999999933</v>
      </c>
    </row>
    <row r="109" spans="3:7" ht="15.5">
      <c r="C109" s="880">
        <v>2016</v>
      </c>
      <c r="D109" s="881" t="s">
        <v>835</v>
      </c>
      <c r="E109" s="882">
        <v>553.81682000011153</v>
      </c>
      <c r="F109" s="882">
        <v>510.17534999999202</v>
      </c>
      <c r="G109" s="882">
        <f t="shared" si="1"/>
        <v>43.641470000119511</v>
      </c>
    </row>
    <row r="110" spans="3:7" ht="15.5">
      <c r="C110" s="880">
        <v>2015</v>
      </c>
      <c r="D110" s="881" t="s">
        <v>836</v>
      </c>
      <c r="E110" s="882">
        <v>560.09062999985451</v>
      </c>
      <c r="F110" s="882">
        <v>520.68462999985456</v>
      </c>
      <c r="G110" s="882">
        <f t="shared" si="1"/>
        <v>39.405999999999949</v>
      </c>
    </row>
    <row r="111" spans="3:7" ht="15.5">
      <c r="C111" s="880">
        <v>2015</v>
      </c>
      <c r="D111" s="881" t="s">
        <v>837</v>
      </c>
      <c r="E111" s="882">
        <v>544.2703399998868</v>
      </c>
      <c r="F111" s="882">
        <v>515.40992999999833</v>
      </c>
      <c r="G111" s="882">
        <f t="shared" si="1"/>
        <v>28.860409999888475</v>
      </c>
    </row>
    <row r="112" spans="3:7" ht="15.5">
      <c r="C112" s="880">
        <v>2015</v>
      </c>
      <c r="D112" s="881" t="s">
        <v>838</v>
      </c>
      <c r="E112" s="882">
        <v>523.02448000003437</v>
      </c>
      <c r="F112" s="882">
        <v>512.3744800000344</v>
      </c>
      <c r="G112" s="882">
        <f t="shared" si="1"/>
        <v>10.649999999999977</v>
      </c>
    </row>
    <row r="113" spans="3:7" ht="15.5">
      <c r="C113" s="880">
        <v>2015</v>
      </c>
      <c r="D113" s="881" t="s">
        <v>827</v>
      </c>
      <c r="E113" s="882">
        <v>519.21938999999998</v>
      </c>
      <c r="F113" s="882">
        <v>504.92271000002785</v>
      </c>
      <c r="G113" s="882">
        <f t="shared" si="1"/>
        <v>14.296679999972127</v>
      </c>
    </row>
    <row r="114" spans="3:7" ht="15.5">
      <c r="C114" s="880">
        <v>2015</v>
      </c>
      <c r="D114" s="881" t="s">
        <v>828</v>
      </c>
      <c r="E114" s="882">
        <v>528.39154600006793</v>
      </c>
      <c r="F114" s="882">
        <v>512.18354600006796</v>
      </c>
      <c r="G114" s="882">
        <f t="shared" si="1"/>
        <v>16.20799999999997</v>
      </c>
    </row>
    <row r="115" spans="3:7" ht="15.5">
      <c r="C115" s="880">
        <v>2015</v>
      </c>
      <c r="D115" s="881" t="s">
        <v>839</v>
      </c>
      <c r="E115" s="882">
        <v>509.9750299999655</v>
      </c>
      <c r="F115" s="882">
        <v>493.81058999993104</v>
      </c>
      <c r="G115" s="882">
        <f t="shared" si="1"/>
        <v>16.16444000003446</v>
      </c>
    </row>
    <row r="116" spans="3:7" ht="15.5">
      <c r="C116" s="880">
        <v>2015</v>
      </c>
      <c r="D116" s="881" t="s">
        <v>830</v>
      </c>
      <c r="E116" s="882">
        <v>503.631009999931</v>
      </c>
      <c r="F116" s="882">
        <v>491.24700999993104</v>
      </c>
      <c r="G116" s="882">
        <f t="shared" si="1"/>
        <v>12.383999999999958</v>
      </c>
    </row>
    <row r="117" spans="3:7" ht="15.5">
      <c r="C117" s="880">
        <v>2015</v>
      </c>
      <c r="D117" s="881" t="s">
        <v>831</v>
      </c>
      <c r="E117" s="882">
        <v>526.47544999993102</v>
      </c>
      <c r="F117" s="882">
        <v>502.30634999996562</v>
      </c>
      <c r="G117" s="882">
        <f t="shared" si="1"/>
        <v>24.169099999965397</v>
      </c>
    </row>
    <row r="118" spans="3:7" ht="15.5">
      <c r="C118" s="880">
        <v>2015</v>
      </c>
      <c r="D118" s="881" t="s">
        <v>832</v>
      </c>
      <c r="E118" s="882">
        <v>512.42987000003075</v>
      </c>
      <c r="F118" s="882">
        <v>496.57616499993105</v>
      </c>
      <c r="G118" s="882">
        <f t="shared" si="1"/>
        <v>15.853705000099694</v>
      </c>
    </row>
    <row r="119" spans="3:7" ht="15.5">
      <c r="C119" s="880">
        <v>2015</v>
      </c>
      <c r="D119" s="881" t="s">
        <v>833</v>
      </c>
      <c r="E119" s="882">
        <v>516.81510599997489</v>
      </c>
      <c r="F119" s="882">
        <v>505.30667799997491</v>
      </c>
      <c r="G119" s="882">
        <f t="shared" si="1"/>
        <v>11.508427999999981</v>
      </c>
    </row>
    <row r="120" spans="3:7" ht="15.5">
      <c r="C120" s="880">
        <v>2015</v>
      </c>
      <c r="D120" s="881" t="s">
        <v>834</v>
      </c>
      <c r="E120" s="882">
        <v>529.38745400000005</v>
      </c>
      <c r="F120" s="882">
        <v>516.94345400000009</v>
      </c>
      <c r="G120" s="882">
        <f t="shared" si="1"/>
        <v>12.44399999999996</v>
      </c>
    </row>
    <row r="121" spans="3:7" ht="15.5">
      <c r="C121" s="880">
        <v>2015</v>
      </c>
      <c r="D121" s="881" t="s">
        <v>835</v>
      </c>
      <c r="E121" s="882">
        <v>512.9677819999655</v>
      </c>
      <c r="F121" s="882">
        <v>500.05013299999996</v>
      </c>
      <c r="G121" s="882">
        <f t="shared" si="1"/>
        <v>12.917648999965536</v>
      </c>
    </row>
    <row r="122" spans="3:7" ht="15.5">
      <c r="C122" s="880">
        <v>2014</v>
      </c>
      <c r="D122" s="881" t="s">
        <v>836</v>
      </c>
      <c r="E122" s="882">
        <v>539.79386666663231</v>
      </c>
      <c r="F122" s="882">
        <v>504.21753966663232</v>
      </c>
      <c r="G122" s="882">
        <f t="shared" si="1"/>
        <v>35.576326999999992</v>
      </c>
    </row>
    <row r="123" spans="3:7" ht="15.5">
      <c r="C123" s="880">
        <v>2014</v>
      </c>
      <c r="D123" s="881" t="s">
        <v>837</v>
      </c>
      <c r="E123" s="882">
        <v>539.11049999993111</v>
      </c>
      <c r="F123" s="882">
        <v>508.30482999999566</v>
      </c>
      <c r="G123" s="882">
        <f t="shared" si="1"/>
        <v>30.805669999935446</v>
      </c>
    </row>
    <row r="124" spans="3:7" ht="15.5">
      <c r="C124" s="880">
        <v>2014</v>
      </c>
      <c r="D124" s="881" t="s">
        <v>838</v>
      </c>
      <c r="E124" s="882">
        <v>543.6389989999999</v>
      </c>
      <c r="F124" s="882">
        <v>492.1464289999999</v>
      </c>
      <c r="G124" s="882">
        <f t="shared" si="1"/>
        <v>51.492570000000001</v>
      </c>
    </row>
    <row r="125" spans="3:7" ht="15.5">
      <c r="C125" s="880">
        <v>2014</v>
      </c>
      <c r="D125" s="881" t="s">
        <v>827</v>
      </c>
      <c r="E125" s="882">
        <v>549.77526999996553</v>
      </c>
      <c r="F125" s="882">
        <v>494.60926999996553</v>
      </c>
      <c r="G125" s="882">
        <f t="shared" si="1"/>
        <v>55.165999999999997</v>
      </c>
    </row>
    <row r="126" spans="3:7" ht="15.5">
      <c r="C126" s="880">
        <v>2014</v>
      </c>
      <c r="D126" s="881" t="s">
        <v>828</v>
      </c>
      <c r="E126" s="882">
        <v>543.41871300010348</v>
      </c>
      <c r="F126" s="882">
        <v>493.42055300010338</v>
      </c>
      <c r="G126" s="882">
        <f t="shared" si="1"/>
        <v>49.998160000000098</v>
      </c>
    </row>
    <row r="127" spans="3:7" ht="15.5">
      <c r="C127" s="880">
        <v>2014</v>
      </c>
      <c r="D127" s="881" t="s">
        <v>839</v>
      </c>
      <c r="E127" s="882">
        <v>548.00083000003451</v>
      </c>
      <c r="F127" s="882">
        <v>494.72038900000001</v>
      </c>
      <c r="G127" s="882">
        <f t="shared" ref="G127:G157" si="2">E127-F127</f>
        <v>53.2804410000345</v>
      </c>
    </row>
    <row r="128" spans="3:7" ht="15.5">
      <c r="C128" s="880">
        <v>2014</v>
      </c>
      <c r="D128" s="881" t="s">
        <v>830</v>
      </c>
      <c r="E128" s="882">
        <v>536.7717319999656</v>
      </c>
      <c r="F128" s="882">
        <v>488.11142300006895</v>
      </c>
      <c r="G128" s="882">
        <f t="shared" si="2"/>
        <v>48.660308999896642</v>
      </c>
    </row>
    <row r="129" spans="3:7" ht="15.5">
      <c r="C129" s="880">
        <v>2014</v>
      </c>
      <c r="D129" s="881" t="s">
        <v>831</v>
      </c>
      <c r="E129" s="882">
        <v>549.63180099994224</v>
      </c>
      <c r="F129" s="882">
        <v>488.37320599992319</v>
      </c>
      <c r="G129" s="882">
        <f t="shared" si="2"/>
        <v>61.258595000019056</v>
      </c>
    </row>
    <row r="130" spans="3:7" ht="15.5">
      <c r="C130" s="880">
        <v>2014</v>
      </c>
      <c r="D130" s="881" t="s">
        <v>832</v>
      </c>
      <c r="E130" s="882">
        <v>531.01247599999999</v>
      </c>
      <c r="F130" s="882">
        <v>488.39319399999999</v>
      </c>
      <c r="G130" s="882">
        <f t="shared" si="2"/>
        <v>42.619281999999998</v>
      </c>
    </row>
    <row r="131" spans="3:7" ht="15.5">
      <c r="C131" s="880">
        <v>2014</v>
      </c>
      <c r="D131" s="881" t="s">
        <v>833</v>
      </c>
      <c r="E131" s="882">
        <v>520.16593899992461</v>
      </c>
      <c r="F131" s="882">
        <v>483.71876499996546</v>
      </c>
      <c r="G131" s="882">
        <f t="shared" si="2"/>
        <v>36.447173999959148</v>
      </c>
    </row>
    <row r="132" spans="3:7" ht="15.5">
      <c r="C132" s="880">
        <v>2014</v>
      </c>
      <c r="D132" s="881" t="s">
        <v>834</v>
      </c>
      <c r="E132" s="882">
        <v>516.7292922618941</v>
      </c>
      <c r="F132" s="882">
        <v>494.88839226199747</v>
      </c>
      <c r="G132" s="882">
        <f t="shared" si="2"/>
        <v>21.840899999896635</v>
      </c>
    </row>
    <row r="133" spans="3:7" ht="15.5">
      <c r="C133" s="880">
        <v>2014</v>
      </c>
      <c r="D133" s="881" t="s">
        <v>835</v>
      </c>
      <c r="E133" s="882">
        <v>509.47178000012701</v>
      </c>
      <c r="F133" s="882">
        <v>493.81178000012704</v>
      </c>
      <c r="G133" s="882">
        <f t="shared" si="2"/>
        <v>15.659999999999968</v>
      </c>
    </row>
    <row r="134" spans="3:7" ht="15.5">
      <c r="C134" s="880">
        <v>2013</v>
      </c>
      <c r="D134" s="881" t="s">
        <v>836</v>
      </c>
      <c r="E134" s="882">
        <v>497.02642849463018</v>
      </c>
      <c r="F134" s="882">
        <v>480.34504749563018</v>
      </c>
      <c r="G134" s="882">
        <f t="shared" si="2"/>
        <v>16.681380998999998</v>
      </c>
    </row>
    <row r="135" spans="3:7" ht="15.5">
      <c r="C135" s="880">
        <v>2013</v>
      </c>
      <c r="D135" s="881" t="s">
        <v>837</v>
      </c>
      <c r="E135" s="882">
        <v>506.33981099998277</v>
      </c>
      <c r="F135" s="882">
        <v>492.46181099998279</v>
      </c>
      <c r="G135" s="882">
        <f t="shared" si="2"/>
        <v>13.877999999999986</v>
      </c>
    </row>
    <row r="136" spans="3:7" ht="15.5">
      <c r="C136" s="880">
        <v>2013</v>
      </c>
      <c r="D136" s="881" t="s">
        <v>838</v>
      </c>
      <c r="E136" s="882">
        <v>490.03551000003444</v>
      </c>
      <c r="F136" s="882">
        <v>479.36776800011648</v>
      </c>
      <c r="G136" s="882">
        <f t="shared" si="2"/>
        <v>10.667741999917951</v>
      </c>
    </row>
    <row r="137" spans="3:7" ht="15.5">
      <c r="C137" s="880">
        <v>2013</v>
      </c>
      <c r="D137" s="881" t="s">
        <v>827</v>
      </c>
      <c r="E137" s="882">
        <v>493.19752199999346</v>
      </c>
      <c r="F137" s="882">
        <v>481.94752199999346</v>
      </c>
      <c r="G137" s="882">
        <f t="shared" si="2"/>
        <v>11.25</v>
      </c>
    </row>
    <row r="138" spans="3:7" ht="15.5">
      <c r="C138" s="880">
        <v>2013</v>
      </c>
      <c r="D138" s="881" t="s">
        <v>828</v>
      </c>
      <c r="E138" s="882">
        <v>485.90322512911422</v>
      </c>
      <c r="F138" s="882">
        <v>474.90322512911422</v>
      </c>
      <c r="G138" s="882">
        <f t="shared" si="2"/>
        <v>11</v>
      </c>
    </row>
    <row r="139" spans="3:7" ht="15.5">
      <c r="C139" s="880">
        <v>2013</v>
      </c>
      <c r="D139" s="881" t="s">
        <v>839</v>
      </c>
      <c r="E139" s="882">
        <v>495.7382730000819</v>
      </c>
      <c r="F139" s="882">
        <v>483.59385100002783</v>
      </c>
      <c r="G139" s="882">
        <f t="shared" si="2"/>
        <v>12.144422000054078</v>
      </c>
    </row>
    <row r="140" spans="3:7" ht="15.5">
      <c r="C140" s="880">
        <v>2013</v>
      </c>
      <c r="D140" s="881" t="s">
        <v>830</v>
      </c>
      <c r="E140" s="882">
        <v>497.05305733345637</v>
      </c>
      <c r="F140" s="882">
        <v>486.25305733345635</v>
      </c>
      <c r="G140" s="882">
        <f t="shared" si="2"/>
        <v>10.800000000000011</v>
      </c>
    </row>
    <row r="141" spans="3:7" ht="15.5">
      <c r="C141" s="880">
        <v>2013</v>
      </c>
      <c r="D141" s="881" t="s">
        <v>831</v>
      </c>
      <c r="E141" s="882">
        <v>489.47866115029177</v>
      </c>
      <c r="F141" s="882">
        <v>480.20124915061956</v>
      </c>
      <c r="G141" s="882">
        <f t="shared" si="2"/>
        <v>9.2774119996722106</v>
      </c>
    </row>
    <row r="142" spans="3:7" ht="15.5">
      <c r="C142" s="880">
        <v>2013</v>
      </c>
      <c r="D142" s="881" t="s">
        <v>832</v>
      </c>
      <c r="E142" s="882">
        <v>516.58236172216073</v>
      </c>
      <c r="F142" s="882">
        <v>472.90656172214028</v>
      </c>
      <c r="G142" s="882">
        <f t="shared" si="2"/>
        <v>43.675800000020445</v>
      </c>
    </row>
    <row r="143" spans="3:7" ht="15.5">
      <c r="C143" s="880">
        <v>2013</v>
      </c>
      <c r="D143" s="881" t="s">
        <v>833</v>
      </c>
      <c r="E143" s="882">
        <v>489.16254545157943</v>
      </c>
      <c r="F143" s="882">
        <v>478.06254545157941</v>
      </c>
      <c r="G143" s="882">
        <f t="shared" si="2"/>
        <v>11.100000000000023</v>
      </c>
    </row>
    <row r="144" spans="3:7" ht="15.5">
      <c r="C144" s="880">
        <v>2013</v>
      </c>
      <c r="D144" s="881" t="s">
        <v>834</v>
      </c>
      <c r="E144" s="882">
        <v>490.21800392832557</v>
      </c>
      <c r="F144" s="882">
        <v>479.11800392832555</v>
      </c>
      <c r="G144" s="882">
        <f t="shared" si="2"/>
        <v>11.100000000000023</v>
      </c>
    </row>
    <row r="145" spans="3:7" ht="15.5">
      <c r="C145" s="880">
        <v>2013</v>
      </c>
      <c r="D145" s="881" t="s">
        <v>835</v>
      </c>
      <c r="E145" s="882">
        <v>504.86272000000093</v>
      </c>
      <c r="F145" s="882">
        <v>474.46075999976159</v>
      </c>
      <c r="G145" s="882">
        <f t="shared" si="2"/>
        <v>30.401960000239342</v>
      </c>
    </row>
    <row r="146" spans="3:7" ht="15.5">
      <c r="C146" s="880">
        <v>2012</v>
      </c>
      <c r="D146" s="881" t="s">
        <v>836</v>
      </c>
      <c r="E146" s="882">
        <v>544.07901200001402</v>
      </c>
      <c r="F146" s="882">
        <v>497.20301200001404</v>
      </c>
      <c r="G146" s="882">
        <f t="shared" si="2"/>
        <v>46.875999999999976</v>
      </c>
    </row>
    <row r="147" spans="3:7" ht="15.5">
      <c r="C147" s="880">
        <v>2012</v>
      </c>
      <c r="D147" s="881" t="s">
        <v>837</v>
      </c>
      <c r="E147" s="882">
        <v>515.8804009999983</v>
      </c>
      <c r="F147" s="882">
        <v>480.65993800002974</v>
      </c>
      <c r="G147" s="882">
        <f t="shared" si="2"/>
        <v>35.220462999968561</v>
      </c>
    </row>
    <row r="148" spans="3:7" ht="15.5">
      <c r="C148" s="880">
        <v>2012</v>
      </c>
      <c r="D148" s="881" t="s">
        <v>838</v>
      </c>
      <c r="E148" s="882">
        <v>482.18534199999993</v>
      </c>
      <c r="F148" s="882">
        <v>468.76636299999996</v>
      </c>
      <c r="G148" s="882">
        <f t="shared" si="2"/>
        <v>13.418978999999979</v>
      </c>
    </row>
    <row r="149" spans="3:7" ht="15.5">
      <c r="C149" s="880">
        <v>2012</v>
      </c>
      <c r="D149" s="881" t="s">
        <v>827</v>
      </c>
      <c r="E149" s="882">
        <v>482.18534199999993</v>
      </c>
      <c r="F149" s="882">
        <v>468.76636299999996</v>
      </c>
      <c r="G149" s="882">
        <f t="shared" si="2"/>
        <v>13.418978999999979</v>
      </c>
    </row>
    <row r="150" spans="3:7" ht="15.5">
      <c r="C150" s="880">
        <v>2012</v>
      </c>
      <c r="D150" s="881" t="s">
        <v>828</v>
      </c>
      <c r="E150" s="882">
        <v>482.18534199999993</v>
      </c>
      <c r="F150" s="882">
        <v>468.76636299999996</v>
      </c>
      <c r="G150" s="882">
        <f t="shared" si="2"/>
        <v>13.418978999999979</v>
      </c>
    </row>
    <row r="151" spans="3:7" ht="15.5">
      <c r="C151" s="880">
        <v>2012</v>
      </c>
      <c r="D151" s="881" t="s">
        <v>839</v>
      </c>
      <c r="E151" s="882">
        <v>490.72280000000563</v>
      </c>
      <c r="F151" s="882">
        <v>475.56280000000567</v>
      </c>
      <c r="G151" s="882">
        <f t="shared" si="2"/>
        <v>15.159999999999968</v>
      </c>
    </row>
    <row r="152" spans="3:7" ht="15.5">
      <c r="C152" s="880">
        <v>2012</v>
      </c>
      <c r="D152" s="881" t="s">
        <v>830</v>
      </c>
      <c r="E152" s="882">
        <v>518.05881055555562</v>
      </c>
      <c r="F152" s="882">
        <v>461.98751855555548</v>
      </c>
      <c r="G152" s="882">
        <f t="shared" si="2"/>
        <v>56.071292000000142</v>
      </c>
    </row>
    <row r="153" spans="3:7" ht="15.5">
      <c r="C153" s="880">
        <v>2012</v>
      </c>
      <c r="D153" s="881" t="s">
        <v>831</v>
      </c>
      <c r="E153" s="882">
        <v>461.69912400000129</v>
      </c>
      <c r="F153" s="882">
        <v>446.48157190477582</v>
      </c>
      <c r="G153" s="882">
        <f t="shared" si="2"/>
        <v>15.217552095225471</v>
      </c>
    </row>
    <row r="154" spans="3:7" ht="15.5">
      <c r="C154" s="880">
        <v>2012</v>
      </c>
      <c r="D154" s="881" t="s">
        <v>832</v>
      </c>
      <c r="E154" s="882">
        <v>449.2770514999977</v>
      </c>
      <c r="F154" s="882">
        <v>437.38635440476111</v>
      </c>
      <c r="G154" s="882">
        <f t="shared" si="2"/>
        <v>11.89069709523659</v>
      </c>
    </row>
    <row r="155" spans="3:7" ht="15.5">
      <c r="C155" s="880">
        <v>2012</v>
      </c>
      <c r="D155" s="881" t="s">
        <v>833</v>
      </c>
      <c r="E155" s="882">
        <v>445.94045222222047</v>
      </c>
      <c r="F155" s="882">
        <v>435.49045222222048</v>
      </c>
      <c r="G155" s="882">
        <f t="shared" si="2"/>
        <v>10.449999999999989</v>
      </c>
    </row>
    <row r="156" spans="3:7" ht="15.5">
      <c r="C156" s="880">
        <v>2012</v>
      </c>
      <c r="D156" s="881" t="s">
        <v>834</v>
      </c>
      <c r="E156" s="882">
        <v>448.48646897865353</v>
      </c>
      <c r="F156" s="882">
        <v>437.53646897865355</v>
      </c>
      <c r="G156" s="882">
        <f t="shared" si="2"/>
        <v>10.949999999999989</v>
      </c>
    </row>
    <row r="157" spans="3:7" ht="15.5">
      <c r="C157" s="880">
        <v>2012</v>
      </c>
      <c r="D157" s="881" t="s">
        <v>835</v>
      </c>
      <c r="E157" s="882">
        <v>448.06295159139779</v>
      </c>
      <c r="F157" s="882">
        <v>438.06295159139779</v>
      </c>
      <c r="G157" s="882">
        <f t="shared" si="2"/>
        <v>10</v>
      </c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F7CE3-B38F-467C-8DBE-4EF5A1F6D95C}">
  <sheetPr published="0" codeName="Sheet16"/>
  <dimension ref="A1:K1569"/>
  <sheetViews>
    <sheetView workbookViewId="0">
      <selection activeCell="K12" sqref="K12"/>
    </sheetView>
  </sheetViews>
  <sheetFormatPr defaultRowHeight="14.5"/>
  <cols>
    <col min="1" max="1" width="54.26953125" bestFit="1" customWidth="1"/>
    <col min="2" max="2" width="12.26953125" bestFit="1" customWidth="1"/>
    <col min="3" max="3" width="7.1796875" bestFit="1" customWidth="1"/>
    <col min="4" max="4" width="10.1796875" bestFit="1" customWidth="1"/>
    <col min="5" max="5" width="19" bestFit="1" customWidth="1"/>
  </cols>
  <sheetData>
    <row r="1" spans="1:5">
      <c r="A1" t="s">
        <v>747</v>
      </c>
      <c r="B1" t="s">
        <v>322</v>
      </c>
      <c r="C1" t="s">
        <v>167</v>
      </c>
      <c r="D1" t="s">
        <v>48</v>
      </c>
      <c r="E1" t="s">
        <v>748</v>
      </c>
    </row>
    <row r="2" spans="1:5">
      <c r="A2" t="s">
        <v>101</v>
      </c>
      <c r="B2" t="s">
        <v>77</v>
      </c>
      <c r="C2">
        <v>2024</v>
      </c>
      <c r="D2" t="s">
        <v>8</v>
      </c>
      <c r="E2">
        <v>12760.415000000001</v>
      </c>
    </row>
    <row r="3" spans="1:5">
      <c r="A3" t="s">
        <v>101</v>
      </c>
      <c r="B3" t="s">
        <v>77</v>
      </c>
      <c r="C3">
        <v>2024</v>
      </c>
      <c r="D3" t="s">
        <v>19</v>
      </c>
      <c r="E3">
        <v>13734.545</v>
      </c>
    </row>
    <row r="4" spans="1:5">
      <c r="A4" t="s">
        <v>101</v>
      </c>
      <c r="B4" t="s">
        <v>77</v>
      </c>
      <c r="C4">
        <v>2024</v>
      </c>
      <c r="D4" t="s">
        <v>20</v>
      </c>
      <c r="E4">
        <v>12533.805</v>
      </c>
    </row>
    <row r="5" spans="1:5">
      <c r="A5" t="s">
        <v>101</v>
      </c>
      <c r="B5" t="s">
        <v>77</v>
      </c>
      <c r="C5">
        <v>2023</v>
      </c>
      <c r="D5" t="s">
        <v>21</v>
      </c>
      <c r="E5">
        <v>14223.781000000001</v>
      </c>
    </row>
    <row r="6" spans="1:5">
      <c r="A6" t="s">
        <v>101</v>
      </c>
      <c r="B6" t="s">
        <v>77</v>
      </c>
      <c r="C6">
        <v>2023</v>
      </c>
      <c r="D6" t="s">
        <v>8</v>
      </c>
      <c r="E6">
        <v>11345.404</v>
      </c>
    </row>
    <row r="7" spans="1:5">
      <c r="A7" t="s">
        <v>101</v>
      </c>
      <c r="B7" t="s">
        <v>77</v>
      </c>
      <c r="C7">
        <v>2023</v>
      </c>
      <c r="D7" t="s">
        <v>19</v>
      </c>
      <c r="E7">
        <v>11321.418</v>
      </c>
    </row>
    <row r="8" spans="1:5">
      <c r="A8" t="s">
        <v>101</v>
      </c>
      <c r="B8" t="s">
        <v>77</v>
      </c>
      <c r="C8">
        <v>2023</v>
      </c>
      <c r="D8" t="s">
        <v>20</v>
      </c>
      <c r="E8">
        <v>10341.111999999999</v>
      </c>
    </row>
    <row r="9" spans="1:5">
      <c r="A9" t="s">
        <v>101</v>
      </c>
      <c r="B9" t="s">
        <v>77</v>
      </c>
      <c r="C9">
        <v>2022</v>
      </c>
      <c r="D9" t="s">
        <v>21</v>
      </c>
      <c r="E9">
        <v>16288.224</v>
      </c>
    </row>
    <row r="10" spans="1:5">
      <c r="A10" t="s">
        <v>101</v>
      </c>
      <c r="B10" t="s">
        <v>77</v>
      </c>
      <c r="C10">
        <v>2022</v>
      </c>
      <c r="D10" t="s">
        <v>8</v>
      </c>
      <c r="E10">
        <v>13868</v>
      </c>
    </row>
    <row r="11" spans="1:5">
      <c r="A11" t="s">
        <v>101</v>
      </c>
      <c r="B11" t="s">
        <v>77</v>
      </c>
      <c r="C11">
        <v>2022</v>
      </c>
      <c r="D11" t="s">
        <v>19</v>
      </c>
      <c r="E11">
        <v>14105.998</v>
      </c>
    </row>
    <row r="12" spans="1:5">
      <c r="A12" t="s">
        <v>101</v>
      </c>
      <c r="B12" t="s">
        <v>77</v>
      </c>
      <c r="C12">
        <v>2022</v>
      </c>
      <c r="D12" t="s">
        <v>20</v>
      </c>
      <c r="E12">
        <v>10763.258</v>
      </c>
    </row>
    <row r="13" spans="1:5">
      <c r="A13" t="s">
        <v>101</v>
      </c>
      <c r="B13" t="s">
        <v>77</v>
      </c>
      <c r="C13">
        <v>2021</v>
      </c>
      <c r="D13" t="s">
        <v>21</v>
      </c>
      <c r="E13">
        <v>14734.118</v>
      </c>
    </row>
    <row r="14" spans="1:5">
      <c r="A14" t="s">
        <v>101</v>
      </c>
      <c r="B14" t="s">
        <v>77</v>
      </c>
      <c r="C14">
        <v>2021</v>
      </c>
      <c r="D14" t="s">
        <v>8</v>
      </c>
      <c r="E14">
        <v>11132.474</v>
      </c>
    </row>
    <row r="15" spans="1:5">
      <c r="A15" t="s">
        <v>101</v>
      </c>
      <c r="B15" t="s">
        <v>77</v>
      </c>
      <c r="C15">
        <v>2021</v>
      </c>
      <c r="D15" t="s">
        <v>19</v>
      </c>
      <c r="E15">
        <v>9967.134</v>
      </c>
    </row>
    <row r="16" spans="1:5">
      <c r="A16" t="s">
        <v>101</v>
      </c>
      <c r="B16" t="s">
        <v>77</v>
      </c>
      <c r="C16">
        <v>2021</v>
      </c>
      <c r="D16" t="s">
        <v>20</v>
      </c>
      <c r="E16">
        <v>6395.433</v>
      </c>
    </row>
    <row r="17" spans="1:5">
      <c r="A17" t="s">
        <v>101</v>
      </c>
      <c r="B17" t="s">
        <v>77</v>
      </c>
      <c r="C17">
        <v>2020</v>
      </c>
      <c r="D17" t="s">
        <v>21</v>
      </c>
      <c r="E17">
        <v>11409.898999999999</v>
      </c>
    </row>
    <row r="18" spans="1:5">
      <c r="A18" t="s">
        <v>101</v>
      </c>
      <c r="B18" t="s">
        <v>77</v>
      </c>
      <c r="C18">
        <v>2020</v>
      </c>
      <c r="D18" t="s">
        <v>8</v>
      </c>
      <c r="E18">
        <v>11127.763000000001</v>
      </c>
    </row>
    <row r="19" spans="1:5">
      <c r="A19" t="s">
        <v>101</v>
      </c>
      <c r="B19" t="s">
        <v>77</v>
      </c>
      <c r="C19">
        <v>2020</v>
      </c>
      <c r="D19" t="s">
        <v>19</v>
      </c>
      <c r="E19">
        <v>9798.2819999999992</v>
      </c>
    </row>
    <row r="20" spans="1:5">
      <c r="A20" t="s">
        <v>101</v>
      </c>
      <c r="B20" t="s">
        <v>77</v>
      </c>
      <c r="C20">
        <v>2020</v>
      </c>
      <c r="D20" t="s">
        <v>20</v>
      </c>
      <c r="E20">
        <v>13120.777</v>
      </c>
    </row>
    <row r="21" spans="1:5">
      <c r="A21" t="s">
        <v>101</v>
      </c>
      <c r="B21" t="s">
        <v>77</v>
      </c>
      <c r="C21">
        <v>2019</v>
      </c>
      <c r="D21" t="s">
        <v>21</v>
      </c>
      <c r="E21">
        <v>15787.204</v>
      </c>
    </row>
    <row r="22" spans="1:5">
      <c r="A22" t="s">
        <v>101</v>
      </c>
      <c r="B22" t="s">
        <v>77</v>
      </c>
      <c r="C22">
        <v>2019</v>
      </c>
      <c r="D22" t="s">
        <v>8</v>
      </c>
      <c r="E22">
        <v>14175.936</v>
      </c>
    </row>
    <row r="23" spans="1:5">
      <c r="A23" t="s">
        <v>101</v>
      </c>
      <c r="B23" t="s">
        <v>77</v>
      </c>
      <c r="C23">
        <v>2019</v>
      </c>
      <c r="D23" t="s">
        <v>19</v>
      </c>
      <c r="E23">
        <v>15160.233</v>
      </c>
    </row>
    <row r="24" spans="1:5">
      <c r="A24" t="s">
        <v>101</v>
      </c>
      <c r="B24" t="s">
        <v>77</v>
      </c>
      <c r="C24">
        <v>2019</v>
      </c>
      <c r="D24" t="s">
        <v>20</v>
      </c>
      <c r="E24">
        <v>10836.894</v>
      </c>
    </row>
    <row r="25" spans="1:5">
      <c r="A25" t="s">
        <v>101</v>
      </c>
      <c r="B25" t="s">
        <v>77</v>
      </c>
      <c r="C25">
        <v>2018</v>
      </c>
      <c r="D25" t="s">
        <v>21</v>
      </c>
      <c r="E25">
        <v>17423.674999999999</v>
      </c>
    </row>
    <row r="26" spans="1:5">
      <c r="A26" t="s">
        <v>101</v>
      </c>
      <c r="B26" t="s">
        <v>77</v>
      </c>
      <c r="C26">
        <v>2018</v>
      </c>
      <c r="D26" t="s">
        <v>8</v>
      </c>
      <c r="E26">
        <v>14315.683999999999</v>
      </c>
    </row>
    <row r="27" spans="1:5">
      <c r="A27" t="s">
        <v>101</v>
      </c>
      <c r="B27" t="s">
        <v>77</v>
      </c>
      <c r="C27">
        <v>2018</v>
      </c>
      <c r="D27" t="s">
        <v>19</v>
      </c>
      <c r="E27">
        <v>17163.2</v>
      </c>
    </row>
    <row r="28" spans="1:5">
      <c r="A28" t="s">
        <v>101</v>
      </c>
      <c r="B28" t="s">
        <v>77</v>
      </c>
      <c r="C28">
        <v>2018</v>
      </c>
      <c r="D28" t="s">
        <v>20</v>
      </c>
      <c r="E28">
        <v>10907</v>
      </c>
    </row>
    <row r="29" spans="1:5">
      <c r="A29" t="s">
        <v>101</v>
      </c>
      <c r="B29" t="s">
        <v>77</v>
      </c>
      <c r="C29">
        <v>2017</v>
      </c>
      <c r="D29" t="s">
        <v>21</v>
      </c>
      <c r="E29">
        <v>16891.987000000001</v>
      </c>
    </row>
    <row r="30" spans="1:5">
      <c r="A30" t="s">
        <v>101</v>
      </c>
      <c r="B30" t="s">
        <v>77</v>
      </c>
      <c r="C30">
        <v>2017</v>
      </c>
      <c r="D30" t="s">
        <v>8</v>
      </c>
      <c r="E30">
        <v>16957.748000000003</v>
      </c>
    </row>
    <row r="31" spans="1:5">
      <c r="A31" t="s">
        <v>101</v>
      </c>
      <c r="B31" t="s">
        <v>77</v>
      </c>
      <c r="C31">
        <v>2017</v>
      </c>
      <c r="D31" t="s">
        <v>19</v>
      </c>
      <c r="E31">
        <v>15282.287</v>
      </c>
    </row>
    <row r="32" spans="1:5">
      <c r="A32" t="s">
        <v>101</v>
      </c>
      <c r="B32" t="s">
        <v>77</v>
      </c>
      <c r="C32">
        <v>2017</v>
      </c>
      <c r="D32" t="s">
        <v>20</v>
      </c>
      <c r="E32">
        <v>10329.056</v>
      </c>
    </row>
    <row r="33" spans="1:5">
      <c r="A33" t="s">
        <v>101</v>
      </c>
      <c r="B33" t="s">
        <v>77</v>
      </c>
      <c r="C33">
        <v>2016</v>
      </c>
      <c r="D33" t="s">
        <v>21</v>
      </c>
      <c r="E33">
        <v>15970.217599999998</v>
      </c>
    </row>
    <row r="34" spans="1:5">
      <c r="A34" t="s">
        <v>101</v>
      </c>
      <c r="B34" t="s">
        <v>77</v>
      </c>
      <c r="C34">
        <v>2016</v>
      </c>
      <c r="D34" t="s">
        <v>8</v>
      </c>
      <c r="E34">
        <v>13537.48</v>
      </c>
    </row>
    <row r="35" spans="1:5">
      <c r="A35" t="s">
        <v>101</v>
      </c>
      <c r="B35" t="s">
        <v>77</v>
      </c>
      <c r="C35">
        <v>2016</v>
      </c>
      <c r="D35" t="s">
        <v>19</v>
      </c>
      <c r="E35">
        <v>16290.68</v>
      </c>
    </row>
    <row r="36" spans="1:5">
      <c r="A36" t="s">
        <v>101</v>
      </c>
      <c r="B36" t="s">
        <v>77</v>
      </c>
      <c r="C36">
        <v>2016</v>
      </c>
      <c r="D36" t="s">
        <v>20</v>
      </c>
      <c r="E36">
        <v>10984</v>
      </c>
    </row>
    <row r="37" spans="1:5">
      <c r="A37" t="s">
        <v>101</v>
      </c>
      <c r="B37" t="s">
        <v>77</v>
      </c>
      <c r="C37">
        <v>2015</v>
      </c>
      <c r="D37" t="s">
        <v>21</v>
      </c>
      <c r="E37">
        <v>18462.02</v>
      </c>
    </row>
    <row r="38" spans="1:5">
      <c r="A38" t="s">
        <v>101</v>
      </c>
      <c r="B38" t="s">
        <v>77</v>
      </c>
      <c r="C38">
        <v>2015</v>
      </c>
      <c r="D38" t="s">
        <v>8</v>
      </c>
      <c r="E38">
        <v>15059.613290322581</v>
      </c>
    </row>
    <row r="39" spans="1:5">
      <c r="A39" t="s">
        <v>101</v>
      </c>
      <c r="B39" t="s">
        <v>77</v>
      </c>
      <c r="C39">
        <v>2015</v>
      </c>
      <c r="D39" t="s">
        <v>19</v>
      </c>
      <c r="E39">
        <v>18078.557903225803</v>
      </c>
    </row>
    <row r="40" spans="1:5">
      <c r="A40" t="s">
        <v>101</v>
      </c>
      <c r="B40" t="s">
        <v>77</v>
      </c>
      <c r="C40">
        <v>2015</v>
      </c>
      <c r="D40" t="s">
        <v>20</v>
      </c>
      <c r="E40">
        <v>10333.254000000001</v>
      </c>
    </row>
    <row r="41" spans="1:5">
      <c r="A41" t="s">
        <v>101</v>
      </c>
      <c r="B41" t="s">
        <v>77</v>
      </c>
      <c r="C41">
        <v>2014</v>
      </c>
      <c r="D41" t="s">
        <v>21</v>
      </c>
      <c r="E41">
        <v>17799.916000000001</v>
      </c>
    </row>
    <row r="42" spans="1:5">
      <c r="A42" t="s">
        <v>101</v>
      </c>
      <c r="B42" t="s">
        <v>77</v>
      </c>
      <c r="C42">
        <v>2014</v>
      </c>
      <c r="D42" t="s">
        <v>8</v>
      </c>
      <c r="E42">
        <v>17741.914000000001</v>
      </c>
    </row>
    <row r="43" spans="1:5">
      <c r="A43" t="s">
        <v>101</v>
      </c>
      <c r="B43" t="s">
        <v>77</v>
      </c>
      <c r="C43">
        <v>2014</v>
      </c>
      <c r="D43" t="s">
        <v>19</v>
      </c>
      <c r="E43">
        <v>18124.962000000007</v>
      </c>
    </row>
    <row r="44" spans="1:5">
      <c r="A44" t="s">
        <v>101</v>
      </c>
      <c r="B44" t="s">
        <v>77</v>
      </c>
      <c r="C44">
        <v>2014</v>
      </c>
      <c r="D44" t="s">
        <v>20</v>
      </c>
      <c r="E44">
        <v>10974.743</v>
      </c>
    </row>
    <row r="45" spans="1:5">
      <c r="A45" t="s">
        <v>101</v>
      </c>
      <c r="B45" t="s">
        <v>77</v>
      </c>
      <c r="C45">
        <v>2013</v>
      </c>
      <c r="D45" t="s">
        <v>21</v>
      </c>
      <c r="E45">
        <v>12425.137000000001</v>
      </c>
    </row>
    <row r="46" spans="1:5">
      <c r="A46" t="s">
        <v>101</v>
      </c>
      <c r="B46" t="s">
        <v>77</v>
      </c>
      <c r="C46">
        <v>2013</v>
      </c>
      <c r="D46" t="s">
        <v>8</v>
      </c>
      <c r="E46">
        <v>3798.578</v>
      </c>
    </row>
    <row r="47" spans="1:5">
      <c r="A47" t="s">
        <v>101</v>
      </c>
      <c r="B47" t="s">
        <v>77</v>
      </c>
      <c r="C47">
        <v>2013</v>
      </c>
      <c r="D47" t="s">
        <v>19</v>
      </c>
      <c r="E47">
        <v>1113.5619999999999</v>
      </c>
    </row>
    <row r="48" spans="1:5">
      <c r="A48" t="s">
        <v>101</v>
      </c>
      <c r="B48" t="s">
        <v>77</v>
      </c>
      <c r="C48">
        <v>2013</v>
      </c>
      <c r="D48" t="s">
        <v>20</v>
      </c>
      <c r="E48">
        <v>213.52912000000103</v>
      </c>
    </row>
    <row r="49" spans="1:5">
      <c r="A49" t="s">
        <v>101</v>
      </c>
      <c r="B49" t="s">
        <v>77</v>
      </c>
      <c r="C49">
        <v>2012</v>
      </c>
      <c r="D49" t="s">
        <v>21</v>
      </c>
      <c r="E49">
        <v>410.79</v>
      </c>
    </row>
    <row r="50" spans="1:5">
      <c r="A50" t="s">
        <v>101</v>
      </c>
      <c r="B50" t="s">
        <v>77</v>
      </c>
      <c r="C50">
        <v>2012</v>
      </c>
      <c r="D50" t="s">
        <v>8</v>
      </c>
      <c r="E50">
        <v>1029.133</v>
      </c>
    </row>
    <row r="51" spans="1:5">
      <c r="A51" t="s">
        <v>101</v>
      </c>
      <c r="B51" t="s">
        <v>77</v>
      </c>
      <c r="C51">
        <v>2012</v>
      </c>
      <c r="D51" t="s">
        <v>19</v>
      </c>
      <c r="E51">
        <v>2660</v>
      </c>
    </row>
    <row r="52" spans="1:5">
      <c r="A52" t="s">
        <v>101</v>
      </c>
      <c r="B52" t="s">
        <v>77</v>
      </c>
      <c r="C52">
        <v>2012</v>
      </c>
      <c r="D52" t="s">
        <v>20</v>
      </c>
      <c r="E52">
        <v>515.62599999999998</v>
      </c>
    </row>
    <row r="53" spans="1:5">
      <c r="A53" t="s">
        <v>101</v>
      </c>
      <c r="B53" t="s">
        <v>77</v>
      </c>
      <c r="C53">
        <v>2011</v>
      </c>
      <c r="D53" t="s">
        <v>21</v>
      </c>
      <c r="E53">
        <v>653.27300000000002</v>
      </c>
    </row>
    <row r="54" spans="1:5">
      <c r="A54" t="s">
        <v>101</v>
      </c>
      <c r="B54" t="s">
        <v>77</v>
      </c>
      <c r="C54">
        <v>2011</v>
      </c>
      <c r="D54" t="s">
        <v>8</v>
      </c>
      <c r="E54">
        <v>2183.09</v>
      </c>
    </row>
    <row r="55" spans="1:5">
      <c r="A55" t="s">
        <v>101</v>
      </c>
      <c r="B55" t="s">
        <v>77</v>
      </c>
      <c r="C55">
        <v>2011</v>
      </c>
      <c r="D55" t="s">
        <v>19</v>
      </c>
      <c r="E55">
        <v>526.43299999999999</v>
      </c>
    </row>
    <row r="56" spans="1:5">
      <c r="A56" t="s">
        <v>101</v>
      </c>
      <c r="B56" t="s">
        <v>77</v>
      </c>
      <c r="C56">
        <v>2011</v>
      </c>
      <c r="D56" t="s">
        <v>20</v>
      </c>
      <c r="E56">
        <v>301.99799999999999</v>
      </c>
    </row>
    <row r="57" spans="1:5">
      <c r="A57" t="s">
        <v>101</v>
      </c>
      <c r="B57" t="s">
        <v>77</v>
      </c>
      <c r="C57">
        <v>2010</v>
      </c>
      <c r="D57" t="s">
        <v>21</v>
      </c>
      <c r="E57">
        <v>286.62200000000001</v>
      </c>
    </row>
    <row r="58" spans="1:5">
      <c r="A58" t="s">
        <v>101</v>
      </c>
      <c r="B58" t="s">
        <v>77</v>
      </c>
      <c r="C58">
        <v>2010</v>
      </c>
      <c r="D58" t="s">
        <v>8</v>
      </c>
      <c r="E58">
        <v>451.58199999999999</v>
      </c>
    </row>
    <row r="59" spans="1:5">
      <c r="A59" t="s">
        <v>101</v>
      </c>
      <c r="B59" t="s">
        <v>77</v>
      </c>
      <c r="C59">
        <v>2010</v>
      </c>
      <c r="D59" t="s">
        <v>19</v>
      </c>
      <c r="E59">
        <v>432.07900000000001</v>
      </c>
    </row>
    <row r="60" spans="1:5">
      <c r="A60" t="s">
        <v>101</v>
      </c>
      <c r="B60" t="s">
        <v>77</v>
      </c>
      <c r="C60">
        <v>2010</v>
      </c>
      <c r="D60" t="s">
        <v>20</v>
      </c>
      <c r="E60">
        <v>2251.61</v>
      </c>
    </row>
    <row r="61" spans="1:5">
      <c r="A61" t="s">
        <v>101</v>
      </c>
      <c r="B61" t="s">
        <v>77</v>
      </c>
      <c r="C61">
        <v>2009</v>
      </c>
      <c r="D61" t="s">
        <v>21</v>
      </c>
      <c r="E61">
        <v>106.462</v>
      </c>
    </row>
    <row r="62" spans="1:5">
      <c r="A62" t="s">
        <v>101</v>
      </c>
      <c r="B62" t="s">
        <v>77</v>
      </c>
      <c r="C62">
        <v>2009</v>
      </c>
      <c r="D62" t="s">
        <v>8</v>
      </c>
      <c r="E62">
        <v>491.93700000000001</v>
      </c>
    </row>
    <row r="63" spans="1:5">
      <c r="A63" t="s">
        <v>101</v>
      </c>
      <c r="B63" t="s">
        <v>77</v>
      </c>
      <c r="C63">
        <v>2009</v>
      </c>
      <c r="D63" t="s">
        <v>19</v>
      </c>
      <c r="E63">
        <v>476.95400000000001</v>
      </c>
    </row>
    <row r="64" spans="1:5">
      <c r="A64" t="s">
        <v>101</v>
      </c>
      <c r="B64" t="s">
        <v>77</v>
      </c>
      <c r="C64">
        <v>2009</v>
      </c>
      <c r="D64" t="s">
        <v>20</v>
      </c>
      <c r="E64">
        <v>227.768</v>
      </c>
    </row>
    <row r="65" spans="1:11">
      <c r="A65" t="s">
        <v>101</v>
      </c>
      <c r="B65" t="s">
        <v>77</v>
      </c>
      <c r="C65">
        <v>2008</v>
      </c>
      <c r="D65" t="s">
        <v>21</v>
      </c>
      <c r="E65">
        <v>184.96700000000001</v>
      </c>
    </row>
    <row r="66" spans="1:11">
      <c r="A66" t="s">
        <v>101</v>
      </c>
      <c r="B66" t="s">
        <v>77</v>
      </c>
      <c r="C66">
        <v>2008</v>
      </c>
      <c r="D66" t="s">
        <v>8</v>
      </c>
      <c r="E66">
        <v>137</v>
      </c>
    </row>
    <row r="67" spans="1:11">
      <c r="A67" t="s">
        <v>101</v>
      </c>
      <c r="B67" t="s">
        <v>77</v>
      </c>
      <c r="C67">
        <v>2008</v>
      </c>
      <c r="D67" t="s">
        <v>19</v>
      </c>
      <c r="E67">
        <v>431.8</v>
      </c>
    </row>
    <row r="68" spans="1:11">
      <c r="A68" t="s">
        <v>101</v>
      </c>
      <c r="B68" t="s">
        <v>77</v>
      </c>
      <c r="C68">
        <v>2008</v>
      </c>
      <c r="D68" t="s">
        <v>20</v>
      </c>
      <c r="E68">
        <v>400.03699999999998</v>
      </c>
    </row>
    <row r="69" spans="1:11">
      <c r="A69" t="s">
        <v>101</v>
      </c>
      <c r="B69" t="s">
        <v>77</v>
      </c>
      <c r="C69">
        <v>2007</v>
      </c>
      <c r="D69" t="s">
        <v>21</v>
      </c>
      <c r="E69">
        <v>108</v>
      </c>
    </row>
    <row r="70" spans="1:11">
      <c r="A70" t="s">
        <v>101</v>
      </c>
      <c r="B70" t="s">
        <v>77</v>
      </c>
      <c r="C70">
        <v>2007</v>
      </c>
      <c r="D70" t="s">
        <v>8</v>
      </c>
      <c r="E70">
        <v>454</v>
      </c>
    </row>
    <row r="71" spans="1:11">
      <c r="A71" t="s">
        <v>101</v>
      </c>
      <c r="B71" t="s">
        <v>77</v>
      </c>
      <c r="C71">
        <v>2007</v>
      </c>
      <c r="D71" t="s">
        <v>19</v>
      </c>
      <c r="E71">
        <v>77.515000000000001</v>
      </c>
    </row>
    <row r="72" spans="1:11">
      <c r="A72" t="s">
        <v>101</v>
      </c>
      <c r="B72" t="s">
        <v>77</v>
      </c>
      <c r="C72">
        <v>2007</v>
      </c>
      <c r="D72" t="s">
        <v>20</v>
      </c>
      <c r="E72">
        <v>104.098</v>
      </c>
    </row>
    <row r="73" spans="1:11">
      <c r="A73" t="s">
        <v>101</v>
      </c>
      <c r="B73" t="s">
        <v>77</v>
      </c>
      <c r="C73">
        <v>2006</v>
      </c>
      <c r="D73" t="s">
        <v>21</v>
      </c>
      <c r="E73">
        <v>164</v>
      </c>
    </row>
    <row r="74" spans="1:11">
      <c r="A74" t="s">
        <v>101</v>
      </c>
      <c r="B74" t="s">
        <v>77</v>
      </c>
      <c r="C74">
        <v>2006</v>
      </c>
      <c r="D74" t="s">
        <v>8</v>
      </c>
      <c r="E74">
        <v>629</v>
      </c>
    </row>
    <row r="75" spans="1:11">
      <c r="A75" t="s">
        <v>101</v>
      </c>
      <c r="B75" t="s">
        <v>77</v>
      </c>
      <c r="C75">
        <v>2006</v>
      </c>
      <c r="D75" t="s">
        <v>19</v>
      </c>
      <c r="E75">
        <v>428</v>
      </c>
    </row>
    <row r="76" spans="1:11">
      <c r="A76" t="s">
        <v>101</v>
      </c>
      <c r="B76" t="s">
        <v>77</v>
      </c>
      <c r="C76">
        <v>2006</v>
      </c>
      <c r="D76" t="s">
        <v>20</v>
      </c>
      <c r="E76">
        <v>401</v>
      </c>
    </row>
    <row r="77" spans="1:11">
      <c r="A77" t="s">
        <v>104</v>
      </c>
      <c r="B77" t="s">
        <v>77</v>
      </c>
      <c r="C77">
        <v>2023</v>
      </c>
      <c r="D77" t="s">
        <v>8</v>
      </c>
      <c r="E77">
        <v>1101.8915400000001</v>
      </c>
    </row>
    <row r="78" spans="1:11">
      <c r="A78" t="s">
        <v>104</v>
      </c>
      <c r="B78" t="s">
        <v>77</v>
      </c>
      <c r="C78">
        <v>2023</v>
      </c>
      <c r="D78" t="s">
        <v>19</v>
      </c>
      <c r="E78">
        <v>2673.0880000000002</v>
      </c>
    </row>
    <row r="79" spans="1:11">
      <c r="A79" t="s">
        <v>104</v>
      </c>
      <c r="B79" t="s">
        <v>77</v>
      </c>
      <c r="C79">
        <v>2023</v>
      </c>
      <c r="D79" t="s">
        <v>20</v>
      </c>
      <c r="E79">
        <v>3138.181</v>
      </c>
      <c r="K79" s="361"/>
    </row>
    <row r="80" spans="1:11">
      <c r="A80" t="s">
        <v>104</v>
      </c>
      <c r="B80" t="s">
        <v>77</v>
      </c>
      <c r="C80">
        <v>2022</v>
      </c>
      <c r="D80" t="s">
        <v>21</v>
      </c>
      <c r="E80">
        <v>2887.12</v>
      </c>
      <c r="K80" s="361"/>
    </row>
    <row r="81" spans="1:11">
      <c r="A81" t="s">
        <v>104</v>
      </c>
      <c r="B81" t="s">
        <v>77</v>
      </c>
      <c r="C81">
        <v>2022</v>
      </c>
      <c r="D81" t="s">
        <v>8</v>
      </c>
      <c r="E81">
        <v>2343</v>
      </c>
      <c r="K81" s="361"/>
    </row>
    <row r="82" spans="1:11">
      <c r="A82" t="s">
        <v>104</v>
      </c>
      <c r="B82" t="s">
        <v>77</v>
      </c>
      <c r="C82">
        <v>2022</v>
      </c>
      <c r="D82" t="s">
        <v>19</v>
      </c>
      <c r="E82">
        <v>1293.501</v>
      </c>
      <c r="K82" s="361"/>
    </row>
    <row r="83" spans="1:11">
      <c r="A83" t="s">
        <v>104</v>
      </c>
      <c r="B83" t="s">
        <v>77</v>
      </c>
      <c r="C83">
        <v>2022</v>
      </c>
      <c r="D83" t="s">
        <v>20</v>
      </c>
      <c r="E83">
        <v>3034.982</v>
      </c>
      <c r="K83" s="361"/>
    </row>
    <row r="84" spans="1:11">
      <c r="A84" t="s">
        <v>104</v>
      </c>
      <c r="B84" t="s">
        <v>77</v>
      </c>
      <c r="C84">
        <v>2021</v>
      </c>
      <c r="D84" t="s">
        <v>21</v>
      </c>
      <c r="E84">
        <v>1108.3800000000001</v>
      </c>
      <c r="K84" s="361"/>
    </row>
    <row r="85" spans="1:11">
      <c r="A85" t="s">
        <v>104</v>
      </c>
      <c r="B85" t="s">
        <v>77</v>
      </c>
      <c r="C85">
        <v>2021</v>
      </c>
      <c r="D85" t="s">
        <v>8</v>
      </c>
      <c r="E85">
        <v>0</v>
      </c>
    </row>
    <row r="86" spans="1:11">
      <c r="A86" t="s">
        <v>104</v>
      </c>
      <c r="B86" t="s">
        <v>77</v>
      </c>
      <c r="C86">
        <v>2021</v>
      </c>
      <c r="D86" t="s">
        <v>19</v>
      </c>
      <c r="E86">
        <v>0</v>
      </c>
    </row>
    <row r="87" spans="1:11">
      <c r="A87" t="s">
        <v>104</v>
      </c>
      <c r="B87" t="s">
        <v>77</v>
      </c>
      <c r="C87">
        <v>2021</v>
      </c>
      <c r="D87" t="s">
        <v>20</v>
      </c>
      <c r="E87">
        <v>0</v>
      </c>
    </row>
    <row r="88" spans="1:11">
      <c r="A88" t="s">
        <v>104</v>
      </c>
      <c r="B88" t="s">
        <v>77</v>
      </c>
      <c r="C88">
        <v>2020</v>
      </c>
      <c r="D88" t="s">
        <v>21</v>
      </c>
      <c r="E88">
        <v>0</v>
      </c>
    </row>
    <row r="89" spans="1:11">
      <c r="A89" t="s">
        <v>104</v>
      </c>
      <c r="B89" t="s">
        <v>77</v>
      </c>
      <c r="C89">
        <v>2020</v>
      </c>
      <c r="D89" t="s">
        <v>8</v>
      </c>
      <c r="E89">
        <v>0</v>
      </c>
    </row>
    <row r="90" spans="1:11">
      <c r="A90" t="s">
        <v>104</v>
      </c>
      <c r="B90" t="s">
        <v>77</v>
      </c>
      <c r="C90">
        <v>2020</v>
      </c>
      <c r="D90" t="s">
        <v>19</v>
      </c>
      <c r="E90">
        <v>869.14400000000001</v>
      </c>
    </row>
    <row r="91" spans="1:11">
      <c r="A91" t="s">
        <v>104</v>
      </c>
      <c r="B91" t="s">
        <v>77</v>
      </c>
      <c r="C91">
        <v>2020</v>
      </c>
      <c r="D91" t="s">
        <v>20</v>
      </c>
      <c r="E91">
        <v>2976.114</v>
      </c>
    </row>
    <row r="92" spans="1:11">
      <c r="A92" t="s">
        <v>104</v>
      </c>
      <c r="B92" t="s">
        <v>77</v>
      </c>
      <c r="C92">
        <v>2019</v>
      </c>
      <c r="D92" t="s">
        <v>21</v>
      </c>
      <c r="E92">
        <v>3469.8119999999999</v>
      </c>
    </row>
    <row r="93" spans="1:11">
      <c r="A93" t="s">
        <v>104</v>
      </c>
      <c r="B93" t="s">
        <v>77</v>
      </c>
      <c r="C93">
        <v>2019</v>
      </c>
      <c r="D93" t="s">
        <v>8</v>
      </c>
      <c r="E93">
        <v>3076.3760000000002</v>
      </c>
    </row>
    <row r="94" spans="1:11">
      <c r="A94" t="s">
        <v>104</v>
      </c>
      <c r="B94" t="s">
        <v>77</v>
      </c>
      <c r="C94">
        <v>2019</v>
      </c>
      <c r="D94" t="s">
        <v>19</v>
      </c>
      <c r="E94">
        <v>2956.1329999999998</v>
      </c>
    </row>
    <row r="95" spans="1:11">
      <c r="A95" t="s">
        <v>104</v>
      </c>
      <c r="B95" t="s">
        <v>77</v>
      </c>
      <c r="C95">
        <v>2019</v>
      </c>
      <c r="D95" t="s">
        <v>20</v>
      </c>
      <c r="E95">
        <v>2355.66</v>
      </c>
    </row>
    <row r="96" spans="1:11">
      <c r="A96" t="s">
        <v>104</v>
      </c>
      <c r="B96" t="s">
        <v>77</v>
      </c>
      <c r="C96">
        <v>2018</v>
      </c>
      <c r="D96" t="s">
        <v>21</v>
      </c>
      <c r="E96">
        <v>3580.9409999999998</v>
      </c>
    </row>
    <row r="97" spans="1:5">
      <c r="A97" t="s">
        <v>104</v>
      </c>
      <c r="B97" t="s">
        <v>77</v>
      </c>
      <c r="C97">
        <v>2018</v>
      </c>
      <c r="D97" t="s">
        <v>8</v>
      </c>
      <c r="E97">
        <v>3574.53</v>
      </c>
    </row>
    <row r="98" spans="1:5">
      <c r="A98" t="s">
        <v>104</v>
      </c>
      <c r="B98" t="s">
        <v>77</v>
      </c>
      <c r="C98">
        <v>2018</v>
      </c>
      <c r="D98" t="s">
        <v>19</v>
      </c>
      <c r="E98">
        <v>3857.5940000000001</v>
      </c>
    </row>
    <row r="99" spans="1:5">
      <c r="A99" t="s">
        <v>104</v>
      </c>
      <c r="B99" t="s">
        <v>77</v>
      </c>
      <c r="C99">
        <v>2018</v>
      </c>
      <c r="D99" t="s">
        <v>20</v>
      </c>
      <c r="E99">
        <v>3708.7750000000001</v>
      </c>
    </row>
    <row r="100" spans="1:5">
      <c r="A100" t="s">
        <v>104</v>
      </c>
      <c r="B100" t="s">
        <v>77</v>
      </c>
      <c r="C100">
        <v>2017</v>
      </c>
      <c r="D100" t="s">
        <v>21</v>
      </c>
      <c r="E100">
        <v>6663.2139999999999</v>
      </c>
    </row>
    <row r="101" spans="1:5">
      <c r="A101" t="s">
        <v>104</v>
      </c>
      <c r="B101" t="s">
        <v>77</v>
      </c>
      <c r="C101">
        <v>2017</v>
      </c>
      <c r="D101" t="s">
        <v>8</v>
      </c>
      <c r="E101">
        <v>6328.8220799999999</v>
      </c>
    </row>
    <row r="102" spans="1:5">
      <c r="A102" t="s">
        <v>104</v>
      </c>
      <c r="B102" t="s">
        <v>77</v>
      </c>
      <c r="C102">
        <v>2017</v>
      </c>
      <c r="D102" t="s">
        <v>19</v>
      </c>
      <c r="E102">
        <v>6868.0810000000001</v>
      </c>
    </row>
    <row r="103" spans="1:5">
      <c r="A103" t="s">
        <v>104</v>
      </c>
      <c r="B103" t="s">
        <v>77</v>
      </c>
      <c r="C103">
        <v>2017</v>
      </c>
      <c r="D103" t="s">
        <v>20</v>
      </c>
      <c r="E103">
        <v>5719.55</v>
      </c>
    </row>
    <row r="104" spans="1:5">
      <c r="A104" t="s">
        <v>104</v>
      </c>
      <c r="B104" t="s">
        <v>77</v>
      </c>
      <c r="C104">
        <v>2016</v>
      </c>
      <c r="D104" t="s">
        <v>21</v>
      </c>
      <c r="E104">
        <v>6648.9299000000219</v>
      </c>
    </row>
    <row r="105" spans="1:5">
      <c r="A105" t="s">
        <v>104</v>
      </c>
      <c r="B105" t="s">
        <v>77</v>
      </c>
      <c r="C105">
        <v>2016</v>
      </c>
      <c r="D105" t="s">
        <v>8</v>
      </c>
      <c r="E105">
        <v>6623.2169999999996</v>
      </c>
    </row>
    <row r="106" spans="1:5">
      <c r="A106" t="s">
        <v>104</v>
      </c>
      <c r="B106" t="s">
        <v>77</v>
      </c>
      <c r="C106">
        <v>2016</v>
      </c>
      <c r="D106" t="s">
        <v>19</v>
      </c>
      <c r="E106">
        <v>6363.6900000000005</v>
      </c>
    </row>
    <row r="107" spans="1:5">
      <c r="A107" t="s">
        <v>104</v>
      </c>
      <c r="B107" t="s">
        <v>77</v>
      </c>
      <c r="C107">
        <v>2016</v>
      </c>
      <c r="D107" t="s">
        <v>20</v>
      </c>
      <c r="E107">
        <v>6131</v>
      </c>
    </row>
    <row r="108" spans="1:5">
      <c r="A108" t="s">
        <v>104</v>
      </c>
      <c r="B108" t="s">
        <v>77</v>
      </c>
      <c r="C108">
        <v>2015</v>
      </c>
      <c r="D108" t="s">
        <v>21</v>
      </c>
      <c r="E108">
        <v>6321.0800000000008</v>
      </c>
    </row>
    <row r="109" spans="1:5">
      <c r="A109" t="s">
        <v>104</v>
      </c>
      <c r="B109" t="s">
        <v>77</v>
      </c>
      <c r="C109">
        <v>2015</v>
      </c>
      <c r="D109" t="s">
        <v>8</v>
      </c>
      <c r="E109">
        <v>6272.7868064516133</v>
      </c>
    </row>
    <row r="110" spans="1:5">
      <c r="A110" t="s">
        <v>104</v>
      </c>
      <c r="B110" t="s">
        <v>77</v>
      </c>
      <c r="C110">
        <v>2015</v>
      </c>
      <c r="D110" t="s">
        <v>19</v>
      </c>
      <c r="E110">
        <v>6114.8578709677422</v>
      </c>
    </row>
    <row r="111" spans="1:5">
      <c r="A111" t="s">
        <v>104</v>
      </c>
      <c r="B111" t="s">
        <v>77</v>
      </c>
      <c r="C111">
        <v>2015</v>
      </c>
      <c r="D111" t="s">
        <v>20</v>
      </c>
      <c r="E111">
        <v>5772.7370000000001</v>
      </c>
    </row>
    <row r="112" spans="1:5">
      <c r="A112" t="s">
        <v>104</v>
      </c>
      <c r="B112" t="s">
        <v>77</v>
      </c>
      <c r="C112">
        <v>2014</v>
      </c>
      <c r="D112" t="s">
        <v>21</v>
      </c>
      <c r="E112">
        <v>6683.866</v>
      </c>
    </row>
    <row r="113" spans="1:5">
      <c r="A113" t="s">
        <v>104</v>
      </c>
      <c r="B113" t="s">
        <v>77</v>
      </c>
      <c r="C113">
        <v>2014</v>
      </c>
      <c r="D113" t="s">
        <v>8</v>
      </c>
      <c r="E113">
        <v>6531.576</v>
      </c>
    </row>
    <row r="114" spans="1:5">
      <c r="A114" t="s">
        <v>104</v>
      </c>
      <c r="B114" t="s">
        <v>77</v>
      </c>
      <c r="C114">
        <v>2014</v>
      </c>
      <c r="D114" t="s">
        <v>19</v>
      </c>
      <c r="E114">
        <v>6193.7209999999995</v>
      </c>
    </row>
    <row r="115" spans="1:5">
      <c r="A115" t="s">
        <v>104</v>
      </c>
      <c r="B115" t="s">
        <v>77</v>
      </c>
      <c r="C115">
        <v>2014</v>
      </c>
      <c r="D115" t="s">
        <v>20</v>
      </c>
      <c r="E115">
        <v>3780.2910000000002</v>
      </c>
    </row>
    <row r="116" spans="1:5">
      <c r="A116" t="s">
        <v>104</v>
      </c>
      <c r="B116" t="s">
        <v>77</v>
      </c>
      <c r="C116">
        <v>2013</v>
      </c>
      <c r="D116" t="s">
        <v>21</v>
      </c>
      <c r="E116">
        <v>5428.8590000000013</v>
      </c>
    </row>
    <row r="117" spans="1:5">
      <c r="A117" t="s">
        <v>104</v>
      </c>
      <c r="B117" t="s">
        <v>77</v>
      </c>
      <c r="C117">
        <v>2013</v>
      </c>
      <c r="D117" t="s">
        <v>8</v>
      </c>
      <c r="E117">
        <v>1087.9770000000001</v>
      </c>
    </row>
    <row r="118" spans="1:5">
      <c r="A118" t="s">
        <v>104</v>
      </c>
      <c r="B118" t="s">
        <v>77</v>
      </c>
      <c r="C118">
        <v>2013</v>
      </c>
      <c r="D118" t="s">
        <v>19</v>
      </c>
      <c r="E118">
        <v>2740.1950000000002</v>
      </c>
    </row>
    <row r="119" spans="1:5">
      <c r="A119" t="s">
        <v>104</v>
      </c>
      <c r="B119" t="s">
        <v>77</v>
      </c>
      <c r="C119">
        <v>2013</v>
      </c>
      <c r="D119" t="s">
        <v>20</v>
      </c>
      <c r="E119">
        <v>6485.585</v>
      </c>
    </row>
    <row r="120" spans="1:5">
      <c r="A120" t="s">
        <v>104</v>
      </c>
      <c r="B120" t="s">
        <v>77</v>
      </c>
      <c r="C120">
        <v>2012</v>
      </c>
      <c r="D120" t="s">
        <v>21</v>
      </c>
      <c r="E120">
        <v>6474.03</v>
      </c>
    </row>
    <row r="121" spans="1:5">
      <c r="A121" t="s">
        <v>104</v>
      </c>
      <c r="B121" t="s">
        <v>77</v>
      </c>
      <c r="C121">
        <v>2012</v>
      </c>
      <c r="D121" t="s">
        <v>8</v>
      </c>
      <c r="E121">
        <v>5613.2709999999997</v>
      </c>
    </row>
    <row r="122" spans="1:5">
      <c r="A122" t="s">
        <v>104</v>
      </c>
      <c r="B122" t="s">
        <v>77</v>
      </c>
      <c r="C122">
        <v>2012</v>
      </c>
      <c r="D122" t="s">
        <v>19</v>
      </c>
      <c r="E122">
        <v>5709</v>
      </c>
    </row>
    <row r="123" spans="1:5">
      <c r="A123" t="s">
        <v>104</v>
      </c>
      <c r="B123" t="s">
        <v>77</v>
      </c>
      <c r="C123">
        <v>2012</v>
      </c>
      <c r="D123" t="s">
        <v>20</v>
      </c>
      <c r="E123">
        <v>4847.3599999999997</v>
      </c>
    </row>
    <row r="124" spans="1:5">
      <c r="A124" t="s">
        <v>104</v>
      </c>
      <c r="B124" t="s">
        <v>77</v>
      </c>
      <c r="C124">
        <v>2011</v>
      </c>
      <c r="D124" t="s">
        <v>21</v>
      </c>
      <c r="E124">
        <v>4951.8599999999997</v>
      </c>
    </row>
    <row r="125" spans="1:5">
      <c r="A125" t="s">
        <v>104</v>
      </c>
      <c r="B125" t="s">
        <v>77</v>
      </c>
      <c r="C125">
        <v>2011</v>
      </c>
      <c r="D125" t="s">
        <v>8</v>
      </c>
      <c r="E125">
        <v>5878.57</v>
      </c>
    </row>
    <row r="126" spans="1:5">
      <c r="A126" t="s">
        <v>104</v>
      </c>
      <c r="B126" t="s">
        <v>77</v>
      </c>
      <c r="C126">
        <v>2011</v>
      </c>
      <c r="D126" t="s">
        <v>19</v>
      </c>
      <c r="E126">
        <v>6661.3019999999997</v>
      </c>
    </row>
    <row r="127" spans="1:5">
      <c r="A127" t="s">
        <v>104</v>
      </c>
      <c r="B127" t="s">
        <v>77</v>
      </c>
      <c r="C127">
        <v>2011</v>
      </c>
      <c r="D127" t="s">
        <v>20</v>
      </c>
      <c r="E127">
        <v>5369.76</v>
      </c>
    </row>
    <row r="128" spans="1:5">
      <c r="A128" t="s">
        <v>104</v>
      </c>
      <c r="B128" t="s">
        <v>77</v>
      </c>
      <c r="C128">
        <v>2010</v>
      </c>
      <c r="D128" t="s">
        <v>21</v>
      </c>
      <c r="E128">
        <v>5969.36</v>
      </c>
    </row>
    <row r="129" spans="1:5">
      <c r="A129" t="s">
        <v>104</v>
      </c>
      <c r="B129" t="s">
        <v>77</v>
      </c>
      <c r="C129">
        <v>2010</v>
      </c>
      <c r="D129" t="s">
        <v>8</v>
      </c>
      <c r="E129">
        <v>4623.99</v>
      </c>
    </row>
    <row r="130" spans="1:5">
      <c r="A130" t="s">
        <v>104</v>
      </c>
      <c r="B130" t="s">
        <v>77</v>
      </c>
      <c r="C130">
        <v>2010</v>
      </c>
      <c r="D130" t="s">
        <v>19</v>
      </c>
      <c r="E130">
        <v>6550.5749999999998</v>
      </c>
    </row>
    <row r="131" spans="1:5">
      <c r="A131" t="s">
        <v>104</v>
      </c>
      <c r="B131" t="s">
        <v>77</v>
      </c>
      <c r="C131">
        <v>2010</v>
      </c>
      <c r="D131" t="s">
        <v>20</v>
      </c>
      <c r="E131">
        <v>5164.7820000000002</v>
      </c>
    </row>
    <row r="132" spans="1:5">
      <c r="A132" t="s">
        <v>104</v>
      </c>
      <c r="B132" t="s">
        <v>77</v>
      </c>
      <c r="C132">
        <v>2009</v>
      </c>
      <c r="D132" t="s">
        <v>21</v>
      </c>
      <c r="E132">
        <v>7445.6580000000004</v>
      </c>
    </row>
    <row r="133" spans="1:5">
      <c r="A133" t="s">
        <v>104</v>
      </c>
      <c r="B133" t="s">
        <v>77</v>
      </c>
      <c r="C133">
        <v>2009</v>
      </c>
      <c r="D133" t="s">
        <v>8</v>
      </c>
      <c r="E133">
        <v>7138.1629999999996</v>
      </c>
    </row>
    <row r="134" spans="1:5">
      <c r="A134" t="s">
        <v>104</v>
      </c>
      <c r="B134" t="s">
        <v>77</v>
      </c>
      <c r="C134">
        <v>2009</v>
      </c>
      <c r="D134" t="s">
        <v>19</v>
      </c>
      <c r="E134">
        <v>6273.28</v>
      </c>
    </row>
    <row r="135" spans="1:5">
      <c r="A135" t="s">
        <v>104</v>
      </c>
      <c r="B135" t="s">
        <v>77</v>
      </c>
      <c r="C135">
        <v>2009</v>
      </c>
      <c r="D135" t="s">
        <v>20</v>
      </c>
      <c r="E135">
        <v>7486.6409999999996</v>
      </c>
    </row>
    <row r="136" spans="1:5">
      <c r="A136" t="s">
        <v>104</v>
      </c>
      <c r="B136" t="s">
        <v>77</v>
      </c>
      <c r="C136">
        <v>2008</v>
      </c>
      <c r="D136" t="s">
        <v>21</v>
      </c>
      <c r="E136">
        <v>7378.7079999999996</v>
      </c>
    </row>
    <row r="137" spans="1:5">
      <c r="A137" t="s">
        <v>104</v>
      </c>
      <c r="B137" t="s">
        <v>77</v>
      </c>
      <c r="C137">
        <v>2008</v>
      </c>
      <c r="D137" t="s">
        <v>8</v>
      </c>
      <c r="E137">
        <v>7790</v>
      </c>
    </row>
    <row r="138" spans="1:5">
      <c r="A138" t="s">
        <v>104</v>
      </c>
      <c r="B138" t="s">
        <v>77</v>
      </c>
      <c r="C138">
        <v>2008</v>
      </c>
      <c r="D138" t="s">
        <v>19</v>
      </c>
      <c r="E138">
        <v>7736.8</v>
      </c>
    </row>
    <row r="139" spans="1:5">
      <c r="A139" t="s">
        <v>104</v>
      </c>
      <c r="B139" t="s">
        <v>77</v>
      </c>
      <c r="C139">
        <v>2008</v>
      </c>
      <c r="D139" t="s">
        <v>20</v>
      </c>
      <c r="E139">
        <v>6891.7349999999997</v>
      </c>
    </row>
    <row r="140" spans="1:5">
      <c r="A140" t="s">
        <v>104</v>
      </c>
      <c r="B140" t="s">
        <v>77</v>
      </c>
      <c r="C140">
        <v>2007</v>
      </c>
      <c r="D140" t="s">
        <v>21</v>
      </c>
      <c r="E140">
        <v>6221</v>
      </c>
    </row>
    <row r="141" spans="1:5">
      <c r="A141" t="s">
        <v>104</v>
      </c>
      <c r="B141" t="s">
        <v>77</v>
      </c>
      <c r="C141">
        <v>2007</v>
      </c>
      <c r="D141" t="s">
        <v>8</v>
      </c>
      <c r="E141">
        <v>8267</v>
      </c>
    </row>
    <row r="142" spans="1:5">
      <c r="A142" t="s">
        <v>104</v>
      </c>
      <c r="B142" t="s">
        <v>77</v>
      </c>
      <c r="C142">
        <v>2007</v>
      </c>
      <c r="D142" t="s">
        <v>19</v>
      </c>
      <c r="E142">
        <v>8013</v>
      </c>
    </row>
    <row r="143" spans="1:5">
      <c r="A143" t="s">
        <v>104</v>
      </c>
      <c r="B143" t="s">
        <v>77</v>
      </c>
      <c r="C143">
        <v>2007</v>
      </c>
      <c r="D143" t="s">
        <v>20</v>
      </c>
      <c r="E143">
        <v>7142</v>
      </c>
    </row>
    <row r="144" spans="1:5">
      <c r="A144" t="s">
        <v>104</v>
      </c>
      <c r="B144" t="s">
        <v>77</v>
      </c>
      <c r="C144">
        <v>2006</v>
      </c>
      <c r="D144" t="s">
        <v>21</v>
      </c>
      <c r="E144">
        <v>7999</v>
      </c>
    </row>
    <row r="145" spans="1:5">
      <c r="A145" t="s">
        <v>104</v>
      </c>
      <c r="B145" t="s">
        <v>77</v>
      </c>
      <c r="C145">
        <v>2006</v>
      </c>
      <c r="D145" t="s">
        <v>8</v>
      </c>
      <c r="E145">
        <v>6675</v>
      </c>
    </row>
    <row r="146" spans="1:5">
      <c r="A146" t="s">
        <v>104</v>
      </c>
      <c r="B146" t="s">
        <v>77</v>
      </c>
      <c r="C146">
        <v>2006</v>
      </c>
      <c r="D146" t="s">
        <v>19</v>
      </c>
      <c r="E146">
        <v>7137</v>
      </c>
    </row>
    <row r="147" spans="1:5">
      <c r="A147" t="s">
        <v>104</v>
      </c>
      <c r="B147" t="s">
        <v>77</v>
      </c>
      <c r="C147">
        <v>2006</v>
      </c>
      <c r="D147" t="s">
        <v>20</v>
      </c>
      <c r="E147">
        <v>6588</v>
      </c>
    </row>
    <row r="148" spans="1:5">
      <c r="A148" t="s">
        <v>657</v>
      </c>
      <c r="B148" t="s">
        <v>77</v>
      </c>
      <c r="C148">
        <v>2024</v>
      </c>
      <c r="D148" t="s">
        <v>8</v>
      </c>
      <c r="E148">
        <v>13196.73</v>
      </c>
    </row>
    <row r="149" spans="1:5">
      <c r="A149" t="s">
        <v>657</v>
      </c>
      <c r="B149" t="s">
        <v>77</v>
      </c>
      <c r="C149">
        <v>2024</v>
      </c>
      <c r="D149" t="s">
        <v>19</v>
      </c>
      <c r="E149">
        <v>15816.04</v>
      </c>
    </row>
    <row r="150" spans="1:5">
      <c r="A150" t="s">
        <v>657</v>
      </c>
      <c r="B150" t="s">
        <v>77</v>
      </c>
      <c r="C150">
        <v>2024</v>
      </c>
      <c r="D150" t="s">
        <v>20</v>
      </c>
      <c r="E150">
        <v>13233.08</v>
      </c>
    </row>
    <row r="151" spans="1:5">
      <c r="A151" t="s">
        <v>657</v>
      </c>
      <c r="B151" t="s">
        <v>77</v>
      </c>
      <c r="C151">
        <v>2023</v>
      </c>
      <c r="D151" t="s">
        <v>21</v>
      </c>
      <c r="E151">
        <v>17892.41</v>
      </c>
    </row>
    <row r="152" spans="1:5">
      <c r="A152" t="s">
        <v>657</v>
      </c>
      <c r="B152" t="s">
        <v>77</v>
      </c>
      <c r="C152">
        <v>2023</v>
      </c>
      <c r="D152" t="s">
        <v>8</v>
      </c>
      <c r="E152">
        <v>1051.82</v>
      </c>
    </row>
    <row r="153" spans="1:5">
      <c r="A153" t="s">
        <v>657</v>
      </c>
      <c r="B153" t="s">
        <v>77</v>
      </c>
      <c r="C153">
        <v>2023</v>
      </c>
      <c r="D153" t="s">
        <v>19</v>
      </c>
      <c r="E153">
        <v>18310.88</v>
      </c>
    </row>
    <row r="154" spans="1:5">
      <c r="A154" t="s">
        <v>657</v>
      </c>
      <c r="B154" t="s">
        <v>77</v>
      </c>
      <c r="C154">
        <v>2023</v>
      </c>
      <c r="D154" t="s">
        <v>20</v>
      </c>
      <c r="E154">
        <v>24128.29</v>
      </c>
    </row>
    <row r="155" spans="1:5">
      <c r="A155" t="s">
        <v>657</v>
      </c>
      <c r="B155" t="s">
        <v>77</v>
      </c>
      <c r="C155">
        <v>2022</v>
      </c>
      <c r="D155" t="s">
        <v>21</v>
      </c>
      <c r="E155">
        <v>21141.19</v>
      </c>
    </row>
    <row r="156" spans="1:5">
      <c r="A156" t="s">
        <v>657</v>
      </c>
      <c r="B156" t="s">
        <v>77</v>
      </c>
      <c r="C156">
        <v>2022</v>
      </c>
      <c r="D156" t="s">
        <v>8</v>
      </c>
      <c r="E156">
        <v>13259</v>
      </c>
    </row>
    <row r="157" spans="1:5">
      <c r="A157" t="s">
        <v>657</v>
      </c>
      <c r="B157" t="s">
        <v>77</v>
      </c>
      <c r="C157">
        <v>2022</v>
      </c>
      <c r="D157" t="s">
        <v>19</v>
      </c>
      <c r="E157">
        <v>16011.83</v>
      </c>
    </row>
    <row r="158" spans="1:5">
      <c r="A158" t="s">
        <v>657</v>
      </c>
      <c r="B158" t="s">
        <v>77</v>
      </c>
      <c r="C158">
        <v>2022</v>
      </c>
      <c r="D158" t="s">
        <v>20</v>
      </c>
      <c r="E158">
        <v>9721.14</v>
      </c>
    </row>
    <row r="159" spans="1:5">
      <c r="A159" t="s">
        <v>657</v>
      </c>
      <c r="B159" t="s">
        <v>77</v>
      </c>
      <c r="C159">
        <v>2021</v>
      </c>
      <c r="D159" t="s">
        <v>21</v>
      </c>
      <c r="E159">
        <v>19610.509999999998</v>
      </c>
    </row>
    <row r="160" spans="1:5">
      <c r="A160" t="s">
        <v>657</v>
      </c>
      <c r="B160" t="s">
        <v>77</v>
      </c>
      <c r="C160">
        <v>2021</v>
      </c>
      <c r="D160" t="s">
        <v>8</v>
      </c>
      <c r="E160">
        <v>15283.88</v>
      </c>
    </row>
    <row r="161" spans="1:5">
      <c r="A161" t="s">
        <v>657</v>
      </c>
      <c r="B161" t="s">
        <v>77</v>
      </c>
      <c r="C161">
        <v>2021</v>
      </c>
      <c r="D161" t="s">
        <v>19</v>
      </c>
      <c r="E161">
        <v>15949.23</v>
      </c>
    </row>
    <row r="162" spans="1:5">
      <c r="A162" t="s">
        <v>657</v>
      </c>
      <c r="B162" t="s">
        <v>77</v>
      </c>
      <c r="C162">
        <v>2021</v>
      </c>
      <c r="D162" t="s">
        <v>20</v>
      </c>
      <c r="E162">
        <v>12121.4</v>
      </c>
    </row>
    <row r="163" spans="1:5">
      <c r="A163" t="s">
        <v>657</v>
      </c>
      <c r="B163" t="s">
        <v>77</v>
      </c>
      <c r="C163">
        <v>2020</v>
      </c>
      <c r="D163" t="s">
        <v>21</v>
      </c>
      <c r="E163">
        <v>22100.28</v>
      </c>
    </row>
    <row r="164" spans="1:5">
      <c r="A164" t="s">
        <v>657</v>
      </c>
      <c r="B164" t="s">
        <v>77</v>
      </c>
      <c r="C164">
        <v>2020</v>
      </c>
      <c r="D164" t="s">
        <v>8</v>
      </c>
      <c r="E164">
        <v>17672.8</v>
      </c>
    </row>
    <row r="165" spans="1:5">
      <c r="A165" t="s">
        <v>657</v>
      </c>
      <c r="B165" t="s">
        <v>77</v>
      </c>
      <c r="C165">
        <v>2020</v>
      </c>
      <c r="D165" t="s">
        <v>19</v>
      </c>
      <c r="E165">
        <v>14521.83</v>
      </c>
    </row>
    <row r="166" spans="1:5">
      <c r="A166" t="s">
        <v>657</v>
      </c>
      <c r="B166" t="s">
        <v>77</v>
      </c>
      <c r="C166">
        <v>2020</v>
      </c>
      <c r="D166" t="s">
        <v>20</v>
      </c>
      <c r="E166">
        <v>13194.97</v>
      </c>
    </row>
    <row r="167" spans="1:5">
      <c r="A167" t="s">
        <v>657</v>
      </c>
      <c r="B167" t="s">
        <v>77</v>
      </c>
      <c r="C167">
        <v>2019</v>
      </c>
      <c r="D167" t="s">
        <v>21</v>
      </c>
      <c r="E167">
        <v>24100.41</v>
      </c>
    </row>
    <row r="168" spans="1:5">
      <c r="A168" t="s">
        <v>657</v>
      </c>
      <c r="B168" t="s">
        <v>77</v>
      </c>
      <c r="C168">
        <v>2019</v>
      </c>
      <c r="D168" t="s">
        <v>8</v>
      </c>
      <c r="E168">
        <v>15386.53</v>
      </c>
    </row>
    <row r="169" spans="1:5">
      <c r="A169" t="s">
        <v>657</v>
      </c>
      <c r="B169" t="s">
        <v>77</v>
      </c>
      <c r="C169">
        <v>2019</v>
      </c>
      <c r="D169" t="s">
        <v>19</v>
      </c>
      <c r="E169">
        <v>16628.560000000001</v>
      </c>
    </row>
    <row r="170" spans="1:5">
      <c r="A170" t="s">
        <v>657</v>
      </c>
      <c r="B170" t="s">
        <v>77</v>
      </c>
      <c r="C170">
        <v>2019</v>
      </c>
      <c r="D170" t="s">
        <v>20</v>
      </c>
      <c r="E170">
        <v>10999.45</v>
      </c>
    </row>
    <row r="171" spans="1:5">
      <c r="A171" t="s">
        <v>657</v>
      </c>
      <c r="B171" t="s">
        <v>77</v>
      </c>
      <c r="C171">
        <v>2018</v>
      </c>
      <c r="D171" t="s">
        <v>21</v>
      </c>
      <c r="E171">
        <v>24426.59</v>
      </c>
    </row>
    <row r="172" spans="1:5">
      <c r="A172" t="s">
        <v>657</v>
      </c>
      <c r="B172" t="s">
        <v>77</v>
      </c>
      <c r="C172">
        <v>2018</v>
      </c>
      <c r="D172" t="s">
        <v>8</v>
      </c>
      <c r="E172">
        <v>17731.37</v>
      </c>
    </row>
    <row r="173" spans="1:5">
      <c r="A173" t="s">
        <v>657</v>
      </c>
      <c r="B173" t="s">
        <v>77</v>
      </c>
      <c r="C173">
        <v>2018</v>
      </c>
      <c r="D173" t="s">
        <v>19</v>
      </c>
      <c r="E173">
        <v>22675.14</v>
      </c>
    </row>
    <row r="174" spans="1:5">
      <c r="A174" t="s">
        <v>657</v>
      </c>
      <c r="B174" t="s">
        <v>77</v>
      </c>
      <c r="C174">
        <v>2018</v>
      </c>
      <c r="D174" t="s">
        <v>20</v>
      </c>
      <c r="E174">
        <v>13066.63</v>
      </c>
    </row>
    <row r="175" spans="1:5">
      <c r="A175" t="s">
        <v>657</v>
      </c>
      <c r="B175" t="s">
        <v>77</v>
      </c>
      <c r="C175">
        <v>2017</v>
      </c>
      <c r="D175" t="s">
        <v>21</v>
      </c>
      <c r="E175">
        <v>23078.59</v>
      </c>
    </row>
    <row r="176" spans="1:5">
      <c r="A176" t="s">
        <v>657</v>
      </c>
      <c r="B176" t="s">
        <v>77</v>
      </c>
      <c r="C176">
        <v>2017</v>
      </c>
      <c r="D176" t="s">
        <v>8</v>
      </c>
      <c r="E176">
        <v>4780.83</v>
      </c>
    </row>
    <row r="177" spans="1:5">
      <c r="A177" t="s">
        <v>657</v>
      </c>
      <c r="B177" t="s">
        <v>77</v>
      </c>
      <c r="C177">
        <v>2017</v>
      </c>
      <c r="D177" t="s">
        <v>19</v>
      </c>
      <c r="E177">
        <v>0</v>
      </c>
    </row>
    <row r="178" spans="1:5">
      <c r="A178" t="s">
        <v>657</v>
      </c>
      <c r="B178" t="s">
        <v>77</v>
      </c>
      <c r="C178">
        <v>2017</v>
      </c>
      <c r="D178" t="s">
        <v>20</v>
      </c>
      <c r="E178">
        <v>4309.5300000000007</v>
      </c>
    </row>
    <row r="179" spans="1:5">
      <c r="A179" t="s">
        <v>657</v>
      </c>
      <c r="B179" t="s">
        <v>77</v>
      </c>
      <c r="C179">
        <v>2016</v>
      </c>
      <c r="D179" t="s">
        <v>21</v>
      </c>
      <c r="E179">
        <v>19491.620000000021</v>
      </c>
    </row>
    <row r="180" spans="1:5">
      <c r="A180" t="s">
        <v>657</v>
      </c>
      <c r="B180" t="s">
        <v>77</v>
      </c>
      <c r="C180">
        <v>2016</v>
      </c>
      <c r="D180" t="s">
        <v>8</v>
      </c>
      <c r="E180">
        <v>14097.49</v>
      </c>
    </row>
    <row r="181" spans="1:5">
      <c r="A181" t="s">
        <v>657</v>
      </c>
      <c r="B181" t="s">
        <v>77</v>
      </c>
      <c r="C181">
        <v>2016</v>
      </c>
      <c r="D181" t="s">
        <v>19</v>
      </c>
      <c r="E181">
        <v>20970.659999999996</v>
      </c>
    </row>
    <row r="182" spans="1:5">
      <c r="A182" t="s">
        <v>657</v>
      </c>
      <c r="B182" t="s">
        <v>77</v>
      </c>
      <c r="C182">
        <v>2016</v>
      </c>
      <c r="D182" t="s">
        <v>20</v>
      </c>
      <c r="E182">
        <v>11210</v>
      </c>
    </row>
    <row r="183" spans="1:5">
      <c r="A183" t="s">
        <v>657</v>
      </c>
      <c r="B183" t="s">
        <v>77</v>
      </c>
      <c r="C183">
        <v>2015</v>
      </c>
      <c r="D183" t="s">
        <v>21</v>
      </c>
      <c r="E183">
        <v>25236.789999999997</v>
      </c>
    </row>
    <row r="184" spans="1:5">
      <c r="A184" t="s">
        <v>657</v>
      </c>
      <c r="B184" t="s">
        <v>77</v>
      </c>
      <c r="C184">
        <v>2015</v>
      </c>
      <c r="D184" t="s">
        <v>8</v>
      </c>
      <c r="E184">
        <v>17031.051935483873</v>
      </c>
    </row>
    <row r="185" spans="1:5">
      <c r="A185" t="s">
        <v>657</v>
      </c>
      <c r="B185" t="s">
        <v>77</v>
      </c>
      <c r="C185">
        <v>2015</v>
      </c>
      <c r="D185" t="s">
        <v>19</v>
      </c>
      <c r="E185">
        <v>23771.085483870967</v>
      </c>
    </row>
    <row r="186" spans="1:5">
      <c r="A186" t="s">
        <v>657</v>
      </c>
      <c r="B186" t="s">
        <v>77</v>
      </c>
      <c r="C186">
        <v>2015</v>
      </c>
      <c r="D186" t="s">
        <v>20</v>
      </c>
      <c r="E186">
        <v>11277.56</v>
      </c>
    </row>
    <row r="187" spans="1:5">
      <c r="A187" t="s">
        <v>657</v>
      </c>
      <c r="B187" t="s">
        <v>77</v>
      </c>
      <c r="C187">
        <v>2014</v>
      </c>
      <c r="D187" t="s">
        <v>21</v>
      </c>
      <c r="E187">
        <v>24438.17</v>
      </c>
    </row>
    <row r="188" spans="1:5">
      <c r="A188" t="s">
        <v>657</v>
      </c>
      <c r="B188" t="s">
        <v>77</v>
      </c>
      <c r="C188">
        <v>2014</v>
      </c>
      <c r="D188" t="s">
        <v>8</v>
      </c>
      <c r="E188">
        <v>23861.33</v>
      </c>
    </row>
    <row r="189" spans="1:5">
      <c r="A189" t="s">
        <v>657</v>
      </c>
      <c r="B189" t="s">
        <v>77</v>
      </c>
      <c r="C189">
        <v>2014</v>
      </c>
      <c r="D189" t="s">
        <v>19</v>
      </c>
      <c r="E189">
        <v>25722.799999999999</v>
      </c>
    </row>
    <row r="190" spans="1:5">
      <c r="A190" t="s">
        <v>657</v>
      </c>
      <c r="B190" t="s">
        <v>77</v>
      </c>
      <c r="C190">
        <v>2014</v>
      </c>
      <c r="D190" t="s">
        <v>20</v>
      </c>
      <c r="E190">
        <v>13054.089999999998</v>
      </c>
    </row>
    <row r="191" spans="1:5">
      <c r="A191" t="s">
        <v>657</v>
      </c>
      <c r="B191" t="s">
        <v>77</v>
      </c>
      <c r="C191">
        <v>2013</v>
      </c>
      <c r="D191" t="s">
        <v>21</v>
      </c>
      <c r="E191">
        <v>18991.21</v>
      </c>
    </row>
    <row r="192" spans="1:5">
      <c r="A192" t="s">
        <v>657</v>
      </c>
      <c r="B192" t="s">
        <v>77</v>
      </c>
      <c r="C192">
        <v>2013</v>
      </c>
      <c r="D192" t="s">
        <v>8</v>
      </c>
      <c r="E192">
        <v>15426.760000000002</v>
      </c>
    </row>
    <row r="193" spans="1:5">
      <c r="A193" t="s">
        <v>657</v>
      </c>
      <c r="B193" t="s">
        <v>77</v>
      </c>
      <c r="C193">
        <v>2013</v>
      </c>
      <c r="D193" t="s">
        <v>19</v>
      </c>
      <c r="E193">
        <v>17538.04</v>
      </c>
    </row>
    <row r="194" spans="1:5">
      <c r="A194" t="s">
        <v>657</v>
      </c>
      <c r="B194" t="s">
        <v>77</v>
      </c>
      <c r="C194">
        <v>2013</v>
      </c>
      <c r="D194" t="s">
        <v>20</v>
      </c>
      <c r="E194">
        <v>15857.42</v>
      </c>
    </row>
    <row r="195" spans="1:5">
      <c r="A195" t="s">
        <v>657</v>
      </c>
      <c r="B195" t="s">
        <v>77</v>
      </c>
      <c r="C195">
        <v>2012</v>
      </c>
      <c r="D195" t="s">
        <v>21</v>
      </c>
      <c r="E195">
        <v>27281.03</v>
      </c>
    </row>
    <row r="196" spans="1:5">
      <c r="A196" t="s">
        <v>657</v>
      </c>
      <c r="B196" t="s">
        <v>77</v>
      </c>
      <c r="C196">
        <v>2012</v>
      </c>
      <c r="D196" t="s">
        <v>8</v>
      </c>
      <c r="E196">
        <v>17645.27</v>
      </c>
    </row>
    <row r="197" spans="1:5">
      <c r="A197" t="s">
        <v>657</v>
      </c>
      <c r="B197" t="s">
        <v>77</v>
      </c>
      <c r="C197">
        <v>2012</v>
      </c>
      <c r="D197" t="s">
        <v>19</v>
      </c>
      <c r="E197">
        <v>21555</v>
      </c>
    </row>
    <row r="198" spans="1:5">
      <c r="A198" t="s">
        <v>657</v>
      </c>
      <c r="B198" t="s">
        <v>77</v>
      </c>
      <c r="C198">
        <v>2012</v>
      </c>
      <c r="D198" t="s">
        <v>20</v>
      </c>
      <c r="E198">
        <v>10682.39</v>
      </c>
    </row>
    <row r="199" spans="1:5">
      <c r="A199" t="s">
        <v>657</v>
      </c>
      <c r="B199" t="s">
        <v>77</v>
      </c>
      <c r="C199">
        <v>2011</v>
      </c>
      <c r="D199" t="s">
        <v>21</v>
      </c>
      <c r="E199">
        <v>25626.87</v>
      </c>
    </row>
    <row r="200" spans="1:5">
      <c r="A200" t="s">
        <v>657</v>
      </c>
      <c r="B200" t="s">
        <v>77</v>
      </c>
      <c r="C200">
        <v>2011</v>
      </c>
      <c r="D200" t="s">
        <v>8</v>
      </c>
      <c r="E200">
        <v>20387.740000000002</v>
      </c>
    </row>
    <row r="201" spans="1:5">
      <c r="A201" t="s">
        <v>657</v>
      </c>
      <c r="B201" t="s">
        <v>77</v>
      </c>
      <c r="C201">
        <v>2011</v>
      </c>
      <c r="D201" t="s">
        <v>19</v>
      </c>
      <c r="E201">
        <v>22169.53</v>
      </c>
    </row>
    <row r="202" spans="1:5">
      <c r="A202" t="s">
        <v>657</v>
      </c>
      <c r="B202" t="s">
        <v>77</v>
      </c>
      <c r="C202">
        <v>2011</v>
      </c>
      <c r="D202" t="s">
        <v>20</v>
      </c>
      <c r="E202">
        <v>12709.21</v>
      </c>
    </row>
    <row r="203" spans="1:5">
      <c r="A203" t="s">
        <v>657</v>
      </c>
      <c r="B203" t="s">
        <v>77</v>
      </c>
      <c r="C203">
        <v>2010</v>
      </c>
      <c r="D203" t="s">
        <v>21</v>
      </c>
      <c r="E203">
        <v>23191.01</v>
      </c>
    </row>
    <row r="204" spans="1:5">
      <c r="A204" t="s">
        <v>657</v>
      </c>
      <c r="B204" t="s">
        <v>77</v>
      </c>
      <c r="C204">
        <v>2010</v>
      </c>
      <c r="D204" t="s">
        <v>8</v>
      </c>
      <c r="E204">
        <v>16414.939999999999</v>
      </c>
    </row>
    <row r="205" spans="1:5">
      <c r="A205" t="s">
        <v>657</v>
      </c>
      <c r="B205" t="s">
        <v>77</v>
      </c>
      <c r="C205">
        <v>2010</v>
      </c>
      <c r="D205" t="s">
        <v>19</v>
      </c>
      <c r="E205">
        <v>13878.78</v>
      </c>
    </row>
    <row r="206" spans="1:5">
      <c r="A206" t="s">
        <v>657</v>
      </c>
      <c r="B206" t="s">
        <v>77</v>
      </c>
      <c r="C206">
        <v>2010</v>
      </c>
      <c r="D206" t="s">
        <v>20</v>
      </c>
      <c r="E206">
        <v>12874.99</v>
      </c>
    </row>
    <row r="207" spans="1:5">
      <c r="A207" t="s">
        <v>657</v>
      </c>
      <c r="B207" t="s">
        <v>77</v>
      </c>
      <c r="C207">
        <v>2009</v>
      </c>
      <c r="D207" t="s">
        <v>21</v>
      </c>
      <c r="E207">
        <v>15805.38</v>
      </c>
    </row>
    <row r="208" spans="1:5">
      <c r="A208" t="s">
        <v>657</v>
      </c>
      <c r="B208" t="s">
        <v>77</v>
      </c>
      <c r="C208">
        <v>2009</v>
      </c>
      <c r="D208" t="s">
        <v>8</v>
      </c>
      <c r="E208">
        <v>107.51</v>
      </c>
    </row>
    <row r="209" spans="1:5">
      <c r="A209" t="s">
        <v>67</v>
      </c>
      <c r="B209" t="s">
        <v>77</v>
      </c>
      <c r="C209">
        <v>2024</v>
      </c>
      <c r="D209" t="s">
        <v>8</v>
      </c>
      <c r="E209">
        <v>16480.015522792717</v>
      </c>
    </row>
    <row r="210" spans="1:5">
      <c r="A210" t="s">
        <v>67</v>
      </c>
      <c r="B210" t="s">
        <v>77</v>
      </c>
      <c r="C210">
        <v>2024</v>
      </c>
      <c r="D210" t="s">
        <v>19</v>
      </c>
      <c r="E210">
        <v>17727.625</v>
      </c>
    </row>
    <row r="211" spans="1:5">
      <c r="A211" t="s">
        <v>67</v>
      </c>
      <c r="B211" t="s">
        <v>77</v>
      </c>
      <c r="C211">
        <v>2024</v>
      </c>
      <c r="D211" t="s">
        <v>20</v>
      </c>
      <c r="E211">
        <v>18856.512999999999</v>
      </c>
    </row>
    <row r="212" spans="1:5">
      <c r="A212" t="s">
        <v>67</v>
      </c>
      <c r="B212" t="s">
        <v>77</v>
      </c>
      <c r="C212">
        <v>2023</v>
      </c>
      <c r="D212" t="s">
        <v>21</v>
      </c>
      <c r="E212">
        <v>19601.007000000001</v>
      </c>
    </row>
    <row r="213" spans="1:5">
      <c r="A213" t="s">
        <v>67</v>
      </c>
      <c r="B213" t="s">
        <v>77</v>
      </c>
      <c r="C213">
        <v>2023</v>
      </c>
      <c r="D213" t="s">
        <v>8</v>
      </c>
      <c r="E213">
        <v>15676.741</v>
      </c>
    </row>
    <row r="214" spans="1:5">
      <c r="A214" t="s">
        <v>67</v>
      </c>
      <c r="B214" t="s">
        <v>77</v>
      </c>
      <c r="C214">
        <v>2023</v>
      </c>
      <c r="D214" t="s">
        <v>19</v>
      </c>
      <c r="E214">
        <v>17757.170999999998</v>
      </c>
    </row>
    <row r="215" spans="1:5">
      <c r="A215" t="s">
        <v>67</v>
      </c>
      <c r="B215" t="s">
        <v>77</v>
      </c>
      <c r="C215">
        <v>2023</v>
      </c>
      <c r="D215" t="s">
        <v>20</v>
      </c>
      <c r="E215">
        <v>6405.1049999999996</v>
      </c>
    </row>
    <row r="216" spans="1:5">
      <c r="A216" t="s">
        <v>67</v>
      </c>
      <c r="B216" t="s">
        <v>77</v>
      </c>
      <c r="C216">
        <v>2022</v>
      </c>
      <c r="D216" t="s">
        <v>21</v>
      </c>
      <c r="E216">
        <v>18525.838</v>
      </c>
    </row>
    <row r="217" spans="1:5">
      <c r="A217" t="s">
        <v>67</v>
      </c>
      <c r="B217" t="s">
        <v>77</v>
      </c>
      <c r="C217">
        <v>2022</v>
      </c>
      <c r="D217" t="s">
        <v>8</v>
      </c>
      <c r="E217">
        <v>10287</v>
      </c>
    </row>
    <row r="218" spans="1:5">
      <c r="A218" t="s">
        <v>67</v>
      </c>
      <c r="B218" t="s">
        <v>77</v>
      </c>
      <c r="C218">
        <v>2022</v>
      </c>
      <c r="D218" t="s">
        <v>19</v>
      </c>
      <c r="E218">
        <v>14691.9</v>
      </c>
    </row>
    <row r="219" spans="1:5">
      <c r="A219" t="s">
        <v>67</v>
      </c>
      <c r="B219" t="s">
        <v>77</v>
      </c>
      <c r="C219">
        <v>2022</v>
      </c>
      <c r="D219" t="s">
        <v>20</v>
      </c>
      <c r="E219">
        <v>6432.424</v>
      </c>
    </row>
    <row r="220" spans="1:5">
      <c r="A220" t="s">
        <v>67</v>
      </c>
      <c r="B220" t="s">
        <v>77</v>
      </c>
      <c r="C220">
        <v>2021</v>
      </c>
      <c r="D220" t="s">
        <v>21</v>
      </c>
      <c r="E220">
        <v>18020.642100000001</v>
      </c>
    </row>
    <row r="221" spans="1:5">
      <c r="A221" t="s">
        <v>67</v>
      </c>
      <c r="B221" t="s">
        <v>77</v>
      </c>
      <c r="C221">
        <v>2021</v>
      </c>
      <c r="D221" t="s">
        <v>8</v>
      </c>
      <c r="E221">
        <v>13546.099</v>
      </c>
    </row>
    <row r="222" spans="1:5">
      <c r="A222" t="s">
        <v>67</v>
      </c>
      <c r="B222" t="s">
        <v>77</v>
      </c>
      <c r="C222">
        <v>2021</v>
      </c>
      <c r="D222" t="s">
        <v>19</v>
      </c>
      <c r="E222">
        <v>15884.602000000001</v>
      </c>
    </row>
    <row r="223" spans="1:5">
      <c r="A223" t="s">
        <v>67</v>
      </c>
      <c r="B223" t="s">
        <v>77</v>
      </c>
      <c r="C223">
        <v>2021</v>
      </c>
      <c r="D223" t="s">
        <v>20</v>
      </c>
      <c r="E223">
        <v>14745.790999999999</v>
      </c>
    </row>
    <row r="224" spans="1:5">
      <c r="A224" t="s">
        <v>67</v>
      </c>
      <c r="B224" t="s">
        <v>77</v>
      </c>
      <c r="C224">
        <v>2020</v>
      </c>
      <c r="D224" t="s">
        <v>21</v>
      </c>
      <c r="E224">
        <v>18501.157999999999</v>
      </c>
    </row>
    <row r="225" spans="1:5">
      <c r="A225" t="s">
        <v>67</v>
      </c>
      <c r="B225" t="s">
        <v>77</v>
      </c>
      <c r="C225">
        <v>2020</v>
      </c>
      <c r="D225" t="s">
        <v>8</v>
      </c>
      <c r="E225">
        <v>17762.621999999999</v>
      </c>
    </row>
    <row r="226" spans="1:5">
      <c r="A226" t="s">
        <v>67</v>
      </c>
      <c r="B226" t="s">
        <v>77</v>
      </c>
      <c r="C226">
        <v>2020</v>
      </c>
      <c r="D226" t="s">
        <v>19</v>
      </c>
      <c r="E226">
        <v>17855.366000000002</v>
      </c>
    </row>
    <row r="227" spans="1:5">
      <c r="A227" t="s">
        <v>67</v>
      </c>
      <c r="B227" t="s">
        <v>77</v>
      </c>
      <c r="C227">
        <v>2020</v>
      </c>
      <c r="D227" t="s">
        <v>20</v>
      </c>
      <c r="E227">
        <v>18378.267800000009</v>
      </c>
    </row>
    <row r="228" spans="1:5">
      <c r="A228" t="s">
        <v>67</v>
      </c>
      <c r="B228" t="s">
        <v>77</v>
      </c>
      <c r="C228">
        <v>2019</v>
      </c>
      <c r="D228" t="s">
        <v>21</v>
      </c>
      <c r="E228">
        <v>18865.274000000001</v>
      </c>
    </row>
    <row r="229" spans="1:5">
      <c r="A229" t="s">
        <v>67</v>
      </c>
      <c r="B229" t="s">
        <v>77</v>
      </c>
      <c r="C229">
        <v>2019</v>
      </c>
      <c r="D229" t="s">
        <v>8</v>
      </c>
      <c r="E229">
        <v>14563.248</v>
      </c>
    </row>
    <row r="230" spans="1:5">
      <c r="A230" t="s">
        <v>67</v>
      </c>
      <c r="B230" t="s">
        <v>77</v>
      </c>
      <c r="C230">
        <v>2019</v>
      </c>
      <c r="D230" t="s">
        <v>19</v>
      </c>
      <c r="E230">
        <v>9557.4590000000007</v>
      </c>
    </row>
    <row r="231" spans="1:5">
      <c r="A231" t="s">
        <v>67</v>
      </c>
      <c r="B231" t="s">
        <v>77</v>
      </c>
      <c r="C231">
        <v>2019</v>
      </c>
      <c r="D231" t="s">
        <v>20</v>
      </c>
      <c r="E231">
        <v>3666.194</v>
      </c>
    </row>
    <row r="232" spans="1:5">
      <c r="A232" t="s">
        <v>67</v>
      </c>
      <c r="B232" t="s">
        <v>77</v>
      </c>
      <c r="C232">
        <v>2018</v>
      </c>
      <c r="D232" t="s">
        <v>21</v>
      </c>
      <c r="E232">
        <v>12954.86</v>
      </c>
    </row>
    <row r="233" spans="1:5">
      <c r="A233" t="s">
        <v>67</v>
      </c>
      <c r="B233" t="s">
        <v>77</v>
      </c>
      <c r="C233">
        <v>2018</v>
      </c>
      <c r="D233" t="s">
        <v>8</v>
      </c>
      <c r="E233">
        <v>9473.6910000000007</v>
      </c>
    </row>
    <row r="234" spans="1:5">
      <c r="A234" t="s">
        <v>67</v>
      </c>
      <c r="B234" t="s">
        <v>77</v>
      </c>
      <c r="C234">
        <v>2018</v>
      </c>
      <c r="D234" t="s">
        <v>19</v>
      </c>
      <c r="E234">
        <v>9799.8649999999998</v>
      </c>
    </row>
    <row r="235" spans="1:5">
      <c r="A235" t="s">
        <v>67</v>
      </c>
      <c r="B235" t="s">
        <v>77</v>
      </c>
      <c r="C235">
        <v>2018</v>
      </c>
      <c r="D235" t="s">
        <v>20</v>
      </c>
      <c r="E235">
        <v>4820.9309999999996</v>
      </c>
    </row>
    <row r="236" spans="1:5">
      <c r="A236" t="s">
        <v>67</v>
      </c>
      <c r="B236" t="s">
        <v>77</v>
      </c>
      <c r="C236">
        <v>2017</v>
      </c>
      <c r="D236" t="s">
        <v>21</v>
      </c>
      <c r="E236">
        <v>13827.886</v>
      </c>
    </row>
    <row r="237" spans="1:5">
      <c r="A237" t="s">
        <v>67</v>
      </c>
      <c r="B237" t="s">
        <v>77</v>
      </c>
      <c r="C237">
        <v>2017</v>
      </c>
      <c r="D237" t="s">
        <v>8</v>
      </c>
      <c r="E237">
        <v>12895.734</v>
      </c>
    </row>
    <row r="238" spans="1:5">
      <c r="A238" t="s">
        <v>67</v>
      </c>
      <c r="B238" t="s">
        <v>77</v>
      </c>
      <c r="C238">
        <v>2017</v>
      </c>
      <c r="D238" t="s">
        <v>19</v>
      </c>
      <c r="E238">
        <v>7265.4530000000004</v>
      </c>
    </row>
    <row r="239" spans="1:5">
      <c r="A239" t="s">
        <v>67</v>
      </c>
      <c r="B239" t="s">
        <v>77</v>
      </c>
      <c r="C239">
        <v>2017</v>
      </c>
      <c r="D239" t="s">
        <v>20</v>
      </c>
      <c r="E239">
        <v>7252.7979999999998</v>
      </c>
    </row>
    <row r="240" spans="1:5">
      <c r="A240" t="s">
        <v>67</v>
      </c>
      <c r="B240" t="s">
        <v>77</v>
      </c>
      <c r="C240">
        <v>2016</v>
      </c>
      <c r="D240" t="s">
        <v>21</v>
      </c>
      <c r="E240">
        <v>9251.86</v>
      </c>
    </row>
    <row r="241" spans="1:5">
      <c r="A241" t="s">
        <v>67</v>
      </c>
      <c r="B241" t="s">
        <v>77</v>
      </c>
      <c r="C241">
        <v>2016</v>
      </c>
      <c r="D241" t="s">
        <v>8</v>
      </c>
      <c r="E241">
        <v>8967.0300000000007</v>
      </c>
    </row>
    <row r="242" spans="1:5">
      <c r="A242" t="s">
        <v>67</v>
      </c>
      <c r="B242" t="s">
        <v>77</v>
      </c>
      <c r="C242">
        <v>2016</v>
      </c>
      <c r="D242" t="s">
        <v>19</v>
      </c>
      <c r="E242">
        <v>8914.2000000000007</v>
      </c>
    </row>
    <row r="243" spans="1:5">
      <c r="A243" t="s">
        <v>67</v>
      </c>
      <c r="B243" t="s">
        <v>77</v>
      </c>
      <c r="C243">
        <v>2016</v>
      </c>
      <c r="D243" t="s">
        <v>20</v>
      </c>
      <c r="E243">
        <v>7360.6610000000001</v>
      </c>
    </row>
    <row r="244" spans="1:5">
      <c r="A244" t="s">
        <v>67</v>
      </c>
      <c r="B244" t="s">
        <v>77</v>
      </c>
      <c r="C244">
        <v>2015</v>
      </c>
      <c r="D244" t="s">
        <v>21</v>
      </c>
      <c r="E244">
        <v>39973.370000000003</v>
      </c>
    </row>
    <row r="245" spans="1:5">
      <c r="A245" t="s">
        <v>67</v>
      </c>
      <c r="B245" t="s">
        <v>77</v>
      </c>
      <c r="C245">
        <v>2015</v>
      </c>
      <c r="D245" t="s">
        <v>8</v>
      </c>
      <c r="E245">
        <v>9094.1801935483854</v>
      </c>
    </row>
    <row r="246" spans="1:5">
      <c r="A246" t="s">
        <v>67</v>
      </c>
      <c r="B246" t="s">
        <v>77</v>
      </c>
      <c r="C246">
        <v>2015</v>
      </c>
      <c r="D246" t="s">
        <v>19</v>
      </c>
      <c r="E246">
        <v>7467.860483870968</v>
      </c>
    </row>
    <row r="247" spans="1:5">
      <c r="A247" t="s">
        <v>67</v>
      </c>
      <c r="B247" t="s">
        <v>77</v>
      </c>
      <c r="C247">
        <v>2015</v>
      </c>
      <c r="D247" t="s">
        <v>20</v>
      </c>
      <c r="E247">
        <v>5721.14</v>
      </c>
    </row>
    <row r="248" spans="1:5">
      <c r="A248" t="s">
        <v>67</v>
      </c>
      <c r="B248" t="s">
        <v>77</v>
      </c>
      <c r="C248">
        <v>2014</v>
      </c>
      <c r="D248" t="s">
        <v>21</v>
      </c>
      <c r="E248">
        <v>10460.634</v>
      </c>
    </row>
    <row r="249" spans="1:5">
      <c r="A249" t="s">
        <v>67</v>
      </c>
      <c r="B249" t="s">
        <v>77</v>
      </c>
      <c r="C249">
        <v>2014</v>
      </c>
      <c r="D249" t="s">
        <v>8</v>
      </c>
      <c r="E249">
        <v>7177.7730000000001</v>
      </c>
    </row>
    <row r="250" spans="1:5">
      <c r="A250" t="s">
        <v>67</v>
      </c>
      <c r="B250" t="s">
        <v>77</v>
      </c>
      <c r="C250">
        <v>2014</v>
      </c>
      <c r="D250" t="s">
        <v>19</v>
      </c>
      <c r="E250">
        <v>5665.6190000000006</v>
      </c>
    </row>
    <row r="251" spans="1:5">
      <c r="A251" t="s">
        <v>67</v>
      </c>
      <c r="B251" t="s">
        <v>77</v>
      </c>
      <c r="C251">
        <v>2014</v>
      </c>
      <c r="D251" t="s">
        <v>20</v>
      </c>
      <c r="E251">
        <v>4169.3869999999997</v>
      </c>
    </row>
    <row r="252" spans="1:5">
      <c r="A252" t="s">
        <v>67</v>
      </c>
      <c r="B252" t="s">
        <v>77</v>
      </c>
      <c r="C252">
        <v>2013</v>
      </c>
      <c r="D252" t="s">
        <v>21</v>
      </c>
      <c r="E252">
        <v>5709.2250000000004</v>
      </c>
    </row>
    <row r="253" spans="1:5">
      <c r="A253" t="s">
        <v>67</v>
      </c>
      <c r="B253" t="s">
        <v>77</v>
      </c>
      <c r="C253">
        <v>2013</v>
      </c>
      <c r="D253" t="s">
        <v>8</v>
      </c>
      <c r="E253">
        <v>4868.6889999999994</v>
      </c>
    </row>
    <row r="254" spans="1:5">
      <c r="A254" t="s">
        <v>67</v>
      </c>
      <c r="B254" t="s">
        <v>77</v>
      </c>
      <c r="C254">
        <v>2013</v>
      </c>
      <c r="D254" t="s">
        <v>19</v>
      </c>
      <c r="E254">
        <v>4355.42</v>
      </c>
    </row>
    <row r="255" spans="1:5">
      <c r="A255" t="s">
        <v>67</v>
      </c>
      <c r="B255" t="s">
        <v>77</v>
      </c>
      <c r="C255">
        <v>2013</v>
      </c>
      <c r="D255" t="s">
        <v>20</v>
      </c>
      <c r="E255">
        <v>3379.21452</v>
      </c>
    </row>
    <row r="256" spans="1:5">
      <c r="A256" t="s">
        <v>658</v>
      </c>
      <c r="B256" t="s">
        <v>77</v>
      </c>
      <c r="C256">
        <v>2024</v>
      </c>
      <c r="D256" t="s">
        <v>8</v>
      </c>
      <c r="E256">
        <v>23771.75</v>
      </c>
    </row>
    <row r="257" spans="1:5">
      <c r="A257" t="s">
        <v>658</v>
      </c>
      <c r="B257" t="s">
        <v>77</v>
      </c>
      <c r="C257">
        <v>2024</v>
      </c>
      <c r="D257" t="s">
        <v>19</v>
      </c>
      <c r="E257">
        <v>26852.48</v>
      </c>
    </row>
    <row r="258" spans="1:5">
      <c r="A258" t="s">
        <v>658</v>
      </c>
      <c r="B258" t="s">
        <v>77</v>
      </c>
      <c r="C258">
        <v>2024</v>
      </c>
      <c r="D258" t="s">
        <v>20</v>
      </c>
      <c r="E258">
        <v>24506.53</v>
      </c>
    </row>
    <row r="259" spans="1:5">
      <c r="A259" t="s">
        <v>658</v>
      </c>
      <c r="B259" t="s">
        <v>77</v>
      </c>
      <c r="C259">
        <v>2023</v>
      </c>
      <c r="D259" t="s">
        <v>21</v>
      </c>
      <c r="E259">
        <v>26774.84</v>
      </c>
    </row>
    <row r="260" spans="1:5">
      <c r="A260" t="s">
        <v>658</v>
      </c>
      <c r="B260" t="s">
        <v>77</v>
      </c>
      <c r="C260">
        <v>2023</v>
      </c>
      <c r="D260" t="s">
        <v>8</v>
      </c>
      <c r="E260">
        <v>19826.400000000001</v>
      </c>
    </row>
    <row r="261" spans="1:5">
      <c r="A261" t="s">
        <v>658</v>
      </c>
      <c r="B261" t="s">
        <v>77</v>
      </c>
      <c r="C261">
        <v>2023</v>
      </c>
      <c r="D261" t="s">
        <v>19</v>
      </c>
      <c r="E261">
        <v>34641.21</v>
      </c>
    </row>
    <row r="262" spans="1:5">
      <c r="A262" t="s">
        <v>658</v>
      </c>
      <c r="B262" t="s">
        <v>77</v>
      </c>
      <c r="C262">
        <v>2023</v>
      </c>
      <c r="D262" t="s">
        <v>20</v>
      </c>
      <c r="E262">
        <v>11687.97</v>
      </c>
    </row>
    <row r="263" spans="1:5">
      <c r="A263" t="s">
        <v>658</v>
      </c>
      <c r="B263" t="s">
        <v>77</v>
      </c>
      <c r="C263">
        <v>2022</v>
      </c>
      <c r="D263" t="s">
        <v>21</v>
      </c>
      <c r="E263">
        <v>35472.773999999998</v>
      </c>
    </row>
    <row r="264" spans="1:5">
      <c r="A264" t="s">
        <v>658</v>
      </c>
      <c r="B264" t="s">
        <v>77</v>
      </c>
      <c r="C264">
        <v>2022</v>
      </c>
      <c r="D264" t="s">
        <v>8</v>
      </c>
      <c r="E264">
        <v>16460</v>
      </c>
    </row>
    <row r="265" spans="1:5">
      <c r="A265" t="s">
        <v>658</v>
      </c>
      <c r="B265" t="s">
        <v>77</v>
      </c>
      <c r="C265">
        <v>2022</v>
      </c>
      <c r="D265" t="s">
        <v>19</v>
      </c>
      <c r="E265">
        <v>20727.63</v>
      </c>
    </row>
    <row r="266" spans="1:5">
      <c r="A266" t="s">
        <v>658</v>
      </c>
      <c r="B266" t="s">
        <v>77</v>
      </c>
      <c r="C266">
        <v>2022</v>
      </c>
      <c r="D266" t="s">
        <v>20</v>
      </c>
      <c r="E266">
        <v>10497.91</v>
      </c>
    </row>
    <row r="267" spans="1:5">
      <c r="A267" t="s">
        <v>658</v>
      </c>
      <c r="B267" t="s">
        <v>77</v>
      </c>
      <c r="C267">
        <v>2021</v>
      </c>
      <c r="D267" t="s">
        <v>21</v>
      </c>
      <c r="E267">
        <v>33065.03</v>
      </c>
    </row>
    <row r="268" spans="1:5">
      <c r="A268" t="s">
        <v>658</v>
      </c>
      <c r="B268" t="s">
        <v>77</v>
      </c>
      <c r="C268">
        <v>2021</v>
      </c>
      <c r="D268" t="s">
        <v>8</v>
      </c>
      <c r="E268">
        <v>12342.720000000008</v>
      </c>
    </row>
    <row r="269" spans="1:5">
      <c r="A269" t="s">
        <v>658</v>
      </c>
      <c r="B269" t="s">
        <v>77</v>
      </c>
      <c r="C269">
        <v>2021</v>
      </c>
      <c r="D269" t="s">
        <v>19</v>
      </c>
      <c r="E269">
        <v>25711.88</v>
      </c>
    </row>
    <row r="270" spans="1:5">
      <c r="A270" t="s">
        <v>658</v>
      </c>
      <c r="B270" t="s">
        <v>77</v>
      </c>
      <c r="C270">
        <v>2021</v>
      </c>
      <c r="D270" t="s">
        <v>20</v>
      </c>
      <c r="E270">
        <v>15715.98</v>
      </c>
    </row>
    <row r="271" spans="1:5">
      <c r="A271" t="s">
        <v>658</v>
      </c>
      <c r="B271" t="s">
        <v>77</v>
      </c>
      <c r="C271">
        <v>2020</v>
      </c>
      <c r="D271" t="s">
        <v>21</v>
      </c>
      <c r="E271">
        <v>34881.11</v>
      </c>
    </row>
    <row r="272" spans="1:5">
      <c r="A272" t="s">
        <v>658</v>
      </c>
      <c r="B272" t="s">
        <v>77</v>
      </c>
      <c r="C272">
        <v>2020</v>
      </c>
      <c r="D272" t="s">
        <v>8</v>
      </c>
      <c r="E272">
        <v>11415.24</v>
      </c>
    </row>
    <row r="273" spans="1:5">
      <c r="A273" t="s">
        <v>658</v>
      </c>
      <c r="B273" t="s">
        <v>77</v>
      </c>
      <c r="C273">
        <v>2020</v>
      </c>
      <c r="D273" t="s">
        <v>19</v>
      </c>
      <c r="E273">
        <v>25245.360000000001</v>
      </c>
    </row>
    <row r="274" spans="1:5">
      <c r="A274" t="s">
        <v>658</v>
      </c>
      <c r="B274" t="s">
        <v>77</v>
      </c>
      <c r="C274">
        <v>2020</v>
      </c>
      <c r="D274" t="s">
        <v>20</v>
      </c>
      <c r="E274">
        <v>23056.590000000044</v>
      </c>
    </row>
    <row r="275" spans="1:5">
      <c r="A275" t="s">
        <v>658</v>
      </c>
      <c r="B275" t="s">
        <v>77</v>
      </c>
      <c r="C275">
        <v>2019</v>
      </c>
      <c r="D275" t="s">
        <v>21</v>
      </c>
      <c r="E275">
        <v>25840.46</v>
      </c>
    </row>
    <row r="276" spans="1:5">
      <c r="A276" t="s">
        <v>658</v>
      </c>
      <c r="B276" t="s">
        <v>77</v>
      </c>
      <c r="C276">
        <v>2019</v>
      </c>
      <c r="D276" t="s">
        <v>8</v>
      </c>
      <c r="E276">
        <v>19823.71</v>
      </c>
    </row>
    <row r="277" spans="1:5">
      <c r="A277" t="s">
        <v>658</v>
      </c>
      <c r="B277" t="s">
        <v>77</v>
      </c>
      <c r="C277">
        <v>2019</v>
      </c>
      <c r="D277" t="s">
        <v>19</v>
      </c>
      <c r="E277">
        <v>12480.54</v>
      </c>
    </row>
    <row r="278" spans="1:5">
      <c r="A278" t="s">
        <v>658</v>
      </c>
      <c r="B278" t="s">
        <v>77</v>
      </c>
      <c r="C278">
        <v>2019</v>
      </c>
      <c r="D278" t="s">
        <v>20</v>
      </c>
      <c r="E278">
        <v>8543.65</v>
      </c>
    </row>
    <row r="279" spans="1:5">
      <c r="A279" t="s">
        <v>658</v>
      </c>
      <c r="B279" t="s">
        <v>77</v>
      </c>
      <c r="C279">
        <v>2018</v>
      </c>
      <c r="D279" t="s">
        <v>21</v>
      </c>
      <c r="E279">
        <v>25320.86</v>
      </c>
    </row>
    <row r="280" spans="1:5">
      <c r="A280" t="s">
        <v>658</v>
      </c>
      <c r="B280" t="s">
        <v>77</v>
      </c>
      <c r="C280">
        <v>2018</v>
      </c>
      <c r="D280" t="s">
        <v>8</v>
      </c>
      <c r="E280">
        <v>11838.339999999998</v>
      </c>
    </row>
    <row r="281" spans="1:5">
      <c r="A281" t="s">
        <v>658</v>
      </c>
      <c r="B281" t="s">
        <v>77</v>
      </c>
      <c r="C281">
        <v>2018</v>
      </c>
      <c r="D281" t="s">
        <v>19</v>
      </c>
      <c r="E281">
        <v>35292.06</v>
      </c>
    </row>
    <row r="282" spans="1:5">
      <c r="A282" t="s">
        <v>658</v>
      </c>
      <c r="B282" t="s">
        <v>77</v>
      </c>
      <c r="C282">
        <v>2018</v>
      </c>
      <c r="D282" t="s">
        <v>20</v>
      </c>
      <c r="E282">
        <v>6680.46</v>
      </c>
    </row>
    <row r="283" spans="1:5">
      <c r="A283" t="s">
        <v>658</v>
      </c>
      <c r="B283" t="s">
        <v>77</v>
      </c>
      <c r="C283">
        <v>2017</v>
      </c>
      <c r="D283" t="s">
        <v>21</v>
      </c>
      <c r="E283">
        <v>29933.73</v>
      </c>
    </row>
    <row r="284" spans="1:5">
      <c r="A284" t="s">
        <v>658</v>
      </c>
      <c r="B284" t="s">
        <v>77</v>
      </c>
      <c r="C284">
        <v>2017</v>
      </c>
      <c r="D284" t="s">
        <v>8</v>
      </c>
      <c r="E284">
        <v>13301.839999999998</v>
      </c>
    </row>
    <row r="285" spans="1:5">
      <c r="A285" t="s">
        <v>658</v>
      </c>
      <c r="B285" t="s">
        <v>77</v>
      </c>
      <c r="C285">
        <v>2017</v>
      </c>
      <c r="D285" t="s">
        <v>19</v>
      </c>
      <c r="E285">
        <v>6098.5400000000009</v>
      </c>
    </row>
    <row r="286" spans="1:5">
      <c r="A286" t="s">
        <v>658</v>
      </c>
      <c r="B286" t="s">
        <v>77</v>
      </c>
      <c r="C286">
        <v>2017</v>
      </c>
      <c r="D286" t="s">
        <v>20</v>
      </c>
      <c r="E286">
        <v>5449.4800000000005</v>
      </c>
    </row>
    <row r="287" spans="1:5">
      <c r="A287" t="s">
        <v>658</v>
      </c>
      <c r="B287" t="s">
        <v>77</v>
      </c>
      <c r="C287">
        <v>2016</v>
      </c>
      <c r="D287" t="s">
        <v>21</v>
      </c>
      <c r="E287">
        <v>33294.22</v>
      </c>
    </row>
    <row r="288" spans="1:5">
      <c r="A288" t="s">
        <v>658</v>
      </c>
      <c r="B288" t="s">
        <v>77</v>
      </c>
      <c r="C288">
        <v>2016</v>
      </c>
      <c r="D288" t="s">
        <v>8</v>
      </c>
      <c r="E288">
        <v>10108.709999999999</v>
      </c>
    </row>
    <row r="289" spans="1:5">
      <c r="A289" t="s">
        <v>658</v>
      </c>
      <c r="B289" t="s">
        <v>77</v>
      </c>
      <c r="C289">
        <v>2016</v>
      </c>
      <c r="D289" t="s">
        <v>19</v>
      </c>
      <c r="E289">
        <v>17266.2</v>
      </c>
    </row>
    <row r="290" spans="1:5">
      <c r="A290" t="s">
        <v>658</v>
      </c>
      <c r="B290" t="s">
        <v>77</v>
      </c>
      <c r="C290">
        <v>2016</v>
      </c>
      <c r="D290" t="s">
        <v>20</v>
      </c>
      <c r="E290">
        <v>24960</v>
      </c>
    </row>
    <row r="291" spans="1:5">
      <c r="A291" t="s">
        <v>658</v>
      </c>
      <c r="B291" t="s">
        <v>77</v>
      </c>
      <c r="C291">
        <v>2015</v>
      </c>
      <c r="D291" t="s">
        <v>21</v>
      </c>
      <c r="E291">
        <v>9492.9169999999995</v>
      </c>
    </row>
    <row r="292" spans="1:5">
      <c r="A292" t="s">
        <v>658</v>
      </c>
      <c r="B292" t="s">
        <v>77</v>
      </c>
      <c r="C292">
        <v>2015</v>
      </c>
      <c r="D292" t="s">
        <v>8</v>
      </c>
      <c r="E292">
        <v>13524.371290322581</v>
      </c>
    </row>
    <row r="293" spans="1:5">
      <c r="A293" t="s">
        <v>658</v>
      </c>
      <c r="B293" t="s">
        <v>77</v>
      </c>
      <c r="C293">
        <v>2015</v>
      </c>
      <c r="D293" t="s">
        <v>19</v>
      </c>
      <c r="E293">
        <v>27775.113548387104</v>
      </c>
    </row>
    <row r="294" spans="1:5">
      <c r="A294" t="s">
        <v>658</v>
      </c>
      <c r="B294" t="s">
        <v>77</v>
      </c>
      <c r="C294">
        <v>2015</v>
      </c>
      <c r="D294" t="s">
        <v>20</v>
      </c>
      <c r="E294">
        <v>5313.6</v>
      </c>
    </row>
    <row r="295" spans="1:5">
      <c r="A295" t="s">
        <v>658</v>
      </c>
      <c r="B295" t="s">
        <v>77</v>
      </c>
      <c r="C295">
        <v>2014</v>
      </c>
      <c r="D295" t="s">
        <v>21</v>
      </c>
      <c r="E295">
        <v>36511.539999999994</v>
      </c>
    </row>
    <row r="296" spans="1:5">
      <c r="A296" t="s">
        <v>658</v>
      </c>
      <c r="B296" t="s">
        <v>77</v>
      </c>
      <c r="C296">
        <v>2014</v>
      </c>
      <c r="D296" t="s">
        <v>8</v>
      </c>
      <c r="E296">
        <v>19927.500000000004</v>
      </c>
    </row>
    <row r="297" spans="1:5">
      <c r="A297" t="s">
        <v>658</v>
      </c>
      <c r="B297" t="s">
        <v>77</v>
      </c>
      <c r="C297">
        <v>2014</v>
      </c>
      <c r="D297" t="s">
        <v>19</v>
      </c>
      <c r="E297">
        <v>21098.489999999983</v>
      </c>
    </row>
    <row r="298" spans="1:5">
      <c r="A298" t="s">
        <v>658</v>
      </c>
      <c r="B298" t="s">
        <v>77</v>
      </c>
      <c r="C298">
        <v>2014</v>
      </c>
      <c r="D298" t="s">
        <v>20</v>
      </c>
      <c r="E298">
        <v>7246.39</v>
      </c>
    </row>
    <row r="299" spans="1:5">
      <c r="A299" t="s">
        <v>658</v>
      </c>
      <c r="B299" t="s">
        <v>77</v>
      </c>
      <c r="C299">
        <v>2013</v>
      </c>
      <c r="D299" t="s">
        <v>21</v>
      </c>
      <c r="E299">
        <v>33750.879999999997</v>
      </c>
    </row>
    <row r="300" spans="1:5">
      <c r="A300" t="s">
        <v>658</v>
      </c>
      <c r="B300" t="s">
        <v>77</v>
      </c>
      <c r="C300">
        <v>2013</v>
      </c>
      <c r="D300" t="s">
        <v>8</v>
      </c>
      <c r="E300">
        <v>16039.169999999998</v>
      </c>
    </row>
    <row r="301" spans="1:5">
      <c r="A301" t="s">
        <v>658</v>
      </c>
      <c r="B301" t="s">
        <v>77</v>
      </c>
      <c r="C301">
        <v>2013</v>
      </c>
      <c r="D301" t="s">
        <v>19</v>
      </c>
      <c r="E301">
        <v>26588.16</v>
      </c>
    </row>
    <row r="302" spans="1:5">
      <c r="A302" t="s">
        <v>658</v>
      </c>
      <c r="B302" t="s">
        <v>77</v>
      </c>
      <c r="C302">
        <v>2013</v>
      </c>
      <c r="D302" t="s">
        <v>20</v>
      </c>
      <c r="E302">
        <v>24844.26</v>
      </c>
    </row>
    <row r="303" spans="1:5">
      <c r="A303" t="s">
        <v>658</v>
      </c>
      <c r="B303" t="s">
        <v>77</v>
      </c>
      <c r="C303">
        <v>2012</v>
      </c>
      <c r="D303" t="s">
        <v>21</v>
      </c>
      <c r="E303">
        <v>33483.07</v>
      </c>
    </row>
    <row r="304" spans="1:5">
      <c r="A304" t="s">
        <v>658</v>
      </c>
      <c r="B304" t="s">
        <v>77</v>
      </c>
      <c r="C304">
        <v>2012</v>
      </c>
      <c r="D304" t="s">
        <v>8</v>
      </c>
      <c r="E304">
        <v>17187.61</v>
      </c>
    </row>
    <row r="305" spans="1:5">
      <c r="A305" t="s">
        <v>658</v>
      </c>
      <c r="B305" t="s">
        <v>77</v>
      </c>
      <c r="C305">
        <v>2012</v>
      </c>
      <c r="D305" t="s">
        <v>19</v>
      </c>
      <c r="E305">
        <v>8053</v>
      </c>
    </row>
    <row r="306" spans="1:5">
      <c r="A306" t="s">
        <v>658</v>
      </c>
      <c r="B306" t="s">
        <v>77</v>
      </c>
      <c r="C306">
        <v>2012</v>
      </c>
      <c r="D306" t="s">
        <v>20</v>
      </c>
      <c r="E306">
        <v>4830.74</v>
      </c>
    </row>
    <row r="307" spans="1:5">
      <c r="A307" t="s">
        <v>658</v>
      </c>
      <c r="B307" t="s">
        <v>77</v>
      </c>
      <c r="C307">
        <v>2011</v>
      </c>
      <c r="D307" t="s">
        <v>21</v>
      </c>
      <c r="E307">
        <v>35367.14</v>
      </c>
    </row>
    <row r="308" spans="1:5">
      <c r="A308" t="s">
        <v>658</v>
      </c>
      <c r="B308" t="s">
        <v>77</v>
      </c>
      <c r="C308">
        <v>2011</v>
      </c>
      <c r="D308" t="s">
        <v>8</v>
      </c>
      <c r="E308">
        <v>21954.83</v>
      </c>
    </row>
    <row r="309" spans="1:5">
      <c r="A309" t="s">
        <v>658</v>
      </c>
      <c r="B309" t="s">
        <v>77</v>
      </c>
      <c r="C309">
        <v>2011</v>
      </c>
      <c r="D309" t="s">
        <v>19</v>
      </c>
      <c r="E309">
        <v>7769.06</v>
      </c>
    </row>
    <row r="310" spans="1:5">
      <c r="A310" t="s">
        <v>658</v>
      </c>
      <c r="B310" t="s">
        <v>77</v>
      </c>
      <c r="C310">
        <v>2011</v>
      </c>
      <c r="D310" t="s">
        <v>20</v>
      </c>
      <c r="E310">
        <v>5291</v>
      </c>
    </row>
    <row r="311" spans="1:5">
      <c r="A311" t="s">
        <v>659</v>
      </c>
      <c r="B311" t="s">
        <v>77</v>
      </c>
      <c r="C311">
        <v>2024</v>
      </c>
      <c r="D311" t="s">
        <v>8</v>
      </c>
      <c r="E311">
        <v>4960.97</v>
      </c>
    </row>
    <row r="312" spans="1:5">
      <c r="A312" t="s">
        <v>659</v>
      </c>
      <c r="B312" t="s">
        <v>77</v>
      </c>
      <c r="C312">
        <v>2024</v>
      </c>
      <c r="D312" t="s">
        <v>19</v>
      </c>
      <c r="E312">
        <v>5837.67</v>
      </c>
    </row>
    <row r="313" spans="1:5">
      <c r="A313" t="s">
        <v>659</v>
      </c>
      <c r="B313" t="s">
        <v>77</v>
      </c>
      <c r="C313">
        <v>2024</v>
      </c>
      <c r="D313" t="s">
        <v>20</v>
      </c>
      <c r="E313">
        <v>4708.92</v>
      </c>
    </row>
    <row r="314" spans="1:5">
      <c r="A314" t="s">
        <v>659</v>
      </c>
      <c r="B314" t="s">
        <v>77</v>
      </c>
      <c r="C314">
        <v>2023</v>
      </c>
      <c r="D314" t="s">
        <v>21</v>
      </c>
      <c r="E314">
        <v>5048.0600000000004</v>
      </c>
    </row>
    <row r="315" spans="1:5">
      <c r="A315" t="s">
        <v>659</v>
      </c>
      <c r="B315" t="s">
        <v>77</v>
      </c>
      <c r="C315">
        <v>2023</v>
      </c>
      <c r="D315" t="s">
        <v>8</v>
      </c>
      <c r="E315">
        <v>5622.29</v>
      </c>
    </row>
    <row r="316" spans="1:5">
      <c r="A316" t="s">
        <v>659</v>
      </c>
      <c r="B316" t="s">
        <v>77</v>
      </c>
      <c r="C316">
        <v>2023</v>
      </c>
      <c r="D316" t="s">
        <v>19</v>
      </c>
      <c r="E316">
        <v>7422.27</v>
      </c>
    </row>
    <row r="317" spans="1:5">
      <c r="A317" t="s">
        <v>659</v>
      </c>
      <c r="B317" t="s">
        <v>77</v>
      </c>
      <c r="C317">
        <v>2023</v>
      </c>
      <c r="D317" t="s">
        <v>20</v>
      </c>
      <c r="E317">
        <v>4819.25</v>
      </c>
    </row>
    <row r="318" spans="1:5">
      <c r="A318" t="s">
        <v>659</v>
      </c>
      <c r="B318" t="s">
        <v>77</v>
      </c>
      <c r="C318">
        <v>2022</v>
      </c>
      <c r="D318" t="s">
        <v>21</v>
      </c>
      <c r="E318">
        <v>5973.7</v>
      </c>
    </row>
    <row r="319" spans="1:5">
      <c r="A319" t="s">
        <v>659</v>
      </c>
      <c r="B319" t="s">
        <v>77</v>
      </c>
      <c r="C319">
        <v>2022</v>
      </c>
      <c r="D319" t="s">
        <v>8</v>
      </c>
      <c r="E319">
        <v>4775</v>
      </c>
    </row>
    <row r="320" spans="1:5">
      <c r="A320" t="s">
        <v>659</v>
      </c>
      <c r="B320" t="s">
        <v>77</v>
      </c>
      <c r="C320">
        <v>2022</v>
      </c>
      <c r="D320" t="s">
        <v>19</v>
      </c>
      <c r="E320">
        <v>6173.01</v>
      </c>
    </row>
    <row r="321" spans="1:5">
      <c r="A321" t="s">
        <v>659</v>
      </c>
      <c r="B321" t="s">
        <v>77</v>
      </c>
      <c r="C321">
        <v>2022</v>
      </c>
      <c r="D321" t="s">
        <v>20</v>
      </c>
      <c r="E321">
        <v>5092.1499999999996</v>
      </c>
    </row>
    <row r="322" spans="1:5">
      <c r="A322" t="s">
        <v>659</v>
      </c>
      <c r="B322" t="s">
        <v>77</v>
      </c>
      <c r="C322">
        <v>2021</v>
      </c>
      <c r="D322" t="s">
        <v>21</v>
      </c>
      <c r="E322">
        <v>1926.4</v>
      </c>
    </row>
    <row r="323" spans="1:5">
      <c r="A323" t="s">
        <v>659</v>
      </c>
      <c r="B323" t="s">
        <v>77</v>
      </c>
      <c r="C323">
        <v>2021</v>
      </c>
      <c r="D323" t="s">
        <v>8</v>
      </c>
      <c r="E323">
        <v>2813.84</v>
      </c>
    </row>
    <row r="324" spans="1:5">
      <c r="A324" t="s">
        <v>659</v>
      </c>
      <c r="B324" t="s">
        <v>77</v>
      </c>
      <c r="C324">
        <v>2021</v>
      </c>
      <c r="D324" t="s">
        <v>19</v>
      </c>
      <c r="E324">
        <v>3072.03</v>
      </c>
    </row>
    <row r="325" spans="1:5">
      <c r="A325" t="s">
        <v>659</v>
      </c>
      <c r="B325" t="s">
        <v>77</v>
      </c>
      <c r="C325">
        <v>2021</v>
      </c>
      <c r="D325" t="s">
        <v>20</v>
      </c>
      <c r="E325">
        <v>2798.88</v>
      </c>
    </row>
    <row r="326" spans="1:5">
      <c r="A326" t="s">
        <v>659</v>
      </c>
      <c r="B326" t="s">
        <v>77</v>
      </c>
      <c r="C326">
        <v>2020</v>
      </c>
      <c r="D326" t="s">
        <v>21</v>
      </c>
      <c r="E326">
        <v>3616.75</v>
      </c>
    </row>
    <row r="327" spans="1:5">
      <c r="A327" t="s">
        <v>659</v>
      </c>
      <c r="B327" t="s">
        <v>77</v>
      </c>
      <c r="C327">
        <v>2020</v>
      </c>
      <c r="D327" t="s">
        <v>8</v>
      </c>
      <c r="E327">
        <v>4611.7699999999995</v>
      </c>
    </row>
    <row r="328" spans="1:5">
      <c r="A328" t="s">
        <v>659</v>
      </c>
      <c r="B328" t="s">
        <v>77</v>
      </c>
      <c r="C328">
        <v>2020</v>
      </c>
      <c r="D328" t="s">
        <v>19</v>
      </c>
      <c r="E328">
        <v>3143.42</v>
      </c>
    </row>
    <row r="329" spans="1:5">
      <c r="A329" t="s">
        <v>659</v>
      </c>
      <c r="B329" t="s">
        <v>77</v>
      </c>
      <c r="C329">
        <v>2020</v>
      </c>
      <c r="D329" t="s">
        <v>20</v>
      </c>
      <c r="E329">
        <v>5439.70999999998</v>
      </c>
    </row>
    <row r="330" spans="1:5">
      <c r="A330" t="s">
        <v>659</v>
      </c>
      <c r="B330" t="s">
        <v>77</v>
      </c>
      <c r="C330">
        <v>2019</v>
      </c>
      <c r="D330" t="s">
        <v>21</v>
      </c>
      <c r="E330">
        <v>4417.72</v>
      </c>
    </row>
    <row r="331" spans="1:5">
      <c r="A331" t="s">
        <v>659</v>
      </c>
      <c r="B331" t="s">
        <v>77</v>
      </c>
      <c r="C331">
        <v>2019</v>
      </c>
      <c r="D331" t="s">
        <v>8</v>
      </c>
      <c r="E331">
        <v>3369.36</v>
      </c>
    </row>
    <row r="332" spans="1:5">
      <c r="A332" t="s">
        <v>659</v>
      </c>
      <c r="B332" t="s">
        <v>77</v>
      </c>
      <c r="C332">
        <v>2019</v>
      </c>
      <c r="D332" t="s">
        <v>19</v>
      </c>
      <c r="E332">
        <v>3291.11</v>
      </c>
    </row>
    <row r="333" spans="1:5">
      <c r="A333" t="s">
        <v>659</v>
      </c>
      <c r="B333" t="s">
        <v>77</v>
      </c>
      <c r="C333">
        <v>2019</v>
      </c>
      <c r="D333" t="s">
        <v>20</v>
      </c>
      <c r="E333">
        <v>3332.46</v>
      </c>
    </row>
    <row r="334" spans="1:5">
      <c r="A334" t="s">
        <v>659</v>
      </c>
      <c r="B334" t="s">
        <v>77</v>
      </c>
      <c r="C334">
        <v>2018</v>
      </c>
      <c r="D334" t="s">
        <v>21</v>
      </c>
      <c r="E334">
        <v>5643.56</v>
      </c>
    </row>
    <row r="335" spans="1:5">
      <c r="A335" t="s">
        <v>659</v>
      </c>
      <c r="B335" t="s">
        <v>77</v>
      </c>
      <c r="C335">
        <v>2018</v>
      </c>
      <c r="D335" t="s">
        <v>8</v>
      </c>
      <c r="E335">
        <v>4885.619999999999</v>
      </c>
    </row>
    <row r="336" spans="1:5">
      <c r="A336" t="s">
        <v>659</v>
      </c>
      <c r="B336" t="s">
        <v>77</v>
      </c>
      <c r="C336">
        <v>2018</v>
      </c>
      <c r="D336" t="s">
        <v>19</v>
      </c>
      <c r="E336">
        <v>7157.76</v>
      </c>
    </row>
    <row r="337" spans="1:5">
      <c r="A337" t="s">
        <v>659</v>
      </c>
      <c r="B337" t="s">
        <v>77</v>
      </c>
      <c r="C337">
        <v>2018</v>
      </c>
      <c r="D337" t="s">
        <v>20</v>
      </c>
      <c r="E337">
        <v>3312.17</v>
      </c>
    </row>
    <row r="338" spans="1:5">
      <c r="A338" t="s">
        <v>659</v>
      </c>
      <c r="B338" t="s">
        <v>77</v>
      </c>
      <c r="C338">
        <v>2017</v>
      </c>
      <c r="D338" t="s">
        <v>21</v>
      </c>
      <c r="E338">
        <v>5375.59</v>
      </c>
    </row>
    <row r="339" spans="1:5">
      <c r="A339" t="s">
        <v>659</v>
      </c>
      <c r="B339" t="s">
        <v>77</v>
      </c>
      <c r="C339">
        <v>2017</v>
      </c>
      <c r="D339" t="s">
        <v>8</v>
      </c>
      <c r="E339">
        <v>4195.09</v>
      </c>
    </row>
    <row r="340" spans="1:5">
      <c r="A340" t="s">
        <v>659</v>
      </c>
      <c r="B340" t="s">
        <v>77</v>
      </c>
      <c r="C340">
        <v>2017</v>
      </c>
      <c r="D340" t="s">
        <v>19</v>
      </c>
      <c r="E340">
        <v>2735.14</v>
      </c>
    </row>
    <row r="341" spans="1:5">
      <c r="A341" t="s">
        <v>659</v>
      </c>
      <c r="B341" t="s">
        <v>77</v>
      </c>
      <c r="C341">
        <v>2017</v>
      </c>
      <c r="D341" t="s">
        <v>20</v>
      </c>
      <c r="E341">
        <v>4134.5599999999995</v>
      </c>
    </row>
    <row r="342" spans="1:5">
      <c r="A342" t="s">
        <v>659</v>
      </c>
      <c r="B342" t="s">
        <v>77</v>
      </c>
      <c r="C342">
        <v>2016</v>
      </c>
      <c r="D342" t="s">
        <v>21</v>
      </c>
      <c r="E342">
        <v>6421.97</v>
      </c>
    </row>
    <row r="343" spans="1:5">
      <c r="A343" t="s">
        <v>659</v>
      </c>
      <c r="B343" t="s">
        <v>77</v>
      </c>
      <c r="C343">
        <v>2016</v>
      </c>
      <c r="D343" t="s">
        <v>8</v>
      </c>
      <c r="E343">
        <v>4862.8</v>
      </c>
    </row>
    <row r="344" spans="1:5">
      <c r="A344" t="s">
        <v>659</v>
      </c>
      <c r="B344" t="s">
        <v>77</v>
      </c>
      <c r="C344">
        <v>2016</v>
      </c>
      <c r="D344" t="s">
        <v>19</v>
      </c>
      <c r="E344">
        <v>6940.4100000000008</v>
      </c>
    </row>
    <row r="345" spans="1:5">
      <c r="A345" t="s">
        <v>659</v>
      </c>
      <c r="B345" t="s">
        <v>77</v>
      </c>
      <c r="C345">
        <v>2016</v>
      </c>
      <c r="D345" t="s">
        <v>20</v>
      </c>
      <c r="E345">
        <v>7013</v>
      </c>
    </row>
    <row r="346" spans="1:5">
      <c r="A346" t="s">
        <v>659</v>
      </c>
      <c r="B346" t="s">
        <v>77</v>
      </c>
      <c r="C346">
        <v>2015</v>
      </c>
      <c r="D346" t="s">
        <v>21</v>
      </c>
      <c r="E346">
        <v>7292.34</v>
      </c>
    </row>
    <row r="347" spans="1:5">
      <c r="A347" t="s">
        <v>659</v>
      </c>
      <c r="B347" t="s">
        <v>77</v>
      </c>
      <c r="C347">
        <v>2015</v>
      </c>
      <c r="D347" t="s">
        <v>8</v>
      </c>
      <c r="E347">
        <v>5577.1545161290323</v>
      </c>
    </row>
    <row r="348" spans="1:5">
      <c r="A348" t="s">
        <v>659</v>
      </c>
      <c r="B348" t="s">
        <v>77</v>
      </c>
      <c r="C348">
        <v>2015</v>
      </c>
      <c r="D348" t="s">
        <v>19</v>
      </c>
      <c r="E348">
        <v>6827.0058064516124</v>
      </c>
    </row>
    <row r="349" spans="1:5">
      <c r="A349" t="s">
        <v>659</v>
      </c>
      <c r="B349" t="s">
        <v>77</v>
      </c>
      <c r="C349">
        <v>2015</v>
      </c>
      <c r="D349" t="s">
        <v>20</v>
      </c>
      <c r="E349">
        <v>5103.3500000000004</v>
      </c>
    </row>
    <row r="350" spans="1:5">
      <c r="A350" t="s">
        <v>659</v>
      </c>
      <c r="B350" t="s">
        <v>77</v>
      </c>
      <c r="C350">
        <v>2014</v>
      </c>
      <c r="D350" t="s">
        <v>21</v>
      </c>
      <c r="E350">
        <v>7541.7</v>
      </c>
    </row>
    <row r="351" spans="1:5">
      <c r="A351" t="s">
        <v>659</v>
      </c>
      <c r="B351" t="s">
        <v>77</v>
      </c>
      <c r="C351">
        <v>2014</v>
      </c>
      <c r="D351" t="s">
        <v>8</v>
      </c>
      <c r="E351">
        <v>5132.58</v>
      </c>
    </row>
    <row r="352" spans="1:5">
      <c r="A352" t="s">
        <v>659</v>
      </c>
      <c r="B352" t="s">
        <v>77</v>
      </c>
      <c r="C352">
        <v>2014</v>
      </c>
      <c r="D352" t="s">
        <v>19</v>
      </c>
      <c r="E352">
        <v>5389.2500000000009</v>
      </c>
    </row>
    <row r="353" spans="1:5">
      <c r="A353" t="s">
        <v>659</v>
      </c>
      <c r="B353" t="s">
        <v>77</v>
      </c>
      <c r="C353">
        <v>2014</v>
      </c>
      <c r="D353" t="s">
        <v>20</v>
      </c>
      <c r="E353">
        <v>4720.2700000000004</v>
      </c>
    </row>
    <row r="354" spans="1:5">
      <c r="A354" t="s">
        <v>659</v>
      </c>
      <c r="B354" t="s">
        <v>77</v>
      </c>
      <c r="C354">
        <v>2013</v>
      </c>
      <c r="D354" t="s">
        <v>21</v>
      </c>
      <c r="E354">
        <v>6654.84</v>
      </c>
    </row>
    <row r="355" spans="1:5">
      <c r="A355" t="s">
        <v>659</v>
      </c>
      <c r="B355" t="s">
        <v>77</v>
      </c>
      <c r="C355">
        <v>2013</v>
      </c>
      <c r="D355" t="s">
        <v>8</v>
      </c>
      <c r="E355">
        <v>5657.89</v>
      </c>
    </row>
    <row r="356" spans="1:5">
      <c r="A356" t="s">
        <v>659</v>
      </c>
      <c r="B356" t="s">
        <v>77</v>
      </c>
      <c r="C356">
        <v>2013</v>
      </c>
      <c r="D356" t="s">
        <v>19</v>
      </c>
      <c r="E356">
        <v>8516.69</v>
      </c>
    </row>
    <row r="357" spans="1:5">
      <c r="A357" t="s">
        <v>659</v>
      </c>
      <c r="B357" t="s">
        <v>77</v>
      </c>
      <c r="C357">
        <v>2013</v>
      </c>
      <c r="D357" t="s">
        <v>20</v>
      </c>
      <c r="E357">
        <v>8296.2400000000016</v>
      </c>
    </row>
    <row r="358" spans="1:5">
      <c r="A358" t="s">
        <v>659</v>
      </c>
      <c r="B358" t="s">
        <v>77</v>
      </c>
      <c r="C358">
        <v>2012</v>
      </c>
      <c r="D358" t="s">
        <v>21</v>
      </c>
      <c r="E358">
        <v>8477.82</v>
      </c>
    </row>
    <row r="359" spans="1:5">
      <c r="A359" t="s">
        <v>659</v>
      </c>
      <c r="B359" t="s">
        <v>77</v>
      </c>
      <c r="C359">
        <v>2012</v>
      </c>
      <c r="D359" t="s">
        <v>8</v>
      </c>
      <c r="E359">
        <v>6307.04</v>
      </c>
    </row>
    <row r="360" spans="1:5">
      <c r="A360" t="s">
        <v>659</v>
      </c>
      <c r="B360" t="s">
        <v>77</v>
      </c>
      <c r="C360">
        <v>2012</v>
      </c>
      <c r="D360" t="s">
        <v>19</v>
      </c>
      <c r="E360">
        <v>23328</v>
      </c>
    </row>
    <row r="361" spans="1:5">
      <c r="A361" t="s">
        <v>659</v>
      </c>
      <c r="B361" t="s">
        <v>77</v>
      </c>
      <c r="C361">
        <v>2012</v>
      </c>
      <c r="D361" t="s">
        <v>20</v>
      </c>
      <c r="E361">
        <v>6035.89</v>
      </c>
    </row>
    <row r="362" spans="1:5">
      <c r="A362" t="s">
        <v>659</v>
      </c>
      <c r="B362" t="s">
        <v>77</v>
      </c>
      <c r="C362">
        <v>2011</v>
      </c>
      <c r="D362" t="s">
        <v>21</v>
      </c>
      <c r="E362">
        <v>9012.64</v>
      </c>
    </row>
    <row r="363" spans="1:5">
      <c r="A363" t="s">
        <v>659</v>
      </c>
      <c r="B363" t="s">
        <v>77</v>
      </c>
      <c r="C363">
        <v>2011</v>
      </c>
      <c r="D363" t="s">
        <v>8</v>
      </c>
      <c r="E363">
        <v>6919.9</v>
      </c>
    </row>
    <row r="364" spans="1:5">
      <c r="A364" t="s">
        <v>659</v>
      </c>
      <c r="B364" t="s">
        <v>77</v>
      </c>
      <c r="C364">
        <v>2011</v>
      </c>
      <c r="D364" t="s">
        <v>19</v>
      </c>
      <c r="E364">
        <v>5534.38</v>
      </c>
    </row>
    <row r="365" spans="1:5">
      <c r="A365" t="s">
        <v>659</v>
      </c>
      <c r="B365" t="s">
        <v>77</v>
      </c>
      <c r="C365">
        <v>2011</v>
      </c>
      <c r="D365" t="s">
        <v>20</v>
      </c>
      <c r="E365">
        <v>892.42</v>
      </c>
    </row>
    <row r="366" spans="1:5">
      <c r="A366" t="s">
        <v>660</v>
      </c>
      <c r="B366" t="s">
        <v>77</v>
      </c>
      <c r="C366">
        <v>2024</v>
      </c>
      <c r="D366" t="s">
        <v>8</v>
      </c>
      <c r="E366">
        <v>5438</v>
      </c>
    </row>
    <row r="367" spans="1:5">
      <c r="A367" t="s">
        <v>660</v>
      </c>
      <c r="B367" t="s">
        <v>77</v>
      </c>
      <c r="C367">
        <v>2024</v>
      </c>
      <c r="D367" t="s">
        <v>19</v>
      </c>
      <c r="E367">
        <v>8586</v>
      </c>
    </row>
    <row r="368" spans="1:5">
      <c r="A368" t="s">
        <v>660</v>
      </c>
      <c r="B368" t="s">
        <v>77</v>
      </c>
      <c r="C368">
        <v>2024</v>
      </c>
      <c r="D368" t="s">
        <v>20</v>
      </c>
      <c r="E368">
        <v>9602</v>
      </c>
    </row>
    <row r="369" spans="1:5">
      <c r="A369" t="s">
        <v>660</v>
      </c>
      <c r="B369" t="s">
        <v>77</v>
      </c>
      <c r="C369">
        <v>2023</v>
      </c>
      <c r="D369" t="s">
        <v>21</v>
      </c>
      <c r="E369">
        <v>9771</v>
      </c>
    </row>
    <row r="370" spans="1:5">
      <c r="A370" t="s">
        <v>660</v>
      </c>
      <c r="B370" t="s">
        <v>77</v>
      </c>
      <c r="C370">
        <v>2023</v>
      </c>
      <c r="D370" t="s">
        <v>8</v>
      </c>
      <c r="E370">
        <v>6380</v>
      </c>
    </row>
    <row r="371" spans="1:5">
      <c r="A371" t="s">
        <v>660</v>
      </c>
      <c r="B371" t="s">
        <v>77</v>
      </c>
      <c r="C371">
        <v>2023</v>
      </c>
      <c r="D371" t="s">
        <v>19</v>
      </c>
      <c r="E371">
        <v>9859.0010000000002</v>
      </c>
    </row>
    <row r="372" spans="1:5">
      <c r="A372" t="s">
        <v>660</v>
      </c>
      <c r="B372" t="s">
        <v>77</v>
      </c>
      <c r="C372">
        <v>2023</v>
      </c>
      <c r="D372" t="s">
        <v>20</v>
      </c>
      <c r="E372">
        <v>4186.2030000000004</v>
      </c>
    </row>
    <row r="373" spans="1:5">
      <c r="A373" t="s">
        <v>660</v>
      </c>
      <c r="B373" t="s">
        <v>77</v>
      </c>
      <c r="C373">
        <v>2022</v>
      </c>
      <c r="D373" t="s">
        <v>21</v>
      </c>
      <c r="E373">
        <v>9558</v>
      </c>
    </row>
    <row r="374" spans="1:5">
      <c r="A374" t="s">
        <v>660</v>
      </c>
      <c r="B374" t="s">
        <v>77</v>
      </c>
      <c r="C374">
        <v>2022</v>
      </c>
      <c r="D374" t="s">
        <v>8</v>
      </c>
      <c r="E374">
        <v>8918</v>
      </c>
    </row>
    <row r="375" spans="1:5">
      <c r="A375" t="s">
        <v>660</v>
      </c>
      <c r="B375" t="s">
        <v>77</v>
      </c>
      <c r="C375">
        <v>2022</v>
      </c>
      <c r="D375" t="s">
        <v>19</v>
      </c>
      <c r="E375">
        <v>8897</v>
      </c>
    </row>
    <row r="376" spans="1:5">
      <c r="A376" t="s">
        <v>660</v>
      </c>
      <c r="B376" t="s">
        <v>77</v>
      </c>
      <c r="C376">
        <v>2022</v>
      </c>
      <c r="D376" t="s">
        <v>20</v>
      </c>
      <c r="E376">
        <v>9437</v>
      </c>
    </row>
    <row r="377" spans="1:5">
      <c r="A377" t="s">
        <v>660</v>
      </c>
      <c r="B377" t="s">
        <v>77</v>
      </c>
      <c r="C377">
        <v>2021</v>
      </c>
      <c r="D377" t="s">
        <v>21</v>
      </c>
      <c r="E377">
        <v>8427</v>
      </c>
    </row>
    <row r="378" spans="1:5">
      <c r="A378" t="s">
        <v>660</v>
      </c>
      <c r="B378" t="s">
        <v>77</v>
      </c>
      <c r="C378">
        <v>2021</v>
      </c>
      <c r="D378" t="s">
        <v>8</v>
      </c>
      <c r="E378">
        <v>6879</v>
      </c>
    </row>
    <row r="379" spans="1:5">
      <c r="A379" t="s">
        <v>660</v>
      </c>
      <c r="B379" t="s">
        <v>77</v>
      </c>
      <c r="C379">
        <v>2021</v>
      </c>
      <c r="D379" t="s">
        <v>19</v>
      </c>
      <c r="E379">
        <v>7368</v>
      </c>
    </row>
    <row r="380" spans="1:5">
      <c r="A380" t="s">
        <v>660</v>
      </c>
      <c r="B380" t="s">
        <v>77</v>
      </c>
      <c r="C380">
        <v>2021</v>
      </c>
      <c r="D380" t="s">
        <v>20</v>
      </c>
      <c r="E380">
        <v>6659</v>
      </c>
    </row>
    <row r="381" spans="1:5">
      <c r="A381" t="s">
        <v>660</v>
      </c>
      <c r="B381" t="s">
        <v>77</v>
      </c>
      <c r="C381">
        <v>2020</v>
      </c>
      <c r="D381" t="s">
        <v>21</v>
      </c>
      <c r="E381">
        <v>10158</v>
      </c>
    </row>
    <row r="382" spans="1:5">
      <c r="A382" t="s">
        <v>660</v>
      </c>
      <c r="B382" t="s">
        <v>77</v>
      </c>
      <c r="C382">
        <v>2020</v>
      </c>
      <c r="D382" t="s">
        <v>8</v>
      </c>
      <c r="E382">
        <v>5436</v>
      </c>
    </row>
    <row r="383" spans="1:5">
      <c r="A383" t="s">
        <v>660</v>
      </c>
      <c r="B383" t="s">
        <v>77</v>
      </c>
      <c r="C383">
        <v>2020</v>
      </c>
      <c r="D383" t="s">
        <v>19</v>
      </c>
      <c r="E383">
        <v>9680</v>
      </c>
    </row>
    <row r="384" spans="1:5">
      <c r="A384" t="s">
        <v>660</v>
      </c>
      <c r="B384" t="s">
        <v>77</v>
      </c>
      <c r="C384">
        <v>2020</v>
      </c>
      <c r="D384" t="s">
        <v>20</v>
      </c>
      <c r="E384">
        <v>9885.0000000000018</v>
      </c>
    </row>
    <row r="385" spans="1:5">
      <c r="A385" t="s">
        <v>660</v>
      </c>
      <c r="B385" t="s">
        <v>77</v>
      </c>
      <c r="C385">
        <v>2019</v>
      </c>
      <c r="D385" t="s">
        <v>21</v>
      </c>
      <c r="E385">
        <v>10172</v>
      </c>
    </row>
    <row r="386" spans="1:5">
      <c r="A386" t="s">
        <v>660</v>
      </c>
      <c r="B386" t="s">
        <v>77</v>
      </c>
      <c r="C386">
        <v>2019</v>
      </c>
      <c r="D386" t="s">
        <v>8</v>
      </c>
      <c r="E386">
        <v>5067</v>
      </c>
    </row>
    <row r="387" spans="1:5">
      <c r="A387" t="s">
        <v>660</v>
      </c>
      <c r="B387" t="s">
        <v>77</v>
      </c>
      <c r="C387">
        <v>2019</v>
      </c>
      <c r="D387" t="s">
        <v>19</v>
      </c>
      <c r="E387">
        <v>8824</v>
      </c>
    </row>
    <row r="388" spans="1:5">
      <c r="A388" t="s">
        <v>660</v>
      </c>
      <c r="B388" t="s">
        <v>77</v>
      </c>
      <c r="C388">
        <v>2019</v>
      </c>
      <c r="D388" t="s">
        <v>20</v>
      </c>
      <c r="E388">
        <v>4775</v>
      </c>
    </row>
    <row r="389" spans="1:5">
      <c r="A389" t="s">
        <v>660</v>
      </c>
      <c r="B389" t="s">
        <v>77</v>
      </c>
      <c r="C389">
        <v>2018</v>
      </c>
      <c r="D389" t="s">
        <v>21</v>
      </c>
      <c r="E389">
        <v>5670</v>
      </c>
    </row>
    <row r="390" spans="1:5">
      <c r="A390" t="s">
        <v>660</v>
      </c>
      <c r="B390" t="s">
        <v>77</v>
      </c>
      <c r="C390">
        <v>2018</v>
      </c>
      <c r="D390" t="s">
        <v>8</v>
      </c>
      <c r="E390">
        <v>5253</v>
      </c>
    </row>
    <row r="391" spans="1:5">
      <c r="A391" t="s">
        <v>660</v>
      </c>
      <c r="B391" t="s">
        <v>77</v>
      </c>
      <c r="C391">
        <v>2018</v>
      </c>
      <c r="D391" t="s">
        <v>19</v>
      </c>
      <c r="E391">
        <v>10380.989</v>
      </c>
    </row>
    <row r="392" spans="1:5">
      <c r="A392" t="s">
        <v>660</v>
      </c>
      <c r="B392" t="s">
        <v>77</v>
      </c>
      <c r="C392">
        <v>2018</v>
      </c>
      <c r="D392" t="s">
        <v>20</v>
      </c>
      <c r="E392">
        <v>6819.0010000000002</v>
      </c>
    </row>
    <row r="393" spans="1:5">
      <c r="A393" t="s">
        <v>660</v>
      </c>
      <c r="B393" t="s">
        <v>77</v>
      </c>
      <c r="C393">
        <v>2017</v>
      </c>
      <c r="D393" t="s">
        <v>21</v>
      </c>
      <c r="E393">
        <v>6731</v>
      </c>
    </row>
    <row r="394" spans="1:5">
      <c r="A394" t="s">
        <v>660</v>
      </c>
      <c r="B394" t="s">
        <v>77</v>
      </c>
      <c r="C394">
        <v>2017</v>
      </c>
      <c r="D394" t="s">
        <v>8</v>
      </c>
      <c r="E394">
        <v>3458</v>
      </c>
    </row>
    <row r="395" spans="1:5">
      <c r="A395" t="s">
        <v>660</v>
      </c>
      <c r="B395" t="s">
        <v>77</v>
      </c>
      <c r="C395">
        <v>2017</v>
      </c>
      <c r="D395" t="s">
        <v>19</v>
      </c>
      <c r="E395">
        <v>4955</v>
      </c>
    </row>
    <row r="396" spans="1:5">
      <c r="A396" t="s">
        <v>660</v>
      </c>
      <c r="B396" t="s">
        <v>77</v>
      </c>
      <c r="C396">
        <v>2017</v>
      </c>
      <c r="D396" t="s">
        <v>20</v>
      </c>
      <c r="E396">
        <v>889</v>
      </c>
    </row>
    <row r="397" spans="1:5">
      <c r="A397" t="s">
        <v>71</v>
      </c>
      <c r="B397" t="s">
        <v>77</v>
      </c>
      <c r="C397">
        <v>2024</v>
      </c>
      <c r="D397" t="s">
        <v>8</v>
      </c>
      <c r="E397">
        <v>9165.4</v>
      </c>
    </row>
    <row r="398" spans="1:5">
      <c r="A398" t="s">
        <v>71</v>
      </c>
      <c r="B398" t="s">
        <v>77</v>
      </c>
      <c r="C398">
        <v>2024</v>
      </c>
      <c r="D398" t="s">
        <v>19</v>
      </c>
      <c r="E398">
        <v>7580.6000000000013</v>
      </c>
    </row>
    <row r="399" spans="1:5">
      <c r="A399" t="s">
        <v>71</v>
      </c>
      <c r="B399" t="s">
        <v>77</v>
      </c>
      <c r="C399">
        <v>2024</v>
      </c>
      <c r="D399" t="s">
        <v>20</v>
      </c>
      <c r="E399">
        <v>3615.7</v>
      </c>
    </row>
    <row r="400" spans="1:5">
      <c r="A400" t="s">
        <v>71</v>
      </c>
      <c r="B400" t="s">
        <v>77</v>
      </c>
      <c r="C400">
        <v>2023</v>
      </c>
      <c r="D400" t="s">
        <v>21</v>
      </c>
      <c r="E400">
        <v>8109.7</v>
      </c>
    </row>
    <row r="401" spans="1:5">
      <c r="A401" t="s">
        <v>71</v>
      </c>
      <c r="B401" t="s">
        <v>77</v>
      </c>
      <c r="C401">
        <v>2023</v>
      </c>
      <c r="D401" t="s">
        <v>8</v>
      </c>
      <c r="E401">
        <v>5731.8</v>
      </c>
    </row>
    <row r="402" spans="1:5">
      <c r="A402" t="s">
        <v>71</v>
      </c>
      <c r="B402" t="s">
        <v>77</v>
      </c>
      <c r="C402">
        <v>2023</v>
      </c>
      <c r="D402" t="s">
        <v>19</v>
      </c>
      <c r="E402">
        <v>4233.2</v>
      </c>
    </row>
    <row r="403" spans="1:5">
      <c r="A403" t="s">
        <v>71</v>
      </c>
      <c r="B403" t="s">
        <v>77</v>
      </c>
      <c r="C403">
        <v>2023</v>
      </c>
      <c r="D403" t="s">
        <v>20</v>
      </c>
      <c r="E403">
        <v>8208</v>
      </c>
    </row>
    <row r="404" spans="1:5">
      <c r="A404" t="s">
        <v>71</v>
      </c>
      <c r="B404" t="s">
        <v>77</v>
      </c>
      <c r="C404">
        <v>2022</v>
      </c>
      <c r="D404" t="s">
        <v>21</v>
      </c>
      <c r="E404">
        <v>4648.3</v>
      </c>
    </row>
    <row r="405" spans="1:5">
      <c r="A405" t="s">
        <v>71</v>
      </c>
      <c r="B405" t="s">
        <v>77</v>
      </c>
      <c r="C405">
        <v>2022</v>
      </c>
      <c r="D405" t="s">
        <v>8</v>
      </c>
      <c r="E405">
        <v>7928</v>
      </c>
    </row>
    <row r="406" spans="1:5">
      <c r="A406" t="s">
        <v>71</v>
      </c>
      <c r="B406" t="s">
        <v>77</v>
      </c>
      <c r="C406">
        <v>2022</v>
      </c>
      <c r="D406" t="s">
        <v>19</v>
      </c>
      <c r="E406">
        <v>2271</v>
      </c>
    </row>
    <row r="407" spans="1:5">
      <c r="A407" t="s">
        <v>71</v>
      </c>
      <c r="B407" t="s">
        <v>77</v>
      </c>
      <c r="C407">
        <v>2022</v>
      </c>
      <c r="D407" t="s">
        <v>20</v>
      </c>
      <c r="E407">
        <v>432.7</v>
      </c>
    </row>
    <row r="408" spans="1:5">
      <c r="A408" t="s">
        <v>71</v>
      </c>
      <c r="B408" t="s">
        <v>77</v>
      </c>
      <c r="C408">
        <v>2021</v>
      </c>
      <c r="D408" t="s">
        <v>21</v>
      </c>
      <c r="E408">
        <v>5217.8</v>
      </c>
    </row>
    <row r="409" spans="1:5">
      <c r="A409" t="s">
        <v>71</v>
      </c>
      <c r="B409" t="s">
        <v>77</v>
      </c>
      <c r="C409">
        <v>2021</v>
      </c>
      <c r="D409" t="s">
        <v>8</v>
      </c>
      <c r="E409">
        <v>5284.4</v>
      </c>
    </row>
    <row r="410" spans="1:5">
      <c r="A410" t="s">
        <v>71</v>
      </c>
      <c r="B410" t="s">
        <v>77</v>
      </c>
      <c r="C410">
        <v>2021</v>
      </c>
      <c r="D410" t="s">
        <v>19</v>
      </c>
      <c r="E410">
        <v>2613.3000000000002</v>
      </c>
    </row>
    <row r="411" spans="1:5">
      <c r="A411" t="s">
        <v>71</v>
      </c>
      <c r="B411" t="s">
        <v>77</v>
      </c>
      <c r="C411">
        <v>2021</v>
      </c>
      <c r="D411" t="s">
        <v>20</v>
      </c>
      <c r="E411">
        <v>724.9</v>
      </c>
    </row>
    <row r="412" spans="1:5">
      <c r="A412" t="s">
        <v>71</v>
      </c>
      <c r="B412" t="s">
        <v>77</v>
      </c>
      <c r="C412">
        <v>2020</v>
      </c>
      <c r="D412" t="s">
        <v>21</v>
      </c>
      <c r="E412">
        <v>5737.9</v>
      </c>
    </row>
    <row r="413" spans="1:5">
      <c r="A413" t="s">
        <v>71</v>
      </c>
      <c r="B413" t="s">
        <v>77</v>
      </c>
      <c r="C413">
        <v>2020</v>
      </c>
      <c r="D413" t="s">
        <v>8</v>
      </c>
      <c r="E413">
        <v>8201</v>
      </c>
    </row>
    <row r="414" spans="1:5">
      <c r="A414" t="s">
        <v>71</v>
      </c>
      <c r="B414" t="s">
        <v>77</v>
      </c>
      <c r="C414">
        <v>2020</v>
      </c>
      <c r="D414" t="s">
        <v>19</v>
      </c>
      <c r="E414">
        <v>6434.2</v>
      </c>
    </row>
    <row r="415" spans="1:5">
      <c r="A415" t="s">
        <v>71</v>
      </c>
      <c r="B415" t="s">
        <v>77</v>
      </c>
      <c r="C415">
        <v>2020</v>
      </c>
      <c r="D415" t="s">
        <v>20</v>
      </c>
      <c r="E415">
        <v>4115.7000000000007</v>
      </c>
    </row>
    <row r="416" spans="1:5">
      <c r="A416" t="s">
        <v>71</v>
      </c>
      <c r="B416" t="s">
        <v>77</v>
      </c>
      <c r="C416">
        <v>2019</v>
      </c>
      <c r="D416" t="s">
        <v>21</v>
      </c>
      <c r="E416">
        <v>8384.5999999999985</v>
      </c>
    </row>
    <row r="417" spans="1:5">
      <c r="A417" t="s">
        <v>71</v>
      </c>
      <c r="B417" t="s">
        <v>77</v>
      </c>
      <c r="C417">
        <v>2019</v>
      </c>
      <c r="D417" t="s">
        <v>8</v>
      </c>
      <c r="E417">
        <v>6915</v>
      </c>
    </row>
    <row r="418" spans="1:5">
      <c r="A418" t="s">
        <v>71</v>
      </c>
      <c r="B418" t="s">
        <v>77</v>
      </c>
      <c r="C418">
        <v>2019</v>
      </c>
      <c r="D418" t="s">
        <v>19</v>
      </c>
      <c r="E418">
        <v>4228.8</v>
      </c>
    </row>
    <row r="419" spans="1:5">
      <c r="A419" t="s">
        <v>71</v>
      </c>
      <c r="B419" t="s">
        <v>77</v>
      </c>
      <c r="C419">
        <v>2019</v>
      </c>
      <c r="D419" t="s">
        <v>20</v>
      </c>
      <c r="E419">
        <v>518.70000000000005</v>
      </c>
    </row>
    <row r="420" spans="1:5">
      <c r="A420" t="s">
        <v>71</v>
      </c>
      <c r="B420" t="s">
        <v>77</v>
      </c>
      <c r="C420">
        <v>2018</v>
      </c>
      <c r="D420" t="s">
        <v>21</v>
      </c>
      <c r="E420">
        <v>3597.4</v>
      </c>
    </row>
    <row r="421" spans="1:5">
      <c r="A421" t="s">
        <v>71</v>
      </c>
      <c r="B421" t="s">
        <v>77</v>
      </c>
      <c r="C421">
        <v>2018</v>
      </c>
      <c r="D421" t="s">
        <v>8</v>
      </c>
      <c r="E421">
        <v>7014.6</v>
      </c>
    </row>
    <row r="422" spans="1:5">
      <c r="A422" t="s">
        <v>71</v>
      </c>
      <c r="B422" t="s">
        <v>77</v>
      </c>
      <c r="C422">
        <v>2018</v>
      </c>
      <c r="D422" t="s">
        <v>19</v>
      </c>
      <c r="E422">
        <v>7977.6</v>
      </c>
    </row>
    <row r="423" spans="1:5">
      <c r="A423" t="s">
        <v>71</v>
      </c>
      <c r="B423" t="s">
        <v>77</v>
      </c>
      <c r="C423">
        <v>2018</v>
      </c>
      <c r="D423" t="s">
        <v>20</v>
      </c>
      <c r="E423">
        <v>1099.5</v>
      </c>
    </row>
    <row r="424" spans="1:5">
      <c r="A424" t="s">
        <v>71</v>
      </c>
      <c r="B424" t="s">
        <v>77</v>
      </c>
      <c r="C424">
        <v>2017</v>
      </c>
      <c r="D424" t="s">
        <v>21</v>
      </c>
      <c r="E424">
        <v>6200.9</v>
      </c>
    </row>
    <row r="425" spans="1:5">
      <c r="A425" t="s">
        <v>71</v>
      </c>
      <c r="B425" t="s">
        <v>77</v>
      </c>
      <c r="C425">
        <v>2017</v>
      </c>
      <c r="D425" t="s">
        <v>8</v>
      </c>
      <c r="E425">
        <v>3923.7</v>
      </c>
    </row>
    <row r="426" spans="1:5">
      <c r="A426" t="s">
        <v>71</v>
      </c>
      <c r="B426" t="s">
        <v>77</v>
      </c>
      <c r="C426">
        <v>2017</v>
      </c>
      <c r="D426" t="s">
        <v>19</v>
      </c>
      <c r="E426">
        <v>1303.5999999999999</v>
      </c>
    </row>
    <row r="427" spans="1:5">
      <c r="A427" t="s">
        <v>71</v>
      </c>
      <c r="B427" t="s">
        <v>77</v>
      </c>
      <c r="C427">
        <v>2017</v>
      </c>
      <c r="D427" t="s">
        <v>20</v>
      </c>
      <c r="E427">
        <v>0</v>
      </c>
    </row>
    <row r="428" spans="1:5">
      <c r="A428" t="s">
        <v>73</v>
      </c>
      <c r="B428" t="s">
        <v>77</v>
      </c>
      <c r="C428">
        <v>2024</v>
      </c>
      <c r="D428" t="s">
        <v>8</v>
      </c>
      <c r="E428">
        <v>6418.3</v>
      </c>
    </row>
    <row r="429" spans="1:5">
      <c r="A429" t="s">
        <v>73</v>
      </c>
      <c r="B429" t="s">
        <v>77</v>
      </c>
      <c r="C429">
        <v>2024</v>
      </c>
      <c r="D429" t="s">
        <v>19</v>
      </c>
      <c r="E429">
        <v>6543.7</v>
      </c>
    </row>
    <row r="430" spans="1:5">
      <c r="A430" t="s">
        <v>73</v>
      </c>
      <c r="B430" t="s">
        <v>77</v>
      </c>
      <c r="C430">
        <v>2024</v>
      </c>
      <c r="D430" t="s">
        <v>20</v>
      </c>
      <c r="E430">
        <v>6168</v>
      </c>
    </row>
    <row r="431" spans="1:5">
      <c r="A431" t="s">
        <v>73</v>
      </c>
      <c r="B431" t="s">
        <v>77</v>
      </c>
      <c r="C431">
        <v>2023</v>
      </c>
      <c r="D431" t="s">
        <v>21</v>
      </c>
      <c r="E431">
        <v>8130.199999999998</v>
      </c>
    </row>
    <row r="432" spans="1:5">
      <c r="A432" t="s">
        <v>73</v>
      </c>
      <c r="B432" t="s">
        <v>77</v>
      </c>
      <c r="C432">
        <v>2023</v>
      </c>
      <c r="D432" t="s">
        <v>8</v>
      </c>
      <c r="E432">
        <v>5200.7</v>
      </c>
    </row>
    <row r="433" spans="1:5">
      <c r="A433" t="s">
        <v>73</v>
      </c>
      <c r="B433" t="s">
        <v>77</v>
      </c>
      <c r="C433">
        <v>2023</v>
      </c>
      <c r="D433" t="s">
        <v>19</v>
      </c>
      <c r="E433">
        <v>7538.2</v>
      </c>
    </row>
    <row r="434" spans="1:5">
      <c r="A434" t="s">
        <v>73</v>
      </c>
      <c r="B434" t="s">
        <v>77</v>
      </c>
      <c r="C434">
        <v>2023</v>
      </c>
      <c r="D434" t="s">
        <v>20</v>
      </c>
      <c r="E434">
        <v>1066.5</v>
      </c>
    </row>
    <row r="435" spans="1:5">
      <c r="A435" t="s">
        <v>73</v>
      </c>
      <c r="B435" t="s">
        <v>77</v>
      </c>
      <c r="C435">
        <v>2022</v>
      </c>
      <c r="D435" t="s">
        <v>21</v>
      </c>
      <c r="E435">
        <v>9652.1</v>
      </c>
    </row>
    <row r="436" spans="1:5">
      <c r="A436" t="s">
        <v>73</v>
      </c>
      <c r="B436" t="s">
        <v>77</v>
      </c>
      <c r="C436">
        <v>2022</v>
      </c>
      <c r="D436" t="s">
        <v>8</v>
      </c>
      <c r="E436">
        <v>4746</v>
      </c>
    </row>
    <row r="437" spans="1:5">
      <c r="A437" t="s">
        <v>73</v>
      </c>
      <c r="B437" t="s">
        <v>77</v>
      </c>
      <c r="C437">
        <v>2022</v>
      </c>
      <c r="D437" t="s">
        <v>19</v>
      </c>
      <c r="E437">
        <v>6026.5</v>
      </c>
    </row>
    <row r="438" spans="1:5">
      <c r="A438" t="s">
        <v>73</v>
      </c>
      <c r="B438" t="s">
        <v>77</v>
      </c>
      <c r="C438">
        <v>2022</v>
      </c>
      <c r="D438" t="s">
        <v>20</v>
      </c>
      <c r="E438">
        <v>4502.5</v>
      </c>
    </row>
    <row r="439" spans="1:5">
      <c r="A439" t="s">
        <v>73</v>
      </c>
      <c r="B439" t="s">
        <v>77</v>
      </c>
      <c r="C439">
        <v>2021</v>
      </c>
      <c r="D439" t="s">
        <v>21</v>
      </c>
      <c r="E439">
        <v>7930.5</v>
      </c>
    </row>
    <row r="440" spans="1:5">
      <c r="A440" t="s">
        <v>73</v>
      </c>
      <c r="B440" t="s">
        <v>77</v>
      </c>
      <c r="C440">
        <v>2021</v>
      </c>
      <c r="D440" t="s">
        <v>8</v>
      </c>
      <c r="E440">
        <v>5916.9</v>
      </c>
    </row>
    <row r="441" spans="1:5">
      <c r="A441" t="s">
        <v>73</v>
      </c>
      <c r="B441" t="s">
        <v>77</v>
      </c>
      <c r="C441">
        <v>2021</v>
      </c>
      <c r="D441" t="s">
        <v>19</v>
      </c>
      <c r="E441">
        <v>5988.1</v>
      </c>
    </row>
    <row r="442" spans="1:5">
      <c r="A442" t="s">
        <v>73</v>
      </c>
      <c r="B442" t="s">
        <v>77</v>
      </c>
      <c r="C442">
        <v>2021</v>
      </c>
      <c r="D442" t="s">
        <v>20</v>
      </c>
      <c r="E442">
        <v>5164.7</v>
      </c>
    </row>
    <row r="443" spans="1:5">
      <c r="A443" t="s">
        <v>73</v>
      </c>
      <c r="B443" t="s">
        <v>77</v>
      </c>
      <c r="C443">
        <v>2020</v>
      </c>
      <c r="D443" t="s">
        <v>21</v>
      </c>
      <c r="E443">
        <v>8242.7000000000007</v>
      </c>
    </row>
    <row r="444" spans="1:5">
      <c r="A444" t="s">
        <v>73</v>
      </c>
      <c r="B444" t="s">
        <v>77</v>
      </c>
      <c r="C444">
        <v>2020</v>
      </c>
      <c r="D444" t="s">
        <v>8</v>
      </c>
      <c r="E444">
        <v>7181.1</v>
      </c>
    </row>
    <row r="445" spans="1:5">
      <c r="A445" t="s">
        <v>73</v>
      </c>
      <c r="B445" t="s">
        <v>77</v>
      </c>
      <c r="C445">
        <v>2020</v>
      </c>
      <c r="D445" t="s">
        <v>19</v>
      </c>
      <c r="E445">
        <v>7076.8</v>
      </c>
    </row>
    <row r="446" spans="1:5">
      <c r="A446" t="s">
        <v>73</v>
      </c>
      <c r="B446" t="s">
        <v>77</v>
      </c>
      <c r="C446">
        <v>2020</v>
      </c>
      <c r="D446" t="s">
        <v>20</v>
      </c>
      <c r="E446">
        <v>5636.5999999999995</v>
      </c>
    </row>
    <row r="447" spans="1:5">
      <c r="A447" t="s">
        <v>73</v>
      </c>
      <c r="B447" t="s">
        <v>77</v>
      </c>
      <c r="C447">
        <v>2019</v>
      </c>
      <c r="D447" t="s">
        <v>21</v>
      </c>
      <c r="E447">
        <v>8295.1999999999989</v>
      </c>
    </row>
    <row r="448" spans="1:5">
      <c r="A448" t="s">
        <v>73</v>
      </c>
      <c r="B448" t="s">
        <v>77</v>
      </c>
      <c r="C448">
        <v>2019</v>
      </c>
      <c r="D448" t="s">
        <v>8</v>
      </c>
      <c r="E448">
        <v>6540.1</v>
      </c>
    </row>
    <row r="449" spans="1:5">
      <c r="A449" t="s">
        <v>73</v>
      </c>
      <c r="B449" t="s">
        <v>77</v>
      </c>
      <c r="C449">
        <v>2019</v>
      </c>
      <c r="D449" t="s">
        <v>19</v>
      </c>
      <c r="E449">
        <v>6264.2</v>
      </c>
    </row>
    <row r="450" spans="1:5">
      <c r="A450" t="s">
        <v>73</v>
      </c>
      <c r="B450" t="s">
        <v>77</v>
      </c>
      <c r="C450">
        <v>2019</v>
      </c>
      <c r="D450" t="s">
        <v>20</v>
      </c>
      <c r="E450">
        <v>3969.1</v>
      </c>
    </row>
    <row r="451" spans="1:5">
      <c r="A451" t="s">
        <v>73</v>
      </c>
      <c r="B451" t="s">
        <v>77</v>
      </c>
      <c r="C451">
        <v>2018</v>
      </c>
      <c r="D451" t="s">
        <v>21</v>
      </c>
      <c r="E451">
        <v>9861.1</v>
      </c>
    </row>
    <row r="452" spans="1:5">
      <c r="A452" t="s">
        <v>73</v>
      </c>
      <c r="B452" t="s">
        <v>77</v>
      </c>
      <c r="C452">
        <v>2018</v>
      </c>
      <c r="D452" t="s">
        <v>8</v>
      </c>
      <c r="E452">
        <v>7464.8</v>
      </c>
    </row>
    <row r="453" spans="1:5">
      <c r="A453" t="s">
        <v>73</v>
      </c>
      <c r="B453" t="s">
        <v>77</v>
      </c>
      <c r="C453">
        <v>2018</v>
      </c>
      <c r="D453" t="s">
        <v>19</v>
      </c>
      <c r="E453">
        <v>8258.2999999999993</v>
      </c>
    </row>
    <row r="454" spans="1:5">
      <c r="A454" t="s">
        <v>73</v>
      </c>
      <c r="B454" t="s">
        <v>77</v>
      </c>
      <c r="C454">
        <v>2018</v>
      </c>
      <c r="D454" t="s">
        <v>20</v>
      </c>
      <c r="E454">
        <v>3259.7</v>
      </c>
    </row>
    <row r="455" spans="1:5">
      <c r="A455" t="s">
        <v>73</v>
      </c>
      <c r="B455" t="s">
        <v>77</v>
      </c>
      <c r="C455">
        <v>2017</v>
      </c>
      <c r="D455" t="s">
        <v>21</v>
      </c>
      <c r="E455">
        <v>6906.3</v>
      </c>
    </row>
    <row r="456" spans="1:5">
      <c r="A456" t="s">
        <v>75</v>
      </c>
      <c r="B456" t="s">
        <v>77</v>
      </c>
      <c r="C456">
        <v>2024</v>
      </c>
      <c r="D456" t="s">
        <v>8</v>
      </c>
      <c r="E456">
        <v>5184.3900000000003</v>
      </c>
    </row>
    <row r="457" spans="1:5">
      <c r="A457" t="s">
        <v>75</v>
      </c>
      <c r="B457" t="s">
        <v>77</v>
      </c>
      <c r="C457">
        <v>2024</v>
      </c>
      <c r="D457" t="s">
        <v>19</v>
      </c>
      <c r="E457">
        <v>5191.55</v>
      </c>
    </row>
    <row r="458" spans="1:5">
      <c r="A458" t="s">
        <v>75</v>
      </c>
      <c r="B458" t="s">
        <v>77</v>
      </c>
      <c r="C458">
        <v>2024</v>
      </c>
      <c r="D458" t="s">
        <v>20</v>
      </c>
      <c r="E458">
        <v>4687.6710000000003</v>
      </c>
    </row>
    <row r="459" spans="1:5">
      <c r="A459" t="s">
        <v>75</v>
      </c>
      <c r="B459" t="s">
        <v>77</v>
      </c>
      <c r="C459">
        <v>2023</v>
      </c>
      <c r="D459" t="s">
        <v>21</v>
      </c>
      <c r="E459">
        <v>10162.41</v>
      </c>
    </row>
    <row r="460" spans="1:5">
      <c r="A460" t="s">
        <v>75</v>
      </c>
      <c r="B460" t="s">
        <v>77</v>
      </c>
      <c r="C460">
        <v>2023</v>
      </c>
      <c r="D460" t="s">
        <v>8</v>
      </c>
      <c r="E460">
        <v>6510.67</v>
      </c>
    </row>
    <row r="461" spans="1:5">
      <c r="A461" t="s">
        <v>75</v>
      </c>
      <c r="B461" t="s">
        <v>77</v>
      </c>
      <c r="C461">
        <v>2023</v>
      </c>
      <c r="D461" t="s">
        <v>19</v>
      </c>
      <c r="E461">
        <v>8646.2999999999993</v>
      </c>
    </row>
    <row r="462" spans="1:5">
      <c r="A462" t="s">
        <v>75</v>
      </c>
      <c r="B462" t="s">
        <v>77</v>
      </c>
      <c r="C462">
        <v>2023</v>
      </c>
      <c r="D462" t="s">
        <v>20</v>
      </c>
      <c r="E462">
        <v>4673.1000000000004</v>
      </c>
    </row>
    <row r="463" spans="1:5">
      <c r="A463" t="s">
        <v>75</v>
      </c>
      <c r="B463" t="s">
        <v>77</v>
      </c>
      <c r="C463">
        <v>2022</v>
      </c>
      <c r="D463" t="s">
        <v>21</v>
      </c>
      <c r="E463">
        <v>11285.22</v>
      </c>
    </row>
    <row r="464" spans="1:5">
      <c r="A464" t="s">
        <v>75</v>
      </c>
      <c r="B464" t="s">
        <v>77</v>
      </c>
      <c r="C464">
        <v>2022</v>
      </c>
      <c r="D464" t="s">
        <v>8</v>
      </c>
      <c r="E464">
        <v>6823</v>
      </c>
    </row>
    <row r="465" spans="1:5">
      <c r="A465" t="s">
        <v>75</v>
      </c>
      <c r="B465" t="s">
        <v>77</v>
      </c>
      <c r="C465">
        <v>2022</v>
      </c>
      <c r="D465" t="s">
        <v>19</v>
      </c>
      <c r="E465">
        <v>6190.76</v>
      </c>
    </row>
    <row r="466" spans="1:5">
      <c r="A466" t="s">
        <v>75</v>
      </c>
      <c r="B466" t="s">
        <v>77</v>
      </c>
      <c r="C466">
        <v>2022</v>
      </c>
      <c r="D466" t="s">
        <v>20</v>
      </c>
      <c r="E466">
        <v>3397.17</v>
      </c>
    </row>
    <row r="467" spans="1:5">
      <c r="A467" t="s">
        <v>75</v>
      </c>
      <c r="B467" t="s">
        <v>77</v>
      </c>
      <c r="C467">
        <v>2021</v>
      </c>
      <c r="D467" t="s">
        <v>21</v>
      </c>
      <c r="E467">
        <v>7524.19</v>
      </c>
    </row>
    <row r="468" spans="1:5">
      <c r="A468" t="s">
        <v>75</v>
      </c>
      <c r="B468" t="s">
        <v>77</v>
      </c>
      <c r="C468">
        <v>2021</v>
      </c>
      <c r="D468" t="s">
        <v>8</v>
      </c>
      <c r="E468">
        <v>6177.66</v>
      </c>
    </row>
    <row r="469" spans="1:5">
      <c r="A469" t="s">
        <v>75</v>
      </c>
      <c r="B469" t="s">
        <v>77</v>
      </c>
      <c r="C469">
        <v>2021</v>
      </c>
      <c r="D469" t="s">
        <v>19</v>
      </c>
      <c r="E469">
        <v>4967.8500000000004</v>
      </c>
    </row>
    <row r="470" spans="1:5">
      <c r="A470" t="s">
        <v>75</v>
      </c>
      <c r="B470" t="s">
        <v>77</v>
      </c>
      <c r="C470">
        <v>2021</v>
      </c>
      <c r="D470" t="s">
        <v>20</v>
      </c>
      <c r="E470">
        <v>3893.03</v>
      </c>
    </row>
    <row r="471" spans="1:5">
      <c r="A471" t="s">
        <v>75</v>
      </c>
      <c r="B471" t="s">
        <v>77</v>
      </c>
      <c r="C471">
        <v>2020</v>
      </c>
      <c r="D471" t="s">
        <v>21</v>
      </c>
      <c r="E471">
        <v>6005.7700000000013</v>
      </c>
    </row>
    <row r="472" spans="1:5">
      <c r="A472" t="s">
        <v>75</v>
      </c>
      <c r="B472" t="s">
        <v>77</v>
      </c>
      <c r="C472">
        <v>2020</v>
      </c>
      <c r="D472" t="s">
        <v>8</v>
      </c>
      <c r="E472">
        <v>0</v>
      </c>
    </row>
    <row r="473" spans="1:5">
      <c r="A473" t="s">
        <v>75</v>
      </c>
      <c r="B473" t="s">
        <v>77</v>
      </c>
      <c r="C473">
        <v>2020</v>
      </c>
      <c r="D473" t="s">
        <v>19</v>
      </c>
      <c r="E473">
        <v>3516.2600000000102</v>
      </c>
    </row>
    <row r="474" spans="1:5">
      <c r="A474" t="s">
        <v>75</v>
      </c>
      <c r="B474" t="s">
        <v>77</v>
      </c>
      <c r="C474">
        <v>2020</v>
      </c>
      <c r="D474" t="s">
        <v>20</v>
      </c>
      <c r="E474">
        <v>7013.35</v>
      </c>
    </row>
    <row r="475" spans="1:5">
      <c r="A475" t="s">
        <v>75</v>
      </c>
      <c r="B475" t="s">
        <v>77</v>
      </c>
      <c r="C475">
        <v>2019</v>
      </c>
      <c r="D475" t="s">
        <v>21</v>
      </c>
      <c r="E475">
        <v>11044.72</v>
      </c>
    </row>
    <row r="476" spans="1:5">
      <c r="A476" t="s">
        <v>75</v>
      </c>
      <c r="B476" t="s">
        <v>77</v>
      </c>
      <c r="C476">
        <v>2019</v>
      </c>
      <c r="D476" t="s">
        <v>8</v>
      </c>
      <c r="E476">
        <v>7841.93</v>
      </c>
    </row>
    <row r="477" spans="1:5">
      <c r="A477" t="s">
        <v>75</v>
      </c>
      <c r="B477" t="s">
        <v>77</v>
      </c>
      <c r="C477">
        <v>2019</v>
      </c>
      <c r="D477" t="s">
        <v>19</v>
      </c>
      <c r="E477">
        <v>7238.67</v>
      </c>
    </row>
    <row r="478" spans="1:5">
      <c r="A478" t="s">
        <v>75</v>
      </c>
      <c r="B478" t="s">
        <v>77</v>
      </c>
      <c r="C478">
        <v>2019</v>
      </c>
      <c r="D478" t="s">
        <v>20</v>
      </c>
      <c r="E478">
        <v>3469.56</v>
      </c>
    </row>
    <row r="479" spans="1:5">
      <c r="A479" t="s">
        <v>75</v>
      </c>
      <c r="B479" t="s">
        <v>77</v>
      </c>
      <c r="C479">
        <v>2018</v>
      </c>
      <c r="D479" t="s">
        <v>21</v>
      </c>
      <c r="E479">
        <v>9662.09</v>
      </c>
    </row>
    <row r="480" spans="1:5">
      <c r="A480" t="s">
        <v>75</v>
      </c>
      <c r="B480" t="s">
        <v>77</v>
      </c>
      <c r="C480">
        <v>2018</v>
      </c>
      <c r="D480" t="s">
        <v>8</v>
      </c>
      <c r="E480">
        <v>8711.8000000000011</v>
      </c>
    </row>
    <row r="481" spans="1:5">
      <c r="A481" t="s">
        <v>75</v>
      </c>
      <c r="B481" t="s">
        <v>77</v>
      </c>
      <c r="C481">
        <v>2018</v>
      </c>
      <c r="D481" t="s">
        <v>19</v>
      </c>
      <c r="E481">
        <v>10460.459999999999</v>
      </c>
    </row>
    <row r="482" spans="1:5">
      <c r="A482" t="s">
        <v>75</v>
      </c>
      <c r="B482" t="s">
        <v>77</v>
      </c>
      <c r="C482">
        <v>2018</v>
      </c>
      <c r="D482" t="s">
        <v>20</v>
      </c>
      <c r="E482">
        <v>1613.72</v>
      </c>
    </row>
    <row r="483" spans="1:5">
      <c r="A483" t="s">
        <v>74</v>
      </c>
      <c r="B483" t="s">
        <v>77</v>
      </c>
      <c r="C483">
        <v>2024</v>
      </c>
      <c r="D483" t="s">
        <v>8</v>
      </c>
      <c r="E483">
        <v>3836.1869999999999</v>
      </c>
    </row>
    <row r="484" spans="1:5">
      <c r="A484" t="s">
        <v>74</v>
      </c>
      <c r="B484" t="s">
        <v>77</v>
      </c>
      <c r="C484">
        <v>2024</v>
      </c>
      <c r="D484" t="s">
        <v>19</v>
      </c>
      <c r="E484">
        <v>5548.7629999999999</v>
      </c>
    </row>
    <row r="485" spans="1:5">
      <c r="A485" t="s">
        <v>74</v>
      </c>
      <c r="B485" t="s">
        <v>77</v>
      </c>
      <c r="C485">
        <v>2024</v>
      </c>
      <c r="D485" t="s">
        <v>20</v>
      </c>
      <c r="E485">
        <v>4181.027</v>
      </c>
    </row>
    <row r="486" spans="1:5">
      <c r="A486" t="s">
        <v>74</v>
      </c>
      <c r="B486" t="s">
        <v>77</v>
      </c>
      <c r="C486">
        <v>2023</v>
      </c>
      <c r="D486" t="s">
        <v>21</v>
      </c>
      <c r="E486">
        <v>5544.8860000000004</v>
      </c>
    </row>
    <row r="487" spans="1:5">
      <c r="A487" t="s">
        <v>74</v>
      </c>
      <c r="B487" t="s">
        <v>77</v>
      </c>
      <c r="C487">
        <v>2023</v>
      </c>
      <c r="D487" t="s">
        <v>8</v>
      </c>
      <c r="E487">
        <v>3687.6790000000001</v>
      </c>
    </row>
    <row r="488" spans="1:5">
      <c r="A488" t="s">
        <v>74</v>
      </c>
      <c r="B488" t="s">
        <v>77</v>
      </c>
      <c r="C488">
        <v>2023</v>
      </c>
      <c r="D488" t="s">
        <v>19</v>
      </c>
      <c r="E488">
        <v>5510.2330000000002</v>
      </c>
    </row>
    <row r="489" spans="1:5">
      <c r="A489" t="s">
        <v>74</v>
      </c>
      <c r="B489" t="s">
        <v>77</v>
      </c>
      <c r="C489">
        <v>2023</v>
      </c>
      <c r="D489" t="s">
        <v>20</v>
      </c>
      <c r="E489">
        <v>4897.91</v>
      </c>
    </row>
    <row r="490" spans="1:5">
      <c r="A490" t="s">
        <v>74</v>
      </c>
      <c r="B490" t="s">
        <v>77</v>
      </c>
      <c r="C490">
        <v>2022</v>
      </c>
      <c r="D490" t="s">
        <v>21</v>
      </c>
      <c r="E490">
        <v>5308.6009999999997</v>
      </c>
    </row>
    <row r="491" spans="1:5">
      <c r="A491" t="s">
        <v>74</v>
      </c>
      <c r="B491" t="s">
        <v>77</v>
      </c>
      <c r="C491">
        <v>2022</v>
      </c>
      <c r="D491" t="s">
        <v>8</v>
      </c>
      <c r="E491">
        <v>3954</v>
      </c>
    </row>
    <row r="492" spans="1:5">
      <c r="A492" t="s">
        <v>74</v>
      </c>
      <c r="B492" t="s">
        <v>77</v>
      </c>
      <c r="C492">
        <v>2022</v>
      </c>
      <c r="D492" t="s">
        <v>19</v>
      </c>
      <c r="E492">
        <v>4887.3180000000002</v>
      </c>
    </row>
    <row r="493" spans="1:5">
      <c r="A493" t="s">
        <v>74</v>
      </c>
      <c r="B493" t="s">
        <v>77</v>
      </c>
      <c r="C493">
        <v>2022</v>
      </c>
      <c r="D493" t="s">
        <v>20</v>
      </c>
      <c r="E493">
        <v>4288.92</v>
      </c>
    </row>
    <row r="494" spans="1:5">
      <c r="A494" t="s">
        <v>74</v>
      </c>
      <c r="B494" t="s">
        <v>77</v>
      </c>
      <c r="C494">
        <v>2021</v>
      </c>
      <c r="D494" t="s">
        <v>21</v>
      </c>
      <c r="E494">
        <v>4632.3590000000004</v>
      </c>
    </row>
    <row r="495" spans="1:5">
      <c r="A495" t="s">
        <v>74</v>
      </c>
      <c r="B495" t="s">
        <v>77</v>
      </c>
      <c r="C495">
        <v>2021</v>
      </c>
      <c r="D495" t="s">
        <v>8</v>
      </c>
      <c r="E495">
        <v>3518.7950000000001</v>
      </c>
    </row>
    <row r="496" spans="1:5">
      <c r="A496" t="s">
        <v>74</v>
      </c>
      <c r="B496" t="s">
        <v>77</v>
      </c>
      <c r="C496">
        <v>2021</v>
      </c>
      <c r="D496" t="s">
        <v>19</v>
      </c>
      <c r="E496">
        <v>5642.8379999999997</v>
      </c>
    </row>
    <row r="497" spans="1:5">
      <c r="A497" t="s">
        <v>74</v>
      </c>
      <c r="B497" t="s">
        <v>77</v>
      </c>
      <c r="C497">
        <v>2021</v>
      </c>
      <c r="D497" t="s">
        <v>20</v>
      </c>
      <c r="E497">
        <v>3074.5529999999999</v>
      </c>
    </row>
    <row r="498" spans="1:5">
      <c r="A498" t="s">
        <v>74</v>
      </c>
      <c r="B498" t="s">
        <v>77</v>
      </c>
      <c r="C498">
        <v>2020</v>
      </c>
      <c r="D498" t="s">
        <v>21</v>
      </c>
      <c r="E498">
        <v>3954.779</v>
      </c>
    </row>
    <row r="499" spans="1:5">
      <c r="A499" t="s">
        <v>74</v>
      </c>
      <c r="B499" t="s">
        <v>77</v>
      </c>
      <c r="C499">
        <v>2020</v>
      </c>
      <c r="D499" t="s">
        <v>8</v>
      </c>
      <c r="E499">
        <v>5036.7089999999998</v>
      </c>
    </row>
    <row r="500" spans="1:5">
      <c r="A500" t="s">
        <v>74</v>
      </c>
      <c r="B500" t="s">
        <v>77</v>
      </c>
      <c r="C500">
        <v>2020</v>
      </c>
      <c r="D500" t="s">
        <v>19</v>
      </c>
      <c r="E500">
        <v>6160.8580000000002</v>
      </c>
    </row>
    <row r="501" spans="1:5">
      <c r="A501" t="s">
        <v>74</v>
      </c>
      <c r="B501" t="s">
        <v>77</v>
      </c>
      <c r="C501">
        <v>2020</v>
      </c>
      <c r="D501" t="s">
        <v>20</v>
      </c>
      <c r="E501">
        <v>4740.3370000000004</v>
      </c>
    </row>
    <row r="502" spans="1:5">
      <c r="A502" t="s">
        <v>74</v>
      </c>
      <c r="B502" t="s">
        <v>77</v>
      </c>
      <c r="C502">
        <v>2019</v>
      </c>
      <c r="D502" t="s">
        <v>21</v>
      </c>
      <c r="E502">
        <v>6151.6190000000006</v>
      </c>
    </row>
    <row r="503" spans="1:5">
      <c r="A503" t="s">
        <v>74</v>
      </c>
      <c r="B503" t="s">
        <v>77</v>
      </c>
      <c r="C503">
        <v>2019</v>
      </c>
      <c r="D503" t="s">
        <v>8</v>
      </c>
      <c r="E503">
        <v>2971.4549999999999</v>
      </c>
    </row>
    <row r="504" spans="1:5">
      <c r="A504" t="s">
        <v>74</v>
      </c>
      <c r="B504" t="s">
        <v>77</v>
      </c>
      <c r="C504">
        <v>2019</v>
      </c>
      <c r="D504" t="s">
        <v>19</v>
      </c>
      <c r="E504">
        <v>3170.1170000000002</v>
      </c>
    </row>
    <row r="505" spans="1:5">
      <c r="A505" t="s">
        <v>74</v>
      </c>
      <c r="B505" t="s">
        <v>77</v>
      </c>
      <c r="C505">
        <v>2019</v>
      </c>
      <c r="D505" t="s">
        <v>20</v>
      </c>
      <c r="E505">
        <v>3516.52</v>
      </c>
    </row>
    <row r="506" spans="1:5">
      <c r="A506" t="s">
        <v>74</v>
      </c>
      <c r="B506" t="s">
        <v>77</v>
      </c>
      <c r="C506">
        <v>2018</v>
      </c>
      <c r="D506" t="s">
        <v>21</v>
      </c>
      <c r="E506">
        <v>4859.3230000000003</v>
      </c>
    </row>
    <row r="507" spans="1:5">
      <c r="A507" t="s">
        <v>74</v>
      </c>
      <c r="B507" t="s">
        <v>77</v>
      </c>
      <c r="C507">
        <v>2018</v>
      </c>
      <c r="D507" t="s">
        <v>8</v>
      </c>
      <c r="E507">
        <v>2660.0549999999998</v>
      </c>
    </row>
    <row r="508" spans="1:5">
      <c r="A508" t="s">
        <v>74</v>
      </c>
      <c r="B508" t="s">
        <v>77</v>
      </c>
      <c r="C508">
        <v>2018</v>
      </c>
      <c r="D508" t="s">
        <v>19</v>
      </c>
      <c r="E508">
        <v>5515.8720000000003</v>
      </c>
    </row>
    <row r="509" spans="1:5">
      <c r="A509" t="s">
        <v>74</v>
      </c>
      <c r="B509" t="s">
        <v>77</v>
      </c>
      <c r="C509">
        <v>2018</v>
      </c>
      <c r="D509" t="s">
        <v>20</v>
      </c>
      <c r="E509">
        <v>700.73900000000003</v>
      </c>
    </row>
    <row r="510" spans="1:5">
      <c r="A510" t="s">
        <v>76</v>
      </c>
      <c r="B510" t="s">
        <v>77</v>
      </c>
      <c r="C510">
        <v>2024</v>
      </c>
      <c r="D510" t="s">
        <v>8</v>
      </c>
      <c r="E510">
        <v>18780.48</v>
      </c>
    </row>
    <row r="511" spans="1:5">
      <c r="A511" t="s">
        <v>76</v>
      </c>
      <c r="B511" t="s">
        <v>77</v>
      </c>
      <c r="C511">
        <v>2024</v>
      </c>
      <c r="D511" t="s">
        <v>19</v>
      </c>
      <c r="E511">
        <v>18512.669999999998</v>
      </c>
    </row>
    <row r="512" spans="1:5">
      <c r="A512" t="s">
        <v>76</v>
      </c>
      <c r="B512" t="s">
        <v>77</v>
      </c>
      <c r="C512">
        <v>2024</v>
      </c>
      <c r="D512" t="s">
        <v>20</v>
      </c>
      <c r="E512">
        <v>19352.75</v>
      </c>
    </row>
    <row r="513" spans="1:5">
      <c r="A513" t="s">
        <v>76</v>
      </c>
      <c r="B513" t="s">
        <v>77</v>
      </c>
      <c r="C513">
        <v>2023</v>
      </c>
      <c r="D513" t="s">
        <v>21</v>
      </c>
      <c r="E513">
        <v>18951.79</v>
      </c>
    </row>
    <row r="514" spans="1:5">
      <c r="A514" t="s">
        <v>76</v>
      </c>
      <c r="B514" t="s">
        <v>77</v>
      </c>
      <c r="C514">
        <v>2023</v>
      </c>
      <c r="D514" t="s">
        <v>8</v>
      </c>
      <c r="E514">
        <v>17273.2</v>
      </c>
    </row>
    <row r="515" spans="1:5">
      <c r="A515" t="s">
        <v>76</v>
      </c>
      <c r="B515" t="s">
        <v>77</v>
      </c>
      <c r="C515">
        <v>2023</v>
      </c>
      <c r="D515" t="s">
        <v>19</v>
      </c>
      <c r="E515">
        <v>21119.65</v>
      </c>
    </row>
    <row r="516" spans="1:5">
      <c r="A516" t="s">
        <v>76</v>
      </c>
      <c r="B516" t="s">
        <v>77</v>
      </c>
      <c r="C516">
        <v>2023</v>
      </c>
      <c r="D516" t="s">
        <v>20</v>
      </c>
      <c r="E516">
        <v>14162.43</v>
      </c>
    </row>
    <row r="517" spans="1:5">
      <c r="A517" t="s">
        <v>76</v>
      </c>
      <c r="B517" t="s">
        <v>77</v>
      </c>
      <c r="C517">
        <v>2022</v>
      </c>
      <c r="D517" t="s">
        <v>21</v>
      </c>
      <c r="E517">
        <v>19960.939999999999</v>
      </c>
    </row>
    <row r="518" spans="1:5">
      <c r="A518" t="s">
        <v>76</v>
      </c>
      <c r="B518" t="s">
        <v>77</v>
      </c>
      <c r="C518">
        <v>2022</v>
      </c>
      <c r="D518" t="s">
        <v>8</v>
      </c>
      <c r="E518">
        <v>10107</v>
      </c>
    </row>
    <row r="519" spans="1:5">
      <c r="A519" t="s">
        <v>76</v>
      </c>
      <c r="B519" t="s">
        <v>77</v>
      </c>
      <c r="C519">
        <v>2022</v>
      </c>
      <c r="D519" t="s">
        <v>19</v>
      </c>
      <c r="E519">
        <v>15267.2</v>
      </c>
    </row>
    <row r="520" spans="1:5">
      <c r="A520" t="s">
        <v>76</v>
      </c>
      <c r="B520" t="s">
        <v>77</v>
      </c>
      <c r="C520">
        <v>2022</v>
      </c>
      <c r="D520" t="s">
        <v>20</v>
      </c>
      <c r="E520">
        <v>7055.369999999999</v>
      </c>
    </row>
    <row r="521" spans="1:5">
      <c r="A521" t="s">
        <v>76</v>
      </c>
      <c r="B521" t="s">
        <v>77</v>
      </c>
      <c r="C521">
        <v>2021</v>
      </c>
      <c r="D521" t="s">
        <v>21</v>
      </c>
      <c r="E521">
        <v>20220.25</v>
      </c>
    </row>
    <row r="522" spans="1:5">
      <c r="A522" t="s">
        <v>76</v>
      </c>
      <c r="B522" t="s">
        <v>77</v>
      </c>
      <c r="C522">
        <v>2021</v>
      </c>
      <c r="D522" t="s">
        <v>8</v>
      </c>
      <c r="E522">
        <v>14833.981</v>
      </c>
    </row>
    <row r="523" spans="1:5">
      <c r="A523" t="s">
        <v>76</v>
      </c>
      <c r="B523" t="s">
        <v>77</v>
      </c>
      <c r="C523">
        <v>2021</v>
      </c>
      <c r="D523" t="s">
        <v>19</v>
      </c>
      <c r="E523">
        <v>18565.219000000001</v>
      </c>
    </row>
    <row r="524" spans="1:5">
      <c r="A524" t="s">
        <v>76</v>
      </c>
      <c r="B524" t="s">
        <v>77</v>
      </c>
      <c r="C524">
        <v>2021</v>
      </c>
      <c r="D524" t="s">
        <v>20</v>
      </c>
      <c r="E524">
        <v>15185.02</v>
      </c>
    </row>
    <row r="525" spans="1:5">
      <c r="A525" t="s">
        <v>76</v>
      </c>
      <c r="B525" t="s">
        <v>77</v>
      </c>
      <c r="C525">
        <v>2020</v>
      </c>
      <c r="D525" t="s">
        <v>21</v>
      </c>
      <c r="E525">
        <v>15335.74</v>
      </c>
    </row>
    <row r="526" spans="1:5">
      <c r="A526" t="s">
        <v>76</v>
      </c>
      <c r="B526" t="s">
        <v>77</v>
      </c>
      <c r="C526">
        <v>2020</v>
      </c>
      <c r="D526" t="s">
        <v>8</v>
      </c>
      <c r="E526">
        <v>18127.3</v>
      </c>
    </row>
    <row r="527" spans="1:5">
      <c r="A527" t="s">
        <v>76</v>
      </c>
      <c r="B527" t="s">
        <v>77</v>
      </c>
      <c r="C527">
        <v>2020</v>
      </c>
      <c r="D527" t="s">
        <v>19</v>
      </c>
      <c r="E527">
        <v>17086.22</v>
      </c>
    </row>
    <row r="528" spans="1:5">
      <c r="A528" t="s">
        <v>76</v>
      </c>
      <c r="B528" t="s">
        <v>77</v>
      </c>
      <c r="C528">
        <v>2020</v>
      </c>
      <c r="D528" t="s">
        <v>20</v>
      </c>
      <c r="E528">
        <v>16214.880000000012</v>
      </c>
    </row>
    <row r="529" spans="1:5">
      <c r="A529" t="s">
        <v>76</v>
      </c>
      <c r="B529" t="s">
        <v>77</v>
      </c>
      <c r="C529">
        <v>2019</v>
      </c>
      <c r="D529" t="s">
        <v>21</v>
      </c>
      <c r="E529">
        <v>15321.420000000013</v>
      </c>
    </row>
    <row r="530" spans="1:5">
      <c r="A530" t="s">
        <v>76</v>
      </c>
      <c r="B530" t="s">
        <v>77</v>
      </c>
      <c r="C530">
        <v>2019</v>
      </c>
      <c r="D530" t="s">
        <v>8</v>
      </c>
      <c r="E530">
        <v>15009.36</v>
      </c>
    </row>
    <row r="531" spans="1:5">
      <c r="A531" t="s">
        <v>76</v>
      </c>
      <c r="B531" t="s">
        <v>77</v>
      </c>
      <c r="C531">
        <v>2019</v>
      </c>
      <c r="D531" t="s">
        <v>19</v>
      </c>
      <c r="E531">
        <v>7824.28</v>
      </c>
    </row>
    <row r="532" spans="1:5">
      <c r="A532" t="s">
        <v>76</v>
      </c>
      <c r="B532" t="s">
        <v>77</v>
      </c>
      <c r="C532">
        <v>2019</v>
      </c>
      <c r="D532" t="s">
        <v>20</v>
      </c>
      <c r="E532">
        <v>4590.16</v>
      </c>
    </row>
    <row r="533" spans="1:5">
      <c r="A533" t="s">
        <v>76</v>
      </c>
      <c r="B533" t="s">
        <v>77</v>
      </c>
      <c r="C533">
        <v>2018</v>
      </c>
      <c r="D533" t="s">
        <v>21</v>
      </c>
      <c r="E533">
        <v>14118.9</v>
      </c>
    </row>
    <row r="534" spans="1:5">
      <c r="A534" t="s">
        <v>76</v>
      </c>
      <c r="B534" t="s">
        <v>77</v>
      </c>
      <c r="C534">
        <v>2018</v>
      </c>
      <c r="D534" t="s">
        <v>8</v>
      </c>
      <c r="E534">
        <v>12521.56</v>
      </c>
    </row>
    <row r="535" spans="1:5">
      <c r="A535" t="s">
        <v>76</v>
      </c>
      <c r="B535" t="s">
        <v>77</v>
      </c>
      <c r="C535">
        <v>2018</v>
      </c>
      <c r="D535" t="s">
        <v>19</v>
      </c>
      <c r="E535">
        <v>2696.94</v>
      </c>
    </row>
    <row r="536" spans="1:5">
      <c r="A536" t="s">
        <v>661</v>
      </c>
      <c r="B536" t="s">
        <v>77</v>
      </c>
      <c r="C536">
        <v>2024</v>
      </c>
      <c r="D536" t="s">
        <v>8</v>
      </c>
      <c r="E536">
        <v>5174.366</v>
      </c>
    </row>
    <row r="537" spans="1:5">
      <c r="A537" t="s">
        <v>661</v>
      </c>
      <c r="B537" t="s">
        <v>77</v>
      </c>
      <c r="C537">
        <v>2024</v>
      </c>
      <c r="D537" t="s">
        <v>19</v>
      </c>
      <c r="E537">
        <v>6098.61</v>
      </c>
    </row>
    <row r="538" spans="1:5">
      <c r="A538" t="s">
        <v>661</v>
      </c>
      <c r="B538" t="s">
        <v>77</v>
      </c>
      <c r="C538">
        <v>2024</v>
      </c>
      <c r="D538" t="s">
        <v>20</v>
      </c>
      <c r="E538">
        <v>6398.1109999999999</v>
      </c>
    </row>
    <row r="539" spans="1:5">
      <c r="A539" t="s">
        <v>661</v>
      </c>
      <c r="B539" t="s">
        <v>77</v>
      </c>
      <c r="C539">
        <v>2023</v>
      </c>
      <c r="D539" t="s">
        <v>21</v>
      </c>
      <c r="E539">
        <v>7088.7610000000004</v>
      </c>
    </row>
    <row r="540" spans="1:5">
      <c r="A540" t="s">
        <v>661</v>
      </c>
      <c r="B540" t="s">
        <v>77</v>
      </c>
      <c r="C540">
        <v>2023</v>
      </c>
      <c r="D540" t="s">
        <v>8</v>
      </c>
      <c r="E540">
        <v>5027.8900000000003</v>
      </c>
    </row>
    <row r="541" spans="1:5">
      <c r="A541" t="s">
        <v>661</v>
      </c>
      <c r="B541" t="s">
        <v>77</v>
      </c>
      <c r="C541">
        <v>2023</v>
      </c>
      <c r="D541" t="s">
        <v>19</v>
      </c>
      <c r="E541">
        <v>6754.1719999999996</v>
      </c>
    </row>
    <row r="542" spans="1:5">
      <c r="A542" t="s">
        <v>661</v>
      </c>
      <c r="B542" t="s">
        <v>77</v>
      </c>
      <c r="C542">
        <v>2023</v>
      </c>
      <c r="D542" t="s">
        <v>20</v>
      </c>
      <c r="E542">
        <v>2435.8000000000002</v>
      </c>
    </row>
    <row r="543" spans="1:5">
      <c r="A543" t="s">
        <v>661</v>
      </c>
      <c r="B543" t="s">
        <v>77</v>
      </c>
      <c r="C543">
        <v>2022</v>
      </c>
      <c r="D543" t="s">
        <v>21</v>
      </c>
      <c r="E543">
        <v>5806.3109999999997</v>
      </c>
    </row>
    <row r="544" spans="1:5">
      <c r="A544" t="s">
        <v>661</v>
      </c>
      <c r="B544" t="s">
        <v>77</v>
      </c>
      <c r="C544">
        <v>2022</v>
      </c>
      <c r="D544" t="s">
        <v>8</v>
      </c>
      <c r="E544">
        <v>3748</v>
      </c>
    </row>
    <row r="545" spans="1:5">
      <c r="A545" t="s">
        <v>661</v>
      </c>
      <c r="B545" t="s">
        <v>77</v>
      </c>
      <c r="C545">
        <v>2022</v>
      </c>
      <c r="D545" t="s">
        <v>19</v>
      </c>
      <c r="E545">
        <v>3834.7289999999998</v>
      </c>
    </row>
    <row r="546" spans="1:5">
      <c r="A546" t="s">
        <v>661</v>
      </c>
      <c r="B546" t="s">
        <v>77</v>
      </c>
      <c r="C546">
        <v>2022</v>
      </c>
      <c r="D546" t="s">
        <v>20</v>
      </c>
      <c r="E546">
        <v>3318.3490000000006</v>
      </c>
    </row>
    <row r="547" spans="1:5">
      <c r="A547" t="s">
        <v>661</v>
      </c>
      <c r="B547" t="s">
        <v>77</v>
      </c>
      <c r="C547">
        <v>2021</v>
      </c>
      <c r="D547" t="s">
        <v>21</v>
      </c>
      <c r="E547">
        <v>5208.9709999999995</v>
      </c>
    </row>
    <row r="548" spans="1:5">
      <c r="A548" t="s">
        <v>661</v>
      </c>
      <c r="B548" t="s">
        <v>77</v>
      </c>
      <c r="C548">
        <v>2021</v>
      </c>
      <c r="D548" t="s">
        <v>8</v>
      </c>
      <c r="E548">
        <v>3941.306</v>
      </c>
    </row>
    <row r="549" spans="1:5">
      <c r="A549" t="s">
        <v>661</v>
      </c>
      <c r="B549" t="s">
        <v>77</v>
      </c>
      <c r="C549">
        <v>2021</v>
      </c>
      <c r="D549" t="s">
        <v>19</v>
      </c>
      <c r="E549">
        <v>4839.9979999999996</v>
      </c>
    </row>
    <row r="550" spans="1:5">
      <c r="A550" t="s">
        <v>661</v>
      </c>
      <c r="B550" t="s">
        <v>77</v>
      </c>
      <c r="C550">
        <v>2021</v>
      </c>
      <c r="D550" t="s">
        <v>20</v>
      </c>
      <c r="E550">
        <v>4337.5420000000004</v>
      </c>
    </row>
    <row r="551" spans="1:5">
      <c r="A551" t="s">
        <v>661</v>
      </c>
      <c r="B551" t="s">
        <v>77</v>
      </c>
      <c r="C551">
        <v>2020</v>
      </c>
      <c r="D551" t="s">
        <v>21</v>
      </c>
      <c r="E551">
        <v>5597.0010000000002</v>
      </c>
    </row>
    <row r="552" spans="1:5">
      <c r="A552" t="s">
        <v>661</v>
      </c>
      <c r="B552" t="s">
        <v>77</v>
      </c>
      <c r="C552">
        <v>2020</v>
      </c>
      <c r="D552" t="s">
        <v>8</v>
      </c>
      <c r="E552">
        <v>4365.8760000000002</v>
      </c>
    </row>
    <row r="553" spans="1:5">
      <c r="A553" t="s">
        <v>661</v>
      </c>
      <c r="B553" t="s">
        <v>77</v>
      </c>
      <c r="C553">
        <v>2020</v>
      </c>
      <c r="D553" t="s">
        <v>19</v>
      </c>
      <c r="E553">
        <v>3852.489</v>
      </c>
    </row>
    <row r="554" spans="1:5">
      <c r="A554" t="s">
        <v>661</v>
      </c>
      <c r="B554" t="s">
        <v>77</v>
      </c>
      <c r="C554">
        <v>2020</v>
      </c>
      <c r="D554" t="s">
        <v>20</v>
      </c>
      <c r="E554">
        <v>3779.1819999999998</v>
      </c>
    </row>
    <row r="555" spans="1:5">
      <c r="A555" t="s">
        <v>661</v>
      </c>
      <c r="B555" t="s">
        <v>77</v>
      </c>
      <c r="C555">
        <v>2019</v>
      </c>
      <c r="D555" t="s">
        <v>21</v>
      </c>
      <c r="E555">
        <v>4475.62</v>
      </c>
    </row>
    <row r="556" spans="1:5">
      <c r="A556" t="s">
        <v>661</v>
      </c>
      <c r="B556" t="s">
        <v>77</v>
      </c>
      <c r="C556">
        <v>2019</v>
      </c>
      <c r="D556" t="s">
        <v>8</v>
      </c>
      <c r="E556">
        <v>3880.5540000000001</v>
      </c>
    </row>
    <row r="557" spans="1:5">
      <c r="A557" t="s">
        <v>661</v>
      </c>
      <c r="B557" t="s">
        <v>77</v>
      </c>
      <c r="C557">
        <v>2019</v>
      </c>
      <c r="D557" t="s">
        <v>19</v>
      </c>
      <c r="E557">
        <v>2503.886</v>
      </c>
    </row>
    <row r="558" spans="1:5">
      <c r="A558" t="s">
        <v>661</v>
      </c>
      <c r="B558" t="s">
        <v>77</v>
      </c>
      <c r="C558">
        <v>2019</v>
      </c>
      <c r="D558" t="s">
        <v>20</v>
      </c>
      <c r="E558">
        <v>2085.1379999999999</v>
      </c>
    </row>
    <row r="559" spans="1:5">
      <c r="A559" t="s">
        <v>661</v>
      </c>
      <c r="B559" t="s">
        <v>77</v>
      </c>
      <c r="C559">
        <v>2018</v>
      </c>
      <c r="D559" t="s">
        <v>21</v>
      </c>
      <c r="E559">
        <v>1089.5830000000001</v>
      </c>
    </row>
    <row r="560" spans="1:5">
      <c r="A560" t="s">
        <v>84</v>
      </c>
      <c r="B560" t="s">
        <v>77</v>
      </c>
      <c r="C560">
        <v>2024</v>
      </c>
      <c r="D560" t="s">
        <v>8</v>
      </c>
      <c r="E560">
        <v>1534.65</v>
      </c>
    </row>
    <row r="561" spans="1:5">
      <c r="A561" t="s">
        <v>84</v>
      </c>
      <c r="B561" t="s">
        <v>77</v>
      </c>
      <c r="C561">
        <v>2024</v>
      </c>
      <c r="D561" t="s">
        <v>19</v>
      </c>
      <c r="E561">
        <v>2199.58</v>
      </c>
    </row>
    <row r="562" spans="1:5">
      <c r="A562" t="s">
        <v>84</v>
      </c>
      <c r="B562" t="s">
        <v>77</v>
      </c>
      <c r="C562">
        <v>2024</v>
      </c>
      <c r="D562" t="s">
        <v>20</v>
      </c>
      <c r="E562">
        <v>2518.1190000000001</v>
      </c>
    </row>
    <row r="563" spans="1:5">
      <c r="A563" t="s">
        <v>84</v>
      </c>
      <c r="B563" t="s">
        <v>77</v>
      </c>
      <c r="C563">
        <v>2023</v>
      </c>
      <c r="D563" t="s">
        <v>21</v>
      </c>
      <c r="E563">
        <v>4562.4799999999996</v>
      </c>
    </row>
    <row r="564" spans="1:5">
      <c r="A564" t="s">
        <v>84</v>
      </c>
      <c r="B564" t="s">
        <v>77</v>
      </c>
      <c r="C564">
        <v>2023</v>
      </c>
      <c r="D564" t="s">
        <v>8</v>
      </c>
      <c r="E564">
        <v>1260.6199999999999</v>
      </c>
    </row>
    <row r="565" spans="1:5">
      <c r="A565" t="s">
        <v>84</v>
      </c>
      <c r="B565" t="s">
        <v>77</v>
      </c>
      <c r="C565">
        <v>2023</v>
      </c>
      <c r="D565" t="s">
        <v>19</v>
      </c>
      <c r="E565">
        <v>3050.2489999999998</v>
      </c>
    </row>
    <row r="566" spans="1:5">
      <c r="A566" t="s">
        <v>84</v>
      </c>
      <c r="B566" t="s">
        <v>77</v>
      </c>
      <c r="C566">
        <v>2023</v>
      </c>
      <c r="D566" t="s">
        <v>20</v>
      </c>
      <c r="E566">
        <v>4357.9840000000004</v>
      </c>
    </row>
    <row r="567" spans="1:5">
      <c r="A567" t="s">
        <v>84</v>
      </c>
      <c r="B567" t="s">
        <v>77</v>
      </c>
      <c r="C567">
        <v>2022</v>
      </c>
      <c r="D567" t="s">
        <v>21</v>
      </c>
      <c r="E567">
        <v>5204.6000000000004</v>
      </c>
    </row>
    <row r="568" spans="1:5">
      <c r="A568" t="s">
        <v>84</v>
      </c>
      <c r="B568" t="s">
        <v>77</v>
      </c>
      <c r="C568">
        <v>2022</v>
      </c>
      <c r="D568" t="s">
        <v>8</v>
      </c>
      <c r="E568">
        <v>1365</v>
      </c>
    </row>
    <row r="569" spans="1:5">
      <c r="A569" t="s">
        <v>84</v>
      </c>
      <c r="B569" t="s">
        <v>77</v>
      </c>
      <c r="C569">
        <v>2022</v>
      </c>
      <c r="D569" t="s">
        <v>19</v>
      </c>
      <c r="E569">
        <v>2379.2800000000002</v>
      </c>
    </row>
    <row r="570" spans="1:5">
      <c r="A570" t="s">
        <v>84</v>
      </c>
      <c r="B570" t="s">
        <v>77</v>
      </c>
      <c r="C570">
        <v>2022</v>
      </c>
      <c r="D570" t="s">
        <v>20</v>
      </c>
      <c r="E570">
        <v>1759.52</v>
      </c>
    </row>
    <row r="571" spans="1:5">
      <c r="A571" t="s">
        <v>84</v>
      </c>
      <c r="B571" t="s">
        <v>77</v>
      </c>
      <c r="C571">
        <v>2021</v>
      </c>
      <c r="D571" t="s">
        <v>21</v>
      </c>
      <c r="E571">
        <v>4556.47</v>
      </c>
    </row>
    <row r="572" spans="1:5">
      <c r="A572" t="s">
        <v>84</v>
      </c>
      <c r="B572" t="s">
        <v>77</v>
      </c>
      <c r="C572">
        <v>2021</v>
      </c>
      <c r="D572" t="s">
        <v>8</v>
      </c>
      <c r="E572">
        <v>1920.36</v>
      </c>
    </row>
    <row r="573" spans="1:5">
      <c r="A573" t="s">
        <v>84</v>
      </c>
      <c r="B573" t="s">
        <v>77</v>
      </c>
      <c r="C573">
        <v>2021</v>
      </c>
      <c r="D573" t="s">
        <v>19</v>
      </c>
      <c r="E573">
        <v>3008.25</v>
      </c>
    </row>
    <row r="574" spans="1:5">
      <c r="A574" t="s">
        <v>84</v>
      </c>
      <c r="B574" t="s">
        <v>77</v>
      </c>
      <c r="C574">
        <v>2021</v>
      </c>
      <c r="D574" t="s">
        <v>20</v>
      </c>
      <c r="E574">
        <v>1888.53</v>
      </c>
    </row>
    <row r="575" spans="1:5">
      <c r="A575" t="s">
        <v>84</v>
      </c>
      <c r="B575" t="s">
        <v>77</v>
      </c>
      <c r="C575">
        <v>2020</v>
      </c>
      <c r="D575" t="s">
        <v>21</v>
      </c>
      <c r="E575">
        <v>4967.9799999999996</v>
      </c>
    </row>
    <row r="576" spans="1:5">
      <c r="A576" t="s">
        <v>84</v>
      </c>
      <c r="B576" t="s">
        <v>77</v>
      </c>
      <c r="C576">
        <v>2020</v>
      </c>
      <c r="D576" t="s">
        <v>8</v>
      </c>
      <c r="E576">
        <v>1816.9</v>
      </c>
    </row>
    <row r="577" spans="1:5">
      <c r="A577" t="s">
        <v>84</v>
      </c>
      <c r="B577" t="s">
        <v>77</v>
      </c>
      <c r="C577">
        <v>2020</v>
      </c>
      <c r="D577" t="s">
        <v>19</v>
      </c>
      <c r="E577">
        <v>2548.46</v>
      </c>
    </row>
    <row r="578" spans="1:5">
      <c r="A578" t="s">
        <v>84</v>
      </c>
      <c r="B578" t="s">
        <v>77</v>
      </c>
      <c r="C578">
        <v>2020</v>
      </c>
      <c r="D578" t="s">
        <v>20</v>
      </c>
      <c r="E578">
        <v>2371.42</v>
      </c>
    </row>
    <row r="579" spans="1:5">
      <c r="A579" t="s">
        <v>84</v>
      </c>
      <c r="B579" t="s">
        <v>77</v>
      </c>
      <c r="C579">
        <v>2019</v>
      </c>
      <c r="D579" t="s">
        <v>21</v>
      </c>
      <c r="E579">
        <v>4215.1899999999996</v>
      </c>
    </row>
    <row r="580" spans="1:5">
      <c r="A580" t="s">
        <v>84</v>
      </c>
      <c r="B580" t="s">
        <v>77</v>
      </c>
      <c r="C580">
        <v>2019</v>
      </c>
      <c r="D580" t="s">
        <v>8</v>
      </c>
      <c r="E580">
        <v>2454.84</v>
      </c>
    </row>
    <row r="581" spans="1:5">
      <c r="A581" t="s">
        <v>84</v>
      </c>
      <c r="B581" t="s">
        <v>77</v>
      </c>
      <c r="C581">
        <v>2019</v>
      </c>
      <c r="D581" t="s">
        <v>19</v>
      </c>
      <c r="E581">
        <v>1720.19</v>
      </c>
    </row>
    <row r="582" spans="1:5">
      <c r="A582" t="s">
        <v>84</v>
      </c>
      <c r="B582" t="s">
        <v>77</v>
      </c>
      <c r="C582">
        <v>2019</v>
      </c>
      <c r="D582" t="s">
        <v>20</v>
      </c>
      <c r="E582">
        <v>1247.1099999999999</v>
      </c>
    </row>
    <row r="583" spans="1:5">
      <c r="A583" t="s">
        <v>84</v>
      </c>
      <c r="B583" t="s">
        <v>77</v>
      </c>
      <c r="C583">
        <v>2018</v>
      </c>
      <c r="D583" t="s">
        <v>21</v>
      </c>
      <c r="E583">
        <v>3561.82</v>
      </c>
    </row>
    <row r="584" spans="1:5">
      <c r="A584" t="s">
        <v>662</v>
      </c>
      <c r="B584" t="s">
        <v>77</v>
      </c>
      <c r="C584">
        <v>2024</v>
      </c>
      <c r="D584" t="s">
        <v>8</v>
      </c>
      <c r="E584">
        <v>3077.6</v>
      </c>
    </row>
    <row r="585" spans="1:5">
      <c r="A585" t="s">
        <v>662</v>
      </c>
      <c r="B585" t="s">
        <v>77</v>
      </c>
      <c r="C585">
        <v>2024</v>
      </c>
      <c r="D585" t="s">
        <v>19</v>
      </c>
      <c r="E585">
        <v>3022.2999999999997</v>
      </c>
    </row>
    <row r="586" spans="1:5">
      <c r="A586" t="s">
        <v>662</v>
      </c>
      <c r="B586" t="s">
        <v>77</v>
      </c>
      <c r="C586">
        <v>2024</v>
      </c>
      <c r="D586" t="s">
        <v>20</v>
      </c>
      <c r="E586">
        <v>3430.9</v>
      </c>
    </row>
    <row r="587" spans="1:5">
      <c r="A587" t="s">
        <v>662</v>
      </c>
      <c r="B587" t="s">
        <v>77</v>
      </c>
      <c r="C587">
        <v>2023</v>
      </c>
      <c r="D587" t="s">
        <v>21</v>
      </c>
      <c r="E587">
        <v>4119.2</v>
      </c>
    </row>
    <row r="588" spans="1:5">
      <c r="A588" t="s">
        <v>662</v>
      </c>
      <c r="B588" t="s">
        <v>77</v>
      </c>
      <c r="C588">
        <v>2023</v>
      </c>
      <c r="D588" t="s">
        <v>8</v>
      </c>
      <c r="E588">
        <v>3289.9</v>
      </c>
    </row>
    <row r="589" spans="1:5">
      <c r="A589" t="s">
        <v>662</v>
      </c>
      <c r="B589" t="s">
        <v>77</v>
      </c>
      <c r="C589">
        <v>2023</v>
      </c>
      <c r="D589" t="s">
        <v>19</v>
      </c>
      <c r="E589">
        <v>4164.8999999999996</v>
      </c>
    </row>
    <row r="590" spans="1:5">
      <c r="A590" t="s">
        <v>662</v>
      </c>
      <c r="B590" t="s">
        <v>77</v>
      </c>
      <c r="C590">
        <v>2023</v>
      </c>
      <c r="D590" t="s">
        <v>20</v>
      </c>
      <c r="E590">
        <v>3202.7</v>
      </c>
    </row>
    <row r="591" spans="1:5">
      <c r="A591" t="s">
        <v>662</v>
      </c>
      <c r="B591" t="s">
        <v>77</v>
      </c>
      <c r="C591">
        <v>2022</v>
      </c>
      <c r="D591" t="s">
        <v>21</v>
      </c>
      <c r="E591">
        <v>4208.6000000000004</v>
      </c>
    </row>
    <row r="592" spans="1:5">
      <c r="A592" t="s">
        <v>662</v>
      </c>
      <c r="B592" t="s">
        <v>77</v>
      </c>
      <c r="C592">
        <v>2022</v>
      </c>
      <c r="D592" t="s">
        <v>8</v>
      </c>
      <c r="E592">
        <v>3343</v>
      </c>
    </row>
    <row r="593" spans="1:5">
      <c r="A593" t="s">
        <v>662</v>
      </c>
      <c r="B593" t="s">
        <v>77</v>
      </c>
      <c r="C593">
        <v>2022</v>
      </c>
      <c r="D593" t="s">
        <v>19</v>
      </c>
      <c r="E593">
        <v>3244.4</v>
      </c>
    </row>
    <row r="594" spans="1:5">
      <c r="A594" t="s">
        <v>662</v>
      </c>
      <c r="B594" t="s">
        <v>77</v>
      </c>
      <c r="C594">
        <v>2022</v>
      </c>
      <c r="D594" t="s">
        <v>20</v>
      </c>
      <c r="E594">
        <v>2695.3</v>
      </c>
    </row>
    <row r="595" spans="1:5">
      <c r="A595" t="s">
        <v>662</v>
      </c>
      <c r="B595" t="s">
        <v>77</v>
      </c>
      <c r="C595">
        <v>2021</v>
      </c>
      <c r="D595" t="s">
        <v>21</v>
      </c>
      <c r="E595">
        <v>4448.3</v>
      </c>
    </row>
    <row r="596" spans="1:5">
      <c r="A596" t="s">
        <v>662</v>
      </c>
      <c r="B596" t="s">
        <v>77</v>
      </c>
      <c r="C596">
        <v>2021</v>
      </c>
      <c r="D596" t="s">
        <v>8</v>
      </c>
      <c r="E596">
        <v>3754.4</v>
      </c>
    </row>
    <row r="597" spans="1:5">
      <c r="A597" t="s">
        <v>662</v>
      </c>
      <c r="B597" t="s">
        <v>77</v>
      </c>
      <c r="C597">
        <v>2021</v>
      </c>
      <c r="D597" t="s">
        <v>19</v>
      </c>
      <c r="E597">
        <v>3335.9</v>
      </c>
    </row>
    <row r="598" spans="1:5">
      <c r="A598" t="s">
        <v>662</v>
      </c>
      <c r="B598" t="s">
        <v>77</v>
      </c>
      <c r="C598">
        <v>2021</v>
      </c>
      <c r="D598" t="s">
        <v>20</v>
      </c>
      <c r="E598">
        <v>2857</v>
      </c>
    </row>
    <row r="599" spans="1:5">
      <c r="A599" t="s">
        <v>662</v>
      </c>
      <c r="B599" t="s">
        <v>77</v>
      </c>
      <c r="C599">
        <v>2020</v>
      </c>
      <c r="D599" t="s">
        <v>21</v>
      </c>
      <c r="E599">
        <v>4542.3999999999996</v>
      </c>
    </row>
    <row r="600" spans="1:5">
      <c r="A600" t="s">
        <v>662</v>
      </c>
      <c r="B600" t="s">
        <v>77</v>
      </c>
      <c r="C600">
        <v>2020</v>
      </c>
      <c r="D600" t="s">
        <v>8</v>
      </c>
      <c r="E600">
        <v>3711.7</v>
      </c>
    </row>
    <row r="601" spans="1:5">
      <c r="A601" t="s">
        <v>662</v>
      </c>
      <c r="B601" t="s">
        <v>77</v>
      </c>
      <c r="C601">
        <v>2020</v>
      </c>
      <c r="D601" t="s">
        <v>19</v>
      </c>
      <c r="E601">
        <v>3375.9</v>
      </c>
    </row>
    <row r="602" spans="1:5">
      <c r="A602" t="s">
        <v>662</v>
      </c>
      <c r="B602" t="s">
        <v>77</v>
      </c>
      <c r="C602">
        <v>2020</v>
      </c>
      <c r="D602" t="s">
        <v>20</v>
      </c>
      <c r="E602">
        <v>3061.099999999999</v>
      </c>
    </row>
    <row r="603" spans="1:5">
      <c r="A603" t="s">
        <v>662</v>
      </c>
      <c r="B603" t="s">
        <v>77</v>
      </c>
      <c r="C603">
        <v>2019</v>
      </c>
      <c r="D603" t="s">
        <v>21</v>
      </c>
      <c r="E603">
        <v>3934.8969999999999</v>
      </c>
    </row>
    <row r="604" spans="1:5">
      <c r="A604" t="s">
        <v>662</v>
      </c>
      <c r="B604" t="s">
        <v>77</v>
      </c>
      <c r="C604">
        <v>2019</v>
      </c>
      <c r="D604" t="s">
        <v>8</v>
      </c>
      <c r="E604">
        <v>3082.1239999999998</v>
      </c>
    </row>
    <row r="605" spans="1:5">
      <c r="A605" t="s">
        <v>662</v>
      </c>
      <c r="B605" t="s">
        <v>77</v>
      </c>
      <c r="C605">
        <v>2019</v>
      </c>
      <c r="D605" t="s">
        <v>19</v>
      </c>
      <c r="E605">
        <v>2562.6039999999998</v>
      </c>
    </row>
    <row r="606" spans="1:5">
      <c r="A606" t="s">
        <v>663</v>
      </c>
      <c r="B606" t="s">
        <v>77</v>
      </c>
      <c r="C606">
        <v>2024</v>
      </c>
      <c r="D606" t="s">
        <v>8</v>
      </c>
      <c r="E606">
        <v>6218.1</v>
      </c>
    </row>
    <row r="607" spans="1:5">
      <c r="A607" t="s">
        <v>663</v>
      </c>
      <c r="B607" t="s">
        <v>77</v>
      </c>
      <c r="C607">
        <v>2024</v>
      </c>
      <c r="D607" t="s">
        <v>19</v>
      </c>
      <c r="E607">
        <v>8824.6</v>
      </c>
    </row>
    <row r="608" spans="1:5">
      <c r="A608" t="s">
        <v>663</v>
      </c>
      <c r="B608" t="s">
        <v>77</v>
      </c>
      <c r="C608">
        <v>2024</v>
      </c>
      <c r="D608" t="s">
        <v>20</v>
      </c>
      <c r="E608">
        <v>8741.1990000000005</v>
      </c>
    </row>
    <row r="609" spans="1:5">
      <c r="A609" t="s">
        <v>663</v>
      </c>
      <c r="B609" t="s">
        <v>77</v>
      </c>
      <c r="C609">
        <v>2023</v>
      </c>
      <c r="D609" t="s">
        <v>21</v>
      </c>
      <c r="E609">
        <v>7354.8</v>
      </c>
    </row>
    <row r="610" spans="1:5">
      <c r="A610" t="s">
        <v>663</v>
      </c>
      <c r="B610" t="s">
        <v>77</v>
      </c>
      <c r="C610">
        <v>2023</v>
      </c>
      <c r="D610" t="s">
        <v>8</v>
      </c>
      <c r="E610">
        <v>5308.8</v>
      </c>
    </row>
    <row r="611" spans="1:5">
      <c r="A611" t="s">
        <v>663</v>
      </c>
      <c r="B611" t="s">
        <v>77</v>
      </c>
      <c r="C611">
        <v>2023</v>
      </c>
      <c r="D611" t="s">
        <v>19</v>
      </c>
      <c r="E611">
        <v>6186.2</v>
      </c>
    </row>
    <row r="612" spans="1:5">
      <c r="A612" t="s">
        <v>663</v>
      </c>
      <c r="B612" t="s">
        <v>77</v>
      </c>
      <c r="C612">
        <v>2023</v>
      </c>
      <c r="D612" t="s">
        <v>20</v>
      </c>
      <c r="E612">
        <v>1757.77</v>
      </c>
    </row>
    <row r="613" spans="1:5">
      <c r="A613" t="s">
        <v>663</v>
      </c>
      <c r="B613" t="s">
        <v>77</v>
      </c>
      <c r="C613">
        <v>2022</v>
      </c>
      <c r="D613" t="s">
        <v>21</v>
      </c>
      <c r="E613">
        <v>7026.8</v>
      </c>
    </row>
    <row r="614" spans="1:5">
      <c r="A614" t="s">
        <v>663</v>
      </c>
      <c r="B614" t="s">
        <v>77</v>
      </c>
      <c r="C614">
        <v>2022</v>
      </c>
      <c r="D614" t="s">
        <v>8</v>
      </c>
      <c r="E614">
        <v>4200</v>
      </c>
    </row>
    <row r="615" spans="1:5">
      <c r="A615" t="s">
        <v>663</v>
      </c>
      <c r="B615" t="s">
        <v>77</v>
      </c>
      <c r="C615">
        <v>2022</v>
      </c>
      <c r="D615" t="s">
        <v>19</v>
      </c>
      <c r="E615">
        <v>6383.6</v>
      </c>
    </row>
    <row r="616" spans="1:5">
      <c r="A616" t="s">
        <v>663</v>
      </c>
      <c r="B616" t="s">
        <v>77</v>
      </c>
      <c r="C616">
        <v>2022</v>
      </c>
      <c r="D616" t="s">
        <v>20</v>
      </c>
      <c r="E616">
        <v>7066.6</v>
      </c>
    </row>
    <row r="617" spans="1:5">
      <c r="A617" t="s">
        <v>663</v>
      </c>
      <c r="B617" t="s">
        <v>77</v>
      </c>
      <c r="C617">
        <v>2021</v>
      </c>
      <c r="D617" t="s">
        <v>21</v>
      </c>
      <c r="E617">
        <v>9956.9</v>
      </c>
    </row>
    <row r="618" spans="1:5">
      <c r="A618" t="s">
        <v>663</v>
      </c>
      <c r="B618" t="s">
        <v>77</v>
      </c>
      <c r="C618">
        <v>2021</v>
      </c>
      <c r="D618" t="s">
        <v>8</v>
      </c>
      <c r="E618">
        <v>3397.2</v>
      </c>
    </row>
    <row r="619" spans="1:5">
      <c r="A619" t="s">
        <v>663</v>
      </c>
      <c r="B619" t="s">
        <v>77</v>
      </c>
      <c r="C619">
        <v>2021</v>
      </c>
      <c r="D619" t="s">
        <v>19</v>
      </c>
      <c r="E619">
        <v>4902</v>
      </c>
    </row>
    <row r="620" spans="1:5">
      <c r="A620" t="s">
        <v>663</v>
      </c>
      <c r="B620" t="s">
        <v>77</v>
      </c>
      <c r="C620">
        <v>2021</v>
      </c>
      <c r="D620" t="s">
        <v>20</v>
      </c>
      <c r="E620">
        <v>8208.9</v>
      </c>
    </row>
    <row r="621" spans="1:5">
      <c r="A621" t="s">
        <v>663</v>
      </c>
      <c r="B621" t="s">
        <v>77</v>
      </c>
      <c r="C621">
        <v>2020</v>
      </c>
      <c r="D621" t="s">
        <v>21</v>
      </c>
      <c r="E621">
        <v>13514.1</v>
      </c>
    </row>
    <row r="622" spans="1:5">
      <c r="A622" t="s">
        <v>663</v>
      </c>
      <c r="B622" t="s">
        <v>77</v>
      </c>
      <c r="C622">
        <v>2020</v>
      </c>
      <c r="D622" t="s">
        <v>8</v>
      </c>
      <c r="E622">
        <v>4401.7</v>
      </c>
    </row>
    <row r="623" spans="1:5">
      <c r="A623" t="s">
        <v>663</v>
      </c>
      <c r="B623" t="s">
        <v>77</v>
      </c>
      <c r="C623">
        <v>2020</v>
      </c>
      <c r="D623" t="s">
        <v>19</v>
      </c>
      <c r="E623">
        <v>7524</v>
      </c>
    </row>
    <row r="624" spans="1:5">
      <c r="A624" t="s">
        <v>663</v>
      </c>
      <c r="B624" t="s">
        <v>77</v>
      </c>
      <c r="C624">
        <v>2020</v>
      </c>
      <c r="D624" t="s">
        <v>20</v>
      </c>
      <c r="E624">
        <v>8281.5670000000009</v>
      </c>
    </row>
    <row r="625" spans="1:5">
      <c r="A625" t="s">
        <v>663</v>
      </c>
      <c r="B625" t="s">
        <v>77</v>
      </c>
      <c r="C625">
        <v>2019</v>
      </c>
      <c r="D625" t="s">
        <v>21</v>
      </c>
      <c r="E625">
        <v>11960.748</v>
      </c>
    </row>
    <row r="626" spans="1:5">
      <c r="A626" t="s">
        <v>663</v>
      </c>
      <c r="B626" t="s">
        <v>77</v>
      </c>
      <c r="C626">
        <v>2019</v>
      </c>
      <c r="D626" t="s">
        <v>8</v>
      </c>
      <c r="E626">
        <v>3937.866</v>
      </c>
    </row>
    <row r="627" spans="1:5">
      <c r="A627" t="s">
        <v>664</v>
      </c>
      <c r="B627" t="s">
        <v>77</v>
      </c>
      <c r="C627">
        <v>2024</v>
      </c>
      <c r="D627" t="s">
        <v>8</v>
      </c>
      <c r="E627">
        <v>21302.62</v>
      </c>
    </row>
    <row r="628" spans="1:5">
      <c r="A628" t="s">
        <v>664</v>
      </c>
      <c r="B628" t="s">
        <v>77</v>
      </c>
      <c r="C628">
        <v>2024</v>
      </c>
      <c r="D628" t="s">
        <v>19</v>
      </c>
      <c r="E628">
        <v>15745.53</v>
      </c>
    </row>
    <row r="629" spans="1:5">
      <c r="A629" t="s">
        <v>664</v>
      </c>
      <c r="B629" t="s">
        <v>77</v>
      </c>
      <c r="C629">
        <v>2024</v>
      </c>
      <c r="D629" t="s">
        <v>20</v>
      </c>
      <c r="E629">
        <v>7121.41</v>
      </c>
    </row>
    <row r="630" spans="1:5">
      <c r="A630" t="s">
        <v>664</v>
      </c>
      <c r="B630" t="s">
        <v>77</v>
      </c>
      <c r="C630">
        <v>2023</v>
      </c>
      <c r="D630" t="s">
        <v>21</v>
      </c>
      <c r="E630">
        <v>17654.669999999998</v>
      </c>
    </row>
    <row r="631" spans="1:5">
      <c r="A631" t="s">
        <v>664</v>
      </c>
      <c r="B631" t="s">
        <v>77</v>
      </c>
      <c r="C631">
        <v>2023</v>
      </c>
      <c r="D631" t="s">
        <v>8</v>
      </c>
      <c r="E631">
        <v>12887.7</v>
      </c>
    </row>
    <row r="632" spans="1:5">
      <c r="A632" t="s">
        <v>664</v>
      </c>
      <c r="B632" t="s">
        <v>77</v>
      </c>
      <c r="C632">
        <v>2023</v>
      </c>
      <c r="D632" t="s">
        <v>19</v>
      </c>
      <c r="E632">
        <v>8905.82</v>
      </c>
    </row>
    <row r="633" spans="1:5">
      <c r="A633" t="s">
        <v>664</v>
      </c>
      <c r="B633" t="s">
        <v>77</v>
      </c>
      <c r="C633">
        <v>2023</v>
      </c>
      <c r="D633" t="s">
        <v>20</v>
      </c>
      <c r="E633">
        <v>4963.3</v>
      </c>
    </row>
    <row r="634" spans="1:5">
      <c r="A634" t="s">
        <v>664</v>
      </c>
      <c r="B634" t="s">
        <v>77</v>
      </c>
      <c r="C634">
        <v>2022</v>
      </c>
      <c r="D634" t="s">
        <v>21</v>
      </c>
      <c r="E634">
        <v>9455.09</v>
      </c>
    </row>
    <row r="635" spans="1:5">
      <c r="A635" t="s">
        <v>664</v>
      </c>
      <c r="B635" t="s">
        <v>77</v>
      </c>
      <c r="C635">
        <v>2022</v>
      </c>
      <c r="D635" t="s">
        <v>8</v>
      </c>
      <c r="E635">
        <v>10258</v>
      </c>
    </row>
    <row r="636" spans="1:5">
      <c r="A636" t="s">
        <v>664</v>
      </c>
      <c r="B636" t="s">
        <v>77</v>
      </c>
      <c r="C636">
        <v>2022</v>
      </c>
      <c r="D636" t="s">
        <v>19</v>
      </c>
      <c r="E636">
        <v>5126.37</v>
      </c>
    </row>
    <row r="637" spans="1:5">
      <c r="A637" t="s">
        <v>664</v>
      </c>
      <c r="B637" t="s">
        <v>77</v>
      </c>
      <c r="C637">
        <v>2022</v>
      </c>
      <c r="D637" t="s">
        <v>20</v>
      </c>
      <c r="E637">
        <v>750.74</v>
      </c>
    </row>
    <row r="638" spans="1:5">
      <c r="A638" t="s">
        <v>664</v>
      </c>
      <c r="B638" t="s">
        <v>77</v>
      </c>
      <c r="C638">
        <v>2021</v>
      </c>
      <c r="D638" t="s">
        <v>21</v>
      </c>
      <c r="E638">
        <v>12881.198</v>
      </c>
    </row>
    <row r="639" spans="1:5">
      <c r="A639" t="s">
        <v>664</v>
      </c>
      <c r="B639" t="s">
        <v>77</v>
      </c>
      <c r="C639">
        <v>2021</v>
      </c>
      <c r="D639" t="s">
        <v>8</v>
      </c>
      <c r="E639">
        <v>6892.4891611000003</v>
      </c>
    </row>
    <row r="640" spans="1:5">
      <c r="A640" t="s">
        <v>664</v>
      </c>
      <c r="B640" t="s">
        <v>77</v>
      </c>
      <c r="C640">
        <v>2021</v>
      </c>
      <c r="D640" t="s">
        <v>19</v>
      </c>
      <c r="E640">
        <v>6496.259</v>
      </c>
    </row>
    <row r="641" spans="1:5">
      <c r="A641" t="s">
        <v>664</v>
      </c>
      <c r="B641" t="s">
        <v>77</v>
      </c>
      <c r="C641">
        <v>2021</v>
      </c>
      <c r="D641" t="s">
        <v>20</v>
      </c>
      <c r="E641">
        <v>1238.6721915999999</v>
      </c>
    </row>
    <row r="642" spans="1:5">
      <c r="A642" t="s">
        <v>664</v>
      </c>
      <c r="B642" t="s">
        <v>77</v>
      </c>
      <c r="C642">
        <v>2020</v>
      </c>
      <c r="D642" t="s">
        <v>21</v>
      </c>
      <c r="E642">
        <v>1733.4670000000001</v>
      </c>
    </row>
    <row r="643" spans="1:5">
      <c r="A643" t="s">
        <v>664</v>
      </c>
      <c r="B643" t="s">
        <v>77</v>
      </c>
      <c r="C643">
        <v>2020</v>
      </c>
      <c r="D643" t="s">
        <v>8</v>
      </c>
      <c r="E643">
        <v>713.81099999999992</v>
      </c>
    </row>
    <row r="644" spans="1:5">
      <c r="A644" t="s">
        <v>664</v>
      </c>
      <c r="B644" t="s">
        <v>77</v>
      </c>
      <c r="C644">
        <v>2020</v>
      </c>
      <c r="D644" t="s">
        <v>19</v>
      </c>
      <c r="E644">
        <v>1206.9870000000001</v>
      </c>
    </row>
    <row r="645" spans="1:5">
      <c r="A645" t="s">
        <v>664</v>
      </c>
      <c r="B645" t="s">
        <v>77</v>
      </c>
      <c r="C645">
        <v>2020</v>
      </c>
      <c r="D645" t="s">
        <v>20</v>
      </c>
      <c r="E645">
        <v>2640.5789999999997</v>
      </c>
    </row>
    <row r="646" spans="1:5">
      <c r="A646" t="s">
        <v>664</v>
      </c>
      <c r="B646" t="s">
        <v>77</v>
      </c>
      <c r="C646">
        <v>2019</v>
      </c>
      <c r="D646" t="s">
        <v>21</v>
      </c>
      <c r="E646">
        <v>848.26300000000003</v>
      </c>
    </row>
    <row r="647" spans="1:5">
      <c r="A647" t="s">
        <v>664</v>
      </c>
      <c r="B647" t="s">
        <v>77</v>
      </c>
      <c r="C647">
        <v>2019</v>
      </c>
      <c r="D647" t="s">
        <v>8</v>
      </c>
      <c r="E647">
        <v>1340.84</v>
      </c>
    </row>
    <row r="648" spans="1:5">
      <c r="A648" t="s">
        <v>665</v>
      </c>
      <c r="B648" t="s">
        <v>77</v>
      </c>
      <c r="C648">
        <v>2024</v>
      </c>
      <c r="D648" t="s">
        <v>8</v>
      </c>
      <c r="E648">
        <v>3903</v>
      </c>
    </row>
    <row r="649" spans="1:5">
      <c r="A649" t="s">
        <v>665</v>
      </c>
      <c r="B649" t="s">
        <v>77</v>
      </c>
      <c r="C649">
        <v>2024</v>
      </c>
      <c r="D649" t="s">
        <v>19</v>
      </c>
      <c r="E649">
        <v>4638.3999999999996</v>
      </c>
    </row>
    <row r="650" spans="1:5">
      <c r="A650" t="s">
        <v>665</v>
      </c>
      <c r="B650" t="s">
        <v>77</v>
      </c>
      <c r="C650">
        <v>2024</v>
      </c>
      <c r="D650" t="s">
        <v>20</v>
      </c>
      <c r="E650">
        <v>4978.8999999999996</v>
      </c>
    </row>
    <row r="651" spans="1:5">
      <c r="A651" t="s">
        <v>665</v>
      </c>
      <c r="B651" t="s">
        <v>77</v>
      </c>
      <c r="C651">
        <v>2023</v>
      </c>
      <c r="D651" t="s">
        <v>21</v>
      </c>
      <c r="E651">
        <v>6277.4</v>
      </c>
    </row>
    <row r="652" spans="1:5">
      <c r="A652" t="s">
        <v>665</v>
      </c>
      <c r="B652" t="s">
        <v>77</v>
      </c>
      <c r="C652">
        <v>2023</v>
      </c>
      <c r="D652" t="s">
        <v>8</v>
      </c>
      <c r="E652">
        <v>4585.7</v>
      </c>
    </row>
    <row r="653" spans="1:5">
      <c r="A653" t="s">
        <v>665</v>
      </c>
      <c r="B653" t="s">
        <v>77</v>
      </c>
      <c r="C653">
        <v>2023</v>
      </c>
      <c r="D653" t="s">
        <v>19</v>
      </c>
      <c r="E653">
        <v>5163.2</v>
      </c>
    </row>
    <row r="654" spans="1:5">
      <c r="A654" t="s">
        <v>665</v>
      </c>
      <c r="B654" t="s">
        <v>77</v>
      </c>
      <c r="C654">
        <v>2023</v>
      </c>
      <c r="D654" t="s">
        <v>20</v>
      </c>
      <c r="E654">
        <v>4320.3</v>
      </c>
    </row>
    <row r="655" spans="1:5">
      <c r="A655" t="s">
        <v>665</v>
      </c>
      <c r="B655" t="s">
        <v>77</v>
      </c>
      <c r="C655">
        <v>2022</v>
      </c>
      <c r="D655" t="s">
        <v>21</v>
      </c>
      <c r="E655">
        <v>5625.5</v>
      </c>
    </row>
    <row r="656" spans="1:5">
      <c r="A656" t="s">
        <v>665</v>
      </c>
      <c r="B656" t="s">
        <v>77</v>
      </c>
      <c r="C656">
        <v>2022</v>
      </c>
      <c r="D656" t="s">
        <v>8</v>
      </c>
      <c r="E656">
        <v>4262</v>
      </c>
    </row>
    <row r="657" spans="1:5">
      <c r="A657" t="s">
        <v>665</v>
      </c>
      <c r="B657" t="s">
        <v>77</v>
      </c>
      <c r="C657">
        <v>2022</v>
      </c>
      <c r="D657" t="s">
        <v>19</v>
      </c>
      <c r="E657">
        <v>4250.8999999999996</v>
      </c>
    </row>
    <row r="658" spans="1:5">
      <c r="A658" t="s">
        <v>665</v>
      </c>
      <c r="B658" t="s">
        <v>77</v>
      </c>
      <c r="C658">
        <v>2022</v>
      </c>
      <c r="D658" t="s">
        <v>20</v>
      </c>
      <c r="E658">
        <v>3951.7</v>
      </c>
    </row>
    <row r="659" spans="1:5">
      <c r="A659" t="s">
        <v>665</v>
      </c>
      <c r="B659" t="s">
        <v>77</v>
      </c>
      <c r="C659">
        <v>2021</v>
      </c>
      <c r="D659" t="s">
        <v>21</v>
      </c>
      <c r="E659">
        <v>5889.5</v>
      </c>
    </row>
    <row r="660" spans="1:5">
      <c r="A660" t="s">
        <v>665</v>
      </c>
      <c r="B660" t="s">
        <v>77</v>
      </c>
      <c r="C660">
        <v>2021</v>
      </c>
      <c r="D660" t="s">
        <v>8</v>
      </c>
      <c r="E660">
        <v>4399.3999999999996</v>
      </c>
    </row>
    <row r="661" spans="1:5">
      <c r="A661" t="s">
        <v>665</v>
      </c>
      <c r="B661" t="s">
        <v>77</v>
      </c>
      <c r="C661">
        <v>2021</v>
      </c>
      <c r="D661" t="s">
        <v>19</v>
      </c>
      <c r="E661">
        <v>4179.3999999999996</v>
      </c>
    </row>
    <row r="662" spans="1:5">
      <c r="A662" t="s">
        <v>665</v>
      </c>
      <c r="B662" t="s">
        <v>77</v>
      </c>
      <c r="C662">
        <v>2021</v>
      </c>
      <c r="D662" t="s">
        <v>20</v>
      </c>
      <c r="E662">
        <v>4132.3990000000003</v>
      </c>
    </row>
    <row r="663" spans="1:5">
      <c r="A663" t="s">
        <v>665</v>
      </c>
      <c r="B663" t="s">
        <v>77</v>
      </c>
      <c r="C663">
        <v>2020</v>
      </c>
      <c r="D663" t="s">
        <v>21</v>
      </c>
      <c r="E663">
        <v>5623.8</v>
      </c>
    </row>
    <row r="664" spans="1:5">
      <c r="A664" t="s">
        <v>665</v>
      </c>
      <c r="B664" t="s">
        <v>77</v>
      </c>
      <c r="C664">
        <v>2020</v>
      </c>
      <c r="D664" t="s">
        <v>8</v>
      </c>
      <c r="E664">
        <v>4707.5</v>
      </c>
    </row>
    <row r="665" spans="1:5">
      <c r="A665" t="s">
        <v>665</v>
      </c>
      <c r="B665" t="s">
        <v>77</v>
      </c>
      <c r="C665">
        <v>2020</v>
      </c>
      <c r="D665" t="s">
        <v>19</v>
      </c>
      <c r="E665">
        <v>4522.7</v>
      </c>
    </row>
    <row r="666" spans="1:5">
      <c r="A666" t="s">
        <v>665</v>
      </c>
      <c r="B666" t="s">
        <v>77</v>
      </c>
      <c r="C666">
        <v>2020</v>
      </c>
      <c r="D666" t="s">
        <v>20</v>
      </c>
      <c r="E666">
        <v>4173.7</v>
      </c>
    </row>
    <row r="667" spans="1:5">
      <c r="A667" t="s">
        <v>665</v>
      </c>
      <c r="B667" t="s">
        <v>77</v>
      </c>
      <c r="C667">
        <v>2019</v>
      </c>
      <c r="D667" t="s">
        <v>21</v>
      </c>
      <c r="E667">
        <v>4837.2979999999998</v>
      </c>
    </row>
    <row r="668" spans="1:5">
      <c r="A668" t="s">
        <v>666</v>
      </c>
      <c r="B668" t="s">
        <v>77</v>
      </c>
      <c r="C668">
        <v>2024</v>
      </c>
      <c r="D668" t="s">
        <v>8</v>
      </c>
      <c r="E668">
        <v>11172.7</v>
      </c>
    </row>
    <row r="669" spans="1:5">
      <c r="A669" t="s">
        <v>666</v>
      </c>
      <c r="B669" t="s">
        <v>77</v>
      </c>
      <c r="C669">
        <v>2024</v>
      </c>
      <c r="D669" t="s">
        <v>19</v>
      </c>
      <c r="E669">
        <v>8111</v>
      </c>
    </row>
    <row r="670" spans="1:5">
      <c r="A670" t="s">
        <v>666</v>
      </c>
      <c r="B670" t="s">
        <v>77</v>
      </c>
      <c r="C670">
        <v>2024</v>
      </c>
      <c r="D670" t="s">
        <v>20</v>
      </c>
      <c r="E670">
        <v>9030.2999999999993</v>
      </c>
    </row>
    <row r="671" spans="1:5">
      <c r="A671" t="s">
        <v>666</v>
      </c>
      <c r="B671" t="s">
        <v>77</v>
      </c>
      <c r="C671">
        <v>2023</v>
      </c>
      <c r="D671" t="s">
        <v>21</v>
      </c>
      <c r="E671">
        <v>11180.6</v>
      </c>
    </row>
    <row r="672" spans="1:5">
      <c r="A672" t="s">
        <v>666</v>
      </c>
      <c r="B672" t="s">
        <v>77</v>
      </c>
      <c r="C672">
        <v>2023</v>
      </c>
      <c r="D672" t="s">
        <v>8</v>
      </c>
      <c r="E672">
        <v>8838.1</v>
      </c>
    </row>
    <row r="673" spans="1:5">
      <c r="A673" t="s">
        <v>666</v>
      </c>
      <c r="B673" t="s">
        <v>77</v>
      </c>
      <c r="C673">
        <v>2023</v>
      </c>
      <c r="D673" t="s">
        <v>19</v>
      </c>
      <c r="E673">
        <v>11119.9</v>
      </c>
    </row>
    <row r="674" spans="1:5">
      <c r="A674" t="s">
        <v>666</v>
      </c>
      <c r="B674" t="s">
        <v>77</v>
      </c>
      <c r="C674">
        <v>2023</v>
      </c>
      <c r="D674" t="s">
        <v>20</v>
      </c>
      <c r="E674">
        <v>10105.379999999999</v>
      </c>
    </row>
    <row r="675" spans="1:5">
      <c r="A675" t="s">
        <v>666</v>
      </c>
      <c r="B675" t="s">
        <v>77</v>
      </c>
      <c r="C675">
        <v>2022</v>
      </c>
      <c r="D675" t="s">
        <v>21</v>
      </c>
      <c r="E675">
        <v>11240.3</v>
      </c>
    </row>
    <row r="676" spans="1:5">
      <c r="A676" t="s">
        <v>666</v>
      </c>
      <c r="B676" t="s">
        <v>77</v>
      </c>
      <c r="C676">
        <v>2022</v>
      </c>
      <c r="D676" t="s">
        <v>8</v>
      </c>
      <c r="E676">
        <v>5513</v>
      </c>
    </row>
    <row r="677" spans="1:5">
      <c r="A677" t="s">
        <v>666</v>
      </c>
      <c r="B677" t="s">
        <v>77</v>
      </c>
      <c r="C677">
        <v>2022</v>
      </c>
      <c r="D677" t="s">
        <v>19</v>
      </c>
      <c r="E677">
        <v>7793.7</v>
      </c>
    </row>
    <row r="678" spans="1:5">
      <c r="A678" t="s">
        <v>666</v>
      </c>
      <c r="B678" t="s">
        <v>77</v>
      </c>
      <c r="C678">
        <v>2022</v>
      </c>
      <c r="D678" t="s">
        <v>20</v>
      </c>
      <c r="E678">
        <v>4602.7</v>
      </c>
    </row>
    <row r="679" spans="1:5">
      <c r="A679" t="s">
        <v>666</v>
      </c>
      <c r="B679" t="s">
        <v>77</v>
      </c>
      <c r="C679">
        <v>2021</v>
      </c>
      <c r="D679" t="s">
        <v>21</v>
      </c>
      <c r="E679">
        <v>11741.5</v>
      </c>
    </row>
    <row r="680" spans="1:5">
      <c r="A680" t="s">
        <v>666</v>
      </c>
      <c r="B680" t="s">
        <v>77</v>
      </c>
      <c r="C680">
        <v>2021</v>
      </c>
      <c r="D680" t="s">
        <v>8</v>
      </c>
      <c r="E680">
        <v>7847.7427299999999</v>
      </c>
    </row>
    <row r="681" spans="1:5">
      <c r="A681" t="s">
        <v>666</v>
      </c>
      <c r="B681" t="s">
        <v>77</v>
      </c>
      <c r="C681">
        <v>2021</v>
      </c>
      <c r="D681" t="s">
        <v>19</v>
      </c>
      <c r="E681">
        <v>9125.5830000000005</v>
      </c>
    </row>
    <row r="682" spans="1:5">
      <c r="A682" t="s">
        <v>666</v>
      </c>
      <c r="B682" t="s">
        <v>77</v>
      </c>
      <c r="C682">
        <v>2021</v>
      </c>
      <c r="D682" t="s">
        <v>20</v>
      </c>
      <c r="E682">
        <v>5681.3105799999994</v>
      </c>
    </row>
    <row r="683" spans="1:5">
      <c r="A683" t="s">
        <v>666</v>
      </c>
      <c r="B683" t="s">
        <v>77</v>
      </c>
      <c r="C683">
        <v>2020</v>
      </c>
      <c r="D683" t="s">
        <v>21</v>
      </c>
      <c r="E683">
        <v>6428</v>
      </c>
    </row>
    <row r="684" spans="1:5">
      <c r="A684" t="s">
        <v>666</v>
      </c>
      <c r="B684" t="s">
        <v>77</v>
      </c>
      <c r="C684">
        <v>2020</v>
      </c>
      <c r="D684" t="s">
        <v>8</v>
      </c>
      <c r="E684">
        <v>723.8</v>
      </c>
    </row>
    <row r="685" spans="1:5">
      <c r="A685" t="s">
        <v>666</v>
      </c>
      <c r="B685" t="s">
        <v>77</v>
      </c>
      <c r="C685">
        <v>2020</v>
      </c>
      <c r="D685" t="s">
        <v>19</v>
      </c>
      <c r="E685">
        <v>41.9</v>
      </c>
    </row>
    <row r="686" spans="1:5">
      <c r="A686" t="s">
        <v>666</v>
      </c>
      <c r="B686" t="s">
        <v>77</v>
      </c>
      <c r="C686">
        <v>2020</v>
      </c>
      <c r="D686" t="s">
        <v>20</v>
      </c>
      <c r="E686">
        <v>0</v>
      </c>
    </row>
    <row r="687" spans="1:5">
      <c r="A687" t="s">
        <v>738</v>
      </c>
      <c r="B687" t="s">
        <v>77</v>
      </c>
      <c r="C687">
        <v>2024</v>
      </c>
      <c r="D687" t="s">
        <v>8</v>
      </c>
      <c r="E687">
        <v>5978.23</v>
      </c>
    </row>
    <row r="688" spans="1:5">
      <c r="A688" t="s">
        <v>738</v>
      </c>
      <c r="B688" t="s">
        <v>77</v>
      </c>
      <c r="C688">
        <v>2024</v>
      </c>
      <c r="D688" t="s">
        <v>19</v>
      </c>
      <c r="E688">
        <v>5680.83</v>
      </c>
    </row>
    <row r="689" spans="1:5">
      <c r="A689" t="s">
        <v>738</v>
      </c>
      <c r="B689" t="s">
        <v>77</v>
      </c>
      <c r="C689">
        <v>2024</v>
      </c>
      <c r="D689" t="s">
        <v>20</v>
      </c>
      <c r="E689">
        <v>5054.7299999999996</v>
      </c>
    </row>
    <row r="690" spans="1:5">
      <c r="A690" t="s">
        <v>738</v>
      </c>
      <c r="B690" t="s">
        <v>77</v>
      </c>
      <c r="C690">
        <v>2023</v>
      </c>
      <c r="D690" t="s">
        <v>21</v>
      </c>
      <c r="E690">
        <v>6302.08</v>
      </c>
    </row>
    <row r="691" spans="1:5">
      <c r="A691" t="s">
        <v>738</v>
      </c>
      <c r="B691" t="s">
        <v>77</v>
      </c>
      <c r="C691">
        <v>2023</v>
      </c>
      <c r="D691" t="s">
        <v>8</v>
      </c>
      <c r="E691">
        <v>5912.14</v>
      </c>
    </row>
    <row r="692" spans="1:5">
      <c r="A692" t="s">
        <v>738</v>
      </c>
      <c r="B692" t="s">
        <v>77</v>
      </c>
      <c r="C692">
        <v>2023</v>
      </c>
      <c r="D692" t="s">
        <v>19</v>
      </c>
      <c r="E692">
        <v>4513.07</v>
      </c>
    </row>
    <row r="693" spans="1:5">
      <c r="A693" t="s">
        <v>738</v>
      </c>
      <c r="B693" t="s">
        <v>77</v>
      </c>
      <c r="C693">
        <v>2023</v>
      </c>
      <c r="D693" t="s">
        <v>20</v>
      </c>
      <c r="E693">
        <v>5079.1000000000004</v>
      </c>
    </row>
    <row r="694" spans="1:5">
      <c r="A694" t="s">
        <v>738</v>
      </c>
      <c r="B694" t="s">
        <v>77</v>
      </c>
      <c r="C694">
        <v>2022</v>
      </c>
      <c r="D694" t="s">
        <v>21</v>
      </c>
      <c r="E694">
        <v>6572.97</v>
      </c>
    </row>
    <row r="695" spans="1:5">
      <c r="A695" t="s">
        <v>738</v>
      </c>
      <c r="B695" t="s">
        <v>77</v>
      </c>
      <c r="C695">
        <v>2022</v>
      </c>
      <c r="D695" t="s">
        <v>8</v>
      </c>
      <c r="E695">
        <v>5358</v>
      </c>
    </row>
    <row r="696" spans="1:5">
      <c r="A696" t="s">
        <v>738</v>
      </c>
      <c r="B696" t="s">
        <v>77</v>
      </c>
      <c r="C696">
        <v>2022</v>
      </c>
      <c r="D696" t="s">
        <v>19</v>
      </c>
      <c r="E696">
        <v>5175.6499999999996</v>
      </c>
    </row>
    <row r="697" spans="1:5">
      <c r="A697" t="s">
        <v>738</v>
      </c>
      <c r="B697" t="s">
        <v>77</v>
      </c>
      <c r="C697">
        <v>2022</v>
      </c>
      <c r="D697" t="s">
        <v>20</v>
      </c>
      <c r="E697">
        <v>3544.87</v>
      </c>
    </row>
    <row r="698" spans="1:5">
      <c r="A698" t="s">
        <v>738</v>
      </c>
      <c r="B698" t="s">
        <v>77</v>
      </c>
      <c r="C698">
        <v>2021</v>
      </c>
      <c r="D698" t="s">
        <v>21</v>
      </c>
      <c r="E698">
        <v>4483.9399999999996</v>
      </c>
    </row>
    <row r="699" spans="1:5">
      <c r="A699" t="s">
        <v>738</v>
      </c>
      <c r="B699" t="s">
        <v>77</v>
      </c>
      <c r="C699">
        <v>2021</v>
      </c>
      <c r="D699" t="s">
        <v>8</v>
      </c>
      <c r="E699">
        <v>4366.5559999999996</v>
      </c>
    </row>
    <row r="700" spans="1:5">
      <c r="A700" t="s">
        <v>738</v>
      </c>
      <c r="B700" t="s">
        <v>77</v>
      </c>
      <c r="C700">
        <v>2021</v>
      </c>
      <c r="D700" t="s">
        <v>19</v>
      </c>
      <c r="E700">
        <v>440.12</v>
      </c>
    </row>
    <row r="701" spans="1:5">
      <c r="A701" t="s">
        <v>738</v>
      </c>
      <c r="B701" t="s">
        <v>77</v>
      </c>
      <c r="C701">
        <v>2021</v>
      </c>
      <c r="D701" t="s">
        <v>20</v>
      </c>
      <c r="E701">
        <v>0</v>
      </c>
    </row>
    <row r="702" spans="1:5">
      <c r="A702" t="s">
        <v>739</v>
      </c>
      <c r="B702" t="s">
        <v>77</v>
      </c>
      <c r="C702">
        <v>2024</v>
      </c>
      <c r="D702" t="s">
        <v>8</v>
      </c>
      <c r="E702">
        <v>0</v>
      </c>
    </row>
    <row r="703" spans="1:5">
      <c r="A703" t="s">
        <v>739</v>
      </c>
      <c r="B703" t="s">
        <v>77</v>
      </c>
      <c r="C703">
        <v>2024</v>
      </c>
      <c r="D703" t="s">
        <v>19</v>
      </c>
      <c r="E703">
        <v>5348.82</v>
      </c>
    </row>
    <row r="704" spans="1:5">
      <c r="A704" t="s">
        <v>739</v>
      </c>
      <c r="B704" t="s">
        <v>77</v>
      </c>
      <c r="C704">
        <v>2024</v>
      </c>
      <c r="D704" t="s">
        <v>20</v>
      </c>
      <c r="E704">
        <v>10970.44</v>
      </c>
    </row>
    <row r="705" spans="1:5">
      <c r="A705" t="s">
        <v>739</v>
      </c>
      <c r="B705" t="s">
        <v>77</v>
      </c>
      <c r="C705">
        <v>2023</v>
      </c>
      <c r="D705" t="s">
        <v>21</v>
      </c>
      <c r="E705">
        <v>14118.08</v>
      </c>
    </row>
    <row r="706" spans="1:5">
      <c r="A706" t="s">
        <v>739</v>
      </c>
      <c r="B706" t="s">
        <v>77</v>
      </c>
      <c r="C706">
        <v>2023</v>
      </c>
      <c r="D706" t="s">
        <v>8</v>
      </c>
      <c r="E706">
        <v>10323.15</v>
      </c>
    </row>
    <row r="707" spans="1:5">
      <c r="A707" t="s">
        <v>739</v>
      </c>
      <c r="B707" t="s">
        <v>77</v>
      </c>
      <c r="C707">
        <v>2023</v>
      </c>
      <c r="D707" t="s">
        <v>19</v>
      </c>
      <c r="E707">
        <v>12834.18</v>
      </c>
    </row>
    <row r="708" spans="1:5">
      <c r="A708" t="s">
        <v>739</v>
      </c>
      <c r="B708" t="s">
        <v>77</v>
      </c>
      <c r="C708">
        <v>2023</v>
      </c>
      <c r="D708" t="s">
        <v>20</v>
      </c>
      <c r="E708">
        <v>6882.9</v>
      </c>
    </row>
    <row r="709" spans="1:5">
      <c r="A709" t="s">
        <v>739</v>
      </c>
      <c r="B709" t="s">
        <v>77</v>
      </c>
      <c r="C709">
        <v>2022</v>
      </c>
      <c r="D709" t="s">
        <v>21</v>
      </c>
      <c r="E709">
        <v>12252.31</v>
      </c>
    </row>
    <row r="710" spans="1:5">
      <c r="A710" t="s">
        <v>739</v>
      </c>
      <c r="B710" t="s">
        <v>77</v>
      </c>
      <c r="C710">
        <v>2022</v>
      </c>
      <c r="D710" t="s">
        <v>8</v>
      </c>
      <c r="E710">
        <v>9826</v>
      </c>
    </row>
    <row r="711" spans="1:5">
      <c r="A711" t="s">
        <v>739</v>
      </c>
      <c r="B711" t="s">
        <v>77</v>
      </c>
      <c r="C711">
        <v>2022</v>
      </c>
      <c r="D711" t="s">
        <v>19</v>
      </c>
      <c r="E711">
        <v>8746.67</v>
      </c>
    </row>
    <row r="712" spans="1:5">
      <c r="A712" t="s">
        <v>739</v>
      </c>
      <c r="B712" t="s">
        <v>77</v>
      </c>
      <c r="C712">
        <v>2022</v>
      </c>
      <c r="D712" t="s">
        <v>20</v>
      </c>
      <c r="E712">
        <v>5647.15</v>
      </c>
    </row>
    <row r="713" spans="1:5">
      <c r="A713" t="s">
        <v>739</v>
      </c>
      <c r="B713" t="s">
        <v>77</v>
      </c>
      <c r="C713">
        <v>2021</v>
      </c>
      <c r="D713" t="s">
        <v>21</v>
      </c>
      <c r="E713">
        <v>4476.5</v>
      </c>
    </row>
    <row r="714" spans="1:5">
      <c r="A714" t="s">
        <v>739</v>
      </c>
      <c r="B714" t="s">
        <v>77</v>
      </c>
      <c r="C714">
        <v>2021</v>
      </c>
      <c r="D714" t="s">
        <v>8</v>
      </c>
      <c r="E714">
        <v>999.12</v>
      </c>
    </row>
    <row r="715" spans="1:5">
      <c r="A715" t="s">
        <v>732</v>
      </c>
      <c r="B715" t="s">
        <v>77</v>
      </c>
      <c r="C715">
        <v>2024</v>
      </c>
      <c r="D715" t="s">
        <v>8</v>
      </c>
      <c r="E715">
        <v>4619.3100000000004</v>
      </c>
    </row>
    <row r="716" spans="1:5">
      <c r="A716" t="s">
        <v>732</v>
      </c>
      <c r="B716" t="s">
        <v>77</v>
      </c>
      <c r="C716">
        <v>2024</v>
      </c>
      <c r="D716" t="s">
        <v>19</v>
      </c>
      <c r="E716">
        <v>3518.36</v>
      </c>
    </row>
    <row r="717" spans="1:5">
      <c r="A717" t="s">
        <v>732</v>
      </c>
      <c r="B717" t="s">
        <v>77</v>
      </c>
      <c r="C717">
        <v>2024</v>
      </c>
      <c r="D717" t="s">
        <v>20</v>
      </c>
      <c r="E717">
        <v>3772</v>
      </c>
    </row>
    <row r="718" spans="1:5">
      <c r="A718" t="s">
        <v>732</v>
      </c>
      <c r="B718" t="s">
        <v>77</v>
      </c>
      <c r="C718">
        <v>2023</v>
      </c>
      <c r="D718" t="s">
        <v>21</v>
      </c>
      <c r="E718">
        <v>6852.27</v>
      </c>
    </row>
    <row r="719" spans="1:5">
      <c r="A719" t="s">
        <v>732</v>
      </c>
      <c r="B719" t="s">
        <v>77</v>
      </c>
      <c r="C719">
        <v>2023</v>
      </c>
      <c r="D719" t="s">
        <v>8</v>
      </c>
      <c r="E719">
        <v>4331.26</v>
      </c>
    </row>
    <row r="720" spans="1:5">
      <c r="A720" t="s">
        <v>732</v>
      </c>
      <c r="B720" t="s">
        <v>77</v>
      </c>
      <c r="C720">
        <v>2023</v>
      </c>
      <c r="D720" t="s">
        <v>19</v>
      </c>
      <c r="E720">
        <v>5085.24</v>
      </c>
    </row>
    <row r="721" spans="1:5">
      <c r="A721" t="s">
        <v>732</v>
      </c>
      <c r="B721" t="s">
        <v>77</v>
      </c>
      <c r="C721">
        <v>2023</v>
      </c>
      <c r="D721" t="s">
        <v>20</v>
      </c>
      <c r="E721">
        <v>3936.02</v>
      </c>
    </row>
    <row r="722" spans="1:5">
      <c r="A722" t="s">
        <v>732</v>
      </c>
      <c r="B722" t="s">
        <v>77</v>
      </c>
      <c r="C722">
        <v>2022</v>
      </c>
      <c r="D722" t="s">
        <v>21</v>
      </c>
      <c r="E722">
        <v>7975.88</v>
      </c>
    </row>
    <row r="723" spans="1:5">
      <c r="A723" t="s">
        <v>732</v>
      </c>
      <c r="B723" t="s">
        <v>77</v>
      </c>
      <c r="C723">
        <v>2022</v>
      </c>
      <c r="D723" t="s">
        <v>8</v>
      </c>
      <c r="E723">
        <v>4772</v>
      </c>
    </row>
    <row r="724" spans="1:5">
      <c r="A724" t="s">
        <v>732</v>
      </c>
      <c r="B724" t="s">
        <v>77</v>
      </c>
      <c r="C724">
        <v>2022</v>
      </c>
      <c r="D724" t="s">
        <v>19</v>
      </c>
      <c r="E724">
        <v>4633.8999999999996</v>
      </c>
    </row>
    <row r="725" spans="1:5">
      <c r="A725" t="s">
        <v>732</v>
      </c>
      <c r="B725" t="s">
        <v>77</v>
      </c>
      <c r="C725">
        <v>2022</v>
      </c>
      <c r="D725" t="s">
        <v>20</v>
      </c>
      <c r="E725">
        <v>3429.64</v>
      </c>
    </row>
    <row r="726" spans="1:5">
      <c r="A726" t="s">
        <v>732</v>
      </c>
      <c r="B726" t="s">
        <v>77</v>
      </c>
      <c r="C726">
        <v>2021</v>
      </c>
      <c r="D726" t="s">
        <v>21</v>
      </c>
      <c r="E726">
        <v>1488.01</v>
      </c>
    </row>
    <row r="727" spans="1:5">
      <c r="A727" t="s">
        <v>733</v>
      </c>
      <c r="B727" t="s">
        <v>77</v>
      </c>
      <c r="C727">
        <v>2024</v>
      </c>
      <c r="D727" t="s">
        <v>8</v>
      </c>
      <c r="E727">
        <v>24493.98</v>
      </c>
    </row>
    <row r="728" spans="1:5">
      <c r="A728" t="s">
        <v>733</v>
      </c>
      <c r="B728" t="s">
        <v>77</v>
      </c>
      <c r="C728">
        <v>2024</v>
      </c>
      <c r="D728" t="s">
        <v>19</v>
      </c>
      <c r="E728">
        <v>22460.89</v>
      </c>
    </row>
    <row r="729" spans="1:5">
      <c r="A729" t="s">
        <v>733</v>
      </c>
      <c r="B729" t="s">
        <v>77</v>
      </c>
      <c r="C729">
        <v>2024</v>
      </c>
      <c r="D729" t="s">
        <v>20</v>
      </c>
      <c r="E729">
        <v>24105.9</v>
      </c>
    </row>
    <row r="730" spans="1:5">
      <c r="A730" t="s">
        <v>733</v>
      </c>
      <c r="B730" t="s">
        <v>77</v>
      </c>
      <c r="C730">
        <v>2023</v>
      </c>
      <c r="D730" t="s">
        <v>21</v>
      </c>
      <c r="E730">
        <v>24336.81</v>
      </c>
    </row>
    <row r="731" spans="1:5">
      <c r="A731" t="s">
        <v>733</v>
      </c>
      <c r="B731" t="s">
        <v>77</v>
      </c>
      <c r="C731">
        <v>2023</v>
      </c>
      <c r="D731" t="s">
        <v>8</v>
      </c>
      <c r="E731">
        <v>24869.3</v>
      </c>
    </row>
    <row r="732" spans="1:5">
      <c r="A732" t="s">
        <v>733</v>
      </c>
      <c r="B732" t="s">
        <v>77</v>
      </c>
      <c r="C732">
        <v>2023</v>
      </c>
      <c r="D732" t="s">
        <v>19</v>
      </c>
      <c r="E732">
        <v>18980.099999999999</v>
      </c>
    </row>
    <row r="733" spans="1:5">
      <c r="A733" t="s">
        <v>733</v>
      </c>
      <c r="B733" t="s">
        <v>77</v>
      </c>
      <c r="C733">
        <v>2023</v>
      </c>
      <c r="D733" t="s">
        <v>20</v>
      </c>
      <c r="E733">
        <v>23424.06</v>
      </c>
    </row>
    <row r="734" spans="1:5">
      <c r="A734" t="s">
        <v>733</v>
      </c>
      <c r="B734" t="s">
        <v>77</v>
      </c>
      <c r="C734">
        <v>2022</v>
      </c>
      <c r="D734" t="s">
        <v>21</v>
      </c>
      <c r="E734">
        <v>21453.45</v>
      </c>
    </row>
    <row r="735" spans="1:5">
      <c r="A735" t="s">
        <v>733</v>
      </c>
      <c r="B735" t="s">
        <v>77</v>
      </c>
      <c r="C735">
        <v>2022</v>
      </c>
      <c r="D735" t="s">
        <v>8</v>
      </c>
      <c r="E735">
        <v>17867</v>
      </c>
    </row>
    <row r="736" spans="1:5">
      <c r="A736" t="s">
        <v>733</v>
      </c>
      <c r="B736" t="s">
        <v>77</v>
      </c>
      <c r="C736">
        <v>2022</v>
      </c>
      <c r="D736" t="s">
        <v>19</v>
      </c>
      <c r="E736">
        <v>14634.773999999999</v>
      </c>
    </row>
    <row r="737" spans="1:5">
      <c r="A737" t="s">
        <v>733</v>
      </c>
      <c r="B737" t="s">
        <v>77</v>
      </c>
      <c r="C737">
        <v>2022</v>
      </c>
      <c r="D737" t="s">
        <v>20</v>
      </c>
      <c r="E737">
        <v>14498.15</v>
      </c>
    </row>
    <row r="738" spans="1:5">
      <c r="A738" t="s">
        <v>733</v>
      </c>
      <c r="B738" t="s">
        <v>77</v>
      </c>
      <c r="C738">
        <v>2021</v>
      </c>
      <c r="D738" t="s">
        <v>21</v>
      </c>
      <c r="E738">
        <v>2281.83</v>
      </c>
    </row>
    <row r="739" spans="1:5">
      <c r="A739" t="s">
        <v>734</v>
      </c>
      <c r="B739" t="s">
        <v>77</v>
      </c>
      <c r="C739">
        <v>2024</v>
      </c>
      <c r="D739" t="s">
        <v>8</v>
      </c>
      <c r="E739">
        <v>4941.08</v>
      </c>
    </row>
    <row r="740" spans="1:5">
      <c r="A740" t="s">
        <v>734</v>
      </c>
      <c r="B740" t="s">
        <v>77</v>
      </c>
      <c r="C740">
        <v>2024</v>
      </c>
      <c r="D740" t="s">
        <v>19</v>
      </c>
      <c r="E740">
        <v>4422.0600000000004</v>
      </c>
    </row>
    <row r="741" spans="1:5">
      <c r="A741" t="s">
        <v>734</v>
      </c>
      <c r="B741" t="s">
        <v>77</v>
      </c>
      <c r="C741">
        <v>2024</v>
      </c>
      <c r="D741" t="s">
        <v>20</v>
      </c>
      <c r="E741">
        <v>564.03</v>
      </c>
    </row>
    <row r="742" spans="1:5">
      <c r="A742" t="s">
        <v>734</v>
      </c>
      <c r="B742" t="s">
        <v>77</v>
      </c>
      <c r="C742">
        <v>2023</v>
      </c>
      <c r="D742" t="s">
        <v>19</v>
      </c>
      <c r="E742">
        <v>6407.29</v>
      </c>
    </row>
    <row r="743" spans="1:5">
      <c r="A743" t="s">
        <v>734</v>
      </c>
      <c r="B743" t="s">
        <v>77</v>
      </c>
      <c r="C743">
        <v>2023</v>
      </c>
      <c r="D743" t="s">
        <v>20</v>
      </c>
      <c r="E743">
        <v>3393.4799999999996</v>
      </c>
    </row>
    <row r="744" spans="1:5">
      <c r="A744" t="s">
        <v>734</v>
      </c>
      <c r="B744" t="s">
        <v>77</v>
      </c>
      <c r="C744">
        <v>2022</v>
      </c>
      <c r="D744" t="s">
        <v>21</v>
      </c>
      <c r="E744">
        <v>7690.34</v>
      </c>
    </row>
    <row r="745" spans="1:5">
      <c r="A745" t="s">
        <v>734</v>
      </c>
      <c r="B745" t="s">
        <v>77</v>
      </c>
      <c r="C745">
        <v>2022</v>
      </c>
      <c r="D745" t="s">
        <v>8</v>
      </c>
      <c r="E745">
        <v>5050</v>
      </c>
    </row>
    <row r="746" spans="1:5">
      <c r="A746" t="s">
        <v>734</v>
      </c>
      <c r="B746" t="s">
        <v>77</v>
      </c>
      <c r="C746">
        <v>2022</v>
      </c>
      <c r="D746" t="s">
        <v>19</v>
      </c>
      <c r="E746">
        <v>5289.12</v>
      </c>
    </row>
    <row r="747" spans="1:5">
      <c r="A747" t="s">
        <v>734</v>
      </c>
      <c r="B747" t="s">
        <v>77</v>
      </c>
      <c r="C747">
        <v>2022</v>
      </c>
      <c r="D747" t="s">
        <v>20</v>
      </c>
      <c r="E747">
        <v>0</v>
      </c>
    </row>
    <row r="748" spans="1:5">
      <c r="A748" t="s">
        <v>735</v>
      </c>
      <c r="B748" t="s">
        <v>77</v>
      </c>
      <c r="C748">
        <v>2024</v>
      </c>
      <c r="D748" t="s">
        <v>8</v>
      </c>
      <c r="E748">
        <v>8759.99</v>
      </c>
    </row>
    <row r="749" spans="1:5">
      <c r="A749" t="s">
        <v>735</v>
      </c>
      <c r="B749" t="s">
        <v>77</v>
      </c>
      <c r="C749">
        <v>2024</v>
      </c>
      <c r="D749" t="s">
        <v>19</v>
      </c>
      <c r="E749">
        <v>8478.65</v>
      </c>
    </row>
    <row r="750" spans="1:5">
      <c r="A750" t="s">
        <v>735</v>
      </c>
      <c r="B750" t="s">
        <v>77</v>
      </c>
      <c r="C750">
        <v>2024</v>
      </c>
      <c r="D750" t="s">
        <v>20</v>
      </c>
      <c r="E750">
        <v>2609.6</v>
      </c>
    </row>
    <row r="751" spans="1:5">
      <c r="A751" t="s">
        <v>735</v>
      </c>
      <c r="B751" t="s">
        <v>77</v>
      </c>
      <c r="C751">
        <v>2023</v>
      </c>
      <c r="D751" t="s">
        <v>21</v>
      </c>
      <c r="E751">
        <v>7313.66</v>
      </c>
    </row>
    <row r="752" spans="1:5">
      <c r="A752" t="s">
        <v>735</v>
      </c>
      <c r="B752" t="s">
        <v>77</v>
      </c>
      <c r="C752">
        <v>2023</v>
      </c>
      <c r="D752" t="s">
        <v>8</v>
      </c>
      <c r="E752">
        <v>5653.74</v>
      </c>
    </row>
    <row r="753" spans="1:5">
      <c r="A753" t="s">
        <v>735</v>
      </c>
      <c r="B753" t="s">
        <v>77</v>
      </c>
      <c r="C753">
        <v>2023</v>
      </c>
      <c r="D753" t="s">
        <v>19</v>
      </c>
      <c r="E753">
        <v>3214.9</v>
      </c>
    </row>
    <row r="754" spans="1:5">
      <c r="A754" t="s">
        <v>776</v>
      </c>
      <c r="B754" t="s">
        <v>77</v>
      </c>
      <c r="C754">
        <v>2024</v>
      </c>
      <c r="D754" t="s">
        <v>8</v>
      </c>
      <c r="E754">
        <v>2603.96</v>
      </c>
    </row>
    <row r="755" spans="1:5">
      <c r="A755" t="s">
        <v>23</v>
      </c>
      <c r="B755" t="s">
        <v>77</v>
      </c>
      <c r="C755">
        <v>2024</v>
      </c>
      <c r="D755" t="s">
        <v>8</v>
      </c>
      <c r="E755">
        <v>0</v>
      </c>
    </row>
    <row r="756" spans="1:5">
      <c r="A756" t="s">
        <v>23</v>
      </c>
      <c r="B756" t="s">
        <v>77</v>
      </c>
      <c r="C756">
        <v>2024</v>
      </c>
      <c r="D756" t="s">
        <v>19</v>
      </c>
      <c r="E756">
        <v>0</v>
      </c>
    </row>
    <row r="757" spans="1:5">
      <c r="A757" t="s">
        <v>667</v>
      </c>
      <c r="B757" t="s">
        <v>119</v>
      </c>
      <c r="C757">
        <v>2024</v>
      </c>
      <c r="D757" t="s">
        <v>8</v>
      </c>
      <c r="E757">
        <v>47490.096299999997</v>
      </c>
    </row>
    <row r="758" spans="1:5">
      <c r="A758" t="s">
        <v>667</v>
      </c>
      <c r="B758" t="s">
        <v>119</v>
      </c>
      <c r="C758">
        <v>2024</v>
      </c>
      <c r="D758" t="s">
        <v>19</v>
      </c>
      <c r="E758">
        <v>20767.999</v>
      </c>
    </row>
    <row r="759" spans="1:5">
      <c r="A759" t="s">
        <v>667</v>
      </c>
      <c r="B759" t="s">
        <v>119</v>
      </c>
      <c r="C759">
        <v>2024</v>
      </c>
      <c r="D759" t="s">
        <v>20</v>
      </c>
      <c r="E759">
        <v>31100.539799999999</v>
      </c>
    </row>
    <row r="760" spans="1:5">
      <c r="A760" t="s">
        <v>667</v>
      </c>
      <c r="B760" t="s">
        <v>119</v>
      </c>
      <c r="C760">
        <v>2023</v>
      </c>
      <c r="D760" t="s">
        <v>21</v>
      </c>
      <c r="E760">
        <v>6472.8858</v>
      </c>
    </row>
    <row r="761" spans="1:5">
      <c r="A761" t="s">
        <v>667</v>
      </c>
      <c r="B761" t="s">
        <v>119</v>
      </c>
      <c r="C761">
        <v>2023</v>
      </c>
      <c r="D761" t="s">
        <v>8</v>
      </c>
      <c r="E761">
        <v>16552.8963</v>
      </c>
    </row>
    <row r="762" spans="1:5">
      <c r="A762" t="s">
        <v>667</v>
      </c>
      <c r="B762" t="s">
        <v>119</v>
      </c>
      <c r="C762">
        <v>2023</v>
      </c>
      <c r="D762" t="s">
        <v>19</v>
      </c>
      <c r="E762">
        <v>14373.654</v>
      </c>
    </row>
    <row r="763" spans="1:5">
      <c r="A763" t="s">
        <v>667</v>
      </c>
      <c r="B763" t="s">
        <v>119</v>
      </c>
      <c r="C763">
        <v>2023</v>
      </c>
      <c r="D763" t="s">
        <v>20</v>
      </c>
      <c r="E763">
        <v>18332.8007</v>
      </c>
    </row>
    <row r="764" spans="1:5">
      <c r="A764" t="s">
        <v>667</v>
      </c>
      <c r="B764" t="s">
        <v>119</v>
      </c>
      <c r="C764">
        <v>2022</v>
      </c>
      <c r="D764" t="s">
        <v>21</v>
      </c>
      <c r="E764">
        <v>16791.962600000003</v>
      </c>
    </row>
    <row r="765" spans="1:5">
      <c r="A765" t="s">
        <v>667</v>
      </c>
      <c r="B765" t="s">
        <v>119</v>
      </c>
      <c r="C765">
        <v>2022</v>
      </c>
      <c r="D765" t="s">
        <v>8</v>
      </c>
      <c r="E765">
        <v>41283</v>
      </c>
    </row>
    <row r="766" spans="1:5">
      <c r="A766" t="s">
        <v>667</v>
      </c>
      <c r="B766" t="s">
        <v>119</v>
      </c>
      <c r="C766">
        <v>2022</v>
      </c>
      <c r="D766" t="s">
        <v>19</v>
      </c>
      <c r="E766">
        <v>49199.5023</v>
      </c>
    </row>
    <row r="767" spans="1:5">
      <c r="A767" t="s">
        <v>667</v>
      </c>
      <c r="B767" t="s">
        <v>119</v>
      </c>
      <c r="C767">
        <v>2022</v>
      </c>
      <c r="D767" t="s">
        <v>20</v>
      </c>
      <c r="E767">
        <v>52368.608</v>
      </c>
    </row>
    <row r="768" spans="1:5">
      <c r="A768" t="s">
        <v>667</v>
      </c>
      <c r="B768" t="s">
        <v>119</v>
      </c>
      <c r="C768">
        <v>2021</v>
      </c>
      <c r="D768" t="s">
        <v>21</v>
      </c>
      <c r="E768">
        <v>22824.4915</v>
      </c>
    </row>
    <row r="769" spans="1:5">
      <c r="A769" t="s">
        <v>667</v>
      </c>
      <c r="B769" t="s">
        <v>119</v>
      </c>
      <c r="C769">
        <v>2021</v>
      </c>
      <c r="D769" t="s">
        <v>8</v>
      </c>
      <c r="E769">
        <v>48242.886900000005</v>
      </c>
    </row>
    <row r="770" spans="1:5">
      <c r="A770" t="s">
        <v>667</v>
      </c>
      <c r="B770" t="s">
        <v>119</v>
      </c>
      <c r="C770">
        <v>2021</v>
      </c>
      <c r="D770" t="s">
        <v>19</v>
      </c>
      <c r="E770">
        <v>51847.449000000001</v>
      </c>
    </row>
    <row r="771" spans="1:5">
      <c r="A771" t="s">
        <v>667</v>
      </c>
      <c r="B771" t="s">
        <v>119</v>
      </c>
      <c r="C771">
        <v>2021</v>
      </c>
      <c r="D771" t="s">
        <v>20</v>
      </c>
      <c r="E771">
        <v>53540.885999999999</v>
      </c>
    </row>
    <row r="772" spans="1:5">
      <c r="A772" t="s">
        <v>667</v>
      </c>
      <c r="B772" t="s">
        <v>119</v>
      </c>
      <c r="C772">
        <v>2020</v>
      </c>
      <c r="D772" t="s">
        <v>21</v>
      </c>
      <c r="E772">
        <v>25418.166800000003</v>
      </c>
    </row>
    <row r="773" spans="1:5">
      <c r="A773" t="s">
        <v>667</v>
      </c>
      <c r="B773" t="s">
        <v>119</v>
      </c>
      <c r="C773">
        <v>2020</v>
      </c>
      <c r="D773" t="s">
        <v>8</v>
      </c>
      <c r="E773">
        <v>32026.7058</v>
      </c>
    </row>
    <row r="774" spans="1:5">
      <c r="A774" t="s">
        <v>667</v>
      </c>
      <c r="B774" t="s">
        <v>119</v>
      </c>
      <c r="C774">
        <v>2020</v>
      </c>
      <c r="D774" t="s">
        <v>19</v>
      </c>
      <c r="E774">
        <v>41945.559500000003</v>
      </c>
    </row>
    <row r="775" spans="1:5">
      <c r="A775" t="s">
        <v>667</v>
      </c>
      <c r="B775" t="s">
        <v>119</v>
      </c>
      <c r="C775">
        <v>2020</v>
      </c>
      <c r="D775" t="s">
        <v>20</v>
      </c>
      <c r="E775">
        <v>50854.560299999997</v>
      </c>
    </row>
    <row r="776" spans="1:5">
      <c r="A776" t="s">
        <v>667</v>
      </c>
      <c r="B776" t="s">
        <v>119</v>
      </c>
      <c r="C776">
        <v>2019</v>
      </c>
      <c r="D776" t="s">
        <v>21</v>
      </c>
      <c r="E776">
        <v>40509.251999999993</v>
      </c>
    </row>
    <row r="777" spans="1:5">
      <c r="A777" t="s">
        <v>667</v>
      </c>
      <c r="B777" t="s">
        <v>119</v>
      </c>
      <c r="C777">
        <v>2019</v>
      </c>
      <c r="D777" t="s">
        <v>8</v>
      </c>
      <c r="E777">
        <v>37187.953199999953</v>
      </c>
    </row>
    <row r="778" spans="1:5">
      <c r="A778" t="s">
        <v>667</v>
      </c>
      <c r="B778" t="s">
        <v>119</v>
      </c>
      <c r="C778">
        <v>2019</v>
      </c>
      <c r="D778" t="s">
        <v>19</v>
      </c>
      <c r="E778">
        <v>24249.874099999954</v>
      </c>
    </row>
    <row r="779" spans="1:5">
      <c r="A779" t="s">
        <v>667</v>
      </c>
      <c r="B779" t="s">
        <v>119</v>
      </c>
      <c r="C779">
        <v>2019</v>
      </c>
      <c r="D779" t="s">
        <v>20</v>
      </c>
      <c r="E779">
        <v>59706.752</v>
      </c>
    </row>
    <row r="780" spans="1:5">
      <c r="A780" t="s">
        <v>667</v>
      </c>
      <c r="B780" t="s">
        <v>119</v>
      </c>
      <c r="C780">
        <v>2018</v>
      </c>
      <c r="D780" t="s">
        <v>21</v>
      </c>
      <c r="E780">
        <v>59328.58110000001</v>
      </c>
    </row>
    <row r="781" spans="1:5">
      <c r="A781" t="s">
        <v>667</v>
      </c>
      <c r="B781" t="s">
        <v>119</v>
      </c>
      <c r="C781">
        <v>2018</v>
      </c>
      <c r="D781" t="s">
        <v>8</v>
      </c>
      <c r="E781">
        <v>41388.783199999998</v>
      </c>
    </row>
    <row r="782" spans="1:5">
      <c r="A782" t="s">
        <v>667</v>
      </c>
      <c r="B782" t="s">
        <v>119</v>
      </c>
      <c r="C782">
        <v>2018</v>
      </c>
      <c r="D782" t="s">
        <v>19</v>
      </c>
      <c r="E782">
        <v>22075.266</v>
      </c>
    </row>
    <row r="783" spans="1:5">
      <c r="A783" t="s">
        <v>667</v>
      </c>
      <c r="B783" t="s">
        <v>119</v>
      </c>
      <c r="C783">
        <v>2018</v>
      </c>
      <c r="D783" t="s">
        <v>20</v>
      </c>
      <c r="E783">
        <v>52374.374000000003</v>
      </c>
    </row>
    <row r="784" spans="1:5">
      <c r="A784" t="s">
        <v>667</v>
      </c>
      <c r="B784" t="s">
        <v>119</v>
      </c>
      <c r="C784">
        <v>2017</v>
      </c>
      <c r="D784" t="s">
        <v>21</v>
      </c>
      <c r="E784">
        <v>51759.322800000009</v>
      </c>
    </row>
    <row r="785" spans="1:5">
      <c r="A785" t="s">
        <v>667</v>
      </c>
      <c r="B785" t="s">
        <v>119</v>
      </c>
      <c r="C785">
        <v>2017</v>
      </c>
      <c r="D785" t="s">
        <v>8</v>
      </c>
      <c r="E785">
        <v>24639.859599999996</v>
      </c>
    </row>
    <row r="786" spans="1:5">
      <c r="A786" t="s">
        <v>667</v>
      </c>
      <c r="B786" t="s">
        <v>119</v>
      </c>
      <c r="C786">
        <v>2017</v>
      </c>
      <c r="D786" t="s">
        <v>19</v>
      </c>
      <c r="E786">
        <v>14467.784299999998</v>
      </c>
    </row>
    <row r="787" spans="1:5">
      <c r="A787" t="s">
        <v>667</v>
      </c>
      <c r="B787" t="s">
        <v>119</v>
      </c>
      <c r="C787">
        <v>2017</v>
      </c>
      <c r="D787" t="s">
        <v>20</v>
      </c>
      <c r="E787">
        <v>35214.272799999999</v>
      </c>
    </row>
    <row r="788" spans="1:5">
      <c r="A788" t="s">
        <v>667</v>
      </c>
      <c r="B788" t="s">
        <v>119</v>
      </c>
      <c r="C788">
        <v>2016</v>
      </c>
      <c r="D788" t="s">
        <v>21</v>
      </c>
      <c r="E788">
        <v>44841.315738264042</v>
      </c>
    </row>
    <row r="789" spans="1:5">
      <c r="A789" t="s">
        <v>667</v>
      </c>
      <c r="B789" t="s">
        <v>119</v>
      </c>
      <c r="C789">
        <v>2016</v>
      </c>
      <c r="D789" t="s">
        <v>8</v>
      </c>
      <c r="E789">
        <v>40744.873</v>
      </c>
    </row>
    <row r="790" spans="1:5">
      <c r="A790" t="s">
        <v>667</v>
      </c>
      <c r="B790" t="s">
        <v>119</v>
      </c>
      <c r="C790">
        <v>2016</v>
      </c>
      <c r="D790" t="s">
        <v>19</v>
      </c>
      <c r="E790">
        <v>19472.57</v>
      </c>
    </row>
    <row r="791" spans="1:5">
      <c r="A791" t="s">
        <v>667</v>
      </c>
      <c r="B791" t="s">
        <v>119</v>
      </c>
      <c r="C791">
        <v>2016</v>
      </c>
      <c r="D791" t="s">
        <v>20</v>
      </c>
      <c r="E791">
        <v>43786</v>
      </c>
    </row>
    <row r="792" spans="1:5">
      <c r="A792" t="s">
        <v>667</v>
      </c>
      <c r="B792" t="s">
        <v>119</v>
      </c>
      <c r="C792">
        <v>2015</v>
      </c>
      <c r="D792" t="s">
        <v>21</v>
      </c>
      <c r="E792">
        <v>26976.93</v>
      </c>
    </row>
    <row r="793" spans="1:5">
      <c r="A793" t="s">
        <v>667</v>
      </c>
      <c r="B793" t="s">
        <v>119</v>
      </c>
      <c r="C793">
        <v>2015</v>
      </c>
      <c r="D793" t="s">
        <v>8</v>
      </c>
      <c r="E793">
        <v>49482.002225806456</v>
      </c>
    </row>
    <row r="794" spans="1:5">
      <c r="A794" t="s">
        <v>667</v>
      </c>
      <c r="B794" t="s">
        <v>119</v>
      </c>
      <c r="C794">
        <v>2015</v>
      </c>
      <c r="D794" t="s">
        <v>19</v>
      </c>
      <c r="E794">
        <v>24907.847161290323</v>
      </c>
    </row>
    <row r="795" spans="1:5">
      <c r="A795" t="s">
        <v>667</v>
      </c>
      <c r="B795" t="s">
        <v>119</v>
      </c>
      <c r="C795">
        <v>2015</v>
      </c>
      <c r="D795" t="s">
        <v>20</v>
      </c>
      <c r="E795">
        <v>62918.902000000002</v>
      </c>
    </row>
    <row r="796" spans="1:5">
      <c r="A796" t="s">
        <v>667</v>
      </c>
      <c r="B796" t="s">
        <v>119</v>
      </c>
      <c r="C796">
        <v>2014</v>
      </c>
      <c r="D796" t="s">
        <v>21</v>
      </c>
      <c r="E796">
        <v>52968.670000000006</v>
      </c>
    </row>
    <row r="797" spans="1:5">
      <c r="A797" t="s">
        <v>667</v>
      </c>
      <c r="B797" t="s">
        <v>119</v>
      </c>
      <c r="C797">
        <v>2014</v>
      </c>
      <c r="D797" t="s">
        <v>8</v>
      </c>
      <c r="E797">
        <v>62683.794999999998</v>
      </c>
    </row>
    <row r="798" spans="1:5">
      <c r="A798" t="s">
        <v>667</v>
      </c>
      <c r="B798" t="s">
        <v>119</v>
      </c>
      <c r="C798">
        <v>2014</v>
      </c>
      <c r="D798" t="s">
        <v>19</v>
      </c>
      <c r="E798">
        <v>30837.800461736049</v>
      </c>
    </row>
    <row r="799" spans="1:5">
      <c r="A799" t="s">
        <v>667</v>
      </c>
      <c r="B799" t="s">
        <v>119</v>
      </c>
      <c r="C799">
        <v>2014</v>
      </c>
      <c r="D799" t="s">
        <v>20</v>
      </c>
      <c r="E799">
        <v>56731.672000000006</v>
      </c>
    </row>
    <row r="800" spans="1:5">
      <c r="A800" t="s">
        <v>667</v>
      </c>
      <c r="B800" t="s">
        <v>119</v>
      </c>
      <c r="C800">
        <v>2013</v>
      </c>
      <c r="D800" t="s">
        <v>21</v>
      </c>
      <c r="E800">
        <v>46952.060000000005</v>
      </c>
    </row>
    <row r="801" spans="1:5">
      <c r="A801" t="s">
        <v>667</v>
      </c>
      <c r="B801" t="s">
        <v>119</v>
      </c>
      <c r="C801">
        <v>2013</v>
      </c>
      <c r="D801" t="s">
        <v>8</v>
      </c>
      <c r="E801">
        <v>27150.719000000001</v>
      </c>
    </row>
    <row r="802" spans="1:5">
      <c r="A802" t="s">
        <v>667</v>
      </c>
      <c r="B802" t="s">
        <v>119</v>
      </c>
      <c r="C802">
        <v>2013</v>
      </c>
      <c r="D802" t="s">
        <v>19</v>
      </c>
      <c r="E802">
        <v>19204.106399999997</v>
      </c>
    </row>
    <row r="803" spans="1:5">
      <c r="A803" t="s">
        <v>667</v>
      </c>
      <c r="B803" t="s">
        <v>119</v>
      </c>
      <c r="C803">
        <v>2013</v>
      </c>
      <c r="D803" t="s">
        <v>20</v>
      </c>
      <c r="E803">
        <v>23119.44939999999</v>
      </c>
    </row>
    <row r="804" spans="1:5">
      <c r="A804" t="s">
        <v>667</v>
      </c>
      <c r="B804" t="s">
        <v>119</v>
      </c>
      <c r="C804">
        <v>2012</v>
      </c>
      <c r="D804" t="s">
        <v>21</v>
      </c>
      <c r="E804">
        <v>22966.55</v>
      </c>
    </row>
    <row r="805" spans="1:5">
      <c r="A805" t="s">
        <v>667</v>
      </c>
      <c r="B805" t="s">
        <v>119</v>
      </c>
      <c r="C805">
        <v>2012</v>
      </c>
      <c r="D805" t="s">
        <v>8</v>
      </c>
      <c r="E805">
        <v>24488.454000000002</v>
      </c>
    </row>
    <row r="806" spans="1:5">
      <c r="A806" t="s">
        <v>667</v>
      </c>
      <c r="B806" t="s">
        <v>119</v>
      </c>
      <c r="C806">
        <v>2012</v>
      </c>
      <c r="D806" t="s">
        <v>19</v>
      </c>
      <c r="E806">
        <v>11801</v>
      </c>
    </row>
    <row r="807" spans="1:5">
      <c r="A807" t="s">
        <v>667</v>
      </c>
      <c r="B807" t="s">
        <v>119</v>
      </c>
      <c r="C807">
        <v>2012</v>
      </c>
      <c r="D807" t="s">
        <v>20</v>
      </c>
      <c r="E807">
        <v>26057.49</v>
      </c>
    </row>
    <row r="808" spans="1:5">
      <c r="A808" t="s">
        <v>667</v>
      </c>
      <c r="B808" t="s">
        <v>119</v>
      </c>
      <c r="C808">
        <v>2011</v>
      </c>
      <c r="D808" t="s">
        <v>21</v>
      </c>
      <c r="E808">
        <v>15282.25</v>
      </c>
    </row>
    <row r="809" spans="1:5">
      <c r="A809" t="s">
        <v>667</v>
      </c>
      <c r="B809" t="s">
        <v>119</v>
      </c>
      <c r="C809">
        <v>2011</v>
      </c>
      <c r="D809" t="s">
        <v>8</v>
      </c>
      <c r="E809">
        <v>12466.64</v>
      </c>
    </row>
    <row r="810" spans="1:5">
      <c r="A810" t="s">
        <v>667</v>
      </c>
      <c r="B810" t="s">
        <v>119</v>
      </c>
      <c r="C810">
        <v>2011</v>
      </c>
      <c r="D810" t="s">
        <v>19</v>
      </c>
      <c r="E810">
        <v>6654.46</v>
      </c>
    </row>
    <row r="811" spans="1:5">
      <c r="A811" t="s">
        <v>667</v>
      </c>
      <c r="B811" t="s">
        <v>119</v>
      </c>
      <c r="C811">
        <v>2011</v>
      </c>
      <c r="D811" t="s">
        <v>20</v>
      </c>
      <c r="E811">
        <v>23540.41</v>
      </c>
    </row>
    <row r="812" spans="1:5">
      <c r="A812" t="s">
        <v>667</v>
      </c>
      <c r="B812" t="s">
        <v>119</v>
      </c>
      <c r="C812">
        <v>2010</v>
      </c>
      <c r="D812" t="s">
        <v>21</v>
      </c>
      <c r="E812">
        <v>24679.47</v>
      </c>
    </row>
    <row r="813" spans="1:5">
      <c r="A813" t="s">
        <v>667</v>
      </c>
      <c r="B813" t="s">
        <v>119</v>
      </c>
      <c r="C813">
        <v>2010</v>
      </c>
      <c r="D813" t="s">
        <v>8</v>
      </c>
      <c r="E813">
        <v>23512.175999999999</v>
      </c>
    </row>
    <row r="814" spans="1:5">
      <c r="A814" t="s">
        <v>667</v>
      </c>
      <c r="B814" t="s">
        <v>119</v>
      </c>
      <c r="C814">
        <v>2010</v>
      </c>
      <c r="D814" t="s">
        <v>19</v>
      </c>
      <c r="E814">
        <v>9829.1630000000005</v>
      </c>
    </row>
    <row r="815" spans="1:5">
      <c r="A815" t="s">
        <v>667</v>
      </c>
      <c r="B815" t="s">
        <v>119</v>
      </c>
      <c r="C815">
        <v>2010</v>
      </c>
      <c r="D815" t="s">
        <v>20</v>
      </c>
      <c r="E815">
        <v>22293.73</v>
      </c>
    </row>
    <row r="816" spans="1:5">
      <c r="A816" t="s">
        <v>667</v>
      </c>
      <c r="B816" t="s">
        <v>119</v>
      </c>
      <c r="C816">
        <v>2009</v>
      </c>
      <c r="D816" t="s">
        <v>21</v>
      </c>
      <c r="E816">
        <v>22445.133999999998</v>
      </c>
    </row>
    <row r="817" spans="1:5">
      <c r="A817" t="s">
        <v>667</v>
      </c>
      <c r="B817" t="s">
        <v>119</v>
      </c>
      <c r="C817">
        <v>2009</v>
      </c>
      <c r="D817" t="s">
        <v>8</v>
      </c>
      <c r="E817">
        <v>25018.971000000001</v>
      </c>
    </row>
    <row r="818" spans="1:5">
      <c r="A818" t="s">
        <v>667</v>
      </c>
      <c r="B818" t="s">
        <v>119</v>
      </c>
      <c r="C818">
        <v>2009</v>
      </c>
      <c r="D818" t="s">
        <v>19</v>
      </c>
      <c r="E818">
        <v>14481.102999999999</v>
      </c>
    </row>
    <row r="819" spans="1:5">
      <c r="A819" t="s">
        <v>667</v>
      </c>
      <c r="B819" t="s">
        <v>119</v>
      </c>
      <c r="C819">
        <v>2009</v>
      </c>
      <c r="D819" t="s">
        <v>20</v>
      </c>
      <c r="E819">
        <v>25905.311000000002</v>
      </c>
    </row>
    <row r="820" spans="1:5">
      <c r="A820" t="s">
        <v>667</v>
      </c>
      <c r="B820" t="s">
        <v>119</v>
      </c>
      <c r="C820">
        <v>2008</v>
      </c>
      <c r="D820" t="s">
        <v>21</v>
      </c>
      <c r="E820">
        <v>20498.37</v>
      </c>
    </row>
    <row r="821" spans="1:5">
      <c r="A821" t="s">
        <v>667</v>
      </c>
      <c r="B821" t="s">
        <v>119</v>
      </c>
      <c r="C821">
        <v>2008</v>
      </c>
      <c r="D821" t="s">
        <v>8</v>
      </c>
      <c r="E821">
        <v>19996</v>
      </c>
    </row>
    <row r="822" spans="1:5">
      <c r="A822" t="s">
        <v>667</v>
      </c>
      <c r="B822" t="s">
        <v>119</v>
      </c>
      <c r="C822">
        <v>2008</v>
      </c>
      <c r="D822" t="s">
        <v>19</v>
      </c>
      <c r="E822">
        <v>4149.0240000000003</v>
      </c>
    </row>
    <row r="823" spans="1:5">
      <c r="A823" t="s">
        <v>667</v>
      </c>
      <c r="B823" t="s">
        <v>119</v>
      </c>
      <c r="C823">
        <v>2008</v>
      </c>
      <c r="D823" t="s">
        <v>20</v>
      </c>
      <c r="E823">
        <v>10472.6247</v>
      </c>
    </row>
    <row r="824" spans="1:5">
      <c r="A824" t="s">
        <v>668</v>
      </c>
      <c r="B824" t="s">
        <v>119</v>
      </c>
      <c r="C824">
        <v>2024</v>
      </c>
      <c r="D824" t="s">
        <v>8</v>
      </c>
      <c r="E824">
        <v>1426.79</v>
      </c>
    </row>
    <row r="825" spans="1:5">
      <c r="A825" t="s">
        <v>668</v>
      </c>
      <c r="B825" t="s">
        <v>119</v>
      </c>
      <c r="C825">
        <v>2024</v>
      </c>
      <c r="D825" t="s">
        <v>19</v>
      </c>
      <c r="E825">
        <v>1852.5060399999959</v>
      </c>
    </row>
    <row r="826" spans="1:5">
      <c r="A826" t="s">
        <v>668</v>
      </c>
      <c r="B826" t="s">
        <v>119</v>
      </c>
      <c r="C826">
        <v>2024</v>
      </c>
      <c r="D826" t="s">
        <v>20</v>
      </c>
      <c r="E826">
        <v>3671.1390000000001</v>
      </c>
    </row>
    <row r="827" spans="1:5">
      <c r="A827" t="s">
        <v>668</v>
      </c>
      <c r="B827" t="s">
        <v>119</v>
      </c>
      <c r="C827">
        <v>2023</v>
      </c>
      <c r="D827" t="s">
        <v>21</v>
      </c>
      <c r="E827">
        <v>1660.9870000000001</v>
      </c>
    </row>
    <row r="828" spans="1:5">
      <c r="A828" t="s">
        <v>668</v>
      </c>
      <c r="B828" t="s">
        <v>119</v>
      </c>
      <c r="C828">
        <v>2023</v>
      </c>
      <c r="D828" t="s">
        <v>8</v>
      </c>
      <c r="E828">
        <v>2067.8881600000022</v>
      </c>
    </row>
    <row r="829" spans="1:5">
      <c r="A829" t="s">
        <v>668</v>
      </c>
      <c r="B829" t="s">
        <v>119</v>
      </c>
      <c r="C829">
        <v>2023</v>
      </c>
      <c r="D829" t="s">
        <v>19</v>
      </c>
      <c r="E829">
        <v>3269.7750000000001</v>
      </c>
    </row>
    <row r="830" spans="1:5">
      <c r="A830" t="s">
        <v>668</v>
      </c>
      <c r="B830" t="s">
        <v>119</v>
      </c>
      <c r="C830">
        <v>2023</v>
      </c>
      <c r="D830" t="s">
        <v>20</v>
      </c>
      <c r="E830">
        <v>2642.9761800000001</v>
      </c>
    </row>
    <row r="831" spans="1:5">
      <c r="A831" t="s">
        <v>668</v>
      </c>
      <c r="B831" t="s">
        <v>119</v>
      </c>
      <c r="C831">
        <v>2022</v>
      </c>
      <c r="D831" t="s">
        <v>21</v>
      </c>
      <c r="E831">
        <v>1286.19</v>
      </c>
    </row>
    <row r="832" spans="1:5">
      <c r="A832" t="s">
        <v>668</v>
      </c>
      <c r="B832" t="s">
        <v>119</v>
      </c>
      <c r="C832">
        <v>2022</v>
      </c>
      <c r="D832" t="s">
        <v>8</v>
      </c>
      <c r="E832">
        <v>1716</v>
      </c>
    </row>
    <row r="833" spans="1:5">
      <c r="A833" t="s">
        <v>668</v>
      </c>
      <c r="B833" t="s">
        <v>119</v>
      </c>
      <c r="C833">
        <v>2022</v>
      </c>
      <c r="D833" t="s">
        <v>19</v>
      </c>
      <c r="E833">
        <v>0</v>
      </c>
    </row>
    <row r="834" spans="1:5">
      <c r="A834" t="s">
        <v>668</v>
      </c>
      <c r="B834" t="s">
        <v>119</v>
      </c>
      <c r="C834">
        <v>2022</v>
      </c>
      <c r="D834" t="s">
        <v>20</v>
      </c>
      <c r="E834">
        <v>0</v>
      </c>
    </row>
    <row r="835" spans="1:5">
      <c r="A835" t="s">
        <v>668</v>
      </c>
      <c r="B835" t="s">
        <v>119</v>
      </c>
      <c r="C835">
        <v>2021</v>
      </c>
      <c r="D835" t="s">
        <v>21</v>
      </c>
      <c r="E835">
        <v>0.1</v>
      </c>
    </row>
    <row r="836" spans="1:5">
      <c r="A836" t="s">
        <v>668</v>
      </c>
      <c r="B836" t="s">
        <v>119</v>
      </c>
      <c r="C836">
        <v>2021</v>
      </c>
      <c r="D836" t="s">
        <v>8</v>
      </c>
      <c r="E836">
        <v>0.127</v>
      </c>
    </row>
    <row r="837" spans="1:5">
      <c r="A837" t="s">
        <v>668</v>
      </c>
      <c r="B837" t="s">
        <v>119</v>
      </c>
      <c r="C837">
        <v>2021</v>
      </c>
      <c r="D837" t="s">
        <v>19</v>
      </c>
      <c r="E837">
        <v>4.1360000000000001</v>
      </c>
    </row>
    <row r="838" spans="1:5">
      <c r="A838" t="s">
        <v>668</v>
      </c>
      <c r="B838" t="s">
        <v>119</v>
      </c>
      <c r="C838">
        <v>2021</v>
      </c>
      <c r="D838" t="s">
        <v>20</v>
      </c>
      <c r="E838">
        <v>130.08099999999999</v>
      </c>
    </row>
    <row r="839" spans="1:5">
      <c r="A839" t="s">
        <v>668</v>
      </c>
      <c r="B839" t="s">
        <v>119</v>
      </c>
      <c r="C839">
        <v>2020</v>
      </c>
      <c r="D839" t="s">
        <v>21</v>
      </c>
      <c r="E839">
        <v>235.79300000000003</v>
      </c>
    </row>
    <row r="840" spans="1:5">
      <c r="A840" t="s">
        <v>668</v>
      </c>
      <c r="B840" t="s">
        <v>119</v>
      </c>
      <c r="C840">
        <v>2020</v>
      </c>
      <c r="D840" t="s">
        <v>8</v>
      </c>
      <c r="E840">
        <v>1957.806</v>
      </c>
    </row>
    <row r="841" spans="1:5">
      <c r="A841" t="s">
        <v>668</v>
      </c>
      <c r="B841" t="s">
        <v>119</v>
      </c>
      <c r="C841">
        <v>2020</v>
      </c>
      <c r="D841" t="s">
        <v>19</v>
      </c>
      <c r="E841">
        <v>1378.2739999999999</v>
      </c>
    </row>
    <row r="842" spans="1:5">
      <c r="A842" t="s">
        <v>668</v>
      </c>
      <c r="B842" t="s">
        <v>119</v>
      </c>
      <c r="C842">
        <v>2020</v>
      </c>
      <c r="D842" t="s">
        <v>20</v>
      </c>
      <c r="E842">
        <v>3961.931</v>
      </c>
    </row>
    <row r="843" spans="1:5">
      <c r="A843" t="s">
        <v>668</v>
      </c>
      <c r="B843" t="s">
        <v>119</v>
      </c>
      <c r="C843">
        <v>2019</v>
      </c>
      <c r="D843" t="s">
        <v>21</v>
      </c>
      <c r="E843">
        <v>1601.3140000000001</v>
      </c>
    </row>
    <row r="844" spans="1:5">
      <c r="A844" t="s">
        <v>668</v>
      </c>
      <c r="B844" t="s">
        <v>119</v>
      </c>
      <c r="C844">
        <v>2019</v>
      </c>
      <c r="D844" t="s">
        <v>8</v>
      </c>
      <c r="E844">
        <v>2674</v>
      </c>
    </row>
    <row r="845" spans="1:5">
      <c r="A845" t="s">
        <v>668</v>
      </c>
      <c r="B845" t="s">
        <v>119</v>
      </c>
      <c r="C845">
        <v>2019</v>
      </c>
      <c r="D845" t="s">
        <v>19</v>
      </c>
      <c r="E845">
        <v>3204</v>
      </c>
    </row>
    <row r="846" spans="1:5">
      <c r="A846" t="s">
        <v>668</v>
      </c>
      <c r="B846" t="s">
        <v>119</v>
      </c>
      <c r="C846">
        <v>2019</v>
      </c>
      <c r="D846" t="s">
        <v>20</v>
      </c>
      <c r="E846">
        <v>0</v>
      </c>
    </row>
    <row r="847" spans="1:5">
      <c r="A847" t="s">
        <v>668</v>
      </c>
      <c r="B847" t="s">
        <v>119</v>
      </c>
      <c r="C847">
        <v>2018</v>
      </c>
      <c r="D847" t="s">
        <v>21</v>
      </c>
      <c r="E847">
        <v>842.79200000000003</v>
      </c>
    </row>
    <row r="848" spans="1:5">
      <c r="A848" t="s">
        <v>668</v>
      </c>
      <c r="B848" t="s">
        <v>119</v>
      </c>
      <c r="C848">
        <v>2018</v>
      </c>
      <c r="D848" t="s">
        <v>8</v>
      </c>
      <c r="E848">
        <v>1258.6020000000001</v>
      </c>
    </row>
    <row r="849" spans="1:5">
      <c r="A849" t="s">
        <v>668</v>
      </c>
      <c r="B849" t="s">
        <v>119</v>
      </c>
      <c r="C849">
        <v>2018</v>
      </c>
      <c r="D849" t="s">
        <v>19</v>
      </c>
      <c r="E849">
        <v>1609.047</v>
      </c>
    </row>
    <row r="850" spans="1:5">
      <c r="A850" t="s">
        <v>668</v>
      </c>
      <c r="B850" t="s">
        <v>119</v>
      </c>
      <c r="C850">
        <v>2018</v>
      </c>
      <c r="D850" t="s">
        <v>20</v>
      </c>
      <c r="E850">
        <v>1989.287</v>
      </c>
    </row>
    <row r="851" spans="1:5">
      <c r="A851" t="s">
        <v>668</v>
      </c>
      <c r="B851" t="s">
        <v>119</v>
      </c>
      <c r="C851">
        <v>2017</v>
      </c>
      <c r="D851" t="s">
        <v>21</v>
      </c>
      <c r="E851">
        <v>910.34700000000021</v>
      </c>
    </row>
    <row r="852" spans="1:5">
      <c r="A852" t="s">
        <v>668</v>
      </c>
      <c r="B852" t="s">
        <v>119</v>
      </c>
      <c r="C852">
        <v>2017</v>
      </c>
      <c r="D852" t="s">
        <v>8</v>
      </c>
      <c r="E852">
        <v>1948.4420600000049</v>
      </c>
    </row>
    <row r="853" spans="1:5">
      <c r="A853" t="s">
        <v>668</v>
      </c>
      <c r="B853" t="s">
        <v>119</v>
      </c>
      <c r="C853">
        <v>2017</v>
      </c>
      <c r="D853" t="s">
        <v>19</v>
      </c>
      <c r="E853">
        <v>2232.6800000000003</v>
      </c>
    </row>
    <row r="854" spans="1:5">
      <c r="A854" t="s">
        <v>668</v>
      </c>
      <c r="B854" t="s">
        <v>119</v>
      </c>
      <c r="C854">
        <v>2017</v>
      </c>
      <c r="D854" t="s">
        <v>20</v>
      </c>
      <c r="E854">
        <v>2678.8649999999998</v>
      </c>
    </row>
    <row r="855" spans="1:5">
      <c r="A855" t="s">
        <v>668</v>
      </c>
      <c r="B855" t="s">
        <v>119</v>
      </c>
      <c r="C855">
        <v>2016</v>
      </c>
      <c r="D855" t="s">
        <v>21</v>
      </c>
      <c r="E855">
        <v>1670.991</v>
      </c>
    </row>
    <row r="856" spans="1:5">
      <c r="A856" t="s">
        <v>668</v>
      </c>
      <c r="B856" t="s">
        <v>119</v>
      </c>
      <c r="C856">
        <v>2016</v>
      </c>
      <c r="D856" t="s">
        <v>8</v>
      </c>
      <c r="E856">
        <v>2117.848</v>
      </c>
    </row>
    <row r="857" spans="1:5">
      <c r="A857" t="s">
        <v>668</v>
      </c>
      <c r="B857" t="s">
        <v>119</v>
      </c>
      <c r="C857">
        <v>2016</v>
      </c>
      <c r="D857" t="s">
        <v>19</v>
      </c>
      <c r="E857">
        <v>1934.76</v>
      </c>
    </row>
    <row r="858" spans="1:5">
      <c r="A858" t="s">
        <v>668</v>
      </c>
      <c r="B858" t="s">
        <v>119</v>
      </c>
      <c r="C858">
        <v>2016</v>
      </c>
      <c r="D858" t="s">
        <v>20</v>
      </c>
      <c r="E858">
        <v>2195</v>
      </c>
    </row>
    <row r="859" spans="1:5">
      <c r="A859" t="s">
        <v>668</v>
      </c>
      <c r="B859" t="s">
        <v>119</v>
      </c>
      <c r="C859">
        <v>2015</v>
      </c>
      <c r="D859" t="s">
        <v>21</v>
      </c>
      <c r="E859">
        <v>1142.2</v>
      </c>
    </row>
    <row r="860" spans="1:5">
      <c r="A860" t="s">
        <v>668</v>
      </c>
      <c r="B860" t="s">
        <v>119</v>
      </c>
      <c r="C860">
        <v>2015</v>
      </c>
      <c r="D860" t="s">
        <v>8</v>
      </c>
      <c r="E860">
        <v>1785.8499354838711</v>
      </c>
    </row>
    <row r="861" spans="1:5">
      <c r="A861" t="s">
        <v>668</v>
      </c>
      <c r="B861" t="s">
        <v>119</v>
      </c>
      <c r="C861">
        <v>2015</v>
      </c>
      <c r="D861" t="s">
        <v>19</v>
      </c>
      <c r="E861">
        <v>2942.3235483870967</v>
      </c>
    </row>
    <row r="862" spans="1:5">
      <c r="A862" t="s">
        <v>668</v>
      </c>
      <c r="B862" t="s">
        <v>119</v>
      </c>
      <c r="C862">
        <v>2015</v>
      </c>
      <c r="D862" t="s">
        <v>20</v>
      </c>
      <c r="E862">
        <v>2784.3999999999996</v>
      </c>
    </row>
    <row r="863" spans="1:5">
      <c r="A863" t="s">
        <v>668</v>
      </c>
      <c r="B863" t="s">
        <v>119</v>
      </c>
      <c r="C863">
        <v>2014</v>
      </c>
      <c r="D863" t="s">
        <v>21</v>
      </c>
      <c r="E863">
        <v>1795.9359999999999</v>
      </c>
    </row>
    <row r="864" spans="1:5">
      <c r="A864" t="s">
        <v>668</v>
      </c>
      <c r="B864" t="s">
        <v>119</v>
      </c>
      <c r="C864">
        <v>2014</v>
      </c>
      <c r="D864" t="s">
        <v>8</v>
      </c>
      <c r="E864">
        <v>3310.518</v>
      </c>
    </row>
    <row r="865" spans="1:5">
      <c r="A865" t="s">
        <v>668</v>
      </c>
      <c r="B865" t="s">
        <v>119</v>
      </c>
      <c r="C865">
        <v>2014</v>
      </c>
      <c r="D865" t="s">
        <v>19</v>
      </c>
      <c r="E865">
        <v>2529.1208999999999</v>
      </c>
    </row>
    <row r="866" spans="1:5">
      <c r="A866" t="s">
        <v>668</v>
      </c>
      <c r="B866" t="s">
        <v>119</v>
      </c>
      <c r="C866">
        <v>2014</v>
      </c>
      <c r="D866" t="s">
        <v>20</v>
      </c>
      <c r="E866">
        <v>2696.4700000000003</v>
      </c>
    </row>
    <row r="867" spans="1:5">
      <c r="A867" t="s">
        <v>668</v>
      </c>
      <c r="B867" t="s">
        <v>119</v>
      </c>
      <c r="C867">
        <v>2013</v>
      </c>
      <c r="D867" t="s">
        <v>21</v>
      </c>
      <c r="E867">
        <v>651.41999999999996</v>
      </c>
    </row>
    <row r="868" spans="1:5">
      <c r="A868" t="s">
        <v>668</v>
      </c>
      <c r="B868" t="s">
        <v>119</v>
      </c>
      <c r="C868">
        <v>2013</v>
      </c>
      <c r="D868" t="s">
        <v>8</v>
      </c>
      <c r="E868">
        <v>2342.3100000000004</v>
      </c>
    </row>
    <row r="869" spans="1:5">
      <c r="A869" t="s">
        <v>668</v>
      </c>
      <c r="B869" t="s">
        <v>119</v>
      </c>
      <c r="C869">
        <v>2013</v>
      </c>
      <c r="D869" t="s">
        <v>19</v>
      </c>
      <c r="E869">
        <v>2855</v>
      </c>
    </row>
    <row r="870" spans="1:5">
      <c r="A870" t="s">
        <v>668</v>
      </c>
      <c r="B870" t="s">
        <v>119</v>
      </c>
      <c r="C870">
        <v>2013</v>
      </c>
      <c r="D870" t="s">
        <v>20</v>
      </c>
      <c r="E870">
        <v>3170.2169999999996</v>
      </c>
    </row>
    <row r="871" spans="1:5">
      <c r="A871" t="s">
        <v>668</v>
      </c>
      <c r="B871" t="s">
        <v>119</v>
      </c>
      <c r="C871">
        <v>2012</v>
      </c>
      <c r="D871" t="s">
        <v>21</v>
      </c>
      <c r="E871">
        <v>785.61</v>
      </c>
    </row>
    <row r="872" spans="1:5">
      <c r="A872" t="s">
        <v>668</v>
      </c>
      <c r="B872" t="s">
        <v>119</v>
      </c>
      <c r="C872">
        <v>2012</v>
      </c>
      <c r="D872" t="s">
        <v>8</v>
      </c>
      <c r="E872">
        <v>1171.7249999999999</v>
      </c>
    </row>
    <row r="873" spans="1:5">
      <c r="A873" t="s">
        <v>668</v>
      </c>
      <c r="B873" t="s">
        <v>119</v>
      </c>
      <c r="C873">
        <v>2012</v>
      </c>
      <c r="D873" t="s">
        <v>19</v>
      </c>
      <c r="E873">
        <v>3009</v>
      </c>
    </row>
    <row r="874" spans="1:5">
      <c r="A874" t="s">
        <v>668</v>
      </c>
      <c r="B874" t="s">
        <v>119</v>
      </c>
      <c r="C874">
        <v>2012</v>
      </c>
      <c r="D874" t="s">
        <v>20</v>
      </c>
      <c r="E874">
        <v>3816</v>
      </c>
    </row>
    <row r="875" spans="1:5">
      <c r="A875" t="s">
        <v>668</v>
      </c>
      <c r="B875" t="s">
        <v>119</v>
      </c>
      <c r="C875">
        <v>2011</v>
      </c>
      <c r="D875" t="s">
        <v>21</v>
      </c>
      <c r="E875">
        <v>1046</v>
      </c>
    </row>
    <row r="876" spans="1:5">
      <c r="A876" t="s">
        <v>668</v>
      </c>
      <c r="B876" t="s">
        <v>119</v>
      </c>
      <c r="C876">
        <v>2011</v>
      </c>
      <c r="D876" t="s">
        <v>8</v>
      </c>
      <c r="E876">
        <v>261</v>
      </c>
    </row>
    <row r="877" spans="1:5">
      <c r="A877" t="s">
        <v>668</v>
      </c>
      <c r="B877" t="s">
        <v>119</v>
      </c>
      <c r="C877">
        <v>2011</v>
      </c>
      <c r="D877" t="s">
        <v>19</v>
      </c>
      <c r="E877">
        <v>142</v>
      </c>
    </row>
    <row r="878" spans="1:5">
      <c r="A878" t="s">
        <v>668</v>
      </c>
      <c r="B878" t="s">
        <v>119</v>
      </c>
      <c r="C878">
        <v>2011</v>
      </c>
      <c r="D878" t="s">
        <v>20</v>
      </c>
      <c r="E878">
        <v>805</v>
      </c>
    </row>
    <row r="879" spans="1:5">
      <c r="A879" t="s">
        <v>668</v>
      </c>
      <c r="B879" t="s">
        <v>119</v>
      </c>
      <c r="C879">
        <v>2010</v>
      </c>
      <c r="D879" t="s">
        <v>21</v>
      </c>
      <c r="E879">
        <v>0</v>
      </c>
    </row>
    <row r="880" spans="1:5">
      <c r="A880" t="s">
        <v>668</v>
      </c>
      <c r="B880" t="s">
        <v>119</v>
      </c>
      <c r="C880">
        <v>2010</v>
      </c>
      <c r="D880" t="s">
        <v>8</v>
      </c>
      <c r="E880">
        <v>1677</v>
      </c>
    </row>
    <row r="881" spans="1:5">
      <c r="A881" t="s">
        <v>668</v>
      </c>
      <c r="B881" t="s">
        <v>119</v>
      </c>
      <c r="C881">
        <v>2010</v>
      </c>
      <c r="D881" t="s">
        <v>19</v>
      </c>
      <c r="E881">
        <v>777</v>
      </c>
    </row>
    <row r="882" spans="1:5">
      <c r="A882" t="s">
        <v>668</v>
      </c>
      <c r="B882" t="s">
        <v>119</v>
      </c>
      <c r="C882">
        <v>2010</v>
      </c>
      <c r="D882" t="s">
        <v>20</v>
      </c>
      <c r="E882">
        <v>2343</v>
      </c>
    </row>
    <row r="883" spans="1:5">
      <c r="A883" t="s">
        <v>668</v>
      </c>
      <c r="B883" t="s">
        <v>119</v>
      </c>
      <c r="C883">
        <v>2009</v>
      </c>
      <c r="D883" t="s">
        <v>21</v>
      </c>
      <c r="E883">
        <v>503</v>
      </c>
    </row>
    <row r="884" spans="1:5">
      <c r="A884" t="s">
        <v>668</v>
      </c>
      <c r="B884" t="s">
        <v>119</v>
      </c>
      <c r="C884">
        <v>2009</v>
      </c>
      <c r="D884" t="s">
        <v>8</v>
      </c>
      <c r="E884">
        <v>1944</v>
      </c>
    </row>
    <row r="885" spans="1:5">
      <c r="A885" t="s">
        <v>68</v>
      </c>
      <c r="B885" t="s">
        <v>119</v>
      </c>
      <c r="C885">
        <v>2024</v>
      </c>
      <c r="D885" t="s">
        <v>8</v>
      </c>
      <c r="E885">
        <v>5157.3999999999996</v>
      </c>
    </row>
    <row r="886" spans="1:5">
      <c r="A886" t="s">
        <v>68</v>
      </c>
      <c r="B886" t="s">
        <v>119</v>
      </c>
      <c r="C886">
        <v>2024</v>
      </c>
      <c r="D886" t="s">
        <v>19</v>
      </c>
      <c r="E886">
        <v>5917</v>
      </c>
    </row>
    <row r="887" spans="1:5">
      <c r="A887" t="s">
        <v>68</v>
      </c>
      <c r="B887" t="s">
        <v>119</v>
      </c>
      <c r="C887">
        <v>2024</v>
      </c>
      <c r="D887" t="s">
        <v>20</v>
      </c>
      <c r="E887">
        <v>2426.4</v>
      </c>
    </row>
    <row r="888" spans="1:5">
      <c r="A888" t="s">
        <v>68</v>
      </c>
      <c r="B888" t="s">
        <v>119</v>
      </c>
      <c r="C888">
        <v>2023</v>
      </c>
      <c r="D888" t="s">
        <v>21</v>
      </c>
      <c r="E888">
        <v>1071.8</v>
      </c>
    </row>
    <row r="889" spans="1:5">
      <c r="A889" t="s">
        <v>68</v>
      </c>
      <c r="B889" t="s">
        <v>119</v>
      </c>
      <c r="C889">
        <v>2023</v>
      </c>
      <c r="D889" t="s">
        <v>8</v>
      </c>
      <c r="E889">
        <v>849.5</v>
      </c>
    </row>
    <row r="890" spans="1:5">
      <c r="A890" t="s">
        <v>68</v>
      </c>
      <c r="B890" t="s">
        <v>119</v>
      </c>
      <c r="C890">
        <v>2023</v>
      </c>
      <c r="D890" t="s">
        <v>19</v>
      </c>
      <c r="E890">
        <v>109</v>
      </c>
    </row>
    <row r="891" spans="1:5">
      <c r="A891" t="s">
        <v>68</v>
      </c>
      <c r="B891" t="s">
        <v>119</v>
      </c>
      <c r="C891">
        <v>2023</v>
      </c>
      <c r="D891" t="s">
        <v>20</v>
      </c>
      <c r="E891">
        <v>2151.1</v>
      </c>
    </row>
    <row r="892" spans="1:5">
      <c r="A892" t="s">
        <v>68</v>
      </c>
      <c r="B892" t="s">
        <v>119</v>
      </c>
      <c r="C892">
        <v>2022</v>
      </c>
      <c r="D892" t="s">
        <v>21</v>
      </c>
      <c r="E892">
        <v>6402.9</v>
      </c>
    </row>
    <row r="893" spans="1:5">
      <c r="A893" t="s">
        <v>68</v>
      </c>
      <c r="B893" t="s">
        <v>119</v>
      </c>
      <c r="C893">
        <v>2022</v>
      </c>
      <c r="D893" t="s">
        <v>8</v>
      </c>
      <c r="E893">
        <v>7454</v>
      </c>
    </row>
    <row r="894" spans="1:5">
      <c r="A894" t="s">
        <v>68</v>
      </c>
      <c r="B894" t="s">
        <v>119</v>
      </c>
      <c r="C894">
        <v>2022</v>
      </c>
      <c r="D894" t="s">
        <v>19</v>
      </c>
      <c r="E894">
        <v>11440</v>
      </c>
    </row>
    <row r="895" spans="1:5">
      <c r="A895" t="s">
        <v>68</v>
      </c>
      <c r="B895" t="s">
        <v>119</v>
      </c>
      <c r="C895">
        <v>2022</v>
      </c>
      <c r="D895" t="s">
        <v>20</v>
      </c>
      <c r="E895">
        <v>10404.6</v>
      </c>
    </row>
    <row r="896" spans="1:5">
      <c r="A896" t="s">
        <v>68</v>
      </c>
      <c r="B896" t="s">
        <v>119</v>
      </c>
      <c r="C896">
        <v>2021</v>
      </c>
      <c r="D896" t="s">
        <v>21</v>
      </c>
      <c r="E896">
        <v>11156.1</v>
      </c>
    </row>
    <row r="897" spans="1:5">
      <c r="A897" t="s">
        <v>68</v>
      </c>
      <c r="B897" t="s">
        <v>119</v>
      </c>
      <c r="C897">
        <v>2021</v>
      </c>
      <c r="D897" t="s">
        <v>8</v>
      </c>
      <c r="E897">
        <v>10878.5</v>
      </c>
    </row>
    <row r="898" spans="1:5">
      <c r="A898" t="s">
        <v>68</v>
      </c>
      <c r="B898" t="s">
        <v>119</v>
      </c>
      <c r="C898">
        <v>2021</v>
      </c>
      <c r="D898" t="s">
        <v>19</v>
      </c>
      <c r="E898">
        <v>9127.9</v>
      </c>
    </row>
    <row r="899" spans="1:5">
      <c r="A899" t="s">
        <v>68</v>
      </c>
      <c r="B899" t="s">
        <v>119</v>
      </c>
      <c r="C899">
        <v>2021</v>
      </c>
      <c r="D899" t="s">
        <v>20</v>
      </c>
      <c r="E899">
        <v>6061.2</v>
      </c>
    </row>
    <row r="900" spans="1:5">
      <c r="A900" t="s">
        <v>68</v>
      </c>
      <c r="B900" t="s">
        <v>119</v>
      </c>
      <c r="C900">
        <v>2020</v>
      </c>
      <c r="D900" t="s">
        <v>21</v>
      </c>
      <c r="E900">
        <v>9048</v>
      </c>
    </row>
    <row r="901" spans="1:5">
      <c r="A901" t="s">
        <v>68</v>
      </c>
      <c r="B901" t="s">
        <v>119</v>
      </c>
      <c r="C901">
        <v>2020</v>
      </c>
      <c r="D901" t="s">
        <v>8</v>
      </c>
      <c r="E901">
        <v>9131</v>
      </c>
    </row>
    <row r="902" spans="1:5">
      <c r="A902" t="s">
        <v>68</v>
      </c>
      <c r="B902" t="s">
        <v>119</v>
      </c>
      <c r="C902">
        <v>2020</v>
      </c>
      <c r="D902" t="s">
        <v>19</v>
      </c>
      <c r="E902">
        <v>6173.3</v>
      </c>
    </row>
    <row r="903" spans="1:5">
      <c r="A903" t="s">
        <v>68</v>
      </c>
      <c r="B903" t="s">
        <v>119</v>
      </c>
      <c r="C903">
        <v>2020</v>
      </c>
      <c r="D903" t="s">
        <v>20</v>
      </c>
      <c r="E903">
        <v>6152.4</v>
      </c>
    </row>
    <row r="904" spans="1:5">
      <c r="A904" t="s">
        <v>68</v>
      </c>
      <c r="B904" t="s">
        <v>119</v>
      </c>
      <c r="C904">
        <v>2019</v>
      </c>
      <c r="D904" t="s">
        <v>21</v>
      </c>
      <c r="E904">
        <v>6485.3</v>
      </c>
    </row>
    <row r="905" spans="1:5">
      <c r="A905" t="s">
        <v>68</v>
      </c>
      <c r="B905" t="s">
        <v>119</v>
      </c>
      <c r="C905">
        <v>2019</v>
      </c>
      <c r="D905" t="s">
        <v>8</v>
      </c>
      <c r="E905">
        <v>6818.2</v>
      </c>
    </row>
    <row r="906" spans="1:5">
      <c r="A906" t="s">
        <v>68</v>
      </c>
      <c r="B906" t="s">
        <v>119</v>
      </c>
      <c r="C906">
        <v>2019</v>
      </c>
      <c r="D906" t="s">
        <v>19</v>
      </c>
      <c r="E906">
        <v>6522.9409999999998</v>
      </c>
    </row>
    <row r="907" spans="1:5">
      <c r="A907" t="s">
        <v>68</v>
      </c>
      <c r="B907" t="s">
        <v>119</v>
      </c>
      <c r="C907">
        <v>2019</v>
      </c>
      <c r="D907" t="s">
        <v>20</v>
      </c>
      <c r="E907">
        <v>7818.800000000002</v>
      </c>
    </row>
    <row r="908" spans="1:5">
      <c r="A908" t="s">
        <v>68</v>
      </c>
      <c r="B908" t="s">
        <v>119</v>
      </c>
      <c r="C908">
        <v>2018</v>
      </c>
      <c r="D908" t="s">
        <v>21</v>
      </c>
      <c r="E908">
        <v>7769.4</v>
      </c>
    </row>
    <row r="909" spans="1:5">
      <c r="A909" t="s">
        <v>68</v>
      </c>
      <c r="B909" t="s">
        <v>119</v>
      </c>
      <c r="C909">
        <v>2018</v>
      </c>
      <c r="D909" t="s">
        <v>8</v>
      </c>
      <c r="E909">
        <v>8419.2999999999993</v>
      </c>
    </row>
    <row r="910" spans="1:5">
      <c r="A910" t="s">
        <v>68</v>
      </c>
      <c r="B910" t="s">
        <v>119</v>
      </c>
      <c r="C910">
        <v>2018</v>
      </c>
      <c r="D910" t="s">
        <v>19</v>
      </c>
      <c r="E910">
        <v>2661</v>
      </c>
    </row>
    <row r="911" spans="1:5">
      <c r="A911" t="s">
        <v>68</v>
      </c>
      <c r="B911" t="s">
        <v>119</v>
      </c>
      <c r="C911">
        <v>2018</v>
      </c>
      <c r="D911" t="s">
        <v>20</v>
      </c>
      <c r="E911">
        <v>6740.5990000000002</v>
      </c>
    </row>
    <row r="912" spans="1:5">
      <c r="A912" t="s">
        <v>68</v>
      </c>
      <c r="B912" t="s">
        <v>119</v>
      </c>
      <c r="C912">
        <v>2017</v>
      </c>
      <c r="D912" t="s">
        <v>21</v>
      </c>
      <c r="E912">
        <v>6660.2</v>
      </c>
    </row>
    <row r="913" spans="1:5">
      <c r="A913" t="s">
        <v>68</v>
      </c>
      <c r="B913" t="s">
        <v>119</v>
      </c>
      <c r="C913">
        <v>2017</v>
      </c>
      <c r="D913" t="s">
        <v>8</v>
      </c>
      <c r="E913">
        <v>4196.5</v>
      </c>
    </row>
    <row r="914" spans="1:5">
      <c r="A914" t="s">
        <v>68</v>
      </c>
      <c r="B914" t="s">
        <v>119</v>
      </c>
      <c r="C914">
        <v>2017</v>
      </c>
      <c r="D914" t="s">
        <v>19</v>
      </c>
      <c r="E914">
        <v>611.70000000000005</v>
      </c>
    </row>
    <row r="915" spans="1:5">
      <c r="A915" t="s">
        <v>68</v>
      </c>
      <c r="B915" t="s">
        <v>119</v>
      </c>
      <c r="C915">
        <v>2017</v>
      </c>
      <c r="D915" t="s">
        <v>20</v>
      </c>
      <c r="E915">
        <v>4454.5</v>
      </c>
    </row>
    <row r="916" spans="1:5">
      <c r="A916" t="s">
        <v>68</v>
      </c>
      <c r="B916" t="s">
        <v>119</v>
      </c>
      <c r="C916">
        <v>2016</v>
      </c>
      <c r="D916" t="s">
        <v>21</v>
      </c>
      <c r="E916">
        <v>6218.1</v>
      </c>
    </row>
    <row r="917" spans="1:5">
      <c r="A917" t="s">
        <v>68</v>
      </c>
      <c r="B917" t="s">
        <v>119</v>
      </c>
      <c r="C917">
        <v>2016</v>
      </c>
      <c r="D917" t="s">
        <v>8</v>
      </c>
      <c r="E917">
        <v>5607.4</v>
      </c>
    </row>
    <row r="918" spans="1:5">
      <c r="A918" t="s">
        <v>68</v>
      </c>
      <c r="B918" t="s">
        <v>119</v>
      </c>
      <c r="C918">
        <v>2016</v>
      </c>
      <c r="D918" t="s">
        <v>19</v>
      </c>
      <c r="E918">
        <v>2702.9</v>
      </c>
    </row>
    <row r="919" spans="1:5">
      <c r="A919" t="s">
        <v>68</v>
      </c>
      <c r="B919" t="s">
        <v>119</v>
      </c>
      <c r="C919">
        <v>2016</v>
      </c>
      <c r="D919" t="s">
        <v>20</v>
      </c>
      <c r="E919">
        <v>6281.9</v>
      </c>
    </row>
    <row r="920" spans="1:5">
      <c r="A920" t="s">
        <v>68</v>
      </c>
      <c r="B920" t="s">
        <v>119</v>
      </c>
      <c r="C920">
        <v>2015</v>
      </c>
      <c r="D920" t="s">
        <v>21</v>
      </c>
      <c r="E920">
        <v>1058.5</v>
      </c>
    </row>
    <row r="921" spans="1:5">
      <c r="A921" t="s">
        <v>731</v>
      </c>
      <c r="B921" t="s">
        <v>119</v>
      </c>
      <c r="C921">
        <v>2024</v>
      </c>
      <c r="D921" t="s">
        <v>8</v>
      </c>
      <c r="E921">
        <v>31567.5</v>
      </c>
    </row>
    <row r="922" spans="1:5">
      <c r="A922" t="s">
        <v>731</v>
      </c>
      <c r="B922" t="s">
        <v>119</v>
      </c>
      <c r="C922">
        <v>2024</v>
      </c>
      <c r="D922" t="s">
        <v>19</v>
      </c>
      <c r="E922">
        <v>24990</v>
      </c>
    </row>
    <row r="923" spans="1:5">
      <c r="A923" t="s">
        <v>731</v>
      </c>
      <c r="B923" t="s">
        <v>119</v>
      </c>
      <c r="C923">
        <v>2024</v>
      </c>
      <c r="D923" t="s">
        <v>20</v>
      </c>
      <c r="E923">
        <v>31316.400000000001</v>
      </c>
    </row>
    <row r="924" spans="1:5">
      <c r="A924" t="s">
        <v>731</v>
      </c>
      <c r="B924" t="s">
        <v>119</v>
      </c>
      <c r="C924">
        <v>2023</v>
      </c>
      <c r="D924" t="s">
        <v>21</v>
      </c>
      <c r="E924">
        <v>20957.699999999997</v>
      </c>
    </row>
    <row r="925" spans="1:5">
      <c r="A925" t="s">
        <v>731</v>
      </c>
      <c r="B925" t="s">
        <v>119</v>
      </c>
      <c r="C925">
        <v>2023</v>
      </c>
      <c r="D925" t="s">
        <v>8</v>
      </c>
      <c r="E925">
        <v>3048.4</v>
      </c>
    </row>
    <row r="926" spans="1:5">
      <c r="A926" t="s">
        <v>519</v>
      </c>
      <c r="B926" t="s">
        <v>119</v>
      </c>
      <c r="C926">
        <v>2024</v>
      </c>
      <c r="D926" t="s">
        <v>8</v>
      </c>
      <c r="E926">
        <v>42456.77</v>
      </c>
    </row>
    <row r="927" spans="1:5">
      <c r="A927" t="s">
        <v>519</v>
      </c>
      <c r="B927" t="s">
        <v>119</v>
      </c>
      <c r="C927">
        <v>2024</v>
      </c>
      <c r="D927" t="s">
        <v>19</v>
      </c>
      <c r="E927">
        <v>42049.45</v>
      </c>
    </row>
    <row r="928" spans="1:5">
      <c r="A928" t="s">
        <v>519</v>
      </c>
      <c r="B928" t="s">
        <v>119</v>
      </c>
      <c r="C928">
        <v>2024</v>
      </c>
      <c r="D928" t="s">
        <v>20</v>
      </c>
      <c r="E928">
        <v>43962.19</v>
      </c>
    </row>
    <row r="929" spans="1:5">
      <c r="A929" t="s">
        <v>519</v>
      </c>
      <c r="B929" t="s">
        <v>119</v>
      </c>
      <c r="C929">
        <v>2023</v>
      </c>
      <c r="D929" t="s">
        <v>21</v>
      </c>
      <c r="E929">
        <v>25665.09</v>
      </c>
    </row>
    <row r="930" spans="1:5">
      <c r="A930" t="s">
        <v>519</v>
      </c>
      <c r="B930" t="s">
        <v>119</v>
      </c>
      <c r="C930">
        <v>2023</v>
      </c>
      <c r="D930" t="s">
        <v>8</v>
      </c>
      <c r="E930">
        <v>39368.080000000002</v>
      </c>
    </row>
    <row r="931" spans="1:5">
      <c r="A931" t="s">
        <v>519</v>
      </c>
      <c r="B931" t="s">
        <v>119</v>
      </c>
      <c r="C931">
        <v>2023</v>
      </c>
      <c r="D931" t="s">
        <v>19</v>
      </c>
      <c r="E931">
        <v>35822.589999999997</v>
      </c>
    </row>
    <row r="932" spans="1:5">
      <c r="A932" t="s">
        <v>519</v>
      </c>
      <c r="B932" t="s">
        <v>119</v>
      </c>
      <c r="C932">
        <v>2023</v>
      </c>
      <c r="D932" t="s">
        <v>20</v>
      </c>
      <c r="E932">
        <v>39930.17</v>
      </c>
    </row>
    <row r="933" spans="1:5">
      <c r="A933" t="s">
        <v>519</v>
      </c>
      <c r="B933" t="s">
        <v>119</v>
      </c>
      <c r="C933">
        <v>2022</v>
      </c>
      <c r="D933" t="s">
        <v>21</v>
      </c>
      <c r="E933">
        <v>37040.86</v>
      </c>
    </row>
    <row r="934" spans="1:5">
      <c r="A934" t="s">
        <v>519</v>
      </c>
      <c r="B934" t="s">
        <v>119</v>
      </c>
      <c r="C934">
        <v>2022</v>
      </c>
      <c r="D934" t="s">
        <v>8</v>
      </c>
      <c r="E934">
        <v>44532</v>
      </c>
    </row>
    <row r="935" spans="1:5">
      <c r="A935" t="s">
        <v>519</v>
      </c>
      <c r="B935" t="s">
        <v>119</v>
      </c>
      <c r="C935">
        <v>2022</v>
      </c>
      <c r="D935" t="s">
        <v>19</v>
      </c>
      <c r="E935">
        <v>42808.5</v>
      </c>
    </row>
    <row r="936" spans="1:5">
      <c r="A936" t="s">
        <v>519</v>
      </c>
      <c r="B936" t="s">
        <v>119</v>
      </c>
      <c r="C936">
        <v>2022</v>
      </c>
      <c r="D936" t="s">
        <v>20</v>
      </c>
      <c r="E936">
        <v>40425.949999999997</v>
      </c>
    </row>
    <row r="937" spans="1:5">
      <c r="A937" t="s">
        <v>519</v>
      </c>
      <c r="B937" t="s">
        <v>119</v>
      </c>
      <c r="C937">
        <v>2021</v>
      </c>
      <c r="D937" t="s">
        <v>21</v>
      </c>
      <c r="E937">
        <v>26933.200000000001</v>
      </c>
    </row>
    <row r="938" spans="1:5">
      <c r="A938" t="s">
        <v>519</v>
      </c>
      <c r="B938" t="s">
        <v>119</v>
      </c>
      <c r="C938">
        <v>2021</v>
      </c>
      <c r="D938" t="s">
        <v>8</v>
      </c>
      <c r="E938">
        <v>25784.377</v>
      </c>
    </row>
    <row r="939" spans="1:5">
      <c r="A939" t="s">
        <v>69</v>
      </c>
      <c r="B939" t="s">
        <v>129</v>
      </c>
      <c r="C939">
        <v>2024</v>
      </c>
      <c r="D939" t="s">
        <v>8</v>
      </c>
      <c r="E939">
        <v>3758.009</v>
      </c>
    </row>
    <row r="940" spans="1:5">
      <c r="A940" t="s">
        <v>69</v>
      </c>
      <c r="B940" t="s">
        <v>129</v>
      </c>
      <c r="C940">
        <v>2024</v>
      </c>
      <c r="D940" t="s">
        <v>19</v>
      </c>
      <c r="E940">
        <v>3661.8389999999999</v>
      </c>
    </row>
    <row r="941" spans="1:5">
      <c r="A941" t="s">
        <v>69</v>
      </c>
      <c r="B941" t="s">
        <v>129</v>
      </c>
      <c r="C941">
        <v>2024</v>
      </c>
      <c r="D941" t="s">
        <v>20</v>
      </c>
      <c r="E941">
        <v>4364.1809999999996</v>
      </c>
    </row>
    <row r="942" spans="1:5">
      <c r="A942" t="s">
        <v>69</v>
      </c>
      <c r="B942" t="s">
        <v>129</v>
      </c>
      <c r="C942">
        <v>2023</v>
      </c>
      <c r="D942" t="s">
        <v>21</v>
      </c>
      <c r="E942">
        <v>4492.4920000000002</v>
      </c>
    </row>
    <row r="943" spans="1:5">
      <c r="A943" t="s">
        <v>69</v>
      </c>
      <c r="B943" t="s">
        <v>129</v>
      </c>
      <c r="C943">
        <v>2023</v>
      </c>
      <c r="D943" t="s">
        <v>8</v>
      </c>
      <c r="E943">
        <v>3940.3319999999999</v>
      </c>
    </row>
    <row r="944" spans="1:5">
      <c r="A944" t="s">
        <v>69</v>
      </c>
      <c r="B944" t="s">
        <v>129</v>
      </c>
      <c r="C944">
        <v>2023</v>
      </c>
      <c r="D944" t="s">
        <v>19</v>
      </c>
      <c r="E944">
        <v>3470.1</v>
      </c>
    </row>
    <row r="945" spans="1:5">
      <c r="A945" t="s">
        <v>69</v>
      </c>
      <c r="B945" t="s">
        <v>129</v>
      </c>
      <c r="C945">
        <v>2023</v>
      </c>
      <c r="D945" t="s">
        <v>20</v>
      </c>
      <c r="E945">
        <v>4107.3370000000004</v>
      </c>
    </row>
    <row r="946" spans="1:5">
      <c r="A946" t="s">
        <v>69</v>
      </c>
      <c r="B946" t="s">
        <v>129</v>
      </c>
      <c r="C946">
        <v>2022</v>
      </c>
      <c r="D946" t="s">
        <v>21</v>
      </c>
      <c r="E946">
        <v>4401.0479999999998</v>
      </c>
    </row>
    <row r="947" spans="1:5">
      <c r="A947" t="s">
        <v>69</v>
      </c>
      <c r="B947" t="s">
        <v>129</v>
      </c>
      <c r="C947">
        <v>2022</v>
      </c>
      <c r="D947" t="s">
        <v>8</v>
      </c>
      <c r="E947">
        <v>3742</v>
      </c>
    </row>
    <row r="948" spans="1:5">
      <c r="A948" t="s">
        <v>69</v>
      </c>
      <c r="B948" t="s">
        <v>129</v>
      </c>
      <c r="C948">
        <v>2022</v>
      </c>
      <c r="D948" t="s">
        <v>19</v>
      </c>
      <c r="E948">
        <v>3909.9639999999999</v>
      </c>
    </row>
    <row r="949" spans="1:5">
      <c r="A949" t="s">
        <v>69</v>
      </c>
      <c r="B949" t="s">
        <v>129</v>
      </c>
      <c r="C949">
        <v>2022</v>
      </c>
      <c r="D949" t="s">
        <v>20</v>
      </c>
      <c r="E949">
        <v>4123.1059999999998</v>
      </c>
    </row>
    <row r="950" spans="1:5">
      <c r="A950" t="s">
        <v>69</v>
      </c>
      <c r="B950" t="s">
        <v>129</v>
      </c>
      <c r="C950">
        <v>2021</v>
      </c>
      <c r="D950" t="s">
        <v>21</v>
      </c>
      <c r="E950">
        <v>4278.2960000000003</v>
      </c>
    </row>
    <row r="951" spans="1:5">
      <c r="A951" t="s">
        <v>69</v>
      </c>
      <c r="B951" t="s">
        <v>129</v>
      </c>
      <c r="C951">
        <v>2021</v>
      </c>
      <c r="D951" t="s">
        <v>8</v>
      </c>
      <c r="E951">
        <v>3781.172</v>
      </c>
    </row>
    <row r="952" spans="1:5">
      <c r="A952" t="s">
        <v>69</v>
      </c>
      <c r="B952" t="s">
        <v>129</v>
      </c>
      <c r="C952">
        <v>2021</v>
      </c>
      <c r="D952" t="s">
        <v>19</v>
      </c>
      <c r="E952">
        <v>3574.7379999999998</v>
      </c>
    </row>
    <row r="953" spans="1:5">
      <c r="A953" t="s">
        <v>69</v>
      </c>
      <c r="B953" t="s">
        <v>129</v>
      </c>
      <c r="C953">
        <v>2021</v>
      </c>
      <c r="D953" t="s">
        <v>20</v>
      </c>
      <c r="E953">
        <v>4044.4589999999998</v>
      </c>
    </row>
    <row r="954" spans="1:5">
      <c r="A954" t="s">
        <v>69</v>
      </c>
      <c r="B954" t="s">
        <v>129</v>
      </c>
      <c r="C954">
        <v>2020</v>
      </c>
      <c r="D954" t="s">
        <v>21</v>
      </c>
      <c r="E954">
        <v>4501.4380000000001</v>
      </c>
    </row>
    <row r="955" spans="1:5">
      <c r="A955" t="s">
        <v>69</v>
      </c>
      <c r="B955" t="s">
        <v>129</v>
      </c>
      <c r="C955">
        <v>2020</v>
      </c>
      <c r="D955" t="s">
        <v>8</v>
      </c>
      <c r="E955">
        <v>3640.3620000000001</v>
      </c>
    </row>
    <row r="956" spans="1:5">
      <c r="A956" t="s">
        <v>69</v>
      </c>
      <c r="B956" t="s">
        <v>129</v>
      </c>
      <c r="C956">
        <v>2020</v>
      </c>
      <c r="D956" t="s">
        <v>19</v>
      </c>
      <c r="E956">
        <v>3788.3449999999998</v>
      </c>
    </row>
    <row r="957" spans="1:5">
      <c r="A957" t="s">
        <v>69</v>
      </c>
      <c r="B957" t="s">
        <v>129</v>
      </c>
      <c r="C957">
        <v>2020</v>
      </c>
      <c r="D957" t="s">
        <v>20</v>
      </c>
      <c r="E957">
        <v>3995.3379999999902</v>
      </c>
    </row>
    <row r="958" spans="1:5">
      <c r="A958" t="s">
        <v>69</v>
      </c>
      <c r="B958" t="s">
        <v>129</v>
      </c>
      <c r="C958">
        <v>2019</v>
      </c>
      <c r="D958" t="s">
        <v>21</v>
      </c>
      <c r="E958">
        <v>3800.7579999999998</v>
      </c>
    </row>
    <row r="959" spans="1:5">
      <c r="A959" t="s">
        <v>69</v>
      </c>
      <c r="B959" t="s">
        <v>129</v>
      </c>
      <c r="C959">
        <v>2019</v>
      </c>
      <c r="D959" t="s">
        <v>8</v>
      </c>
      <c r="E959">
        <v>3832.3789999999999</v>
      </c>
    </row>
    <row r="960" spans="1:5">
      <c r="A960" t="s">
        <v>69</v>
      </c>
      <c r="B960" t="s">
        <v>129</v>
      </c>
      <c r="C960">
        <v>2019</v>
      </c>
      <c r="D960" t="s">
        <v>19</v>
      </c>
      <c r="E960">
        <v>3727.4140000000002</v>
      </c>
    </row>
    <row r="961" spans="1:5">
      <c r="A961" t="s">
        <v>69</v>
      </c>
      <c r="B961" t="s">
        <v>129</v>
      </c>
      <c r="C961">
        <v>2019</v>
      </c>
      <c r="D961" t="s">
        <v>20</v>
      </c>
      <c r="E961">
        <v>4454.3</v>
      </c>
    </row>
    <row r="962" spans="1:5">
      <c r="A962" t="s">
        <v>69</v>
      </c>
      <c r="B962" t="s">
        <v>129</v>
      </c>
      <c r="C962">
        <v>2018</v>
      </c>
      <c r="D962" t="s">
        <v>21</v>
      </c>
      <c r="E962">
        <v>4692.1350000000002</v>
      </c>
    </row>
    <row r="963" spans="1:5">
      <c r="A963" t="s">
        <v>69</v>
      </c>
      <c r="B963" t="s">
        <v>129</v>
      </c>
      <c r="C963">
        <v>2018</v>
      </c>
      <c r="D963" t="s">
        <v>8</v>
      </c>
      <c r="E963">
        <v>4119.13</v>
      </c>
    </row>
    <row r="964" spans="1:5">
      <c r="A964" t="s">
        <v>69</v>
      </c>
      <c r="B964" t="s">
        <v>129</v>
      </c>
      <c r="C964">
        <v>2018</v>
      </c>
      <c r="D964" t="s">
        <v>19</v>
      </c>
      <c r="E964">
        <v>3635.8809999999999</v>
      </c>
    </row>
    <row r="965" spans="1:5">
      <c r="A965" t="s">
        <v>69</v>
      </c>
      <c r="B965" t="s">
        <v>129</v>
      </c>
      <c r="C965">
        <v>2018</v>
      </c>
      <c r="D965" t="s">
        <v>20</v>
      </c>
      <c r="E965">
        <v>3829.8380000000002</v>
      </c>
    </row>
    <row r="966" spans="1:5">
      <c r="A966" t="s">
        <v>69</v>
      </c>
      <c r="B966" t="s">
        <v>129</v>
      </c>
      <c r="C966">
        <v>2017</v>
      </c>
      <c r="D966" t="s">
        <v>21</v>
      </c>
      <c r="E966">
        <v>4114.1302800000003</v>
      </c>
    </row>
    <row r="967" spans="1:5">
      <c r="A967" t="s">
        <v>69</v>
      </c>
      <c r="B967" t="s">
        <v>129</v>
      </c>
      <c r="C967">
        <v>2017</v>
      </c>
      <c r="D967" t="s">
        <v>8</v>
      </c>
      <c r="E967">
        <v>7252.7979999999998</v>
      </c>
    </row>
    <row r="968" spans="1:5">
      <c r="A968" t="s">
        <v>69</v>
      </c>
      <c r="B968" t="s">
        <v>129</v>
      </c>
      <c r="C968">
        <v>2017</v>
      </c>
      <c r="D968" t="s">
        <v>19</v>
      </c>
      <c r="E968">
        <v>4026.8390000000009</v>
      </c>
    </row>
    <row r="969" spans="1:5">
      <c r="A969" t="s">
        <v>69</v>
      </c>
      <c r="B969" t="s">
        <v>129</v>
      </c>
      <c r="C969">
        <v>2017</v>
      </c>
      <c r="D969" t="s">
        <v>20</v>
      </c>
      <c r="E969">
        <v>4543.0811000000003</v>
      </c>
    </row>
    <row r="970" spans="1:5">
      <c r="A970" t="s">
        <v>69</v>
      </c>
      <c r="B970" t="s">
        <v>129</v>
      </c>
      <c r="C970">
        <v>2016</v>
      </c>
      <c r="D970" t="s">
        <v>21</v>
      </c>
      <c r="E970">
        <v>3715.8874000000001</v>
      </c>
    </row>
    <row r="971" spans="1:5">
      <c r="A971" t="s">
        <v>72</v>
      </c>
      <c r="B971" t="s">
        <v>129</v>
      </c>
      <c r="C971">
        <v>2024</v>
      </c>
      <c r="D971" t="s">
        <v>8</v>
      </c>
      <c r="E971">
        <v>3637.1</v>
      </c>
    </row>
    <row r="972" spans="1:5">
      <c r="A972" t="s">
        <v>72</v>
      </c>
      <c r="B972" t="s">
        <v>129</v>
      </c>
      <c r="C972">
        <v>2024</v>
      </c>
      <c r="D972" t="s">
        <v>19</v>
      </c>
      <c r="E972">
        <v>3578.4</v>
      </c>
    </row>
    <row r="973" spans="1:5">
      <c r="A973" t="s">
        <v>72</v>
      </c>
      <c r="B973" t="s">
        <v>129</v>
      </c>
      <c r="C973">
        <v>2024</v>
      </c>
      <c r="D973" t="s">
        <v>20</v>
      </c>
      <c r="E973">
        <v>3954.75</v>
      </c>
    </row>
    <row r="974" spans="1:5">
      <c r="A974" t="s">
        <v>72</v>
      </c>
      <c r="B974" t="s">
        <v>129</v>
      </c>
      <c r="C974">
        <v>2023</v>
      </c>
      <c r="D974" t="s">
        <v>21</v>
      </c>
      <c r="E974">
        <v>4029.05</v>
      </c>
    </row>
    <row r="975" spans="1:5">
      <c r="A975" t="s">
        <v>72</v>
      </c>
      <c r="B975" t="s">
        <v>129</v>
      </c>
      <c r="C975">
        <v>2023</v>
      </c>
      <c r="D975" t="s">
        <v>8</v>
      </c>
      <c r="E975">
        <v>3788.4</v>
      </c>
    </row>
    <row r="976" spans="1:5">
      <c r="A976" t="s">
        <v>72</v>
      </c>
      <c r="B976" t="s">
        <v>129</v>
      </c>
      <c r="C976">
        <v>2023</v>
      </c>
      <c r="D976" t="s">
        <v>19</v>
      </c>
      <c r="E976">
        <v>3804.25</v>
      </c>
    </row>
    <row r="977" spans="1:5">
      <c r="A977" t="s">
        <v>72</v>
      </c>
      <c r="B977" t="s">
        <v>129</v>
      </c>
      <c r="C977">
        <v>2023</v>
      </c>
      <c r="D977" t="s">
        <v>20</v>
      </c>
      <c r="E977">
        <v>4111.3</v>
      </c>
    </row>
    <row r="978" spans="1:5">
      <c r="A978" t="s">
        <v>72</v>
      </c>
      <c r="B978" t="s">
        <v>129</v>
      </c>
      <c r="C978">
        <v>2022</v>
      </c>
      <c r="D978" t="s">
        <v>21</v>
      </c>
      <c r="E978">
        <v>4109</v>
      </c>
    </row>
    <row r="979" spans="1:5">
      <c r="A979" t="s">
        <v>72</v>
      </c>
      <c r="B979" t="s">
        <v>129</v>
      </c>
      <c r="C979">
        <v>2022</v>
      </c>
      <c r="D979" t="s">
        <v>8</v>
      </c>
      <c r="E979">
        <v>3715</v>
      </c>
    </row>
    <row r="980" spans="1:5">
      <c r="A980" t="s">
        <v>72</v>
      </c>
      <c r="B980" t="s">
        <v>129</v>
      </c>
      <c r="C980">
        <v>2022</v>
      </c>
      <c r="D980" t="s">
        <v>19</v>
      </c>
      <c r="E980">
        <v>3764.85</v>
      </c>
    </row>
    <row r="981" spans="1:5">
      <c r="A981" t="s">
        <v>72</v>
      </c>
      <c r="B981" t="s">
        <v>129</v>
      </c>
      <c r="C981">
        <v>2022</v>
      </c>
      <c r="D981" t="s">
        <v>20</v>
      </c>
      <c r="E981">
        <v>3936.8</v>
      </c>
    </row>
    <row r="982" spans="1:5">
      <c r="A982" t="s">
        <v>72</v>
      </c>
      <c r="B982" t="s">
        <v>129</v>
      </c>
      <c r="C982">
        <v>2021</v>
      </c>
      <c r="D982" t="s">
        <v>21</v>
      </c>
      <c r="E982">
        <v>4119.8</v>
      </c>
    </row>
    <row r="983" spans="1:5">
      <c r="A983" t="s">
        <v>72</v>
      </c>
      <c r="B983" t="s">
        <v>129</v>
      </c>
      <c r="C983">
        <v>2021</v>
      </c>
      <c r="D983" t="s">
        <v>8</v>
      </c>
      <c r="E983">
        <v>3771.35</v>
      </c>
    </row>
    <row r="984" spans="1:5">
      <c r="A984" t="s">
        <v>72</v>
      </c>
      <c r="B984" t="s">
        <v>129</v>
      </c>
      <c r="C984">
        <v>2021</v>
      </c>
      <c r="D984" t="s">
        <v>19</v>
      </c>
      <c r="E984">
        <v>3881.3</v>
      </c>
    </row>
    <row r="985" spans="1:5">
      <c r="A985" t="s">
        <v>72</v>
      </c>
      <c r="B985" t="s">
        <v>129</v>
      </c>
      <c r="C985">
        <v>2021</v>
      </c>
      <c r="D985" t="s">
        <v>20</v>
      </c>
      <c r="E985">
        <v>4100.3500000000004</v>
      </c>
    </row>
    <row r="986" spans="1:5">
      <c r="A986" t="s">
        <v>72</v>
      </c>
      <c r="B986" t="s">
        <v>129</v>
      </c>
      <c r="C986">
        <v>2020</v>
      </c>
      <c r="D986" t="s">
        <v>21</v>
      </c>
      <c r="E986">
        <v>4321.8</v>
      </c>
    </row>
    <row r="987" spans="1:5">
      <c r="A987" t="s">
        <v>72</v>
      </c>
      <c r="B987" t="s">
        <v>129</v>
      </c>
      <c r="C987">
        <v>2020</v>
      </c>
      <c r="D987" t="s">
        <v>8</v>
      </c>
      <c r="E987">
        <v>3719</v>
      </c>
    </row>
    <row r="988" spans="1:5">
      <c r="A988" t="s">
        <v>72</v>
      </c>
      <c r="B988" t="s">
        <v>129</v>
      </c>
      <c r="C988">
        <v>2020</v>
      </c>
      <c r="D988" t="s">
        <v>19</v>
      </c>
      <c r="E988">
        <v>3817.45</v>
      </c>
    </row>
    <row r="989" spans="1:5">
      <c r="A989" t="s">
        <v>72</v>
      </c>
      <c r="B989" t="s">
        <v>129</v>
      </c>
      <c r="C989">
        <v>2020</v>
      </c>
      <c r="D989" t="s">
        <v>20</v>
      </c>
      <c r="E989">
        <v>4163.55</v>
      </c>
    </row>
    <row r="990" spans="1:5">
      <c r="A990" t="s">
        <v>72</v>
      </c>
      <c r="B990" t="s">
        <v>129</v>
      </c>
      <c r="C990">
        <v>2019</v>
      </c>
      <c r="D990" t="s">
        <v>21</v>
      </c>
      <c r="E990">
        <v>4043.05</v>
      </c>
    </row>
    <row r="991" spans="1:5">
      <c r="A991" t="s">
        <v>72</v>
      </c>
      <c r="B991" t="s">
        <v>129</v>
      </c>
      <c r="C991">
        <v>2019</v>
      </c>
      <c r="D991" t="s">
        <v>8</v>
      </c>
      <c r="E991">
        <v>3858.45</v>
      </c>
    </row>
    <row r="992" spans="1:5">
      <c r="A992" t="s">
        <v>72</v>
      </c>
      <c r="B992" t="s">
        <v>129</v>
      </c>
      <c r="C992">
        <v>2019</v>
      </c>
      <c r="D992" t="s">
        <v>19</v>
      </c>
      <c r="E992">
        <v>3694.75</v>
      </c>
    </row>
    <row r="993" spans="1:5">
      <c r="A993" t="s">
        <v>72</v>
      </c>
      <c r="B993" t="s">
        <v>129</v>
      </c>
      <c r="C993">
        <v>2019</v>
      </c>
      <c r="D993" t="s">
        <v>20</v>
      </c>
      <c r="E993">
        <v>4426.8500000000004</v>
      </c>
    </row>
    <row r="994" spans="1:5">
      <c r="A994" t="s">
        <v>72</v>
      </c>
      <c r="B994" t="s">
        <v>129</v>
      </c>
      <c r="C994">
        <v>2018</v>
      </c>
      <c r="D994" t="s">
        <v>21</v>
      </c>
      <c r="E994">
        <v>4246.5</v>
      </c>
    </row>
    <row r="995" spans="1:5">
      <c r="A995" t="s">
        <v>72</v>
      </c>
      <c r="B995" t="s">
        <v>129</v>
      </c>
      <c r="C995">
        <v>2018</v>
      </c>
      <c r="D995" t="s">
        <v>8</v>
      </c>
      <c r="E995">
        <v>3944.3</v>
      </c>
    </row>
    <row r="996" spans="1:5">
      <c r="A996" t="s">
        <v>72</v>
      </c>
      <c r="B996" t="s">
        <v>129</v>
      </c>
      <c r="C996">
        <v>2018</v>
      </c>
      <c r="D996" t="s">
        <v>19</v>
      </c>
      <c r="E996">
        <v>3718.6</v>
      </c>
    </row>
    <row r="997" spans="1:5">
      <c r="A997" t="s">
        <v>72</v>
      </c>
      <c r="B997" t="s">
        <v>129</v>
      </c>
      <c r="C997">
        <v>2018</v>
      </c>
      <c r="D997" t="s">
        <v>20</v>
      </c>
      <c r="E997">
        <v>3843.65</v>
      </c>
    </row>
    <row r="998" spans="1:5">
      <c r="A998" t="s">
        <v>72</v>
      </c>
      <c r="B998" t="s">
        <v>129</v>
      </c>
      <c r="C998">
        <v>2017</v>
      </c>
      <c r="D998" t="s">
        <v>21</v>
      </c>
      <c r="E998">
        <v>4581</v>
      </c>
    </row>
    <row r="999" spans="1:5">
      <c r="A999" t="s">
        <v>72</v>
      </c>
      <c r="B999" t="s">
        <v>129</v>
      </c>
      <c r="C999">
        <v>2017</v>
      </c>
      <c r="D999" t="s">
        <v>8</v>
      </c>
      <c r="E999">
        <v>889</v>
      </c>
    </row>
    <row r="1000" spans="1:5">
      <c r="A1000" t="s">
        <v>85</v>
      </c>
      <c r="B1000" t="s">
        <v>129</v>
      </c>
      <c r="C1000">
        <v>2024</v>
      </c>
      <c r="D1000" t="s">
        <v>8</v>
      </c>
      <c r="E1000">
        <v>5400.44</v>
      </c>
    </row>
    <row r="1001" spans="1:5">
      <c r="A1001" t="s">
        <v>85</v>
      </c>
      <c r="B1001" t="s">
        <v>129</v>
      </c>
      <c r="C1001">
        <v>2024</v>
      </c>
      <c r="D1001" t="s">
        <v>19</v>
      </c>
      <c r="E1001">
        <v>6927.35</v>
      </c>
    </row>
    <row r="1002" spans="1:5">
      <c r="A1002" t="s">
        <v>85</v>
      </c>
      <c r="B1002" t="s">
        <v>129</v>
      </c>
      <c r="C1002">
        <v>2024</v>
      </c>
      <c r="D1002" t="s">
        <v>20</v>
      </c>
      <c r="E1002">
        <v>6503.01</v>
      </c>
    </row>
    <row r="1003" spans="1:5">
      <c r="A1003" t="s">
        <v>85</v>
      </c>
      <c r="B1003" t="s">
        <v>129</v>
      </c>
      <c r="C1003">
        <v>2023</v>
      </c>
      <c r="D1003" t="s">
        <v>21</v>
      </c>
      <c r="E1003">
        <v>6461.3180000000002</v>
      </c>
    </row>
    <row r="1004" spans="1:5">
      <c r="A1004" t="s">
        <v>85</v>
      </c>
      <c r="B1004" t="s">
        <v>129</v>
      </c>
      <c r="C1004">
        <v>2023</v>
      </c>
      <c r="D1004" t="s">
        <v>8</v>
      </c>
      <c r="E1004">
        <v>7182.17</v>
      </c>
    </row>
    <row r="1005" spans="1:5">
      <c r="A1005" t="s">
        <v>85</v>
      </c>
      <c r="B1005" t="s">
        <v>129</v>
      </c>
      <c r="C1005">
        <v>2023</v>
      </c>
      <c r="D1005" t="s">
        <v>19</v>
      </c>
      <c r="E1005">
        <v>7925.73</v>
      </c>
    </row>
    <row r="1006" spans="1:5">
      <c r="A1006" t="s">
        <v>85</v>
      </c>
      <c r="B1006" t="s">
        <v>129</v>
      </c>
      <c r="C1006">
        <v>2023</v>
      </c>
      <c r="D1006" t="s">
        <v>20</v>
      </c>
      <c r="E1006">
        <v>7287.86</v>
      </c>
    </row>
    <row r="1007" spans="1:5">
      <c r="A1007" t="s">
        <v>85</v>
      </c>
      <c r="B1007" t="s">
        <v>129</v>
      </c>
      <c r="C1007">
        <v>2022</v>
      </c>
      <c r="D1007" t="s">
        <v>21</v>
      </c>
      <c r="E1007">
        <v>6770.86</v>
      </c>
    </row>
    <row r="1008" spans="1:5">
      <c r="A1008" t="s">
        <v>85</v>
      </c>
      <c r="B1008" t="s">
        <v>129</v>
      </c>
      <c r="C1008">
        <v>2022</v>
      </c>
      <c r="D1008" t="s">
        <v>8</v>
      </c>
      <c r="E1008">
        <v>7997</v>
      </c>
    </row>
    <row r="1009" spans="1:5">
      <c r="A1009" t="s">
        <v>85</v>
      </c>
      <c r="B1009" t="s">
        <v>129</v>
      </c>
      <c r="C1009">
        <v>2022</v>
      </c>
      <c r="D1009" t="s">
        <v>19</v>
      </c>
      <c r="E1009">
        <v>8771.08</v>
      </c>
    </row>
    <row r="1010" spans="1:5">
      <c r="A1010" t="s">
        <v>85</v>
      </c>
      <c r="B1010" t="s">
        <v>129</v>
      </c>
      <c r="C1010">
        <v>2022</v>
      </c>
      <c r="D1010" t="s">
        <v>20</v>
      </c>
      <c r="E1010">
        <v>7845.84</v>
      </c>
    </row>
    <row r="1011" spans="1:5">
      <c r="A1011" t="s">
        <v>85</v>
      </c>
      <c r="B1011" t="s">
        <v>129</v>
      </c>
      <c r="C1011">
        <v>2021</v>
      </c>
      <c r="D1011" t="s">
        <v>21</v>
      </c>
      <c r="E1011">
        <v>7588.06</v>
      </c>
    </row>
    <row r="1012" spans="1:5">
      <c r="A1012" t="s">
        <v>85</v>
      </c>
      <c r="B1012" t="s">
        <v>129</v>
      </c>
      <c r="C1012">
        <v>2021</v>
      </c>
      <c r="D1012" t="s">
        <v>8</v>
      </c>
      <c r="E1012">
        <v>7912.8423627000002</v>
      </c>
    </row>
    <row r="1013" spans="1:5">
      <c r="A1013" t="s">
        <v>85</v>
      </c>
      <c r="B1013" t="s">
        <v>129</v>
      </c>
      <c r="C1013">
        <v>2021</v>
      </c>
      <c r="D1013" t="s">
        <v>19</v>
      </c>
      <c r="E1013">
        <v>8481.0217071000006</v>
      </c>
    </row>
    <row r="1014" spans="1:5">
      <c r="A1014" t="s">
        <v>85</v>
      </c>
      <c r="B1014" t="s">
        <v>129</v>
      </c>
      <c r="C1014">
        <v>2021</v>
      </c>
      <c r="D1014" t="s">
        <v>20</v>
      </c>
      <c r="E1014">
        <v>7789.8559195999997</v>
      </c>
    </row>
    <row r="1015" spans="1:5">
      <c r="A1015" t="s">
        <v>85</v>
      </c>
      <c r="B1015" t="s">
        <v>129</v>
      </c>
      <c r="C1015">
        <v>2020</v>
      </c>
      <c r="D1015" t="s">
        <v>21</v>
      </c>
      <c r="E1015">
        <v>7774.1599275999997</v>
      </c>
    </row>
    <row r="1016" spans="1:5">
      <c r="A1016" t="s">
        <v>85</v>
      </c>
      <c r="B1016" t="s">
        <v>129</v>
      </c>
      <c r="C1016">
        <v>2020</v>
      </c>
      <c r="D1016" t="s">
        <v>8</v>
      </c>
      <c r="E1016">
        <v>7468.7240000000002</v>
      </c>
    </row>
    <row r="1017" spans="1:5">
      <c r="A1017" t="s">
        <v>85</v>
      </c>
      <c r="B1017" t="s">
        <v>129</v>
      </c>
      <c r="C1017">
        <v>2020</v>
      </c>
      <c r="D1017" t="s">
        <v>19</v>
      </c>
      <c r="E1017">
        <v>8021.85</v>
      </c>
    </row>
    <row r="1018" spans="1:5">
      <c r="A1018" t="s">
        <v>85</v>
      </c>
      <c r="B1018" t="s">
        <v>129</v>
      </c>
      <c r="C1018">
        <v>2020</v>
      </c>
      <c r="D1018" t="s">
        <v>20</v>
      </c>
      <c r="E1018">
        <v>8295</v>
      </c>
    </row>
    <row r="1019" spans="1:5">
      <c r="A1019" t="s">
        <v>85</v>
      </c>
      <c r="B1019" t="s">
        <v>129</v>
      </c>
      <c r="C1019">
        <v>2019</v>
      </c>
      <c r="D1019" t="s">
        <v>21</v>
      </c>
      <c r="E1019">
        <v>7899.93</v>
      </c>
    </row>
    <row r="1020" spans="1:5">
      <c r="A1020" t="s">
        <v>85</v>
      </c>
      <c r="B1020" t="s">
        <v>129</v>
      </c>
      <c r="C1020">
        <v>2019</v>
      </c>
      <c r="D1020" t="s">
        <v>8</v>
      </c>
      <c r="E1020">
        <v>7526.24</v>
      </c>
    </row>
    <row r="1021" spans="1:5">
      <c r="A1021" t="s">
        <v>85</v>
      </c>
      <c r="B1021" t="s">
        <v>129</v>
      </c>
      <c r="C1021">
        <v>2019</v>
      </c>
      <c r="D1021" t="s">
        <v>19</v>
      </c>
      <c r="E1021">
        <v>7677.28</v>
      </c>
    </row>
    <row r="1022" spans="1:5">
      <c r="A1022" t="s">
        <v>85</v>
      </c>
      <c r="B1022" t="s">
        <v>129</v>
      </c>
      <c r="C1022">
        <v>2019</v>
      </c>
      <c r="D1022" t="s">
        <v>20</v>
      </c>
      <c r="E1022">
        <v>8970.3709999999992</v>
      </c>
    </row>
    <row r="1023" spans="1:5">
      <c r="A1023" t="s">
        <v>85</v>
      </c>
      <c r="B1023" t="s">
        <v>129</v>
      </c>
      <c r="C1023">
        <v>2018</v>
      </c>
      <c r="D1023" t="s">
        <v>21</v>
      </c>
      <c r="E1023">
        <v>279.96100000000001</v>
      </c>
    </row>
    <row r="1024" spans="1:5">
      <c r="A1024" t="s">
        <v>740</v>
      </c>
      <c r="B1024" t="s">
        <v>129</v>
      </c>
      <c r="C1024">
        <v>2024</v>
      </c>
      <c r="D1024" t="s">
        <v>8</v>
      </c>
      <c r="E1024">
        <v>3416.7669999999998</v>
      </c>
    </row>
    <row r="1025" spans="1:5">
      <c r="A1025" t="s">
        <v>740</v>
      </c>
      <c r="B1025" t="s">
        <v>129</v>
      </c>
      <c r="C1025">
        <v>2024</v>
      </c>
      <c r="D1025" t="s">
        <v>19</v>
      </c>
      <c r="E1025">
        <v>4085.3589999999999</v>
      </c>
    </row>
    <row r="1026" spans="1:5">
      <c r="A1026" t="s">
        <v>740</v>
      </c>
      <c r="B1026" t="s">
        <v>129</v>
      </c>
      <c r="C1026">
        <v>2024</v>
      </c>
      <c r="D1026" t="s">
        <v>20</v>
      </c>
      <c r="E1026">
        <v>4315.4769999999999</v>
      </c>
    </row>
    <row r="1027" spans="1:5">
      <c r="A1027" t="s">
        <v>740</v>
      </c>
      <c r="B1027" t="s">
        <v>129</v>
      </c>
      <c r="C1027">
        <v>2023</v>
      </c>
      <c r="D1027" t="s">
        <v>21</v>
      </c>
      <c r="E1027">
        <v>4353.5020000000004</v>
      </c>
    </row>
    <row r="1028" spans="1:5">
      <c r="A1028" t="s">
        <v>740</v>
      </c>
      <c r="B1028" t="s">
        <v>129</v>
      </c>
      <c r="C1028">
        <v>2023</v>
      </c>
      <c r="D1028" t="s">
        <v>8</v>
      </c>
      <c r="E1028">
        <v>4258.3050000000003</v>
      </c>
    </row>
    <row r="1029" spans="1:5">
      <c r="A1029" t="s">
        <v>740</v>
      </c>
      <c r="B1029" t="s">
        <v>129</v>
      </c>
      <c r="C1029">
        <v>2023</v>
      </c>
      <c r="D1029" t="s">
        <v>19</v>
      </c>
      <c r="E1029">
        <v>3827.268</v>
      </c>
    </row>
    <row r="1030" spans="1:5">
      <c r="A1030" t="s">
        <v>740</v>
      </c>
      <c r="B1030" t="s">
        <v>129</v>
      </c>
      <c r="C1030">
        <v>2023</v>
      </c>
      <c r="D1030" t="s">
        <v>20</v>
      </c>
      <c r="E1030">
        <v>4364.1049999999996</v>
      </c>
    </row>
    <row r="1031" spans="1:5">
      <c r="A1031" t="s">
        <v>740</v>
      </c>
      <c r="B1031" t="s">
        <v>129</v>
      </c>
      <c r="C1031">
        <v>2022</v>
      </c>
      <c r="D1031" t="s">
        <v>21</v>
      </c>
      <c r="E1031">
        <v>3630.0569999999998</v>
      </c>
    </row>
    <row r="1032" spans="1:5">
      <c r="A1032" t="s">
        <v>740</v>
      </c>
      <c r="B1032" t="s">
        <v>129</v>
      </c>
      <c r="C1032">
        <v>2022</v>
      </c>
      <c r="D1032" t="s">
        <v>8</v>
      </c>
      <c r="E1032">
        <v>3505</v>
      </c>
    </row>
    <row r="1033" spans="1:5">
      <c r="A1033" t="s">
        <v>740</v>
      </c>
      <c r="B1033" t="s">
        <v>129</v>
      </c>
      <c r="C1033">
        <v>2022</v>
      </c>
      <c r="D1033" t="s">
        <v>19</v>
      </c>
      <c r="E1033">
        <v>4147.8549999999996</v>
      </c>
    </row>
    <row r="1034" spans="1:5">
      <c r="A1034" t="s">
        <v>740</v>
      </c>
      <c r="B1034" t="s">
        <v>129</v>
      </c>
      <c r="C1034">
        <v>2022</v>
      </c>
      <c r="D1034" t="s">
        <v>20</v>
      </c>
      <c r="E1034">
        <v>4266.6509999999998</v>
      </c>
    </row>
    <row r="1035" spans="1:5">
      <c r="A1035" t="s">
        <v>740</v>
      </c>
      <c r="B1035" t="s">
        <v>129</v>
      </c>
      <c r="C1035">
        <v>2021</v>
      </c>
      <c r="D1035" t="s">
        <v>21</v>
      </c>
      <c r="E1035">
        <v>4472.982</v>
      </c>
    </row>
    <row r="1036" spans="1:5">
      <c r="A1036" t="s">
        <v>740</v>
      </c>
      <c r="B1036" t="s">
        <v>129</v>
      </c>
      <c r="C1036">
        <v>2021</v>
      </c>
      <c r="D1036" t="s">
        <v>8</v>
      </c>
      <c r="E1036">
        <v>4181.7749999999996</v>
      </c>
    </row>
    <row r="1037" spans="1:5">
      <c r="A1037" t="s">
        <v>740</v>
      </c>
      <c r="B1037" t="s">
        <v>129</v>
      </c>
      <c r="C1037">
        <v>2021</v>
      </c>
      <c r="D1037" t="s">
        <v>19</v>
      </c>
      <c r="E1037">
        <v>4122.5379999999996</v>
      </c>
    </row>
    <row r="1038" spans="1:5">
      <c r="A1038" t="s">
        <v>740</v>
      </c>
      <c r="B1038" t="s">
        <v>129</v>
      </c>
      <c r="C1038">
        <v>2021</v>
      </c>
      <c r="D1038" t="s">
        <v>20</v>
      </c>
      <c r="E1038">
        <v>4184.0749999999998</v>
      </c>
    </row>
    <row r="1039" spans="1:5">
      <c r="A1039" t="s">
        <v>740</v>
      </c>
      <c r="B1039" t="s">
        <v>129</v>
      </c>
      <c r="C1039">
        <v>2020</v>
      </c>
      <c r="D1039" t="s">
        <v>21</v>
      </c>
      <c r="E1039">
        <v>4316.768</v>
      </c>
    </row>
    <row r="1040" spans="1:5">
      <c r="A1040" t="s">
        <v>740</v>
      </c>
      <c r="B1040" t="s">
        <v>129</v>
      </c>
      <c r="C1040">
        <v>2020</v>
      </c>
      <c r="D1040" t="s">
        <v>8</v>
      </c>
      <c r="E1040">
        <v>3916.788</v>
      </c>
    </row>
    <row r="1041" spans="1:5">
      <c r="A1041" t="s">
        <v>740</v>
      </c>
      <c r="B1041" t="s">
        <v>129</v>
      </c>
      <c r="C1041">
        <v>2020</v>
      </c>
      <c r="D1041" t="s">
        <v>19</v>
      </c>
      <c r="E1041">
        <v>4383.0950000000003</v>
      </c>
    </row>
    <row r="1042" spans="1:5">
      <c r="A1042" t="s">
        <v>740</v>
      </c>
      <c r="B1042" t="s">
        <v>129</v>
      </c>
      <c r="C1042">
        <v>2020</v>
      </c>
      <c r="D1042" t="s">
        <v>20</v>
      </c>
      <c r="E1042">
        <v>4586.9110000000001</v>
      </c>
    </row>
    <row r="1043" spans="1:5">
      <c r="A1043" t="s">
        <v>740</v>
      </c>
      <c r="B1043" t="s">
        <v>129</v>
      </c>
      <c r="C1043">
        <v>2019</v>
      </c>
      <c r="D1043" t="s">
        <v>21</v>
      </c>
      <c r="E1043">
        <v>4049.9740000000002</v>
      </c>
    </row>
    <row r="1044" spans="1:5">
      <c r="A1044" t="s">
        <v>740</v>
      </c>
      <c r="B1044" t="s">
        <v>129</v>
      </c>
      <c r="C1044">
        <v>2019</v>
      </c>
      <c r="D1044" t="s">
        <v>8</v>
      </c>
      <c r="E1044">
        <v>3881.5520000000001</v>
      </c>
    </row>
    <row r="1045" spans="1:5">
      <c r="A1045" t="s">
        <v>740</v>
      </c>
      <c r="B1045" t="s">
        <v>129</v>
      </c>
      <c r="C1045">
        <v>2019</v>
      </c>
      <c r="D1045" t="s">
        <v>19</v>
      </c>
      <c r="E1045">
        <v>3860.123</v>
      </c>
    </row>
    <row r="1046" spans="1:5">
      <c r="A1046" t="s">
        <v>740</v>
      </c>
      <c r="B1046" t="s">
        <v>129</v>
      </c>
      <c r="C1046">
        <v>2019</v>
      </c>
      <c r="D1046" t="s">
        <v>20</v>
      </c>
      <c r="E1046">
        <v>2388.9090000000001</v>
      </c>
    </row>
    <row r="1047" spans="1:5">
      <c r="A1047" t="s">
        <v>741</v>
      </c>
      <c r="B1047" t="s">
        <v>129</v>
      </c>
      <c r="C1047">
        <v>2024</v>
      </c>
      <c r="D1047" t="s">
        <v>8</v>
      </c>
      <c r="E1047">
        <v>13.7814</v>
      </c>
    </row>
    <row r="1048" spans="1:5">
      <c r="A1048" t="s">
        <v>741</v>
      </c>
      <c r="B1048" t="s">
        <v>129</v>
      </c>
      <c r="C1048">
        <v>2024</v>
      </c>
      <c r="D1048" t="s">
        <v>19</v>
      </c>
      <c r="E1048">
        <v>26.351279999999999</v>
      </c>
    </row>
    <row r="1049" spans="1:5">
      <c r="A1049" t="s">
        <v>741</v>
      </c>
      <c r="B1049" t="s">
        <v>129</v>
      </c>
      <c r="C1049">
        <v>2024</v>
      </c>
      <c r="D1049" t="s">
        <v>20</v>
      </c>
      <c r="E1049">
        <v>23.750400650000003</v>
      </c>
    </row>
    <row r="1050" spans="1:5">
      <c r="A1050" t="s">
        <v>741</v>
      </c>
      <c r="B1050" t="s">
        <v>129</v>
      </c>
      <c r="C1050">
        <v>2023</v>
      </c>
      <c r="D1050" t="s">
        <v>21</v>
      </c>
      <c r="E1050">
        <v>23.807279999999999</v>
      </c>
    </row>
    <row r="1051" spans="1:5">
      <c r="A1051" t="s">
        <v>741</v>
      </c>
      <c r="B1051" t="s">
        <v>129</v>
      </c>
      <c r="C1051">
        <v>2023</v>
      </c>
      <c r="D1051" t="s">
        <v>8</v>
      </c>
      <c r="E1051">
        <v>3.9239999999999999</v>
      </c>
    </row>
    <row r="1052" spans="1:5">
      <c r="A1052" t="s">
        <v>669</v>
      </c>
      <c r="B1052" t="s">
        <v>129</v>
      </c>
      <c r="C1052">
        <v>2024</v>
      </c>
      <c r="D1052" t="s">
        <v>8</v>
      </c>
      <c r="E1052">
        <v>4639.5</v>
      </c>
    </row>
    <row r="1053" spans="1:5">
      <c r="A1053" t="s">
        <v>669</v>
      </c>
      <c r="B1053" t="s">
        <v>129</v>
      </c>
      <c r="C1053">
        <v>2024</v>
      </c>
      <c r="D1053" t="s">
        <v>19</v>
      </c>
      <c r="E1053">
        <v>4741</v>
      </c>
    </row>
    <row r="1054" spans="1:5">
      <c r="A1054" t="s">
        <v>669</v>
      </c>
      <c r="B1054" t="s">
        <v>129</v>
      </c>
      <c r="C1054">
        <v>2024</v>
      </c>
      <c r="D1054" t="s">
        <v>20</v>
      </c>
      <c r="E1054">
        <v>5165.5</v>
      </c>
    </row>
    <row r="1055" spans="1:5">
      <c r="A1055" t="s">
        <v>669</v>
      </c>
      <c r="B1055" t="s">
        <v>129</v>
      </c>
      <c r="C1055">
        <v>2023</v>
      </c>
      <c r="D1055" t="s">
        <v>21</v>
      </c>
      <c r="E1055">
        <v>5268.2</v>
      </c>
    </row>
    <row r="1056" spans="1:5">
      <c r="A1056" t="s">
        <v>669</v>
      </c>
      <c r="B1056" t="s">
        <v>129</v>
      </c>
      <c r="C1056">
        <v>2023</v>
      </c>
      <c r="D1056" t="s">
        <v>8</v>
      </c>
      <c r="E1056">
        <v>5087.3</v>
      </c>
    </row>
    <row r="1057" spans="1:5">
      <c r="A1057" t="s">
        <v>669</v>
      </c>
      <c r="B1057" t="s">
        <v>129</v>
      </c>
      <c r="C1057">
        <v>2023</v>
      </c>
      <c r="D1057" t="s">
        <v>19</v>
      </c>
      <c r="E1057">
        <v>5170.3999999999996</v>
      </c>
    </row>
    <row r="1058" spans="1:5">
      <c r="A1058" t="s">
        <v>669</v>
      </c>
      <c r="B1058" t="s">
        <v>129</v>
      </c>
      <c r="C1058">
        <v>2023</v>
      </c>
      <c r="D1058" t="s">
        <v>20</v>
      </c>
      <c r="E1058">
        <v>5278.5</v>
      </c>
    </row>
    <row r="1059" spans="1:5">
      <c r="A1059" t="s">
        <v>669</v>
      </c>
      <c r="B1059" t="s">
        <v>129</v>
      </c>
      <c r="C1059">
        <v>2022</v>
      </c>
      <c r="D1059" t="s">
        <v>21</v>
      </c>
      <c r="E1059">
        <v>4585.3999999999996</v>
      </c>
    </row>
    <row r="1060" spans="1:5">
      <c r="A1060" t="s">
        <v>669</v>
      </c>
      <c r="B1060" t="s">
        <v>129</v>
      </c>
      <c r="C1060">
        <v>2022</v>
      </c>
      <c r="D1060" t="s">
        <v>8</v>
      </c>
      <c r="E1060">
        <v>4271</v>
      </c>
    </row>
    <row r="1061" spans="1:5">
      <c r="A1061" t="s">
        <v>669</v>
      </c>
      <c r="B1061" t="s">
        <v>129</v>
      </c>
      <c r="C1061">
        <v>2022</v>
      </c>
      <c r="D1061" t="s">
        <v>19</v>
      </c>
      <c r="E1061">
        <v>5220.3</v>
      </c>
    </row>
    <row r="1062" spans="1:5">
      <c r="A1062" t="s">
        <v>669</v>
      </c>
      <c r="B1062" t="s">
        <v>129</v>
      </c>
      <c r="C1062">
        <v>2022</v>
      </c>
      <c r="D1062" t="s">
        <v>20</v>
      </c>
      <c r="E1062">
        <v>5119.3</v>
      </c>
    </row>
    <row r="1063" spans="1:5">
      <c r="A1063" t="s">
        <v>669</v>
      </c>
      <c r="B1063" t="s">
        <v>129</v>
      </c>
      <c r="C1063">
        <v>2021</v>
      </c>
      <c r="D1063" t="s">
        <v>21</v>
      </c>
      <c r="E1063">
        <v>5242.9</v>
      </c>
    </row>
    <row r="1064" spans="1:5">
      <c r="A1064" t="s">
        <v>669</v>
      </c>
      <c r="B1064" t="s">
        <v>129</v>
      </c>
      <c r="C1064">
        <v>2021</v>
      </c>
      <c r="D1064" t="s">
        <v>8</v>
      </c>
      <c r="E1064">
        <v>4892.2</v>
      </c>
    </row>
    <row r="1065" spans="1:5">
      <c r="A1065" t="s">
        <v>669</v>
      </c>
      <c r="B1065" t="s">
        <v>129</v>
      </c>
      <c r="C1065">
        <v>2021</v>
      </c>
      <c r="D1065" t="s">
        <v>19</v>
      </c>
      <c r="E1065">
        <v>5302</v>
      </c>
    </row>
    <row r="1066" spans="1:5">
      <c r="A1066" t="s">
        <v>669</v>
      </c>
      <c r="B1066" t="s">
        <v>129</v>
      </c>
      <c r="C1066">
        <v>2021</v>
      </c>
      <c r="D1066" t="s">
        <v>20</v>
      </c>
      <c r="E1066">
        <v>5201.3</v>
      </c>
    </row>
    <row r="1067" spans="1:5">
      <c r="A1067" t="s">
        <v>669</v>
      </c>
      <c r="B1067" t="s">
        <v>129</v>
      </c>
      <c r="C1067">
        <v>2020</v>
      </c>
      <c r="D1067" t="s">
        <v>21</v>
      </c>
      <c r="E1067">
        <v>4884.6000000000004</v>
      </c>
    </row>
    <row r="1068" spans="1:5">
      <c r="A1068" t="s">
        <v>669</v>
      </c>
      <c r="B1068" t="s">
        <v>129</v>
      </c>
      <c r="C1068">
        <v>2020</v>
      </c>
      <c r="D1068" t="s">
        <v>8</v>
      </c>
      <c r="E1068">
        <v>1863.9</v>
      </c>
    </row>
    <row r="1069" spans="1:5">
      <c r="A1069" t="s">
        <v>745</v>
      </c>
      <c r="B1069" t="s">
        <v>129</v>
      </c>
      <c r="C1069">
        <v>2024</v>
      </c>
      <c r="D1069" t="s">
        <v>8</v>
      </c>
      <c r="E1069">
        <v>9198.6489999999994</v>
      </c>
    </row>
    <row r="1070" spans="1:5">
      <c r="A1070" t="s">
        <v>745</v>
      </c>
      <c r="B1070" t="s">
        <v>129</v>
      </c>
      <c r="C1070">
        <v>2024</v>
      </c>
      <c r="D1070" t="s">
        <v>19</v>
      </c>
      <c r="E1070">
        <v>5398.2359999999999</v>
      </c>
    </row>
    <row r="1071" spans="1:5">
      <c r="A1071" t="s">
        <v>521</v>
      </c>
      <c r="B1071" t="s">
        <v>129</v>
      </c>
      <c r="C1071">
        <v>2024</v>
      </c>
      <c r="D1071" t="s">
        <v>8</v>
      </c>
      <c r="E1071">
        <v>0</v>
      </c>
    </row>
    <row r="1072" spans="1:5">
      <c r="A1072" t="s">
        <v>521</v>
      </c>
      <c r="B1072" t="s">
        <v>129</v>
      </c>
      <c r="C1072">
        <v>2024</v>
      </c>
      <c r="D1072" t="s">
        <v>19</v>
      </c>
      <c r="E1072">
        <v>0</v>
      </c>
    </row>
    <row r="1073" spans="1:5">
      <c r="A1073" t="s">
        <v>742</v>
      </c>
      <c r="B1073" t="s">
        <v>110</v>
      </c>
      <c r="C1073">
        <v>2024</v>
      </c>
      <c r="D1073" t="s">
        <v>8</v>
      </c>
      <c r="E1073">
        <v>14133.143800000002</v>
      </c>
    </row>
    <row r="1074" spans="1:5">
      <c r="A1074" t="s">
        <v>742</v>
      </c>
      <c r="B1074" t="s">
        <v>110</v>
      </c>
      <c r="C1074">
        <v>2024</v>
      </c>
      <c r="D1074" t="s">
        <v>19</v>
      </c>
      <c r="E1074">
        <v>15792.958000000001</v>
      </c>
    </row>
    <row r="1075" spans="1:5">
      <c r="A1075" t="s">
        <v>742</v>
      </c>
      <c r="B1075" t="s">
        <v>110</v>
      </c>
      <c r="C1075">
        <v>2024</v>
      </c>
      <c r="D1075" t="s">
        <v>20</v>
      </c>
      <c r="E1075">
        <v>15331.144299999993</v>
      </c>
    </row>
    <row r="1076" spans="1:5">
      <c r="A1076" t="s">
        <v>742</v>
      </c>
      <c r="B1076" t="s">
        <v>110</v>
      </c>
      <c r="C1076">
        <v>2023</v>
      </c>
      <c r="D1076" t="s">
        <v>21</v>
      </c>
      <c r="E1076">
        <v>15426.342900000003</v>
      </c>
    </row>
    <row r="1077" spans="1:5">
      <c r="A1077" t="s">
        <v>742</v>
      </c>
      <c r="B1077" t="s">
        <v>110</v>
      </c>
      <c r="C1077">
        <v>2023</v>
      </c>
      <c r="D1077" t="s">
        <v>8</v>
      </c>
      <c r="E1077">
        <v>15505.3619</v>
      </c>
    </row>
    <row r="1078" spans="1:5">
      <c r="A1078" t="s">
        <v>742</v>
      </c>
      <c r="B1078" t="s">
        <v>110</v>
      </c>
      <c r="C1078">
        <v>2023</v>
      </c>
      <c r="D1078" t="s">
        <v>19</v>
      </c>
      <c r="E1078">
        <v>15258.819</v>
      </c>
    </row>
    <row r="1079" spans="1:5">
      <c r="A1079" t="s">
        <v>742</v>
      </c>
      <c r="B1079" t="s">
        <v>110</v>
      </c>
      <c r="C1079">
        <v>2023</v>
      </c>
      <c r="D1079" t="s">
        <v>20</v>
      </c>
      <c r="E1079">
        <v>17787.630700000002</v>
      </c>
    </row>
    <row r="1080" spans="1:5">
      <c r="A1080" t="s">
        <v>742</v>
      </c>
      <c r="B1080" t="s">
        <v>110</v>
      </c>
      <c r="C1080">
        <v>2022</v>
      </c>
      <c r="D1080" t="s">
        <v>21</v>
      </c>
      <c r="E1080">
        <v>17211.160499999991</v>
      </c>
    </row>
    <row r="1081" spans="1:5">
      <c r="A1081" t="s">
        <v>742</v>
      </c>
      <c r="B1081" t="s">
        <v>110</v>
      </c>
      <c r="C1081">
        <v>2022</v>
      </c>
      <c r="D1081" t="s">
        <v>8</v>
      </c>
      <c r="E1081">
        <v>21897</v>
      </c>
    </row>
    <row r="1082" spans="1:5">
      <c r="A1082" t="s">
        <v>742</v>
      </c>
      <c r="B1082" t="s">
        <v>110</v>
      </c>
      <c r="C1082">
        <v>2022</v>
      </c>
      <c r="D1082" t="s">
        <v>19</v>
      </c>
      <c r="E1082">
        <v>15453.300000000045</v>
      </c>
    </row>
    <row r="1083" spans="1:5">
      <c r="A1083" t="s">
        <v>742</v>
      </c>
      <c r="B1083" t="s">
        <v>110</v>
      </c>
      <c r="C1083">
        <v>2022</v>
      </c>
      <c r="D1083" t="s">
        <v>20</v>
      </c>
      <c r="E1083">
        <v>6330.7000000000462</v>
      </c>
    </row>
    <row r="1084" spans="1:5">
      <c r="A1084" t="s">
        <v>742</v>
      </c>
      <c r="B1084" t="s">
        <v>110</v>
      </c>
      <c r="C1084">
        <v>2021</v>
      </c>
      <c r="D1084" t="s">
        <v>21</v>
      </c>
      <c r="E1084">
        <v>0</v>
      </c>
    </row>
    <row r="1085" spans="1:5">
      <c r="A1085" t="s">
        <v>742</v>
      </c>
      <c r="B1085" t="s">
        <v>110</v>
      </c>
      <c r="C1085">
        <v>2021</v>
      </c>
      <c r="D1085" t="s">
        <v>8</v>
      </c>
      <c r="E1085">
        <v>13020.899999999952</v>
      </c>
    </row>
    <row r="1086" spans="1:5">
      <c r="A1086" t="s">
        <v>742</v>
      </c>
      <c r="B1086" t="s">
        <v>110</v>
      </c>
      <c r="C1086">
        <v>2021</v>
      </c>
      <c r="D1086" t="s">
        <v>19</v>
      </c>
      <c r="E1086">
        <v>15355.599999999851</v>
      </c>
    </row>
    <row r="1087" spans="1:5">
      <c r="A1087" t="s">
        <v>742</v>
      </c>
      <c r="B1087" t="s">
        <v>110</v>
      </c>
      <c r="C1087">
        <v>2021</v>
      </c>
      <c r="D1087" t="s">
        <v>20</v>
      </c>
      <c r="E1087">
        <v>16064.600000000091</v>
      </c>
    </row>
    <row r="1088" spans="1:5">
      <c r="A1088" t="s">
        <v>742</v>
      </c>
      <c r="B1088" t="s">
        <v>110</v>
      </c>
      <c r="C1088">
        <v>2020</v>
      </c>
      <c r="D1088" t="s">
        <v>21</v>
      </c>
      <c r="E1088">
        <v>9786.0999999999985</v>
      </c>
    </row>
    <row r="1089" spans="1:5">
      <c r="A1089" t="s">
        <v>742</v>
      </c>
      <c r="B1089" t="s">
        <v>110</v>
      </c>
      <c r="C1089">
        <v>2020</v>
      </c>
      <c r="D1089" t="s">
        <v>8</v>
      </c>
      <c r="E1089">
        <v>13086.3</v>
      </c>
    </row>
    <row r="1090" spans="1:5">
      <c r="A1090" t="s">
        <v>742</v>
      </c>
      <c r="B1090" t="s">
        <v>110</v>
      </c>
      <c r="C1090">
        <v>2020</v>
      </c>
      <c r="D1090" t="s">
        <v>19</v>
      </c>
      <c r="E1090">
        <v>15594.4999999999</v>
      </c>
    </row>
    <row r="1091" spans="1:5">
      <c r="A1091" t="s">
        <v>742</v>
      </c>
      <c r="B1091" t="s">
        <v>110</v>
      </c>
      <c r="C1091">
        <v>2020</v>
      </c>
      <c r="D1091" t="s">
        <v>20</v>
      </c>
      <c r="E1091">
        <v>15150.500000000018</v>
      </c>
    </row>
    <row r="1092" spans="1:5">
      <c r="A1092" t="s">
        <v>742</v>
      </c>
      <c r="B1092" t="s">
        <v>110</v>
      </c>
      <c r="C1092">
        <v>2019</v>
      </c>
      <c r="D1092" t="s">
        <v>21</v>
      </c>
      <c r="E1092">
        <v>15494.899999999998</v>
      </c>
    </row>
    <row r="1093" spans="1:5">
      <c r="A1093" t="s">
        <v>742</v>
      </c>
      <c r="B1093" t="s">
        <v>110</v>
      </c>
      <c r="C1093">
        <v>2019</v>
      </c>
      <c r="D1093" t="s">
        <v>8</v>
      </c>
      <c r="E1093">
        <v>17345.899999999998</v>
      </c>
    </row>
    <row r="1094" spans="1:5">
      <c r="A1094" t="s">
        <v>742</v>
      </c>
      <c r="B1094" t="s">
        <v>110</v>
      </c>
      <c r="C1094">
        <v>2019</v>
      </c>
      <c r="D1094" t="s">
        <v>19</v>
      </c>
      <c r="E1094">
        <v>17238.900000000001</v>
      </c>
    </row>
    <row r="1095" spans="1:5">
      <c r="A1095" t="s">
        <v>742</v>
      </c>
      <c r="B1095" t="s">
        <v>110</v>
      </c>
      <c r="C1095">
        <v>2019</v>
      </c>
      <c r="D1095" t="s">
        <v>20</v>
      </c>
      <c r="E1095">
        <v>18693.099999999919</v>
      </c>
    </row>
    <row r="1096" spans="1:5">
      <c r="A1096" t="s">
        <v>742</v>
      </c>
      <c r="B1096" t="s">
        <v>110</v>
      </c>
      <c r="C1096">
        <v>2018</v>
      </c>
      <c r="D1096" t="s">
        <v>21</v>
      </c>
      <c r="E1096">
        <v>26165.600000000049</v>
      </c>
    </row>
    <row r="1097" spans="1:5">
      <c r="A1097" t="s">
        <v>742</v>
      </c>
      <c r="B1097" t="s">
        <v>110</v>
      </c>
      <c r="C1097">
        <v>2018</v>
      </c>
      <c r="D1097" t="s">
        <v>8</v>
      </c>
      <c r="E1097">
        <v>35110.300000000003</v>
      </c>
    </row>
    <row r="1098" spans="1:5">
      <c r="A1098" t="s">
        <v>742</v>
      </c>
      <c r="B1098" t="s">
        <v>110</v>
      </c>
      <c r="C1098">
        <v>2018</v>
      </c>
      <c r="D1098" t="s">
        <v>19</v>
      </c>
      <c r="E1098">
        <v>16535.2</v>
      </c>
    </row>
    <row r="1099" spans="1:5">
      <c r="A1099" t="s">
        <v>742</v>
      </c>
      <c r="B1099" t="s">
        <v>110</v>
      </c>
      <c r="C1099">
        <v>2018</v>
      </c>
      <c r="D1099" t="s">
        <v>20</v>
      </c>
      <c r="E1099">
        <v>32505.599999999999</v>
      </c>
    </row>
    <row r="1100" spans="1:5">
      <c r="A1100" t="s">
        <v>742</v>
      </c>
      <c r="B1100" t="s">
        <v>110</v>
      </c>
      <c r="C1100">
        <v>2017</v>
      </c>
      <c r="D1100" t="s">
        <v>21</v>
      </c>
      <c r="E1100">
        <v>16211.09999999998</v>
      </c>
    </row>
    <row r="1101" spans="1:5">
      <c r="A1101" t="s">
        <v>742</v>
      </c>
      <c r="B1101" t="s">
        <v>110</v>
      </c>
      <c r="C1101">
        <v>2017</v>
      </c>
      <c r="D1101" t="s">
        <v>8</v>
      </c>
      <c r="E1101">
        <v>23899.399999999969</v>
      </c>
    </row>
    <row r="1102" spans="1:5">
      <c r="A1102" t="s">
        <v>742</v>
      </c>
      <c r="B1102" t="s">
        <v>110</v>
      </c>
      <c r="C1102">
        <v>2017</v>
      </c>
      <c r="D1102" t="s">
        <v>19</v>
      </c>
      <c r="E1102">
        <v>21981.990000000053</v>
      </c>
    </row>
    <row r="1103" spans="1:5">
      <c r="A1103" t="s">
        <v>742</v>
      </c>
      <c r="B1103" t="s">
        <v>110</v>
      </c>
      <c r="C1103">
        <v>2017</v>
      </c>
      <c r="D1103" t="s">
        <v>20</v>
      </c>
      <c r="E1103">
        <v>24727.01</v>
      </c>
    </row>
    <row r="1104" spans="1:5">
      <c r="A1104" t="s">
        <v>742</v>
      </c>
      <c r="B1104" t="s">
        <v>110</v>
      </c>
      <c r="C1104">
        <v>2016</v>
      </c>
      <c r="D1104" t="s">
        <v>21</v>
      </c>
      <c r="E1104">
        <v>4716.28999999999</v>
      </c>
    </row>
    <row r="1105" spans="1:5">
      <c r="A1105" t="s">
        <v>742</v>
      </c>
      <c r="B1105" t="s">
        <v>110</v>
      </c>
      <c r="C1105">
        <v>2016</v>
      </c>
      <c r="D1105" t="s">
        <v>8</v>
      </c>
      <c r="E1105">
        <v>0</v>
      </c>
    </row>
    <row r="1106" spans="1:5">
      <c r="A1106" t="s">
        <v>742</v>
      </c>
      <c r="B1106" t="s">
        <v>110</v>
      </c>
      <c r="C1106">
        <v>2016</v>
      </c>
      <c r="D1106" t="s">
        <v>19</v>
      </c>
      <c r="E1106">
        <v>0</v>
      </c>
    </row>
    <row r="1107" spans="1:5">
      <c r="A1107" t="s">
        <v>742</v>
      </c>
      <c r="B1107" t="s">
        <v>110</v>
      </c>
      <c r="C1107">
        <v>2016</v>
      </c>
      <c r="D1107" t="s">
        <v>20</v>
      </c>
      <c r="E1107">
        <v>0</v>
      </c>
    </row>
    <row r="1108" spans="1:5">
      <c r="A1108" t="s">
        <v>742</v>
      </c>
      <c r="B1108" t="s">
        <v>110</v>
      </c>
      <c r="C1108">
        <v>2015</v>
      </c>
      <c r="D1108" t="s">
        <v>21</v>
      </c>
      <c r="E1108">
        <v>0</v>
      </c>
    </row>
    <row r="1109" spans="1:5">
      <c r="A1109" t="s">
        <v>742</v>
      </c>
      <c r="B1109" t="s">
        <v>110</v>
      </c>
      <c r="C1109">
        <v>2015</v>
      </c>
      <c r="D1109" t="s">
        <v>8</v>
      </c>
      <c r="E1109">
        <v>0</v>
      </c>
    </row>
    <row r="1110" spans="1:5">
      <c r="A1110" t="s">
        <v>742</v>
      </c>
      <c r="B1110" t="s">
        <v>110</v>
      </c>
      <c r="C1110">
        <v>2015</v>
      </c>
      <c r="D1110" t="s">
        <v>19</v>
      </c>
      <c r="E1110">
        <v>0</v>
      </c>
    </row>
    <row r="1111" spans="1:5">
      <c r="A1111" t="s">
        <v>742</v>
      </c>
      <c r="B1111" t="s">
        <v>110</v>
      </c>
      <c r="C1111">
        <v>2015</v>
      </c>
      <c r="D1111" t="s">
        <v>20</v>
      </c>
      <c r="E1111">
        <v>12319.500000000002</v>
      </c>
    </row>
    <row r="1112" spans="1:5">
      <c r="A1112" t="s">
        <v>742</v>
      </c>
      <c r="B1112" t="s">
        <v>110</v>
      </c>
      <c r="C1112">
        <v>2014</v>
      </c>
      <c r="D1112" t="s">
        <v>21</v>
      </c>
      <c r="E1112">
        <v>2315.4</v>
      </c>
    </row>
    <row r="1113" spans="1:5">
      <c r="A1113" t="s">
        <v>742</v>
      </c>
      <c r="B1113" t="s">
        <v>110</v>
      </c>
      <c r="C1113">
        <v>2014</v>
      </c>
      <c r="D1113" t="s">
        <v>8</v>
      </c>
      <c r="E1113">
        <v>62683.794999999998</v>
      </c>
    </row>
    <row r="1114" spans="1:5">
      <c r="A1114" t="s">
        <v>742</v>
      </c>
      <c r="B1114" t="s">
        <v>110</v>
      </c>
      <c r="C1114">
        <v>2014</v>
      </c>
      <c r="D1114" t="s">
        <v>19</v>
      </c>
      <c r="E1114">
        <v>13960.2</v>
      </c>
    </row>
    <row r="1115" spans="1:5">
      <c r="A1115" t="s">
        <v>742</v>
      </c>
      <c r="B1115" t="s">
        <v>110</v>
      </c>
      <c r="C1115">
        <v>2014</v>
      </c>
      <c r="D1115" t="s">
        <v>20</v>
      </c>
      <c r="E1115">
        <v>6545.4000000000005</v>
      </c>
    </row>
    <row r="1116" spans="1:5">
      <c r="A1116" t="s">
        <v>742</v>
      </c>
      <c r="B1116" t="s">
        <v>110</v>
      </c>
      <c r="C1116">
        <v>2013</v>
      </c>
      <c r="D1116" t="s">
        <v>21</v>
      </c>
      <c r="E1116">
        <v>185.7</v>
      </c>
    </row>
    <row r="1117" spans="1:5">
      <c r="A1117" t="s">
        <v>742</v>
      </c>
      <c r="B1117" t="s">
        <v>110</v>
      </c>
      <c r="C1117">
        <v>2013</v>
      </c>
      <c r="D1117" t="s">
        <v>8</v>
      </c>
      <c r="E1117">
        <v>0</v>
      </c>
    </row>
    <row r="1118" spans="1:5">
      <c r="A1118" t="s">
        <v>742</v>
      </c>
      <c r="B1118" t="s">
        <v>110</v>
      </c>
      <c r="C1118">
        <v>2013</v>
      </c>
      <c r="D1118" t="s">
        <v>19</v>
      </c>
      <c r="E1118">
        <v>0</v>
      </c>
    </row>
    <row r="1119" spans="1:5">
      <c r="A1119" t="s">
        <v>742</v>
      </c>
      <c r="B1119" t="s">
        <v>110</v>
      </c>
      <c r="C1119">
        <v>2013</v>
      </c>
      <c r="D1119" t="s">
        <v>20</v>
      </c>
      <c r="E1119">
        <v>1212.2000000000698</v>
      </c>
    </row>
    <row r="1120" spans="1:5">
      <c r="A1120" t="s">
        <v>742</v>
      </c>
      <c r="B1120" t="s">
        <v>110</v>
      </c>
      <c r="C1120">
        <v>2012</v>
      </c>
      <c r="D1120" t="s">
        <v>21</v>
      </c>
      <c r="E1120">
        <v>14730.74</v>
      </c>
    </row>
    <row r="1121" spans="1:5">
      <c r="A1121" t="s">
        <v>742</v>
      </c>
      <c r="B1121" t="s">
        <v>110</v>
      </c>
      <c r="C1121">
        <v>2012</v>
      </c>
      <c r="D1121" t="s">
        <v>8</v>
      </c>
      <c r="E1121">
        <v>16510.900000000001</v>
      </c>
    </row>
    <row r="1122" spans="1:5">
      <c r="A1122" t="s">
        <v>742</v>
      </c>
      <c r="B1122" t="s">
        <v>110</v>
      </c>
      <c r="C1122">
        <v>2012</v>
      </c>
      <c r="D1122" t="s">
        <v>19</v>
      </c>
      <c r="E1122">
        <v>37000</v>
      </c>
    </row>
    <row r="1123" spans="1:5">
      <c r="A1123" t="s">
        <v>742</v>
      </c>
      <c r="B1123" t="s">
        <v>110</v>
      </c>
      <c r="C1123">
        <v>2012</v>
      </c>
      <c r="D1123" t="s">
        <v>20</v>
      </c>
      <c r="E1123">
        <v>80456.100000000006</v>
      </c>
    </row>
    <row r="1124" spans="1:5">
      <c r="A1124" t="s">
        <v>742</v>
      </c>
      <c r="B1124" t="s">
        <v>110</v>
      </c>
      <c r="C1124">
        <v>2011</v>
      </c>
      <c r="D1124" t="s">
        <v>21</v>
      </c>
      <c r="E1124">
        <v>85418.3</v>
      </c>
    </row>
    <row r="1125" spans="1:5">
      <c r="A1125" t="s">
        <v>742</v>
      </c>
      <c r="B1125" t="s">
        <v>110</v>
      </c>
      <c r="C1125">
        <v>2011</v>
      </c>
      <c r="D1125" t="s">
        <v>8</v>
      </c>
      <c r="E1125">
        <v>95961.7</v>
      </c>
    </row>
    <row r="1126" spans="1:5">
      <c r="A1126" t="s">
        <v>742</v>
      </c>
      <c r="B1126" t="s">
        <v>110</v>
      </c>
      <c r="C1126">
        <v>2011</v>
      </c>
      <c r="D1126" t="s">
        <v>19</v>
      </c>
      <c r="E1126">
        <v>105630.1</v>
      </c>
    </row>
    <row r="1127" spans="1:5">
      <c r="A1127" t="s">
        <v>742</v>
      </c>
      <c r="B1127" t="s">
        <v>110</v>
      </c>
      <c r="C1127">
        <v>2011</v>
      </c>
      <c r="D1127" t="s">
        <v>20</v>
      </c>
      <c r="E1127">
        <v>104199.2</v>
      </c>
    </row>
    <row r="1128" spans="1:5">
      <c r="A1128" t="s">
        <v>742</v>
      </c>
      <c r="B1128" t="s">
        <v>110</v>
      </c>
      <c r="C1128">
        <v>2010</v>
      </c>
      <c r="D1128" t="s">
        <v>21</v>
      </c>
      <c r="E1128">
        <v>98642.4</v>
      </c>
    </row>
    <row r="1129" spans="1:5">
      <c r="A1129" t="s">
        <v>742</v>
      </c>
      <c r="B1129" t="s">
        <v>110</v>
      </c>
      <c r="C1129">
        <v>2010</v>
      </c>
      <c r="D1129" t="s">
        <v>8</v>
      </c>
      <c r="E1129">
        <v>86915.099000000002</v>
      </c>
    </row>
    <row r="1130" spans="1:5">
      <c r="A1130" t="s">
        <v>742</v>
      </c>
      <c r="B1130" t="s">
        <v>110</v>
      </c>
      <c r="C1130">
        <v>2010</v>
      </c>
      <c r="D1130" t="s">
        <v>19</v>
      </c>
      <c r="E1130">
        <v>93845</v>
      </c>
    </row>
    <row r="1131" spans="1:5">
      <c r="A1131" t="s">
        <v>742</v>
      </c>
      <c r="B1131" t="s">
        <v>110</v>
      </c>
      <c r="C1131">
        <v>2010</v>
      </c>
      <c r="D1131" t="s">
        <v>20</v>
      </c>
      <c r="E1131">
        <v>93178.100999999995</v>
      </c>
    </row>
    <row r="1132" spans="1:5">
      <c r="A1132" t="s">
        <v>742</v>
      </c>
      <c r="B1132" t="s">
        <v>110</v>
      </c>
      <c r="C1132">
        <v>2009</v>
      </c>
      <c r="D1132" t="s">
        <v>21</v>
      </c>
      <c r="E1132">
        <v>97738.45</v>
      </c>
    </row>
    <row r="1133" spans="1:5">
      <c r="A1133" t="s">
        <v>742</v>
      </c>
      <c r="B1133" t="s">
        <v>110</v>
      </c>
      <c r="C1133">
        <v>2009</v>
      </c>
      <c r="D1133" t="s">
        <v>8</v>
      </c>
      <c r="E1133">
        <v>101506.65</v>
      </c>
    </row>
    <row r="1134" spans="1:5">
      <c r="A1134" t="s">
        <v>742</v>
      </c>
      <c r="B1134" t="s">
        <v>110</v>
      </c>
      <c r="C1134">
        <v>2009</v>
      </c>
      <c r="D1134" t="s">
        <v>19</v>
      </c>
      <c r="E1134">
        <v>91542.88</v>
      </c>
    </row>
    <row r="1135" spans="1:5">
      <c r="A1135" t="s">
        <v>742</v>
      </c>
      <c r="B1135" t="s">
        <v>110</v>
      </c>
      <c r="C1135">
        <v>2009</v>
      </c>
      <c r="D1135" t="s">
        <v>20</v>
      </c>
      <c r="E1135">
        <v>71087.8</v>
      </c>
    </row>
    <row r="1136" spans="1:5">
      <c r="A1136" t="s">
        <v>742</v>
      </c>
      <c r="B1136" t="s">
        <v>110</v>
      </c>
      <c r="C1136">
        <v>2008</v>
      </c>
      <c r="D1136" t="s">
        <v>21</v>
      </c>
      <c r="E1136">
        <v>85134.13</v>
      </c>
    </row>
    <row r="1137" spans="1:5">
      <c r="A1137" t="s">
        <v>742</v>
      </c>
      <c r="B1137" t="s">
        <v>110</v>
      </c>
      <c r="C1137">
        <v>2008</v>
      </c>
      <c r="D1137" t="s">
        <v>8</v>
      </c>
      <c r="E1137">
        <v>32076.561000000002</v>
      </c>
    </row>
    <row r="1138" spans="1:5">
      <c r="A1138" t="s">
        <v>670</v>
      </c>
      <c r="B1138" t="s">
        <v>110</v>
      </c>
      <c r="C1138">
        <v>2024</v>
      </c>
      <c r="D1138" t="s">
        <v>8</v>
      </c>
      <c r="E1138">
        <v>78.34080000000084</v>
      </c>
    </row>
    <row r="1139" spans="1:5">
      <c r="A1139" t="s">
        <v>670</v>
      </c>
      <c r="B1139" t="s">
        <v>110</v>
      </c>
      <c r="C1139">
        <v>2022</v>
      </c>
      <c r="D1139" t="s">
        <v>21</v>
      </c>
      <c r="E1139">
        <v>1544.17</v>
      </c>
    </row>
    <row r="1140" spans="1:5">
      <c r="A1140" t="s">
        <v>670</v>
      </c>
      <c r="B1140" t="s">
        <v>110</v>
      </c>
      <c r="C1140">
        <v>2022</v>
      </c>
      <c r="D1140" t="s">
        <v>8</v>
      </c>
      <c r="E1140">
        <v>3540</v>
      </c>
    </row>
    <row r="1141" spans="1:5">
      <c r="A1141" t="s">
        <v>670</v>
      </c>
      <c r="B1141" t="s">
        <v>110</v>
      </c>
      <c r="C1141">
        <v>2022</v>
      </c>
      <c r="D1141" t="s">
        <v>19</v>
      </c>
      <c r="E1141">
        <v>4247.17</v>
      </c>
    </row>
    <row r="1142" spans="1:5">
      <c r="A1142" t="s">
        <v>670</v>
      </c>
      <c r="B1142" t="s">
        <v>110</v>
      </c>
      <c r="C1142">
        <v>2022</v>
      </c>
      <c r="D1142" t="s">
        <v>20</v>
      </c>
      <c r="E1142">
        <v>4663.8599999999997</v>
      </c>
    </row>
    <row r="1143" spans="1:5">
      <c r="A1143" t="s">
        <v>670</v>
      </c>
      <c r="B1143" t="s">
        <v>110</v>
      </c>
      <c r="C1143">
        <v>2021</v>
      </c>
      <c r="D1143" t="s">
        <v>21</v>
      </c>
      <c r="E1143">
        <v>2352.143</v>
      </c>
    </row>
    <row r="1144" spans="1:5">
      <c r="A1144" t="s">
        <v>670</v>
      </c>
      <c r="B1144" t="s">
        <v>110</v>
      </c>
      <c r="C1144">
        <v>2021</v>
      </c>
      <c r="D1144" t="s">
        <v>8</v>
      </c>
      <c r="E1144">
        <v>1206.3199999999997</v>
      </c>
    </row>
    <row r="1145" spans="1:5">
      <c r="A1145" t="s">
        <v>670</v>
      </c>
      <c r="B1145" t="s">
        <v>110</v>
      </c>
      <c r="C1145">
        <v>2021</v>
      </c>
      <c r="D1145" t="s">
        <v>19</v>
      </c>
      <c r="E1145">
        <v>1511.53</v>
      </c>
    </row>
    <row r="1146" spans="1:5">
      <c r="A1146" t="s">
        <v>670</v>
      </c>
      <c r="B1146" t="s">
        <v>110</v>
      </c>
      <c r="C1146">
        <v>2021</v>
      </c>
      <c r="D1146" t="s">
        <v>20</v>
      </c>
      <c r="E1146">
        <v>1671.49604</v>
      </c>
    </row>
    <row r="1147" spans="1:5">
      <c r="A1147" t="s">
        <v>670</v>
      </c>
      <c r="B1147" t="s">
        <v>110</v>
      </c>
      <c r="C1147">
        <v>2020</v>
      </c>
      <c r="D1147" t="s">
        <v>21</v>
      </c>
      <c r="E1147">
        <v>1455.0108300000004</v>
      </c>
    </row>
    <row r="1148" spans="1:5">
      <c r="A1148" t="s">
        <v>670</v>
      </c>
      <c r="B1148" t="s">
        <v>110</v>
      </c>
      <c r="C1148">
        <v>2020</v>
      </c>
      <c r="D1148" t="s">
        <v>8</v>
      </c>
      <c r="E1148">
        <v>706.26607999999999</v>
      </c>
    </row>
    <row r="1149" spans="1:5">
      <c r="A1149" t="s">
        <v>670</v>
      </c>
      <c r="B1149" t="s">
        <v>110</v>
      </c>
      <c r="C1149">
        <v>2020</v>
      </c>
      <c r="D1149" t="s">
        <v>19</v>
      </c>
      <c r="E1149">
        <v>589.41156999999998</v>
      </c>
    </row>
    <row r="1150" spans="1:5">
      <c r="A1150" t="s">
        <v>670</v>
      </c>
      <c r="B1150" t="s">
        <v>110</v>
      </c>
      <c r="C1150">
        <v>2020</v>
      </c>
      <c r="D1150" t="s">
        <v>20</v>
      </c>
      <c r="E1150">
        <v>895.14013</v>
      </c>
    </row>
    <row r="1151" spans="1:5">
      <c r="A1151" t="s">
        <v>670</v>
      </c>
      <c r="B1151" t="s">
        <v>110</v>
      </c>
      <c r="C1151">
        <v>2019</v>
      </c>
      <c r="D1151" t="s">
        <v>21</v>
      </c>
      <c r="E1151">
        <v>6135.7695400000011</v>
      </c>
    </row>
    <row r="1152" spans="1:5">
      <c r="A1152" t="s">
        <v>670</v>
      </c>
      <c r="B1152" t="s">
        <v>110</v>
      </c>
      <c r="C1152">
        <v>2019</v>
      </c>
      <c r="D1152" t="s">
        <v>8</v>
      </c>
      <c r="E1152">
        <v>5329.7855599999994</v>
      </c>
    </row>
    <row r="1153" spans="1:5">
      <c r="A1153" t="s">
        <v>670</v>
      </c>
      <c r="B1153" t="s">
        <v>110</v>
      </c>
      <c r="C1153">
        <v>2019</v>
      </c>
      <c r="D1153" t="s">
        <v>19</v>
      </c>
      <c r="E1153">
        <v>5358.1847000000007</v>
      </c>
    </row>
    <row r="1154" spans="1:5">
      <c r="A1154" t="s">
        <v>670</v>
      </c>
      <c r="B1154" t="s">
        <v>110</v>
      </c>
      <c r="C1154">
        <v>2019</v>
      </c>
      <c r="D1154" t="s">
        <v>20</v>
      </c>
      <c r="E1154">
        <v>17182.32</v>
      </c>
    </row>
    <row r="1155" spans="1:5">
      <c r="A1155" t="s">
        <v>670</v>
      </c>
      <c r="B1155" t="s">
        <v>110</v>
      </c>
      <c r="C1155">
        <v>2018</v>
      </c>
      <c r="D1155" t="s">
        <v>21</v>
      </c>
      <c r="E1155">
        <v>17251.690060000001</v>
      </c>
    </row>
    <row r="1156" spans="1:5">
      <c r="A1156" t="s">
        <v>670</v>
      </c>
      <c r="B1156" t="s">
        <v>110</v>
      </c>
      <c r="C1156">
        <v>2018</v>
      </c>
      <c r="D1156" t="s">
        <v>8</v>
      </c>
      <c r="E1156">
        <v>23404.673999999999</v>
      </c>
    </row>
    <row r="1157" spans="1:5">
      <c r="A1157" t="s">
        <v>670</v>
      </c>
      <c r="B1157" t="s">
        <v>110</v>
      </c>
      <c r="C1157">
        <v>2018</v>
      </c>
      <c r="D1157" t="s">
        <v>19</v>
      </c>
      <c r="E1157">
        <v>17549.131000000001</v>
      </c>
    </row>
    <row r="1158" spans="1:5">
      <c r="A1158" t="s">
        <v>670</v>
      </c>
      <c r="B1158" t="s">
        <v>110</v>
      </c>
      <c r="C1158">
        <v>2018</v>
      </c>
      <c r="D1158" t="s">
        <v>20</v>
      </c>
      <c r="E1158">
        <v>30351.57</v>
      </c>
    </row>
    <row r="1159" spans="1:5">
      <c r="A1159" t="s">
        <v>670</v>
      </c>
      <c r="B1159" t="s">
        <v>110</v>
      </c>
      <c r="C1159">
        <v>2017</v>
      </c>
      <c r="D1159" t="s">
        <v>21</v>
      </c>
      <c r="E1159">
        <v>15879.089</v>
      </c>
    </row>
    <row r="1160" spans="1:5">
      <c r="A1160" t="s">
        <v>670</v>
      </c>
      <c r="B1160" t="s">
        <v>110</v>
      </c>
      <c r="C1160">
        <v>2017</v>
      </c>
      <c r="D1160" t="s">
        <v>8</v>
      </c>
      <c r="E1160">
        <v>32160.881000000005</v>
      </c>
    </row>
    <row r="1161" spans="1:5">
      <c r="A1161" t="s">
        <v>670</v>
      </c>
      <c r="B1161" t="s">
        <v>110</v>
      </c>
      <c r="C1161">
        <v>2017</v>
      </c>
      <c r="D1161" t="s">
        <v>19</v>
      </c>
      <c r="E1161">
        <v>48661.659</v>
      </c>
    </row>
    <row r="1162" spans="1:5">
      <c r="A1162" t="s">
        <v>670</v>
      </c>
      <c r="B1162" t="s">
        <v>110</v>
      </c>
      <c r="C1162">
        <v>2017</v>
      </c>
      <c r="D1162" t="s">
        <v>20</v>
      </c>
      <c r="E1162">
        <v>47554.032529999997</v>
      </c>
    </row>
    <row r="1163" spans="1:5">
      <c r="A1163" t="s">
        <v>670</v>
      </c>
      <c r="B1163" t="s">
        <v>110</v>
      </c>
      <c r="C1163">
        <v>2016</v>
      </c>
      <c r="D1163" t="s">
        <v>21</v>
      </c>
      <c r="E1163">
        <v>15484.240999999998</v>
      </c>
    </row>
    <row r="1164" spans="1:5">
      <c r="A1164" t="s">
        <v>670</v>
      </c>
      <c r="B1164" t="s">
        <v>110</v>
      </c>
      <c r="C1164">
        <v>2016</v>
      </c>
      <c r="D1164" t="s">
        <v>8</v>
      </c>
      <c r="E1164">
        <v>15286.523999999999</v>
      </c>
    </row>
    <row r="1165" spans="1:5">
      <c r="A1165" t="s">
        <v>670</v>
      </c>
      <c r="B1165" t="s">
        <v>110</v>
      </c>
      <c r="C1165">
        <v>2016</v>
      </c>
      <c r="D1165" t="s">
        <v>19</v>
      </c>
      <c r="E1165">
        <v>15435.89</v>
      </c>
    </row>
    <row r="1166" spans="1:5">
      <c r="A1166" t="s">
        <v>670</v>
      </c>
      <c r="B1166" t="s">
        <v>110</v>
      </c>
      <c r="C1166">
        <v>2016</v>
      </c>
      <c r="D1166" t="s">
        <v>20</v>
      </c>
      <c r="E1166">
        <v>15341</v>
      </c>
    </row>
    <row r="1167" spans="1:5">
      <c r="A1167" t="s">
        <v>670</v>
      </c>
      <c r="B1167" t="s">
        <v>110</v>
      </c>
      <c r="C1167">
        <v>2015</v>
      </c>
      <c r="D1167" t="s">
        <v>21</v>
      </c>
      <c r="E1167">
        <v>15478.02</v>
      </c>
    </row>
    <row r="1168" spans="1:5">
      <c r="A1168" t="s">
        <v>670</v>
      </c>
      <c r="B1168" t="s">
        <v>110</v>
      </c>
      <c r="C1168">
        <v>2015</v>
      </c>
      <c r="D1168" t="s">
        <v>8</v>
      </c>
      <c r="E1168">
        <v>15215.408580645162</v>
      </c>
    </row>
    <row r="1169" spans="1:5">
      <c r="A1169" t="s">
        <v>670</v>
      </c>
      <c r="B1169" t="s">
        <v>110</v>
      </c>
      <c r="C1169">
        <v>2015</v>
      </c>
      <c r="D1169" t="s">
        <v>19</v>
      </c>
      <c r="E1169">
        <v>15208.703387096775</v>
      </c>
    </row>
    <row r="1170" spans="1:5">
      <c r="A1170" t="s">
        <v>670</v>
      </c>
      <c r="B1170" t="s">
        <v>110</v>
      </c>
      <c r="C1170">
        <v>2015</v>
      </c>
      <c r="D1170" t="s">
        <v>20</v>
      </c>
      <c r="E1170">
        <v>15126.662000000002</v>
      </c>
    </row>
    <row r="1171" spans="1:5">
      <c r="A1171" t="s">
        <v>670</v>
      </c>
      <c r="B1171" t="s">
        <v>110</v>
      </c>
      <c r="C1171">
        <v>2014</v>
      </c>
      <c r="D1171" t="s">
        <v>21</v>
      </c>
      <c r="E1171">
        <v>15392.870999999999</v>
      </c>
    </row>
    <row r="1172" spans="1:5">
      <c r="A1172" t="s">
        <v>670</v>
      </c>
      <c r="B1172" t="s">
        <v>110</v>
      </c>
      <c r="C1172">
        <v>2014</v>
      </c>
      <c r="D1172" t="s">
        <v>8</v>
      </c>
      <c r="E1172">
        <v>15412.509</v>
      </c>
    </row>
    <row r="1173" spans="1:5">
      <c r="A1173" t="s">
        <v>670</v>
      </c>
      <c r="B1173" t="s">
        <v>110</v>
      </c>
      <c r="C1173">
        <v>2014</v>
      </c>
      <c r="D1173" t="s">
        <v>19</v>
      </c>
      <c r="E1173">
        <v>15205.618</v>
      </c>
    </row>
    <row r="1174" spans="1:5">
      <c r="A1174" t="s">
        <v>670</v>
      </c>
      <c r="B1174" t="s">
        <v>110</v>
      </c>
      <c r="C1174">
        <v>2014</v>
      </c>
      <c r="D1174" t="s">
        <v>20</v>
      </c>
      <c r="E1174">
        <v>6417.1189999999997</v>
      </c>
    </row>
    <row r="1175" spans="1:5">
      <c r="A1175" t="s">
        <v>670</v>
      </c>
      <c r="B1175" t="s">
        <v>110</v>
      </c>
      <c r="C1175">
        <v>2013</v>
      </c>
      <c r="D1175" t="s">
        <v>21</v>
      </c>
      <c r="E1175">
        <v>221.185</v>
      </c>
    </row>
    <row r="1176" spans="1:5">
      <c r="A1176" t="s">
        <v>670</v>
      </c>
      <c r="B1176" t="s">
        <v>110</v>
      </c>
      <c r="C1176">
        <v>2013</v>
      </c>
      <c r="D1176" t="s">
        <v>8</v>
      </c>
      <c r="E1176">
        <v>0</v>
      </c>
    </row>
    <row r="1177" spans="1:5">
      <c r="A1177" t="s">
        <v>670</v>
      </c>
      <c r="B1177" t="s">
        <v>110</v>
      </c>
      <c r="C1177">
        <v>2013</v>
      </c>
      <c r="D1177" t="s">
        <v>19</v>
      </c>
      <c r="E1177">
        <v>0</v>
      </c>
    </row>
    <row r="1178" spans="1:5">
      <c r="A1178" t="s">
        <v>670</v>
      </c>
      <c r="B1178" t="s">
        <v>110</v>
      </c>
      <c r="C1178">
        <v>2013</v>
      </c>
      <c r="D1178" t="s">
        <v>20</v>
      </c>
      <c r="E1178">
        <v>143.173</v>
      </c>
    </row>
    <row r="1179" spans="1:5">
      <c r="A1179" t="s">
        <v>670</v>
      </c>
      <c r="B1179" t="s">
        <v>110</v>
      </c>
      <c r="C1179">
        <v>2012</v>
      </c>
      <c r="D1179" t="s">
        <v>21</v>
      </c>
      <c r="E1179">
        <v>23079.86</v>
      </c>
    </row>
    <row r="1180" spans="1:5">
      <c r="A1180" t="s">
        <v>670</v>
      </c>
      <c r="B1180" t="s">
        <v>110</v>
      </c>
      <c r="C1180">
        <v>2012</v>
      </c>
      <c r="D1180" t="s">
        <v>8</v>
      </c>
      <c r="E1180">
        <v>11590.239</v>
      </c>
    </row>
    <row r="1181" spans="1:5">
      <c r="A1181" t="s">
        <v>670</v>
      </c>
      <c r="B1181" t="s">
        <v>110</v>
      </c>
      <c r="C1181">
        <v>2012</v>
      </c>
      <c r="D1181" t="s">
        <v>19</v>
      </c>
      <c r="E1181">
        <v>14055</v>
      </c>
    </row>
    <row r="1182" spans="1:5">
      <c r="A1182" t="s">
        <v>670</v>
      </c>
      <c r="B1182" t="s">
        <v>110</v>
      </c>
      <c r="C1182">
        <v>2012</v>
      </c>
      <c r="D1182" t="s">
        <v>20</v>
      </c>
      <c r="E1182">
        <v>21298.366999999998</v>
      </c>
    </row>
    <row r="1183" spans="1:5">
      <c r="A1183" t="s">
        <v>670</v>
      </c>
      <c r="B1183" t="s">
        <v>110</v>
      </c>
      <c r="C1183">
        <v>2011</v>
      </c>
      <c r="D1183" t="s">
        <v>21</v>
      </c>
      <c r="E1183">
        <v>15238</v>
      </c>
    </row>
    <row r="1184" spans="1:5">
      <c r="A1184" t="s">
        <v>670</v>
      </c>
      <c r="B1184" t="s">
        <v>110</v>
      </c>
      <c r="C1184">
        <v>2011</v>
      </c>
      <c r="D1184" t="s">
        <v>8</v>
      </c>
      <c r="E1184">
        <v>4530.241</v>
      </c>
    </row>
    <row r="1185" spans="1:5">
      <c r="A1185" t="s">
        <v>670</v>
      </c>
      <c r="B1185" t="s">
        <v>110</v>
      </c>
      <c r="C1185">
        <v>2011</v>
      </c>
      <c r="D1185" t="s">
        <v>19</v>
      </c>
      <c r="E1185">
        <v>22143.05</v>
      </c>
    </row>
    <row r="1186" spans="1:5">
      <c r="A1186" t="s">
        <v>670</v>
      </c>
      <c r="B1186" t="s">
        <v>110</v>
      </c>
      <c r="C1186">
        <v>2011</v>
      </c>
      <c r="D1186" t="s">
        <v>20</v>
      </c>
      <c r="E1186">
        <v>28032</v>
      </c>
    </row>
    <row r="1187" spans="1:5">
      <c r="A1187" t="s">
        <v>670</v>
      </c>
      <c r="B1187" t="s">
        <v>110</v>
      </c>
      <c r="C1187">
        <v>2010</v>
      </c>
      <c r="D1187" t="s">
        <v>21</v>
      </c>
      <c r="E1187">
        <v>30326</v>
      </c>
    </row>
    <row r="1188" spans="1:5">
      <c r="A1188" t="s">
        <v>670</v>
      </c>
      <c r="B1188" t="s">
        <v>110</v>
      </c>
      <c r="C1188">
        <v>2010</v>
      </c>
      <c r="D1188" t="s">
        <v>8</v>
      </c>
      <c r="E1188">
        <v>22187</v>
      </c>
    </row>
    <row r="1189" spans="1:5">
      <c r="A1189" t="s">
        <v>670</v>
      </c>
      <c r="B1189" t="s">
        <v>110</v>
      </c>
      <c r="C1189">
        <v>2010</v>
      </c>
      <c r="D1189" t="s">
        <v>19</v>
      </c>
      <c r="E1189">
        <v>19156</v>
      </c>
    </row>
    <row r="1190" spans="1:5">
      <c r="A1190" t="s">
        <v>670</v>
      </c>
      <c r="B1190" t="s">
        <v>110</v>
      </c>
      <c r="C1190">
        <v>2010</v>
      </c>
      <c r="D1190" t="s">
        <v>20</v>
      </c>
      <c r="E1190">
        <v>10893</v>
      </c>
    </row>
    <row r="1191" spans="1:5">
      <c r="A1191" t="s">
        <v>670</v>
      </c>
      <c r="B1191" t="s">
        <v>110</v>
      </c>
      <c r="C1191">
        <v>2009</v>
      </c>
      <c r="D1191" t="s">
        <v>21</v>
      </c>
      <c r="E1191">
        <v>275</v>
      </c>
    </row>
    <row r="1192" spans="1:5">
      <c r="A1192" t="s">
        <v>82</v>
      </c>
      <c r="B1192" t="s">
        <v>110</v>
      </c>
      <c r="C1192">
        <v>2012</v>
      </c>
      <c r="D1192" t="s">
        <v>20</v>
      </c>
      <c r="E1192">
        <v>56571.57</v>
      </c>
    </row>
    <row r="1193" spans="1:5">
      <c r="A1193" t="s">
        <v>82</v>
      </c>
      <c r="B1193" t="s">
        <v>110</v>
      </c>
      <c r="C1193">
        <v>2011</v>
      </c>
      <c r="D1193" t="s">
        <v>21</v>
      </c>
      <c r="E1193">
        <v>62306.36</v>
      </c>
    </row>
    <row r="1194" spans="1:5">
      <c r="A1194" t="s">
        <v>82</v>
      </c>
      <c r="B1194" t="s">
        <v>110</v>
      </c>
      <c r="C1194">
        <v>2011</v>
      </c>
      <c r="D1194" t="s">
        <v>8</v>
      </c>
      <c r="E1194">
        <v>102942.85</v>
      </c>
    </row>
    <row r="1195" spans="1:5">
      <c r="A1195" t="s">
        <v>82</v>
      </c>
      <c r="B1195" t="s">
        <v>110</v>
      </c>
      <c r="C1195">
        <v>2011</v>
      </c>
      <c r="D1195" t="s">
        <v>19</v>
      </c>
      <c r="E1195">
        <v>100331.071</v>
      </c>
    </row>
    <row r="1196" spans="1:5">
      <c r="A1196" t="s">
        <v>82</v>
      </c>
      <c r="B1196" t="s">
        <v>110</v>
      </c>
      <c r="C1196">
        <v>2011</v>
      </c>
      <c r="D1196" t="s">
        <v>20</v>
      </c>
      <c r="E1196">
        <v>98262.67</v>
      </c>
    </row>
    <row r="1197" spans="1:5">
      <c r="A1197" t="s">
        <v>82</v>
      </c>
      <c r="B1197" t="s">
        <v>110</v>
      </c>
      <c r="C1197">
        <v>2010</v>
      </c>
      <c r="D1197" t="s">
        <v>21</v>
      </c>
      <c r="E1197">
        <v>104811.15700000001</v>
      </c>
    </row>
    <row r="1198" spans="1:5">
      <c r="A1198" t="s">
        <v>82</v>
      </c>
      <c r="B1198" t="s">
        <v>110</v>
      </c>
      <c r="C1198">
        <v>2010</v>
      </c>
      <c r="D1198" t="s">
        <v>8</v>
      </c>
      <c r="E1198">
        <v>102974.73</v>
      </c>
    </row>
    <row r="1199" spans="1:5">
      <c r="A1199" t="s">
        <v>82</v>
      </c>
      <c r="B1199" t="s">
        <v>110</v>
      </c>
      <c r="C1199">
        <v>2010</v>
      </c>
      <c r="D1199" t="s">
        <v>19</v>
      </c>
      <c r="E1199">
        <v>105451.255</v>
      </c>
    </row>
    <row r="1200" spans="1:5">
      <c r="A1200" t="s">
        <v>82</v>
      </c>
      <c r="B1200" t="s">
        <v>110</v>
      </c>
      <c r="C1200">
        <v>2010</v>
      </c>
      <c r="D1200" t="s">
        <v>20</v>
      </c>
      <c r="E1200">
        <v>104538.692</v>
      </c>
    </row>
    <row r="1201" spans="1:5">
      <c r="A1201" t="s">
        <v>82</v>
      </c>
      <c r="B1201" t="s">
        <v>110</v>
      </c>
      <c r="C1201">
        <v>2009</v>
      </c>
      <c r="D1201" t="s">
        <v>21</v>
      </c>
      <c r="E1201">
        <v>104925.444</v>
      </c>
    </row>
    <row r="1202" spans="1:5">
      <c r="A1202" t="s">
        <v>82</v>
      </c>
      <c r="B1202" t="s">
        <v>110</v>
      </c>
      <c r="C1202">
        <v>2009</v>
      </c>
      <c r="D1202" t="s">
        <v>8</v>
      </c>
      <c r="E1202">
        <v>105856.9</v>
      </c>
    </row>
    <row r="1203" spans="1:5">
      <c r="A1203" t="s">
        <v>82</v>
      </c>
      <c r="B1203" t="s">
        <v>110</v>
      </c>
      <c r="C1203">
        <v>2009</v>
      </c>
      <c r="D1203" t="s">
        <v>19</v>
      </c>
      <c r="E1203">
        <v>102842.318</v>
      </c>
    </row>
    <row r="1204" spans="1:5">
      <c r="A1204" t="s">
        <v>82</v>
      </c>
      <c r="B1204" t="s">
        <v>110</v>
      </c>
      <c r="C1204">
        <v>2009</v>
      </c>
      <c r="D1204" t="s">
        <v>20</v>
      </c>
      <c r="E1204">
        <v>94461.411999999997</v>
      </c>
    </row>
    <row r="1205" spans="1:5">
      <c r="A1205" t="s">
        <v>82</v>
      </c>
      <c r="B1205" t="s">
        <v>110</v>
      </c>
      <c r="C1205">
        <v>2008</v>
      </c>
      <c r="D1205" t="s">
        <v>21</v>
      </c>
      <c r="E1205">
        <v>55409.114000000001</v>
      </c>
    </row>
    <row r="1206" spans="1:5">
      <c r="A1206" t="s">
        <v>82</v>
      </c>
      <c r="B1206" t="s">
        <v>110</v>
      </c>
      <c r="C1206">
        <v>2008</v>
      </c>
      <c r="D1206" t="s">
        <v>8</v>
      </c>
      <c r="E1206">
        <v>62289.788</v>
      </c>
    </row>
    <row r="1207" spans="1:5">
      <c r="A1207" t="s">
        <v>83</v>
      </c>
      <c r="B1207" t="s">
        <v>110</v>
      </c>
      <c r="C1207">
        <v>2011</v>
      </c>
      <c r="D1207" t="s">
        <v>8</v>
      </c>
      <c r="E1207">
        <v>2550.4</v>
      </c>
    </row>
    <row r="1208" spans="1:5">
      <c r="A1208" t="s">
        <v>83</v>
      </c>
      <c r="B1208" t="s">
        <v>110</v>
      </c>
      <c r="C1208">
        <v>2011</v>
      </c>
      <c r="D1208" t="s">
        <v>19</v>
      </c>
      <c r="E1208">
        <v>61134.555999999997</v>
      </c>
    </row>
    <row r="1209" spans="1:5">
      <c r="A1209" t="s">
        <v>83</v>
      </c>
      <c r="B1209" t="s">
        <v>110</v>
      </c>
      <c r="C1209">
        <v>2011</v>
      </c>
      <c r="D1209" t="s">
        <v>20</v>
      </c>
      <c r="E1209">
        <v>69312.41</v>
      </c>
    </row>
    <row r="1210" spans="1:5">
      <c r="A1210" t="s">
        <v>83</v>
      </c>
      <c r="B1210" t="s">
        <v>110</v>
      </c>
      <c r="C1210">
        <v>2010</v>
      </c>
      <c r="D1210" t="s">
        <v>21</v>
      </c>
      <c r="E1210">
        <v>43208.144999999997</v>
      </c>
    </row>
    <row r="1211" spans="1:5">
      <c r="A1211" t="s">
        <v>83</v>
      </c>
      <c r="B1211" t="s">
        <v>110</v>
      </c>
      <c r="C1211">
        <v>2010</v>
      </c>
      <c r="D1211" t="s">
        <v>8</v>
      </c>
      <c r="E1211">
        <v>36482.370000000003</v>
      </c>
    </row>
    <row r="1212" spans="1:5">
      <c r="A1212" t="s">
        <v>83</v>
      </c>
      <c r="B1212" t="s">
        <v>110</v>
      </c>
      <c r="C1212">
        <v>2010</v>
      </c>
      <c r="D1212" t="s">
        <v>19</v>
      </c>
      <c r="E1212">
        <v>40964.629999999997</v>
      </c>
    </row>
    <row r="1213" spans="1:5">
      <c r="A1213" t="s">
        <v>83</v>
      </c>
      <c r="B1213" t="s">
        <v>110</v>
      </c>
      <c r="C1213">
        <v>2010</v>
      </c>
      <c r="D1213" t="s">
        <v>20</v>
      </c>
      <c r="E1213">
        <v>26704.499</v>
      </c>
    </row>
    <row r="1214" spans="1:5">
      <c r="A1214" t="s">
        <v>83</v>
      </c>
      <c r="B1214" t="s">
        <v>110</v>
      </c>
      <c r="C1214">
        <v>2009</v>
      </c>
      <c r="D1214" t="s">
        <v>21</v>
      </c>
      <c r="E1214">
        <v>33756.379000000001</v>
      </c>
    </row>
    <row r="1215" spans="1:5">
      <c r="A1215" t="s">
        <v>83</v>
      </c>
      <c r="B1215" t="s">
        <v>110</v>
      </c>
      <c r="C1215">
        <v>2009</v>
      </c>
      <c r="D1215" t="s">
        <v>8</v>
      </c>
      <c r="E1215">
        <v>39599.135000000002</v>
      </c>
    </row>
    <row r="1216" spans="1:5">
      <c r="A1216" t="s">
        <v>83</v>
      </c>
      <c r="B1216" t="s">
        <v>110</v>
      </c>
      <c r="C1216">
        <v>2009</v>
      </c>
      <c r="D1216" t="s">
        <v>19</v>
      </c>
      <c r="E1216">
        <v>34495.016000000003</v>
      </c>
    </row>
    <row r="1217" spans="1:5">
      <c r="A1217" t="s">
        <v>83</v>
      </c>
      <c r="B1217" t="s">
        <v>110</v>
      </c>
      <c r="C1217">
        <v>2009</v>
      </c>
      <c r="D1217" t="s">
        <v>20</v>
      </c>
      <c r="E1217">
        <v>18522.878000000001</v>
      </c>
    </row>
    <row r="1218" spans="1:5">
      <c r="A1218" t="s">
        <v>83</v>
      </c>
      <c r="B1218" t="s">
        <v>110</v>
      </c>
      <c r="C1218">
        <v>2008</v>
      </c>
      <c r="D1218" t="s">
        <v>21</v>
      </c>
      <c r="E1218">
        <v>34338.779000000002</v>
      </c>
    </row>
    <row r="1219" spans="1:5">
      <c r="A1219" t="s">
        <v>83</v>
      </c>
      <c r="B1219" t="s">
        <v>110</v>
      </c>
      <c r="C1219">
        <v>2008</v>
      </c>
      <c r="D1219" t="s">
        <v>8</v>
      </c>
      <c r="E1219">
        <v>38581.78</v>
      </c>
    </row>
    <row r="1220" spans="1:5">
      <c r="A1220" t="s">
        <v>83</v>
      </c>
      <c r="B1220" t="s">
        <v>110</v>
      </c>
      <c r="C1220">
        <v>2008</v>
      </c>
      <c r="D1220" t="s">
        <v>19</v>
      </c>
      <c r="E1220">
        <v>131761</v>
      </c>
    </row>
    <row r="1221" spans="1:5">
      <c r="A1221" t="s">
        <v>83</v>
      </c>
      <c r="B1221" t="s">
        <v>110</v>
      </c>
      <c r="C1221">
        <v>2008</v>
      </c>
      <c r="D1221" t="s">
        <v>20</v>
      </c>
      <c r="E1221">
        <v>106572</v>
      </c>
    </row>
    <row r="1222" spans="1:5">
      <c r="A1222" t="s">
        <v>83</v>
      </c>
      <c r="B1222" t="s">
        <v>110</v>
      </c>
      <c r="C1222">
        <v>2007</v>
      </c>
      <c r="D1222" t="s">
        <v>21</v>
      </c>
      <c r="E1222">
        <v>125760</v>
      </c>
    </row>
    <row r="1223" spans="1:5">
      <c r="A1223" t="s">
        <v>83</v>
      </c>
      <c r="B1223" t="s">
        <v>110</v>
      </c>
      <c r="C1223">
        <v>2007</v>
      </c>
      <c r="D1223" t="s">
        <v>8</v>
      </c>
      <c r="E1223">
        <v>138033</v>
      </c>
    </row>
    <row r="1224" spans="1:5">
      <c r="A1224" t="s">
        <v>83</v>
      </c>
      <c r="B1224" t="s">
        <v>110</v>
      </c>
      <c r="C1224">
        <v>2007</v>
      </c>
      <c r="D1224" t="s">
        <v>19</v>
      </c>
      <c r="E1224">
        <v>118592</v>
      </c>
    </row>
    <row r="1225" spans="1:5">
      <c r="A1225" t="s">
        <v>83</v>
      </c>
      <c r="B1225" t="s">
        <v>110</v>
      </c>
      <c r="C1225">
        <v>2007</v>
      </c>
      <c r="D1225" t="s">
        <v>20</v>
      </c>
      <c r="E1225">
        <v>156622</v>
      </c>
    </row>
    <row r="1226" spans="1:5">
      <c r="A1226" t="s">
        <v>83</v>
      </c>
      <c r="B1226" t="s">
        <v>110</v>
      </c>
      <c r="C1226">
        <v>2006</v>
      </c>
      <c r="D1226" t="s">
        <v>21</v>
      </c>
      <c r="E1226">
        <v>141484</v>
      </c>
    </row>
    <row r="1227" spans="1:5">
      <c r="A1227" t="s">
        <v>83</v>
      </c>
      <c r="B1227" t="s">
        <v>110</v>
      </c>
      <c r="C1227">
        <v>2006</v>
      </c>
      <c r="D1227" t="s">
        <v>8</v>
      </c>
      <c r="E1227">
        <v>91803</v>
      </c>
    </row>
    <row r="1228" spans="1:5">
      <c r="A1228" t="s">
        <v>83</v>
      </c>
      <c r="B1228" t="s">
        <v>110</v>
      </c>
      <c r="C1228">
        <v>2006</v>
      </c>
      <c r="D1228" t="s">
        <v>19</v>
      </c>
      <c r="E1228">
        <v>73469</v>
      </c>
    </row>
    <row r="1229" spans="1:5">
      <c r="A1229" t="s">
        <v>83</v>
      </c>
      <c r="B1229" t="s">
        <v>110</v>
      </c>
      <c r="C1229">
        <v>2006</v>
      </c>
      <c r="D1229" t="s">
        <v>20</v>
      </c>
      <c r="E1229">
        <v>62743</v>
      </c>
    </row>
    <row r="1230" spans="1:5">
      <c r="A1230" t="s">
        <v>41</v>
      </c>
      <c r="B1230" t="s">
        <v>78</v>
      </c>
      <c r="C1230">
        <v>2024</v>
      </c>
      <c r="D1230" t="s">
        <v>8</v>
      </c>
      <c r="E1230">
        <v>10151.334999999999</v>
      </c>
    </row>
    <row r="1231" spans="1:5">
      <c r="A1231" t="s">
        <v>41</v>
      </c>
      <c r="B1231" t="s">
        <v>78</v>
      </c>
      <c r="C1231">
        <v>2024</v>
      </c>
      <c r="D1231" t="s">
        <v>19</v>
      </c>
      <c r="E1231">
        <v>11426.195091200008</v>
      </c>
    </row>
    <row r="1232" spans="1:5">
      <c r="A1232" t="s">
        <v>41</v>
      </c>
      <c r="B1232" t="s">
        <v>78</v>
      </c>
      <c r="C1232">
        <v>2024</v>
      </c>
      <c r="D1232" t="s">
        <v>20</v>
      </c>
      <c r="E1232">
        <v>10655.289609549993</v>
      </c>
    </row>
    <row r="1233" spans="1:5">
      <c r="A1233" t="s">
        <v>41</v>
      </c>
      <c r="B1233" t="s">
        <v>78</v>
      </c>
      <c r="C1233">
        <v>2023</v>
      </c>
      <c r="D1233" t="s">
        <v>21</v>
      </c>
      <c r="E1233">
        <v>8706.9259999999995</v>
      </c>
    </row>
    <row r="1234" spans="1:5">
      <c r="A1234" t="s">
        <v>41</v>
      </c>
      <c r="B1234" t="s">
        <v>78</v>
      </c>
      <c r="C1234">
        <v>2023</v>
      </c>
      <c r="D1234" t="s">
        <v>8</v>
      </c>
      <c r="E1234">
        <v>12277.35734300002</v>
      </c>
    </row>
    <row r="1235" spans="1:5">
      <c r="A1235" t="s">
        <v>41</v>
      </c>
      <c r="B1235" t="s">
        <v>78</v>
      </c>
      <c r="C1235">
        <v>2023</v>
      </c>
      <c r="D1235" t="s">
        <v>19</v>
      </c>
      <c r="E1235">
        <v>5748.902</v>
      </c>
    </row>
    <row r="1236" spans="1:5">
      <c r="A1236" t="s">
        <v>41</v>
      </c>
      <c r="B1236" t="s">
        <v>78</v>
      </c>
      <c r="C1236">
        <v>2023</v>
      </c>
      <c r="D1236" t="s">
        <v>20</v>
      </c>
      <c r="E1236">
        <v>6915.1639999999998</v>
      </c>
    </row>
    <row r="1237" spans="1:5">
      <c r="A1237" t="s">
        <v>41</v>
      </c>
      <c r="B1237" t="s">
        <v>78</v>
      </c>
      <c r="C1237">
        <v>2022</v>
      </c>
      <c r="D1237" t="s">
        <v>21</v>
      </c>
      <c r="E1237">
        <v>5311.35</v>
      </c>
    </row>
    <row r="1238" spans="1:5">
      <c r="A1238" t="s">
        <v>41</v>
      </c>
      <c r="B1238" t="s">
        <v>78</v>
      </c>
      <c r="C1238">
        <v>2022</v>
      </c>
      <c r="D1238" t="s">
        <v>8</v>
      </c>
      <c r="E1238">
        <v>8924</v>
      </c>
    </row>
    <row r="1239" spans="1:5">
      <c r="A1239" t="s">
        <v>41</v>
      </c>
      <c r="B1239" t="s">
        <v>78</v>
      </c>
      <c r="C1239">
        <v>2022</v>
      </c>
      <c r="D1239" t="s">
        <v>19</v>
      </c>
      <c r="E1239">
        <v>5129.1499999999996</v>
      </c>
    </row>
    <row r="1240" spans="1:5">
      <c r="A1240" t="s">
        <v>41</v>
      </c>
      <c r="B1240" t="s">
        <v>78</v>
      </c>
      <c r="C1240">
        <v>2022</v>
      </c>
      <c r="D1240" t="s">
        <v>20</v>
      </c>
      <c r="E1240">
        <v>1981.2</v>
      </c>
    </row>
    <row r="1241" spans="1:5">
      <c r="A1241" t="s">
        <v>41</v>
      </c>
      <c r="B1241" t="s">
        <v>78</v>
      </c>
      <c r="C1241">
        <v>2021</v>
      </c>
      <c r="D1241" t="s">
        <v>21</v>
      </c>
      <c r="E1241">
        <v>4335.05</v>
      </c>
    </row>
    <row r="1242" spans="1:5">
      <c r="A1242" t="s">
        <v>41</v>
      </c>
      <c r="B1242" t="s">
        <v>78</v>
      </c>
      <c r="C1242">
        <v>2021</v>
      </c>
      <c r="D1242" t="s">
        <v>8</v>
      </c>
      <c r="E1242">
        <v>4421.9759999999997</v>
      </c>
    </row>
    <row r="1243" spans="1:5">
      <c r="A1243" t="s">
        <v>41</v>
      </c>
      <c r="B1243" t="s">
        <v>78</v>
      </c>
      <c r="C1243">
        <v>2021</v>
      </c>
      <c r="D1243" t="s">
        <v>19</v>
      </c>
      <c r="E1243">
        <v>7691.6350000000002</v>
      </c>
    </row>
    <row r="1244" spans="1:5">
      <c r="A1244" t="s">
        <v>41</v>
      </c>
      <c r="B1244" t="s">
        <v>78</v>
      </c>
      <c r="C1244">
        <v>2021</v>
      </c>
      <c r="D1244" t="s">
        <v>20</v>
      </c>
      <c r="E1244">
        <v>1772.95</v>
      </c>
    </row>
    <row r="1245" spans="1:5">
      <c r="A1245" t="s">
        <v>41</v>
      </c>
      <c r="B1245" t="s">
        <v>78</v>
      </c>
      <c r="C1245">
        <v>2020</v>
      </c>
      <c r="D1245" t="s">
        <v>21</v>
      </c>
      <c r="E1245">
        <v>4137.5450000000001</v>
      </c>
    </row>
    <row r="1246" spans="1:5">
      <c r="A1246" t="s">
        <v>41</v>
      </c>
      <c r="B1246" t="s">
        <v>78</v>
      </c>
      <c r="C1246">
        <v>2020</v>
      </c>
      <c r="D1246" t="s">
        <v>8</v>
      </c>
      <c r="E1246">
        <v>3764.54</v>
      </c>
    </row>
    <row r="1247" spans="1:5">
      <c r="A1247" t="s">
        <v>41</v>
      </c>
      <c r="B1247" t="s">
        <v>78</v>
      </c>
      <c r="C1247">
        <v>2020</v>
      </c>
      <c r="D1247" t="s">
        <v>19</v>
      </c>
      <c r="E1247">
        <v>3929.2750000000001</v>
      </c>
    </row>
    <row r="1248" spans="1:5">
      <c r="A1248" t="s">
        <v>41</v>
      </c>
      <c r="B1248" t="s">
        <v>78</v>
      </c>
      <c r="C1248">
        <v>2020</v>
      </c>
      <c r="D1248" t="s">
        <v>20</v>
      </c>
      <c r="E1248">
        <v>4686.91</v>
      </c>
    </row>
    <row r="1249" spans="1:5">
      <c r="A1249" t="s">
        <v>41</v>
      </c>
      <c r="B1249" t="s">
        <v>78</v>
      </c>
      <c r="C1249">
        <v>2019</v>
      </c>
      <c r="D1249" t="s">
        <v>21</v>
      </c>
      <c r="E1249">
        <v>6064.7400000000007</v>
      </c>
    </row>
    <row r="1250" spans="1:5">
      <c r="A1250" t="s">
        <v>41</v>
      </c>
      <c r="B1250" t="s">
        <v>78</v>
      </c>
      <c r="C1250">
        <v>2019</v>
      </c>
      <c r="D1250" t="s">
        <v>8</v>
      </c>
      <c r="E1250">
        <v>3033.6950000000002</v>
      </c>
    </row>
    <row r="1251" spans="1:5">
      <c r="A1251" t="s">
        <v>41</v>
      </c>
      <c r="B1251" t="s">
        <v>78</v>
      </c>
      <c r="C1251">
        <v>2019</v>
      </c>
      <c r="D1251" t="s">
        <v>19</v>
      </c>
      <c r="E1251">
        <v>1604.67</v>
      </c>
    </row>
    <row r="1252" spans="1:5">
      <c r="A1252" t="s">
        <v>41</v>
      </c>
      <c r="B1252" t="s">
        <v>78</v>
      </c>
      <c r="C1252">
        <v>2019</v>
      </c>
      <c r="D1252" t="s">
        <v>20</v>
      </c>
      <c r="E1252">
        <v>5465.12</v>
      </c>
    </row>
    <row r="1253" spans="1:5">
      <c r="A1253" t="s">
        <v>41</v>
      </c>
      <c r="B1253" t="s">
        <v>78</v>
      </c>
      <c r="C1253">
        <v>2018</v>
      </c>
      <c r="D1253" t="s">
        <v>21</v>
      </c>
      <c r="E1253">
        <v>10378.825000000001</v>
      </c>
    </row>
    <row r="1254" spans="1:5">
      <c r="A1254" t="s">
        <v>41</v>
      </c>
      <c r="B1254" t="s">
        <v>78</v>
      </c>
      <c r="C1254">
        <v>2018</v>
      </c>
      <c r="D1254" t="s">
        <v>8</v>
      </c>
      <c r="E1254">
        <v>9332.5649999999987</v>
      </c>
    </row>
    <row r="1255" spans="1:5">
      <c r="A1255" t="s">
        <v>41</v>
      </c>
      <c r="B1255" t="s">
        <v>78</v>
      </c>
      <c r="C1255">
        <v>2018</v>
      </c>
      <c r="D1255" t="s">
        <v>19</v>
      </c>
      <c r="E1255">
        <v>9983.3169999999991</v>
      </c>
    </row>
    <row r="1256" spans="1:5">
      <c r="A1256" t="s">
        <v>41</v>
      </c>
      <c r="B1256" t="s">
        <v>78</v>
      </c>
      <c r="C1256">
        <v>2018</v>
      </c>
      <c r="D1256" t="s">
        <v>20</v>
      </c>
      <c r="E1256">
        <v>5088.4449999999997</v>
      </c>
    </row>
    <row r="1257" spans="1:5">
      <c r="A1257" t="s">
        <v>41</v>
      </c>
      <c r="B1257" t="s">
        <v>78</v>
      </c>
      <c r="C1257">
        <v>2017</v>
      </c>
      <c r="D1257" t="s">
        <v>21</v>
      </c>
      <c r="E1257">
        <v>3818.165</v>
      </c>
    </row>
    <row r="1258" spans="1:5">
      <c r="A1258" t="s">
        <v>41</v>
      </c>
      <c r="B1258" t="s">
        <v>78</v>
      </c>
      <c r="C1258">
        <v>2017</v>
      </c>
      <c r="D1258" t="s">
        <v>8</v>
      </c>
      <c r="E1258">
        <v>2717.5950000000003</v>
      </c>
    </row>
    <row r="1259" spans="1:5">
      <c r="A1259" t="s">
        <v>41</v>
      </c>
      <c r="B1259" t="s">
        <v>78</v>
      </c>
      <c r="C1259">
        <v>2017</v>
      </c>
      <c r="D1259" t="s">
        <v>19</v>
      </c>
      <c r="E1259">
        <v>1588.5050000000001</v>
      </c>
    </row>
    <row r="1260" spans="1:5">
      <c r="A1260" t="s">
        <v>41</v>
      </c>
      <c r="B1260" t="s">
        <v>78</v>
      </c>
      <c r="C1260">
        <v>2017</v>
      </c>
      <c r="D1260" t="s">
        <v>20</v>
      </c>
      <c r="E1260">
        <v>1438.0799999999997</v>
      </c>
    </row>
    <row r="1261" spans="1:5">
      <c r="A1261" t="s">
        <v>41</v>
      </c>
      <c r="B1261" t="s">
        <v>78</v>
      </c>
      <c r="C1261">
        <v>2016</v>
      </c>
      <c r="D1261" t="s">
        <v>21</v>
      </c>
      <c r="E1261">
        <v>7230.89</v>
      </c>
    </row>
    <row r="1262" spans="1:5">
      <c r="A1262" t="s">
        <v>41</v>
      </c>
      <c r="B1262" t="s">
        <v>78</v>
      </c>
      <c r="C1262">
        <v>2016</v>
      </c>
      <c r="D1262" t="s">
        <v>8</v>
      </c>
      <c r="E1262">
        <v>9298.08</v>
      </c>
    </row>
    <row r="1263" spans="1:5">
      <c r="A1263" t="s">
        <v>41</v>
      </c>
      <c r="B1263" t="s">
        <v>78</v>
      </c>
      <c r="C1263">
        <v>2016</v>
      </c>
      <c r="D1263" t="s">
        <v>19</v>
      </c>
      <c r="E1263">
        <v>9981.25</v>
      </c>
    </row>
    <row r="1264" spans="1:5">
      <c r="A1264" t="s">
        <v>41</v>
      </c>
      <c r="B1264" t="s">
        <v>78</v>
      </c>
      <c r="C1264">
        <v>2016</v>
      </c>
      <c r="D1264" t="s">
        <v>20</v>
      </c>
      <c r="E1264">
        <v>10446</v>
      </c>
    </row>
    <row r="1265" spans="1:5">
      <c r="A1265" t="s">
        <v>41</v>
      </c>
      <c r="B1265" t="s">
        <v>78</v>
      </c>
      <c r="C1265">
        <v>2015</v>
      </c>
      <c r="D1265" t="s">
        <v>21</v>
      </c>
      <c r="E1265">
        <v>10549.7</v>
      </c>
    </row>
    <row r="1266" spans="1:5">
      <c r="A1266" t="s">
        <v>41</v>
      </c>
      <c r="B1266" t="s">
        <v>78</v>
      </c>
      <c r="C1266">
        <v>2015</v>
      </c>
      <c r="D1266" t="s">
        <v>8</v>
      </c>
      <c r="E1266">
        <v>11411.2</v>
      </c>
    </row>
    <row r="1267" spans="1:5">
      <c r="A1267" t="s">
        <v>41</v>
      </c>
      <c r="B1267" t="s">
        <v>78</v>
      </c>
      <c r="C1267">
        <v>2015</v>
      </c>
      <c r="D1267" t="s">
        <v>19</v>
      </c>
      <c r="E1267">
        <v>11481.387096774191</v>
      </c>
    </row>
    <row r="1268" spans="1:5">
      <c r="A1268" t="s">
        <v>41</v>
      </c>
      <c r="B1268" t="s">
        <v>78</v>
      </c>
      <c r="C1268">
        <v>2015</v>
      </c>
      <c r="D1268" t="s">
        <v>20</v>
      </c>
      <c r="E1268">
        <v>11254.1</v>
      </c>
    </row>
    <row r="1269" spans="1:5">
      <c r="A1269" t="s">
        <v>41</v>
      </c>
      <c r="B1269" t="s">
        <v>78</v>
      </c>
      <c r="C1269">
        <v>2014</v>
      </c>
      <c r="D1269" t="s">
        <v>21</v>
      </c>
      <c r="E1269">
        <v>9302.4</v>
      </c>
    </row>
    <row r="1270" spans="1:5">
      <c r="A1270" t="s">
        <v>41</v>
      </c>
      <c r="B1270" t="s">
        <v>78</v>
      </c>
      <c r="C1270">
        <v>2014</v>
      </c>
      <c r="D1270" t="s">
        <v>8</v>
      </c>
      <c r="E1270">
        <v>6356.8</v>
      </c>
    </row>
    <row r="1271" spans="1:5">
      <c r="A1271" t="s">
        <v>41</v>
      </c>
      <c r="B1271" t="s">
        <v>78</v>
      </c>
      <c r="C1271">
        <v>2014</v>
      </c>
      <c r="D1271" t="s">
        <v>19</v>
      </c>
      <c r="E1271">
        <v>5174</v>
      </c>
    </row>
    <row r="1272" spans="1:5">
      <c r="A1272" t="s">
        <v>41</v>
      </c>
      <c r="B1272" t="s">
        <v>78</v>
      </c>
      <c r="C1272">
        <v>2014</v>
      </c>
      <c r="D1272" t="s">
        <v>20</v>
      </c>
      <c r="E1272">
        <v>8179.15</v>
      </c>
    </row>
    <row r="1273" spans="1:5">
      <c r="A1273" t="s">
        <v>41</v>
      </c>
      <c r="B1273" t="s">
        <v>78</v>
      </c>
      <c r="C1273">
        <v>2013</v>
      </c>
      <c r="D1273" t="s">
        <v>21</v>
      </c>
      <c r="E1273">
        <v>13190.7</v>
      </c>
    </row>
    <row r="1274" spans="1:5">
      <c r="A1274" t="s">
        <v>41</v>
      </c>
      <c r="B1274" t="s">
        <v>78</v>
      </c>
      <c r="C1274">
        <v>2013</v>
      </c>
      <c r="D1274" t="s">
        <v>8</v>
      </c>
      <c r="E1274">
        <v>10693.7</v>
      </c>
    </row>
    <row r="1275" spans="1:5">
      <c r="A1275" t="s">
        <v>41</v>
      </c>
      <c r="B1275" t="s">
        <v>78</v>
      </c>
      <c r="C1275">
        <v>2013</v>
      </c>
      <c r="D1275" t="s">
        <v>19</v>
      </c>
      <c r="E1275">
        <v>10262.75</v>
      </c>
    </row>
    <row r="1276" spans="1:5">
      <c r="A1276" t="s">
        <v>41</v>
      </c>
      <c r="B1276" t="s">
        <v>78</v>
      </c>
      <c r="C1276">
        <v>2013</v>
      </c>
      <c r="D1276" t="s">
        <v>20</v>
      </c>
      <c r="E1276">
        <v>8747.9499999999989</v>
      </c>
    </row>
    <row r="1277" spans="1:5">
      <c r="A1277" t="s">
        <v>41</v>
      </c>
      <c r="B1277" t="s">
        <v>78</v>
      </c>
      <c r="C1277">
        <v>2012</v>
      </c>
      <c r="D1277" t="s">
        <v>21</v>
      </c>
      <c r="E1277">
        <v>5644.85</v>
      </c>
    </row>
    <row r="1278" spans="1:5">
      <c r="A1278" t="s">
        <v>41</v>
      </c>
      <c r="B1278" t="s">
        <v>78</v>
      </c>
      <c r="C1278">
        <v>2012</v>
      </c>
      <c r="D1278" t="s">
        <v>8</v>
      </c>
      <c r="E1278">
        <v>5712.3</v>
      </c>
    </row>
    <row r="1279" spans="1:5">
      <c r="A1279" t="s">
        <v>41</v>
      </c>
      <c r="B1279" t="s">
        <v>78</v>
      </c>
      <c r="C1279">
        <v>2012</v>
      </c>
      <c r="D1279" t="s">
        <v>19</v>
      </c>
      <c r="E1279">
        <v>6348</v>
      </c>
    </row>
    <row r="1280" spans="1:5">
      <c r="A1280" t="s">
        <v>41</v>
      </c>
      <c r="B1280" t="s">
        <v>78</v>
      </c>
      <c r="C1280">
        <v>2012</v>
      </c>
      <c r="D1280" t="s">
        <v>20</v>
      </c>
      <c r="E1280">
        <v>13810.45</v>
      </c>
    </row>
    <row r="1281" spans="1:5">
      <c r="A1281" t="s">
        <v>41</v>
      </c>
      <c r="B1281" t="s">
        <v>78</v>
      </c>
      <c r="C1281">
        <v>2011</v>
      </c>
      <c r="D1281" t="s">
        <v>21</v>
      </c>
      <c r="E1281">
        <v>10425.950000000001</v>
      </c>
    </row>
    <row r="1282" spans="1:5">
      <c r="A1282" t="s">
        <v>41</v>
      </c>
      <c r="B1282" t="s">
        <v>78</v>
      </c>
      <c r="C1282">
        <v>2011</v>
      </c>
      <c r="D1282" t="s">
        <v>8</v>
      </c>
      <c r="E1282">
        <v>10630.3</v>
      </c>
    </row>
    <row r="1283" spans="1:5">
      <c r="A1283" t="s">
        <v>41</v>
      </c>
      <c r="B1283" t="s">
        <v>78</v>
      </c>
      <c r="C1283">
        <v>2011</v>
      </c>
      <c r="D1283" t="s">
        <v>19</v>
      </c>
      <c r="E1283">
        <v>7806.5</v>
      </c>
    </row>
    <row r="1284" spans="1:5">
      <c r="A1284" t="s">
        <v>41</v>
      </c>
      <c r="B1284" t="s">
        <v>78</v>
      </c>
      <c r="C1284">
        <v>2011</v>
      </c>
      <c r="D1284" t="s">
        <v>20</v>
      </c>
      <c r="E1284">
        <v>6967.1</v>
      </c>
    </row>
    <row r="1285" spans="1:5">
      <c r="A1285" t="s">
        <v>41</v>
      </c>
      <c r="B1285" t="s">
        <v>78</v>
      </c>
      <c r="C1285">
        <v>2010</v>
      </c>
      <c r="D1285" t="s">
        <v>21</v>
      </c>
      <c r="E1285">
        <v>7180.6</v>
      </c>
    </row>
    <row r="1286" spans="1:5">
      <c r="A1286" t="s">
        <v>41</v>
      </c>
      <c r="B1286" t="s">
        <v>78</v>
      </c>
      <c r="C1286">
        <v>2010</v>
      </c>
      <c r="D1286" t="s">
        <v>8</v>
      </c>
      <c r="E1286">
        <v>7828.2</v>
      </c>
    </row>
    <row r="1287" spans="1:5">
      <c r="A1287" t="s">
        <v>41</v>
      </c>
      <c r="B1287" t="s">
        <v>78</v>
      </c>
      <c r="C1287">
        <v>2010</v>
      </c>
      <c r="D1287" t="s">
        <v>19</v>
      </c>
      <c r="E1287">
        <v>7059.7</v>
      </c>
    </row>
    <row r="1288" spans="1:5">
      <c r="A1288" t="s">
        <v>41</v>
      </c>
      <c r="B1288" t="s">
        <v>78</v>
      </c>
      <c r="C1288">
        <v>2010</v>
      </c>
      <c r="D1288" t="s">
        <v>20</v>
      </c>
      <c r="E1288">
        <v>7142.8</v>
      </c>
    </row>
    <row r="1289" spans="1:5">
      <c r="A1289" t="s">
        <v>41</v>
      </c>
      <c r="B1289" t="s">
        <v>78</v>
      </c>
      <c r="C1289">
        <v>2009</v>
      </c>
      <c r="D1289" t="s">
        <v>21</v>
      </c>
      <c r="E1289">
        <v>6834.2560000000003</v>
      </c>
    </row>
    <row r="1290" spans="1:5">
      <c r="A1290" t="s">
        <v>41</v>
      </c>
      <c r="B1290" t="s">
        <v>78</v>
      </c>
      <c r="C1290">
        <v>2009</v>
      </c>
      <c r="D1290" t="s">
        <v>8</v>
      </c>
      <c r="E1290">
        <v>5254.634</v>
      </c>
    </row>
    <row r="1291" spans="1:5">
      <c r="A1291" t="s">
        <v>41</v>
      </c>
      <c r="B1291" t="s">
        <v>78</v>
      </c>
      <c r="C1291">
        <v>2009</v>
      </c>
      <c r="D1291" t="s">
        <v>19</v>
      </c>
      <c r="E1291">
        <v>6363.1880000000001</v>
      </c>
    </row>
    <row r="1292" spans="1:5">
      <c r="A1292" t="s">
        <v>41</v>
      </c>
      <c r="B1292" t="s">
        <v>78</v>
      </c>
      <c r="C1292">
        <v>2009</v>
      </c>
      <c r="D1292" t="s">
        <v>20</v>
      </c>
      <c r="E1292">
        <v>6610.54</v>
      </c>
    </row>
    <row r="1293" spans="1:5">
      <c r="A1293" t="s">
        <v>41</v>
      </c>
      <c r="B1293" t="s">
        <v>78</v>
      </c>
      <c r="C1293">
        <v>2008</v>
      </c>
      <c r="D1293" t="s">
        <v>21</v>
      </c>
      <c r="E1293">
        <v>7079.0720000000001</v>
      </c>
    </row>
    <row r="1294" spans="1:5">
      <c r="A1294" t="s">
        <v>41</v>
      </c>
      <c r="B1294" t="s">
        <v>78</v>
      </c>
      <c r="C1294">
        <v>2008</v>
      </c>
      <c r="D1294" t="s">
        <v>8</v>
      </c>
      <c r="E1294">
        <v>6505</v>
      </c>
    </row>
    <row r="1295" spans="1:5">
      <c r="A1295" t="s">
        <v>41</v>
      </c>
      <c r="B1295" t="s">
        <v>78</v>
      </c>
      <c r="C1295">
        <v>2008</v>
      </c>
      <c r="D1295" t="s">
        <v>19</v>
      </c>
      <c r="E1295">
        <v>17887.8</v>
      </c>
    </row>
    <row r="1296" spans="1:5">
      <c r="A1296" t="s">
        <v>41</v>
      </c>
      <c r="B1296" t="s">
        <v>78</v>
      </c>
      <c r="C1296">
        <v>2008</v>
      </c>
      <c r="D1296" t="s">
        <v>20</v>
      </c>
      <c r="E1296">
        <v>9450.2639999999992</v>
      </c>
    </row>
    <row r="1297" spans="1:5">
      <c r="A1297" t="s">
        <v>41</v>
      </c>
      <c r="B1297" t="s">
        <v>78</v>
      </c>
      <c r="C1297">
        <v>2007</v>
      </c>
      <c r="D1297" t="s">
        <v>21</v>
      </c>
      <c r="E1297">
        <v>7578</v>
      </c>
    </row>
    <row r="1298" spans="1:5">
      <c r="A1298" t="s">
        <v>41</v>
      </c>
      <c r="B1298" t="s">
        <v>78</v>
      </c>
      <c r="C1298">
        <v>2007</v>
      </c>
      <c r="D1298" t="s">
        <v>8</v>
      </c>
      <c r="E1298">
        <v>11474.32</v>
      </c>
    </row>
    <row r="1299" spans="1:5">
      <c r="A1299" t="s">
        <v>41</v>
      </c>
      <c r="B1299" t="s">
        <v>78</v>
      </c>
      <c r="C1299">
        <v>2007</v>
      </c>
      <c r="D1299" t="s">
        <v>19</v>
      </c>
      <c r="E1299">
        <v>20830</v>
      </c>
    </row>
    <row r="1300" spans="1:5">
      <c r="A1300" t="s">
        <v>41</v>
      </c>
      <c r="B1300" t="s">
        <v>78</v>
      </c>
      <c r="C1300">
        <v>2007</v>
      </c>
      <c r="D1300" t="s">
        <v>20</v>
      </c>
      <c r="E1300">
        <v>18402</v>
      </c>
    </row>
    <row r="1301" spans="1:5">
      <c r="A1301" t="s">
        <v>41</v>
      </c>
      <c r="B1301" t="s">
        <v>78</v>
      </c>
      <c r="C1301">
        <v>2006</v>
      </c>
      <c r="D1301" t="s">
        <v>21</v>
      </c>
      <c r="E1301">
        <v>17397</v>
      </c>
    </row>
    <row r="1302" spans="1:5">
      <c r="A1302" t="s">
        <v>41</v>
      </c>
      <c r="B1302" t="s">
        <v>78</v>
      </c>
      <c r="C1302">
        <v>2006</v>
      </c>
      <c r="D1302" t="s">
        <v>8</v>
      </c>
      <c r="E1302">
        <v>16848</v>
      </c>
    </row>
    <row r="1303" spans="1:5">
      <c r="A1303" t="s">
        <v>41</v>
      </c>
      <c r="B1303" t="s">
        <v>78</v>
      </c>
      <c r="C1303">
        <v>2006</v>
      </c>
      <c r="D1303" t="s">
        <v>19</v>
      </c>
      <c r="E1303">
        <v>6452</v>
      </c>
    </row>
    <row r="1304" spans="1:5">
      <c r="A1304" t="s">
        <v>41</v>
      </c>
      <c r="B1304" t="s">
        <v>78</v>
      </c>
      <c r="C1304">
        <v>2006</v>
      </c>
      <c r="D1304" t="s">
        <v>20</v>
      </c>
      <c r="E1304">
        <v>6031</v>
      </c>
    </row>
    <row r="1305" spans="1:5">
      <c r="A1305" t="s">
        <v>671</v>
      </c>
      <c r="B1305" t="s">
        <v>78</v>
      </c>
      <c r="C1305">
        <v>2024</v>
      </c>
      <c r="D1305" t="s">
        <v>8</v>
      </c>
      <c r="E1305">
        <v>2044.3921</v>
      </c>
    </row>
    <row r="1306" spans="1:5">
      <c r="A1306" t="s">
        <v>671</v>
      </c>
      <c r="B1306" t="s">
        <v>78</v>
      </c>
      <c r="C1306">
        <v>2024</v>
      </c>
      <c r="D1306" t="s">
        <v>19</v>
      </c>
      <c r="E1306">
        <v>1881.1595</v>
      </c>
    </row>
    <row r="1307" spans="1:5">
      <c r="A1307" t="s">
        <v>671</v>
      </c>
      <c r="B1307" t="s">
        <v>78</v>
      </c>
      <c r="C1307">
        <v>2024</v>
      </c>
      <c r="D1307" t="s">
        <v>20</v>
      </c>
      <c r="E1307">
        <v>1828.9081000000001</v>
      </c>
    </row>
    <row r="1308" spans="1:5">
      <c r="A1308" t="s">
        <v>671</v>
      </c>
      <c r="B1308" t="s">
        <v>78</v>
      </c>
      <c r="C1308">
        <v>2023</v>
      </c>
      <c r="D1308" t="s">
        <v>21</v>
      </c>
      <c r="E1308">
        <v>1894.136</v>
      </c>
    </row>
    <row r="1309" spans="1:5">
      <c r="A1309" t="s">
        <v>671</v>
      </c>
      <c r="B1309" t="s">
        <v>78</v>
      </c>
      <c r="C1309">
        <v>2023</v>
      </c>
      <c r="D1309" t="s">
        <v>8</v>
      </c>
      <c r="E1309">
        <v>1877.7348</v>
      </c>
    </row>
    <row r="1310" spans="1:5">
      <c r="A1310" t="s">
        <v>671</v>
      </c>
      <c r="B1310" t="s">
        <v>78</v>
      </c>
      <c r="C1310">
        <v>2023</v>
      </c>
      <c r="D1310" t="s">
        <v>19</v>
      </c>
      <c r="E1310">
        <v>1967.3820000000001</v>
      </c>
    </row>
    <row r="1311" spans="1:5">
      <c r="A1311" t="s">
        <v>671</v>
      </c>
      <c r="B1311" t="s">
        <v>78</v>
      </c>
      <c r="C1311">
        <v>2023</v>
      </c>
      <c r="D1311" t="s">
        <v>20</v>
      </c>
      <c r="E1311">
        <v>1837.2466999999997</v>
      </c>
    </row>
    <row r="1312" spans="1:5">
      <c r="A1312" t="s">
        <v>671</v>
      </c>
      <c r="B1312" t="s">
        <v>78</v>
      </c>
      <c r="C1312">
        <v>2022</v>
      </c>
      <c r="D1312" t="s">
        <v>21</v>
      </c>
      <c r="E1312">
        <v>1885.1760999999999</v>
      </c>
    </row>
    <row r="1313" spans="1:5">
      <c r="A1313" t="s">
        <v>671</v>
      </c>
      <c r="B1313" t="s">
        <v>78</v>
      </c>
      <c r="C1313">
        <v>2022</v>
      </c>
      <c r="D1313" t="s">
        <v>8</v>
      </c>
      <c r="E1313">
        <v>1675</v>
      </c>
    </row>
    <row r="1314" spans="1:5">
      <c r="A1314" t="s">
        <v>671</v>
      </c>
      <c r="B1314" t="s">
        <v>78</v>
      </c>
      <c r="C1314">
        <v>2022</v>
      </c>
      <c r="D1314" t="s">
        <v>19</v>
      </c>
      <c r="E1314">
        <v>1717.1369000000002</v>
      </c>
    </row>
    <row r="1315" spans="1:5">
      <c r="A1315" t="s">
        <v>671</v>
      </c>
      <c r="B1315" t="s">
        <v>78</v>
      </c>
      <c r="C1315">
        <v>2022</v>
      </c>
      <c r="D1315" t="s">
        <v>20</v>
      </c>
      <c r="E1315">
        <v>1510.857</v>
      </c>
    </row>
    <row r="1316" spans="1:5">
      <c r="A1316" t="s">
        <v>671</v>
      </c>
      <c r="B1316" t="s">
        <v>78</v>
      </c>
      <c r="C1316">
        <v>2021</v>
      </c>
      <c r="D1316" t="s">
        <v>21</v>
      </c>
      <c r="E1316">
        <v>1573.6067999999998</v>
      </c>
    </row>
    <row r="1317" spans="1:5">
      <c r="A1317" t="s">
        <v>671</v>
      </c>
      <c r="B1317" t="s">
        <v>78</v>
      </c>
      <c r="C1317">
        <v>2021</v>
      </c>
      <c r="D1317" t="s">
        <v>8</v>
      </c>
      <c r="E1317">
        <v>1440.7070000000003</v>
      </c>
    </row>
    <row r="1318" spans="1:5">
      <c r="A1318" t="s">
        <v>671</v>
      </c>
      <c r="B1318" t="s">
        <v>78</v>
      </c>
      <c r="C1318">
        <v>2021</v>
      </c>
      <c r="D1318" t="s">
        <v>19</v>
      </c>
      <c r="E1318">
        <v>1425.441</v>
      </c>
    </row>
    <row r="1319" spans="1:5">
      <c r="A1319" t="s">
        <v>671</v>
      </c>
      <c r="B1319" t="s">
        <v>78</v>
      </c>
      <c r="C1319">
        <v>2021</v>
      </c>
      <c r="D1319" t="s">
        <v>20</v>
      </c>
      <c r="E1319">
        <v>1212.0640000000001</v>
      </c>
    </row>
    <row r="1320" spans="1:5">
      <c r="A1320" t="s">
        <v>671</v>
      </c>
      <c r="B1320" t="s">
        <v>78</v>
      </c>
      <c r="C1320">
        <v>2020</v>
      </c>
      <c r="D1320" t="s">
        <v>21</v>
      </c>
      <c r="E1320">
        <v>1270.383</v>
      </c>
    </row>
    <row r="1321" spans="1:5">
      <c r="A1321" t="s">
        <v>671</v>
      </c>
      <c r="B1321" t="s">
        <v>78</v>
      </c>
      <c r="C1321">
        <v>2020</v>
      </c>
      <c r="D1321" t="s">
        <v>8</v>
      </c>
      <c r="E1321">
        <v>1077.7260000000001</v>
      </c>
    </row>
    <row r="1322" spans="1:5">
      <c r="A1322" t="s">
        <v>671</v>
      </c>
      <c r="B1322" t="s">
        <v>78</v>
      </c>
      <c r="C1322">
        <v>2020</v>
      </c>
      <c r="D1322" t="s">
        <v>19</v>
      </c>
      <c r="E1322">
        <v>1346.1790000000001</v>
      </c>
    </row>
    <row r="1323" spans="1:5">
      <c r="A1323" t="s">
        <v>671</v>
      </c>
      <c r="B1323" t="s">
        <v>78</v>
      </c>
      <c r="C1323">
        <v>2020</v>
      </c>
      <c r="D1323" t="s">
        <v>20</v>
      </c>
      <c r="E1323">
        <v>1218.1251600000001</v>
      </c>
    </row>
    <row r="1324" spans="1:5">
      <c r="A1324" t="s">
        <v>671</v>
      </c>
      <c r="B1324" t="s">
        <v>78</v>
      </c>
      <c r="C1324">
        <v>2019</v>
      </c>
      <c r="D1324" t="s">
        <v>21</v>
      </c>
      <c r="E1324">
        <v>1142.723</v>
      </c>
    </row>
    <row r="1325" spans="1:5">
      <c r="A1325" t="s">
        <v>671</v>
      </c>
      <c r="B1325" t="s">
        <v>78</v>
      </c>
      <c r="C1325">
        <v>2019</v>
      </c>
      <c r="D1325" t="s">
        <v>8</v>
      </c>
      <c r="E1325">
        <v>1111.028</v>
      </c>
    </row>
    <row r="1326" spans="1:5">
      <c r="A1326" t="s">
        <v>671</v>
      </c>
      <c r="B1326" t="s">
        <v>78</v>
      </c>
      <c r="C1326">
        <v>2019</v>
      </c>
      <c r="D1326" t="s">
        <v>19</v>
      </c>
      <c r="E1326">
        <v>1053.3028900000002</v>
      </c>
    </row>
    <row r="1327" spans="1:5">
      <c r="A1327" t="s">
        <v>671</v>
      </c>
      <c r="B1327" t="s">
        <v>78</v>
      </c>
      <c r="C1327">
        <v>2019</v>
      </c>
      <c r="D1327" t="s">
        <v>20</v>
      </c>
      <c r="E1327">
        <v>996.55570000000012</v>
      </c>
    </row>
    <row r="1328" spans="1:5">
      <c r="A1328" t="s">
        <v>671</v>
      </c>
      <c r="B1328" t="s">
        <v>78</v>
      </c>
      <c r="C1328">
        <v>2018</v>
      </c>
      <c r="D1328" t="s">
        <v>21</v>
      </c>
      <c r="E1328">
        <v>1121.3440000000001</v>
      </c>
    </row>
    <row r="1329" spans="1:5">
      <c r="A1329" t="s">
        <v>671</v>
      </c>
      <c r="B1329" t="s">
        <v>78</v>
      </c>
      <c r="C1329">
        <v>2018</v>
      </c>
      <c r="D1329" t="s">
        <v>8</v>
      </c>
      <c r="E1329">
        <v>979.78129999999999</v>
      </c>
    </row>
    <row r="1330" spans="1:5">
      <c r="A1330" t="s">
        <v>671</v>
      </c>
      <c r="B1330" t="s">
        <v>78</v>
      </c>
      <c r="C1330">
        <v>2018</v>
      </c>
      <c r="D1330" t="s">
        <v>19</v>
      </c>
      <c r="E1330">
        <v>1070.059</v>
      </c>
    </row>
    <row r="1331" spans="1:5">
      <c r="A1331" t="s">
        <v>671</v>
      </c>
      <c r="B1331" t="s">
        <v>78</v>
      </c>
      <c r="C1331">
        <v>2018</v>
      </c>
      <c r="D1331" t="s">
        <v>20</v>
      </c>
      <c r="E1331">
        <v>1016.146</v>
      </c>
    </row>
    <row r="1332" spans="1:5">
      <c r="A1332" t="s">
        <v>671</v>
      </c>
      <c r="B1332" t="s">
        <v>78</v>
      </c>
      <c r="C1332">
        <v>2017</v>
      </c>
      <c r="D1332" t="s">
        <v>21</v>
      </c>
      <c r="E1332">
        <v>1018.7582</v>
      </c>
    </row>
    <row r="1333" spans="1:5">
      <c r="A1333" t="s">
        <v>671</v>
      </c>
      <c r="B1333" t="s">
        <v>78</v>
      </c>
      <c r="C1333">
        <v>2017</v>
      </c>
      <c r="D1333" t="s">
        <v>8</v>
      </c>
      <c r="E1333">
        <v>936.88710000000003</v>
      </c>
    </row>
    <row r="1334" spans="1:5">
      <c r="A1334" t="s">
        <v>671</v>
      </c>
      <c r="B1334" t="s">
        <v>78</v>
      </c>
      <c r="C1334">
        <v>2017</v>
      </c>
      <c r="D1334" t="s">
        <v>19</v>
      </c>
      <c r="E1334">
        <v>924.00800000000004</v>
      </c>
    </row>
    <row r="1335" spans="1:5">
      <c r="A1335" t="s">
        <v>671</v>
      </c>
      <c r="B1335" t="s">
        <v>78</v>
      </c>
      <c r="C1335">
        <v>2017</v>
      </c>
      <c r="D1335" t="s">
        <v>20</v>
      </c>
      <c r="E1335">
        <v>967.16139999999996</v>
      </c>
    </row>
    <row r="1336" spans="1:5">
      <c r="A1336" t="s">
        <v>671</v>
      </c>
      <c r="B1336" t="s">
        <v>78</v>
      </c>
      <c r="C1336">
        <v>2016</v>
      </c>
      <c r="D1336" t="s">
        <v>21</v>
      </c>
      <c r="E1336">
        <v>896.76700000000005</v>
      </c>
    </row>
    <row r="1337" spans="1:5">
      <c r="A1337" t="s">
        <v>671</v>
      </c>
      <c r="B1337" t="s">
        <v>78</v>
      </c>
      <c r="C1337">
        <v>2016</v>
      </c>
      <c r="D1337" t="s">
        <v>8</v>
      </c>
      <c r="E1337">
        <v>974.65800000000013</v>
      </c>
    </row>
    <row r="1338" spans="1:5">
      <c r="A1338" t="s">
        <v>671</v>
      </c>
      <c r="B1338" t="s">
        <v>78</v>
      </c>
      <c r="C1338">
        <v>2016</v>
      </c>
      <c r="D1338" t="s">
        <v>19</v>
      </c>
      <c r="E1338">
        <v>971.31</v>
      </c>
    </row>
    <row r="1339" spans="1:5">
      <c r="A1339" t="s">
        <v>671</v>
      </c>
      <c r="B1339" t="s">
        <v>78</v>
      </c>
      <c r="C1339">
        <v>2016</v>
      </c>
      <c r="D1339" t="s">
        <v>20</v>
      </c>
      <c r="E1339">
        <v>932</v>
      </c>
    </row>
    <row r="1340" spans="1:5">
      <c r="A1340" t="s">
        <v>671</v>
      </c>
      <c r="B1340" t="s">
        <v>78</v>
      </c>
      <c r="C1340">
        <v>2015</v>
      </c>
      <c r="D1340" t="s">
        <v>21</v>
      </c>
      <c r="E1340">
        <v>966.07</v>
      </c>
    </row>
    <row r="1341" spans="1:5">
      <c r="A1341" t="s">
        <v>671</v>
      </c>
      <c r="B1341" t="s">
        <v>78</v>
      </c>
      <c r="C1341">
        <v>2015</v>
      </c>
      <c r="D1341" t="s">
        <v>8</v>
      </c>
      <c r="E1341">
        <v>908.90200000000004</v>
      </c>
    </row>
    <row r="1342" spans="1:5">
      <c r="A1342" t="s">
        <v>671</v>
      </c>
      <c r="B1342" t="s">
        <v>78</v>
      </c>
      <c r="C1342">
        <v>2015</v>
      </c>
      <c r="D1342" t="s">
        <v>19</v>
      </c>
      <c r="E1342">
        <v>985.55796774193561</v>
      </c>
    </row>
    <row r="1343" spans="1:5">
      <c r="A1343" t="s">
        <v>671</v>
      </c>
      <c r="B1343" t="s">
        <v>78</v>
      </c>
      <c r="C1343">
        <v>2015</v>
      </c>
      <c r="D1343" t="s">
        <v>20</v>
      </c>
      <c r="E1343">
        <v>920.53700000000003</v>
      </c>
    </row>
    <row r="1344" spans="1:5">
      <c r="A1344" t="s">
        <v>671</v>
      </c>
      <c r="B1344" t="s">
        <v>78</v>
      </c>
      <c r="C1344">
        <v>2014</v>
      </c>
      <c r="D1344" t="s">
        <v>21</v>
      </c>
      <c r="E1344">
        <v>963.71699999999998</v>
      </c>
    </row>
    <row r="1345" spans="1:5">
      <c r="A1345" t="s">
        <v>671</v>
      </c>
      <c r="B1345" t="s">
        <v>78</v>
      </c>
      <c r="C1345">
        <v>2014</v>
      </c>
      <c r="D1345" t="s">
        <v>8</v>
      </c>
      <c r="E1345">
        <v>896.10599999999988</v>
      </c>
    </row>
    <row r="1346" spans="1:5">
      <c r="A1346" t="s">
        <v>671</v>
      </c>
      <c r="B1346" t="s">
        <v>78</v>
      </c>
      <c r="C1346">
        <v>2014</v>
      </c>
      <c r="D1346" t="s">
        <v>19</v>
      </c>
      <c r="E1346">
        <v>944.80600000000004</v>
      </c>
    </row>
    <row r="1347" spans="1:5">
      <c r="A1347" t="s">
        <v>671</v>
      </c>
      <c r="B1347" t="s">
        <v>78</v>
      </c>
      <c r="C1347">
        <v>2014</v>
      </c>
      <c r="D1347" t="s">
        <v>20</v>
      </c>
      <c r="E1347">
        <v>879.01099999999997</v>
      </c>
    </row>
    <row r="1348" spans="1:5">
      <c r="A1348" t="s">
        <v>671</v>
      </c>
      <c r="B1348" t="s">
        <v>78</v>
      </c>
      <c r="C1348">
        <v>2013</v>
      </c>
      <c r="D1348" t="s">
        <v>21</v>
      </c>
      <c r="E1348">
        <v>779.88900000000001</v>
      </c>
    </row>
    <row r="1349" spans="1:5">
      <c r="A1349" t="s">
        <v>671</v>
      </c>
      <c r="B1349" t="s">
        <v>78</v>
      </c>
      <c r="C1349">
        <v>2013</v>
      </c>
      <c r="D1349" t="s">
        <v>8</v>
      </c>
      <c r="E1349">
        <v>707.77</v>
      </c>
    </row>
    <row r="1350" spans="1:5">
      <c r="A1350" t="s">
        <v>671</v>
      </c>
      <c r="B1350" t="s">
        <v>78</v>
      </c>
      <c r="C1350">
        <v>2013</v>
      </c>
      <c r="D1350" t="s">
        <v>19</v>
      </c>
      <c r="E1350">
        <v>771.37</v>
      </c>
    </row>
    <row r="1351" spans="1:5">
      <c r="A1351" t="s">
        <v>671</v>
      </c>
      <c r="B1351" t="s">
        <v>78</v>
      </c>
      <c r="C1351">
        <v>2013</v>
      </c>
      <c r="D1351" t="s">
        <v>20</v>
      </c>
      <c r="E1351">
        <v>773.92989999999861</v>
      </c>
    </row>
    <row r="1352" spans="1:5">
      <c r="A1352" t="s">
        <v>671</v>
      </c>
      <c r="B1352" t="s">
        <v>78</v>
      </c>
      <c r="C1352">
        <v>2012</v>
      </c>
      <c r="D1352" t="s">
        <v>21</v>
      </c>
      <c r="E1352">
        <v>684.48</v>
      </c>
    </row>
    <row r="1353" spans="1:5">
      <c r="A1353" t="s">
        <v>671</v>
      </c>
      <c r="B1353" t="s">
        <v>78</v>
      </c>
      <c r="C1353">
        <v>2012</v>
      </c>
      <c r="D1353" t="s">
        <v>8</v>
      </c>
      <c r="E1353">
        <v>787.3</v>
      </c>
    </row>
    <row r="1354" spans="1:5">
      <c r="A1354" t="s">
        <v>671</v>
      </c>
      <c r="B1354" t="s">
        <v>78</v>
      </c>
      <c r="C1354">
        <v>2012</v>
      </c>
      <c r="D1354" t="s">
        <v>19</v>
      </c>
      <c r="E1354">
        <v>810.74699999999996</v>
      </c>
    </row>
    <row r="1355" spans="1:5">
      <c r="A1355" t="s">
        <v>671</v>
      </c>
      <c r="B1355" t="s">
        <v>78</v>
      </c>
      <c r="C1355">
        <v>2012</v>
      </c>
      <c r="D1355" t="s">
        <v>20</v>
      </c>
      <c r="E1355">
        <v>776.81100000000004</v>
      </c>
    </row>
    <row r="1356" spans="1:5">
      <c r="A1356" t="s">
        <v>671</v>
      </c>
      <c r="B1356" t="s">
        <v>78</v>
      </c>
      <c r="C1356">
        <v>2011</v>
      </c>
      <c r="D1356" t="s">
        <v>21</v>
      </c>
      <c r="E1356">
        <v>742.73</v>
      </c>
    </row>
    <row r="1357" spans="1:5">
      <c r="A1357" t="s">
        <v>671</v>
      </c>
      <c r="B1357" t="s">
        <v>78</v>
      </c>
      <c r="C1357">
        <v>2011</v>
      </c>
      <c r="D1357" t="s">
        <v>8</v>
      </c>
      <c r="E1357">
        <v>775.34400000000005</v>
      </c>
    </row>
    <row r="1358" spans="1:5">
      <c r="A1358" t="s">
        <v>671</v>
      </c>
      <c r="B1358" t="s">
        <v>78</v>
      </c>
      <c r="C1358">
        <v>2011</v>
      </c>
      <c r="D1358" t="s">
        <v>19</v>
      </c>
      <c r="E1358">
        <v>722.92899999999997</v>
      </c>
    </row>
    <row r="1359" spans="1:5">
      <c r="A1359" t="s">
        <v>671</v>
      </c>
      <c r="B1359" t="s">
        <v>78</v>
      </c>
      <c r="C1359">
        <v>2011</v>
      </c>
      <c r="D1359" t="s">
        <v>20</v>
      </c>
      <c r="E1359">
        <v>683.6</v>
      </c>
    </row>
    <row r="1360" spans="1:5">
      <c r="A1360" t="s">
        <v>671</v>
      </c>
      <c r="B1360" t="s">
        <v>78</v>
      </c>
      <c r="C1360">
        <v>2010</v>
      </c>
      <c r="D1360" t="s">
        <v>21</v>
      </c>
      <c r="E1360">
        <v>761.15</v>
      </c>
    </row>
    <row r="1361" spans="1:5">
      <c r="A1361" t="s">
        <v>671</v>
      </c>
      <c r="B1361" t="s">
        <v>78</v>
      </c>
      <c r="C1361">
        <v>2010</v>
      </c>
      <c r="D1361" t="s">
        <v>8</v>
      </c>
      <c r="E1361">
        <v>783.1</v>
      </c>
    </row>
    <row r="1362" spans="1:5">
      <c r="A1362" t="s">
        <v>671</v>
      </c>
      <c r="B1362" t="s">
        <v>78</v>
      </c>
      <c r="C1362">
        <v>2010</v>
      </c>
      <c r="D1362" t="s">
        <v>19</v>
      </c>
      <c r="E1362">
        <v>763.4</v>
      </c>
    </row>
    <row r="1363" spans="1:5">
      <c r="A1363" t="s">
        <v>671</v>
      </c>
      <c r="B1363" t="s">
        <v>78</v>
      </c>
      <c r="C1363">
        <v>2010</v>
      </c>
      <c r="D1363" t="s">
        <v>20</v>
      </c>
      <c r="E1363">
        <v>700.5</v>
      </c>
    </row>
    <row r="1364" spans="1:5">
      <c r="A1364" t="s">
        <v>671</v>
      </c>
      <c r="B1364" t="s">
        <v>78</v>
      </c>
      <c r="C1364">
        <v>2009</v>
      </c>
      <c r="D1364" t="s">
        <v>21</v>
      </c>
      <c r="E1364">
        <v>677.3</v>
      </c>
    </row>
    <row r="1365" spans="1:5">
      <c r="A1365" t="s">
        <v>671</v>
      </c>
      <c r="B1365" t="s">
        <v>78</v>
      </c>
      <c r="C1365">
        <v>2009</v>
      </c>
      <c r="D1365" t="s">
        <v>8</v>
      </c>
      <c r="E1365">
        <v>664.2</v>
      </c>
    </row>
    <row r="1366" spans="1:5">
      <c r="A1366" t="s">
        <v>671</v>
      </c>
      <c r="B1366" t="s">
        <v>78</v>
      </c>
      <c r="C1366">
        <v>2009</v>
      </c>
      <c r="D1366" t="s">
        <v>19</v>
      </c>
      <c r="E1366">
        <v>640.22900000000004</v>
      </c>
    </row>
    <row r="1367" spans="1:5">
      <c r="A1367" t="s">
        <v>671</v>
      </c>
      <c r="B1367" t="s">
        <v>78</v>
      </c>
      <c r="C1367">
        <v>2009</v>
      </c>
      <c r="D1367" t="s">
        <v>20</v>
      </c>
      <c r="E1367">
        <v>585.79999999999995</v>
      </c>
    </row>
    <row r="1368" spans="1:5">
      <c r="A1368" t="s">
        <v>671</v>
      </c>
      <c r="B1368" t="s">
        <v>78</v>
      </c>
      <c r="C1368">
        <v>2008</v>
      </c>
      <c r="D1368" t="s">
        <v>21</v>
      </c>
      <c r="E1368">
        <v>587.4</v>
      </c>
    </row>
    <row r="1369" spans="1:5">
      <c r="A1369" t="s">
        <v>671</v>
      </c>
      <c r="B1369" t="s">
        <v>78</v>
      </c>
      <c r="C1369">
        <v>2008</v>
      </c>
      <c r="D1369" t="s">
        <v>8</v>
      </c>
      <c r="E1369">
        <v>581.79999999999995</v>
      </c>
    </row>
    <row r="1370" spans="1:5">
      <c r="A1370" t="s">
        <v>671</v>
      </c>
      <c r="B1370" t="s">
        <v>78</v>
      </c>
      <c r="C1370">
        <v>2008</v>
      </c>
      <c r="D1370" t="s">
        <v>19</v>
      </c>
      <c r="E1370">
        <v>587.70000000000005</v>
      </c>
    </row>
    <row r="1371" spans="1:5">
      <c r="A1371" t="s">
        <v>671</v>
      </c>
      <c r="B1371" t="s">
        <v>78</v>
      </c>
      <c r="C1371">
        <v>2008</v>
      </c>
      <c r="D1371" t="s">
        <v>20</v>
      </c>
      <c r="E1371">
        <v>540.79999999999995</v>
      </c>
    </row>
    <row r="1372" spans="1:5">
      <c r="A1372" t="s">
        <v>671</v>
      </c>
      <c r="B1372" t="s">
        <v>78</v>
      </c>
      <c r="C1372">
        <v>2007</v>
      </c>
      <c r="D1372" t="s">
        <v>21</v>
      </c>
      <c r="E1372">
        <v>567.1</v>
      </c>
    </row>
    <row r="1373" spans="1:5">
      <c r="A1373" t="s">
        <v>671</v>
      </c>
      <c r="B1373" t="s">
        <v>78</v>
      </c>
      <c r="C1373">
        <v>2007</v>
      </c>
      <c r="D1373" t="s">
        <v>8</v>
      </c>
      <c r="E1373">
        <v>413.7</v>
      </c>
    </row>
    <row r="1374" spans="1:5">
      <c r="A1374" t="s">
        <v>671</v>
      </c>
      <c r="B1374" t="s">
        <v>78</v>
      </c>
      <c r="C1374">
        <v>2007</v>
      </c>
      <c r="D1374" t="s">
        <v>19</v>
      </c>
      <c r="E1374">
        <v>517</v>
      </c>
    </row>
    <row r="1375" spans="1:5">
      <c r="A1375" t="s">
        <v>671</v>
      </c>
      <c r="B1375" t="s">
        <v>78</v>
      </c>
      <c r="C1375">
        <v>2007</v>
      </c>
      <c r="D1375" t="s">
        <v>20</v>
      </c>
      <c r="E1375">
        <v>517</v>
      </c>
    </row>
    <row r="1376" spans="1:5">
      <c r="A1376" t="s">
        <v>671</v>
      </c>
      <c r="B1376" t="s">
        <v>78</v>
      </c>
      <c r="C1376">
        <v>2006</v>
      </c>
      <c r="D1376" t="s">
        <v>21</v>
      </c>
      <c r="E1376">
        <v>514</v>
      </c>
    </row>
    <row r="1377" spans="1:5">
      <c r="A1377" t="s">
        <v>671</v>
      </c>
      <c r="B1377" t="s">
        <v>78</v>
      </c>
      <c r="C1377">
        <v>2006</v>
      </c>
      <c r="D1377" t="s">
        <v>8</v>
      </c>
      <c r="E1377">
        <v>799</v>
      </c>
    </row>
    <row r="1378" spans="1:5">
      <c r="A1378" t="s">
        <v>671</v>
      </c>
      <c r="B1378" t="s">
        <v>78</v>
      </c>
      <c r="C1378">
        <v>2006</v>
      </c>
      <c r="D1378" t="s">
        <v>19</v>
      </c>
      <c r="E1378">
        <v>511</v>
      </c>
    </row>
    <row r="1379" spans="1:5">
      <c r="A1379" t="s">
        <v>671</v>
      </c>
      <c r="B1379" t="s">
        <v>78</v>
      </c>
      <c r="C1379">
        <v>2006</v>
      </c>
      <c r="D1379" t="s">
        <v>20</v>
      </c>
      <c r="E1379">
        <v>475</v>
      </c>
    </row>
    <row r="1380" spans="1:5">
      <c r="A1380" t="s">
        <v>16</v>
      </c>
      <c r="B1380" t="s">
        <v>78</v>
      </c>
      <c r="C1380">
        <v>2024</v>
      </c>
      <c r="D1380" t="s">
        <v>8</v>
      </c>
      <c r="E1380">
        <v>0</v>
      </c>
    </row>
    <row r="1381" spans="1:5">
      <c r="A1381" t="s">
        <v>16</v>
      </c>
      <c r="B1381" t="s">
        <v>78</v>
      </c>
      <c r="C1381">
        <v>2024</v>
      </c>
      <c r="D1381" t="s">
        <v>19</v>
      </c>
      <c r="E1381">
        <v>0</v>
      </c>
    </row>
    <row r="1382" spans="1:5">
      <c r="A1382" t="s">
        <v>16</v>
      </c>
      <c r="B1382" t="s">
        <v>78</v>
      </c>
      <c r="C1382">
        <v>2024</v>
      </c>
      <c r="D1382" t="s">
        <v>20</v>
      </c>
      <c r="E1382">
        <v>0</v>
      </c>
    </row>
    <row r="1383" spans="1:5">
      <c r="A1383" t="s">
        <v>16</v>
      </c>
      <c r="B1383" t="s">
        <v>78</v>
      </c>
      <c r="C1383">
        <v>2023</v>
      </c>
      <c r="D1383" t="s">
        <v>21</v>
      </c>
      <c r="E1383">
        <v>0</v>
      </c>
    </row>
    <row r="1384" spans="1:5">
      <c r="A1384" t="s">
        <v>16</v>
      </c>
      <c r="B1384" t="s">
        <v>78</v>
      </c>
      <c r="C1384">
        <v>2023</v>
      </c>
      <c r="D1384" t="s">
        <v>8</v>
      </c>
      <c r="E1384">
        <v>0.44</v>
      </c>
    </row>
    <row r="1385" spans="1:5">
      <c r="A1385" t="s">
        <v>16</v>
      </c>
      <c r="B1385" t="s">
        <v>78</v>
      </c>
      <c r="C1385">
        <v>2023</v>
      </c>
      <c r="D1385" t="s">
        <v>19</v>
      </c>
      <c r="E1385">
        <v>0.70299999999999996</v>
      </c>
    </row>
    <row r="1386" spans="1:5">
      <c r="A1386" t="s">
        <v>16</v>
      </c>
      <c r="B1386" t="s">
        <v>78</v>
      </c>
      <c r="C1386">
        <v>2023</v>
      </c>
      <c r="D1386" t="s">
        <v>20</v>
      </c>
      <c r="E1386">
        <v>0</v>
      </c>
    </row>
    <row r="1387" spans="1:5">
      <c r="A1387" t="s">
        <v>16</v>
      </c>
      <c r="B1387" t="s">
        <v>78</v>
      </c>
      <c r="C1387">
        <v>2022</v>
      </c>
      <c r="D1387" t="s">
        <v>21</v>
      </c>
      <c r="E1387">
        <v>0</v>
      </c>
    </row>
    <row r="1388" spans="1:5">
      <c r="A1388" t="s">
        <v>16</v>
      </c>
      <c r="B1388" t="s">
        <v>78</v>
      </c>
      <c r="C1388">
        <v>2022</v>
      </c>
      <c r="D1388" t="s">
        <v>19</v>
      </c>
      <c r="E1388">
        <v>5.149</v>
      </c>
    </row>
    <row r="1389" spans="1:5">
      <c r="A1389" t="s">
        <v>743</v>
      </c>
      <c r="B1389" t="s">
        <v>749</v>
      </c>
      <c r="C1389">
        <v>2024</v>
      </c>
      <c r="D1389" t="s">
        <v>8</v>
      </c>
      <c r="E1389">
        <v>374508</v>
      </c>
    </row>
    <row r="1390" spans="1:5">
      <c r="A1390" t="s">
        <v>743</v>
      </c>
      <c r="B1390" t="s">
        <v>749</v>
      </c>
      <c r="C1390">
        <v>2024</v>
      </c>
      <c r="D1390" t="s">
        <v>19</v>
      </c>
      <c r="E1390">
        <v>383094</v>
      </c>
    </row>
    <row r="1391" spans="1:5">
      <c r="A1391" t="s">
        <v>743</v>
      </c>
      <c r="B1391" t="s">
        <v>749</v>
      </c>
      <c r="C1391">
        <v>2024</v>
      </c>
      <c r="D1391" t="s">
        <v>20</v>
      </c>
      <c r="E1391">
        <v>381229.00000000006</v>
      </c>
    </row>
    <row r="1392" spans="1:5">
      <c r="A1392" t="s">
        <v>743</v>
      </c>
      <c r="B1392" t="s">
        <v>749</v>
      </c>
      <c r="C1392">
        <v>2023</v>
      </c>
      <c r="D1392" t="s">
        <v>21</v>
      </c>
      <c r="E1392">
        <v>368632</v>
      </c>
    </row>
    <row r="1393" spans="1:5">
      <c r="A1393" t="s">
        <v>743</v>
      </c>
      <c r="B1393" t="s">
        <v>749</v>
      </c>
      <c r="C1393">
        <v>2023</v>
      </c>
      <c r="D1393" t="s">
        <v>8</v>
      </c>
      <c r="E1393">
        <v>433952</v>
      </c>
    </row>
    <row r="1394" spans="1:5">
      <c r="A1394" t="s">
        <v>743</v>
      </c>
      <c r="B1394" t="s">
        <v>749</v>
      </c>
      <c r="C1394">
        <v>2023</v>
      </c>
      <c r="D1394" t="s">
        <v>19</v>
      </c>
      <c r="E1394">
        <v>372131.67700000003</v>
      </c>
    </row>
    <row r="1395" spans="1:5">
      <c r="A1395" t="s">
        <v>743</v>
      </c>
      <c r="B1395" t="s">
        <v>749</v>
      </c>
      <c r="C1395">
        <v>2023</v>
      </c>
      <c r="D1395" t="s">
        <v>20</v>
      </c>
      <c r="E1395">
        <v>470133.36874938005</v>
      </c>
    </row>
    <row r="1396" spans="1:5">
      <c r="A1396" t="s">
        <v>743</v>
      </c>
      <c r="B1396" t="s">
        <v>749</v>
      </c>
      <c r="C1396">
        <v>2022</v>
      </c>
      <c r="D1396" t="s">
        <v>21</v>
      </c>
      <c r="E1396">
        <v>383972.31699999992</v>
      </c>
    </row>
    <row r="1397" spans="1:5">
      <c r="A1397" t="s">
        <v>743</v>
      </c>
      <c r="B1397" t="s">
        <v>749</v>
      </c>
      <c r="C1397">
        <v>2022</v>
      </c>
      <c r="D1397" t="s">
        <v>8</v>
      </c>
      <c r="E1397">
        <v>444614</v>
      </c>
    </row>
    <row r="1398" spans="1:5">
      <c r="A1398" t="s">
        <v>743</v>
      </c>
      <c r="B1398" t="s">
        <v>749</v>
      </c>
      <c r="C1398">
        <v>2022</v>
      </c>
      <c r="D1398" t="s">
        <v>19</v>
      </c>
      <c r="E1398">
        <v>363900</v>
      </c>
    </row>
    <row r="1399" spans="1:5">
      <c r="A1399" t="s">
        <v>743</v>
      </c>
      <c r="B1399" t="s">
        <v>749</v>
      </c>
      <c r="C1399">
        <v>2022</v>
      </c>
      <c r="D1399" t="s">
        <v>20</v>
      </c>
      <c r="E1399">
        <v>395201</v>
      </c>
    </row>
    <row r="1400" spans="1:5">
      <c r="A1400" t="s">
        <v>743</v>
      </c>
      <c r="B1400" t="s">
        <v>749</v>
      </c>
      <c r="C1400">
        <v>2021</v>
      </c>
      <c r="D1400" t="s">
        <v>21</v>
      </c>
      <c r="E1400">
        <v>361925</v>
      </c>
    </row>
    <row r="1401" spans="1:5">
      <c r="A1401" t="s">
        <v>743</v>
      </c>
      <c r="B1401" t="s">
        <v>749</v>
      </c>
      <c r="C1401">
        <v>2021</v>
      </c>
      <c r="D1401" t="s">
        <v>8</v>
      </c>
      <c r="E1401">
        <v>398512</v>
      </c>
    </row>
    <row r="1402" spans="1:5">
      <c r="A1402" t="s">
        <v>743</v>
      </c>
      <c r="B1402" t="s">
        <v>749</v>
      </c>
      <c r="C1402">
        <v>2021</v>
      </c>
      <c r="D1402" t="s">
        <v>19</v>
      </c>
      <c r="E1402">
        <v>357530.40638000006</v>
      </c>
    </row>
    <row r="1403" spans="1:5">
      <c r="A1403" t="s">
        <v>743</v>
      </c>
      <c r="B1403" t="s">
        <v>749</v>
      </c>
      <c r="C1403">
        <v>2021</v>
      </c>
      <c r="D1403" t="s">
        <v>20</v>
      </c>
      <c r="E1403">
        <v>347688.00000000006</v>
      </c>
    </row>
    <row r="1404" spans="1:5">
      <c r="A1404" t="s">
        <v>743</v>
      </c>
      <c r="B1404" t="s">
        <v>749</v>
      </c>
      <c r="C1404">
        <v>2020</v>
      </c>
      <c r="D1404" t="s">
        <v>21</v>
      </c>
      <c r="E1404">
        <v>314337</v>
      </c>
    </row>
    <row r="1405" spans="1:5">
      <c r="A1405" t="s">
        <v>743</v>
      </c>
      <c r="B1405" t="s">
        <v>749</v>
      </c>
      <c r="C1405">
        <v>2020</v>
      </c>
      <c r="D1405" t="s">
        <v>8</v>
      </c>
      <c r="E1405">
        <v>308105</v>
      </c>
    </row>
    <row r="1406" spans="1:5">
      <c r="A1406" t="s">
        <v>743</v>
      </c>
      <c r="B1406" t="s">
        <v>749</v>
      </c>
      <c r="C1406">
        <v>2020</v>
      </c>
      <c r="D1406" t="s">
        <v>19</v>
      </c>
      <c r="E1406">
        <v>247548</v>
      </c>
    </row>
    <row r="1407" spans="1:5">
      <c r="A1407" t="s">
        <v>743</v>
      </c>
      <c r="B1407" t="s">
        <v>749</v>
      </c>
      <c r="C1407">
        <v>2020</v>
      </c>
      <c r="D1407" t="s">
        <v>20</v>
      </c>
      <c r="E1407">
        <v>309820</v>
      </c>
    </row>
    <row r="1408" spans="1:5">
      <c r="A1408" t="s">
        <v>743</v>
      </c>
      <c r="B1408" t="s">
        <v>749</v>
      </c>
      <c r="C1408">
        <v>2019</v>
      </c>
      <c r="D1408" t="s">
        <v>21</v>
      </c>
      <c r="E1408">
        <v>299103.19154000003</v>
      </c>
    </row>
    <row r="1409" spans="1:5">
      <c r="A1409" t="s">
        <v>743</v>
      </c>
      <c r="B1409" t="s">
        <v>749</v>
      </c>
      <c r="C1409">
        <v>2019</v>
      </c>
      <c r="D1409" t="s">
        <v>8</v>
      </c>
      <c r="E1409">
        <v>326262</v>
      </c>
    </row>
    <row r="1410" spans="1:5">
      <c r="A1410" t="s">
        <v>743</v>
      </c>
      <c r="B1410" t="s">
        <v>749</v>
      </c>
      <c r="C1410">
        <v>2019</v>
      </c>
      <c r="D1410" t="s">
        <v>19</v>
      </c>
      <c r="E1410">
        <v>344378</v>
      </c>
    </row>
    <row r="1411" spans="1:5">
      <c r="A1411" t="s">
        <v>743</v>
      </c>
      <c r="B1411" t="s">
        <v>749</v>
      </c>
      <c r="C1411">
        <v>2019</v>
      </c>
      <c r="D1411" t="s">
        <v>20</v>
      </c>
      <c r="E1411">
        <v>352926</v>
      </c>
    </row>
    <row r="1412" spans="1:5">
      <c r="A1412" t="s">
        <v>743</v>
      </c>
      <c r="B1412" t="s">
        <v>749</v>
      </c>
      <c r="C1412">
        <v>2018</v>
      </c>
      <c r="D1412" t="s">
        <v>21</v>
      </c>
      <c r="E1412">
        <v>367231.71100000001</v>
      </c>
    </row>
    <row r="1413" spans="1:5">
      <c r="A1413" t="s">
        <v>743</v>
      </c>
      <c r="B1413" t="s">
        <v>749</v>
      </c>
      <c r="C1413">
        <v>2018</v>
      </c>
      <c r="D1413" t="s">
        <v>8</v>
      </c>
      <c r="E1413">
        <v>394102.52759999997</v>
      </c>
    </row>
    <row r="1414" spans="1:5">
      <c r="A1414" t="s">
        <v>743</v>
      </c>
      <c r="B1414" t="s">
        <v>749</v>
      </c>
      <c r="C1414">
        <v>2018</v>
      </c>
      <c r="D1414" t="s">
        <v>19</v>
      </c>
      <c r="E1414">
        <v>370023.99900000001</v>
      </c>
    </row>
    <row r="1415" spans="1:5">
      <c r="A1415" t="s">
        <v>743</v>
      </c>
      <c r="B1415" t="s">
        <v>749</v>
      </c>
      <c r="C1415">
        <v>2018</v>
      </c>
      <c r="D1415" t="s">
        <v>20</v>
      </c>
      <c r="E1415">
        <v>381444</v>
      </c>
    </row>
    <row r="1416" spans="1:5">
      <c r="A1416" t="s">
        <v>743</v>
      </c>
      <c r="B1416" t="s">
        <v>749</v>
      </c>
      <c r="C1416">
        <v>2017</v>
      </c>
      <c r="D1416" t="s">
        <v>21</v>
      </c>
      <c r="E1416">
        <v>362075</v>
      </c>
    </row>
    <row r="1417" spans="1:5">
      <c r="A1417" t="s">
        <v>743</v>
      </c>
      <c r="B1417" t="s">
        <v>749</v>
      </c>
      <c r="C1417">
        <v>2017</v>
      </c>
      <c r="D1417" t="s">
        <v>8</v>
      </c>
      <c r="E1417">
        <v>392834.99599999998</v>
      </c>
    </row>
    <row r="1418" spans="1:5">
      <c r="A1418" t="s">
        <v>743</v>
      </c>
      <c r="B1418" t="s">
        <v>749</v>
      </c>
      <c r="C1418">
        <v>2017</v>
      </c>
      <c r="D1418" t="s">
        <v>19</v>
      </c>
      <c r="E1418">
        <v>385496.00000000006</v>
      </c>
    </row>
    <row r="1419" spans="1:5">
      <c r="A1419" t="s">
        <v>743</v>
      </c>
      <c r="B1419" t="s">
        <v>749</v>
      </c>
      <c r="C1419">
        <v>2017</v>
      </c>
      <c r="D1419" t="s">
        <v>20</v>
      </c>
      <c r="E1419">
        <v>387921</v>
      </c>
    </row>
    <row r="1420" spans="1:5">
      <c r="A1420" t="s">
        <v>743</v>
      </c>
      <c r="B1420" t="s">
        <v>749</v>
      </c>
      <c r="C1420">
        <v>2016</v>
      </c>
      <c r="D1420" t="s">
        <v>21</v>
      </c>
      <c r="E1420">
        <v>352226.99987</v>
      </c>
    </row>
    <row r="1421" spans="1:5">
      <c r="A1421" t="s">
        <v>743</v>
      </c>
      <c r="B1421" t="s">
        <v>749</v>
      </c>
      <c r="C1421">
        <v>2016</v>
      </c>
      <c r="D1421" t="s">
        <v>8</v>
      </c>
      <c r="E1421">
        <v>367266</v>
      </c>
    </row>
    <row r="1422" spans="1:5">
      <c r="A1422" t="s">
        <v>743</v>
      </c>
      <c r="B1422" t="s">
        <v>749</v>
      </c>
      <c r="C1422">
        <v>2016</v>
      </c>
      <c r="D1422" t="s">
        <v>19</v>
      </c>
      <c r="E1422">
        <v>362969</v>
      </c>
    </row>
    <row r="1423" spans="1:5">
      <c r="A1423" t="s">
        <v>743</v>
      </c>
      <c r="B1423" t="s">
        <v>749</v>
      </c>
      <c r="C1423">
        <v>2016</v>
      </c>
      <c r="D1423" t="s">
        <v>20</v>
      </c>
      <c r="E1423">
        <v>379741</v>
      </c>
    </row>
    <row r="1424" spans="1:5">
      <c r="A1424" t="s">
        <v>743</v>
      </c>
      <c r="B1424" t="s">
        <v>749</v>
      </c>
      <c r="C1424">
        <v>2015</v>
      </c>
      <c r="D1424" t="s">
        <v>21</v>
      </c>
      <c r="E1424">
        <v>366469.29</v>
      </c>
    </row>
    <row r="1425" spans="1:5">
      <c r="A1425" t="s">
        <v>743</v>
      </c>
      <c r="B1425" t="s">
        <v>749</v>
      </c>
      <c r="C1425">
        <v>2015</v>
      </c>
      <c r="D1425" t="s">
        <v>8</v>
      </c>
      <c r="E1425">
        <v>331886.90322580643</v>
      </c>
    </row>
    <row r="1426" spans="1:5">
      <c r="A1426" t="s">
        <v>743</v>
      </c>
      <c r="B1426" t="s">
        <v>749</v>
      </c>
      <c r="C1426">
        <v>2015</v>
      </c>
      <c r="D1426" t="s">
        <v>19</v>
      </c>
      <c r="E1426">
        <v>316582.85412903229</v>
      </c>
    </row>
    <row r="1427" spans="1:5">
      <c r="A1427" t="s">
        <v>743</v>
      </c>
      <c r="B1427" t="s">
        <v>749</v>
      </c>
      <c r="C1427">
        <v>2015</v>
      </c>
      <c r="D1427" t="s">
        <v>20</v>
      </c>
      <c r="E1427">
        <v>315856.21500000003</v>
      </c>
    </row>
    <row r="1428" spans="1:5">
      <c r="A1428" t="s">
        <v>743</v>
      </c>
      <c r="B1428" t="s">
        <v>749</v>
      </c>
      <c r="C1428">
        <v>2014</v>
      </c>
      <c r="D1428" t="s">
        <v>21</v>
      </c>
      <c r="E1428">
        <v>288160</v>
      </c>
    </row>
    <row r="1429" spans="1:5">
      <c r="A1429" t="s">
        <v>743</v>
      </c>
      <c r="B1429" t="s">
        <v>749</v>
      </c>
      <c r="C1429">
        <v>2014</v>
      </c>
      <c r="D1429" t="s">
        <v>8</v>
      </c>
      <c r="E1429">
        <v>296321.97000000003</v>
      </c>
    </row>
    <row r="1430" spans="1:5">
      <c r="A1430" t="s">
        <v>743</v>
      </c>
      <c r="B1430" t="s">
        <v>749</v>
      </c>
      <c r="C1430">
        <v>2014</v>
      </c>
      <c r="D1430" t="s">
        <v>19</v>
      </c>
      <c r="E1430">
        <v>306802.22000000003</v>
      </c>
    </row>
    <row r="1431" spans="1:5">
      <c r="A1431" t="s">
        <v>743</v>
      </c>
      <c r="B1431" t="s">
        <v>749</v>
      </c>
      <c r="C1431">
        <v>2014</v>
      </c>
      <c r="D1431" t="s">
        <v>20</v>
      </c>
      <c r="E1431">
        <v>304252.64699999994</v>
      </c>
    </row>
    <row r="1432" spans="1:5">
      <c r="A1432" t="s">
        <v>743</v>
      </c>
      <c r="B1432" t="s">
        <v>749</v>
      </c>
      <c r="C1432">
        <v>2013</v>
      </c>
      <c r="D1432" t="s">
        <v>21</v>
      </c>
      <c r="E1432">
        <v>290628.12900000002</v>
      </c>
    </row>
    <row r="1433" spans="1:5">
      <c r="A1433" t="s">
        <v>743</v>
      </c>
      <c r="B1433" t="s">
        <v>749</v>
      </c>
      <c r="C1433">
        <v>2013</v>
      </c>
      <c r="D1433" t="s">
        <v>8</v>
      </c>
      <c r="E1433">
        <v>325104.19699999999</v>
      </c>
    </row>
    <row r="1434" spans="1:5">
      <c r="A1434" t="s">
        <v>743</v>
      </c>
      <c r="B1434" t="s">
        <v>749</v>
      </c>
      <c r="C1434">
        <v>2013</v>
      </c>
      <c r="D1434" t="s">
        <v>19</v>
      </c>
      <c r="E1434">
        <v>318655.15600000002</v>
      </c>
    </row>
    <row r="1435" spans="1:5">
      <c r="A1435" t="s">
        <v>743</v>
      </c>
      <c r="B1435" t="s">
        <v>749</v>
      </c>
      <c r="C1435">
        <v>2013</v>
      </c>
      <c r="D1435" t="s">
        <v>20</v>
      </c>
      <c r="E1435">
        <v>305757.19400000002</v>
      </c>
    </row>
    <row r="1436" spans="1:5">
      <c r="A1436" t="s">
        <v>743</v>
      </c>
      <c r="B1436" t="s">
        <v>749</v>
      </c>
      <c r="C1436">
        <v>2012</v>
      </c>
      <c r="D1436" t="s">
        <v>21</v>
      </c>
      <c r="E1436">
        <v>285597.59000000003</v>
      </c>
    </row>
    <row r="1437" spans="1:5">
      <c r="A1437" t="s">
        <v>743</v>
      </c>
      <c r="B1437" t="s">
        <v>749</v>
      </c>
      <c r="C1437">
        <v>2012</v>
      </c>
      <c r="D1437" t="s">
        <v>8</v>
      </c>
      <c r="E1437">
        <v>304139.06400000001</v>
      </c>
    </row>
    <row r="1438" spans="1:5">
      <c r="A1438" t="s">
        <v>743</v>
      </c>
      <c r="B1438" t="s">
        <v>749</v>
      </c>
      <c r="C1438">
        <v>2012</v>
      </c>
      <c r="D1438" t="s">
        <v>19</v>
      </c>
      <c r="E1438">
        <v>312635</v>
      </c>
    </row>
    <row r="1439" spans="1:5">
      <c r="A1439" t="s">
        <v>743</v>
      </c>
      <c r="B1439" t="s">
        <v>749</v>
      </c>
      <c r="C1439">
        <v>2012</v>
      </c>
      <c r="D1439" t="s">
        <v>20</v>
      </c>
      <c r="E1439">
        <v>372265.27399999998</v>
      </c>
    </row>
    <row r="1440" spans="1:5">
      <c r="A1440" t="s">
        <v>743</v>
      </c>
      <c r="B1440" t="s">
        <v>749</v>
      </c>
      <c r="C1440">
        <v>2011</v>
      </c>
      <c r="D1440" t="s">
        <v>21</v>
      </c>
      <c r="E1440">
        <v>375057.266</v>
      </c>
    </row>
    <row r="1441" spans="1:5">
      <c r="A1441" t="s">
        <v>743</v>
      </c>
      <c r="B1441" t="s">
        <v>749</v>
      </c>
      <c r="C1441">
        <v>2011</v>
      </c>
      <c r="D1441" t="s">
        <v>8</v>
      </c>
      <c r="E1441">
        <v>357206.14</v>
      </c>
    </row>
    <row r="1442" spans="1:5">
      <c r="A1442" t="s">
        <v>743</v>
      </c>
      <c r="B1442" t="s">
        <v>749</v>
      </c>
      <c r="C1442">
        <v>2011</v>
      </c>
      <c r="D1442" t="s">
        <v>19</v>
      </c>
      <c r="E1442">
        <v>307952.58799999999</v>
      </c>
    </row>
    <row r="1443" spans="1:5">
      <c r="A1443" t="s">
        <v>743</v>
      </c>
      <c r="B1443" t="s">
        <v>749</v>
      </c>
      <c r="C1443">
        <v>2011</v>
      </c>
      <c r="D1443" t="s">
        <v>20</v>
      </c>
      <c r="E1443">
        <v>295719.44199999998</v>
      </c>
    </row>
    <row r="1444" spans="1:5">
      <c r="A1444" t="s">
        <v>743</v>
      </c>
      <c r="B1444" t="s">
        <v>749</v>
      </c>
      <c r="C1444">
        <v>2010</v>
      </c>
      <c r="D1444" t="s">
        <v>21</v>
      </c>
      <c r="E1444">
        <v>301866.984</v>
      </c>
    </row>
    <row r="1445" spans="1:5">
      <c r="A1445" t="s">
        <v>743</v>
      </c>
      <c r="B1445" t="s">
        <v>749</v>
      </c>
      <c r="C1445">
        <v>2010</v>
      </c>
      <c r="D1445" t="s">
        <v>8</v>
      </c>
      <c r="E1445">
        <v>330195.60399999999</v>
      </c>
    </row>
    <row r="1446" spans="1:5">
      <c r="A1446" t="s">
        <v>743</v>
      </c>
      <c r="B1446" t="s">
        <v>749</v>
      </c>
      <c r="C1446">
        <v>2010</v>
      </c>
      <c r="D1446" t="s">
        <v>19</v>
      </c>
      <c r="E1446">
        <v>322400.098</v>
      </c>
    </row>
    <row r="1447" spans="1:5">
      <c r="A1447" t="s">
        <v>743</v>
      </c>
      <c r="B1447" t="s">
        <v>749</v>
      </c>
      <c r="C1447">
        <v>2010</v>
      </c>
      <c r="D1447" t="s">
        <v>20</v>
      </c>
      <c r="E1447">
        <v>301340.01</v>
      </c>
    </row>
    <row r="1448" spans="1:5">
      <c r="A1448" t="s">
        <v>743</v>
      </c>
      <c r="B1448" t="s">
        <v>749</v>
      </c>
      <c r="C1448">
        <v>2009</v>
      </c>
      <c r="D1448" t="s">
        <v>21</v>
      </c>
      <c r="E1448">
        <v>299534.25400000002</v>
      </c>
    </row>
    <row r="1449" spans="1:5">
      <c r="A1449" t="s">
        <v>743</v>
      </c>
      <c r="B1449" t="s">
        <v>749</v>
      </c>
      <c r="C1449">
        <v>2009</v>
      </c>
      <c r="D1449" t="s">
        <v>8</v>
      </c>
      <c r="E1449">
        <v>307590.64600000001</v>
      </c>
    </row>
    <row r="1450" spans="1:5">
      <c r="A1450" t="s">
        <v>743</v>
      </c>
      <c r="B1450" t="s">
        <v>749</v>
      </c>
      <c r="C1450">
        <v>2009</v>
      </c>
      <c r="D1450" t="s">
        <v>19</v>
      </c>
      <c r="E1450">
        <v>307740.598</v>
      </c>
    </row>
    <row r="1451" spans="1:5">
      <c r="A1451" t="s">
        <v>743</v>
      </c>
      <c r="B1451" t="s">
        <v>749</v>
      </c>
      <c r="C1451">
        <v>2009</v>
      </c>
      <c r="D1451" t="s">
        <v>20</v>
      </c>
      <c r="E1451">
        <v>320109.103</v>
      </c>
    </row>
    <row r="1452" spans="1:5">
      <c r="A1452" t="s">
        <v>743</v>
      </c>
      <c r="B1452" t="s">
        <v>749</v>
      </c>
      <c r="C1452">
        <v>2008</v>
      </c>
      <c r="D1452" t="s">
        <v>21</v>
      </c>
      <c r="E1452">
        <v>328856.90500000003</v>
      </c>
    </row>
    <row r="1453" spans="1:5">
      <c r="A1453" t="s">
        <v>743</v>
      </c>
      <c r="B1453" t="s">
        <v>749</v>
      </c>
      <c r="C1453">
        <v>2008</v>
      </c>
      <c r="D1453" t="s">
        <v>8</v>
      </c>
      <c r="E1453">
        <v>322580</v>
      </c>
    </row>
    <row r="1454" spans="1:5">
      <c r="A1454" t="s">
        <v>743</v>
      </c>
      <c r="B1454" t="s">
        <v>749</v>
      </c>
      <c r="C1454">
        <v>2008</v>
      </c>
      <c r="D1454" t="s">
        <v>19</v>
      </c>
      <c r="E1454">
        <v>353376.94400000002</v>
      </c>
    </row>
    <row r="1455" spans="1:5">
      <c r="A1455" t="s">
        <v>743</v>
      </c>
      <c r="B1455" t="s">
        <v>749</v>
      </c>
      <c r="C1455">
        <v>2008</v>
      </c>
      <c r="D1455" t="s">
        <v>20</v>
      </c>
      <c r="E1455">
        <v>368630.12800000003</v>
      </c>
    </row>
    <row r="1456" spans="1:5">
      <c r="A1456" t="s">
        <v>743</v>
      </c>
      <c r="B1456" t="s">
        <v>749</v>
      </c>
      <c r="C1456">
        <v>2007</v>
      </c>
      <c r="D1456" t="s">
        <v>21</v>
      </c>
      <c r="E1456">
        <v>361992</v>
      </c>
    </row>
    <row r="1457" spans="1:5">
      <c r="A1457" t="s">
        <v>743</v>
      </c>
      <c r="B1457" t="s">
        <v>749</v>
      </c>
      <c r="C1457">
        <v>2007</v>
      </c>
      <c r="D1457" t="s">
        <v>8</v>
      </c>
      <c r="E1457">
        <v>322664</v>
      </c>
    </row>
    <row r="1458" spans="1:5">
      <c r="A1458" t="s">
        <v>743</v>
      </c>
      <c r="B1458" t="s">
        <v>749</v>
      </c>
      <c r="C1458">
        <v>2007</v>
      </c>
      <c r="D1458" t="s">
        <v>19</v>
      </c>
      <c r="E1458">
        <v>301822</v>
      </c>
    </row>
    <row r="1459" spans="1:5">
      <c r="A1459" t="s">
        <v>743</v>
      </c>
      <c r="B1459" t="s">
        <v>749</v>
      </c>
      <c r="C1459">
        <v>2007</v>
      </c>
      <c r="D1459" t="s">
        <v>20</v>
      </c>
      <c r="E1459">
        <v>277066</v>
      </c>
    </row>
    <row r="1460" spans="1:5">
      <c r="A1460" t="s">
        <v>743</v>
      </c>
      <c r="B1460" t="s">
        <v>749</v>
      </c>
      <c r="C1460">
        <v>2006</v>
      </c>
      <c r="D1460" t="s">
        <v>21</v>
      </c>
      <c r="E1460">
        <v>262810</v>
      </c>
    </row>
    <row r="1461" spans="1:5">
      <c r="A1461" t="s">
        <v>743</v>
      </c>
      <c r="B1461" t="s">
        <v>749</v>
      </c>
      <c r="C1461">
        <v>2006</v>
      </c>
      <c r="D1461" t="s">
        <v>8</v>
      </c>
      <c r="E1461">
        <v>279836</v>
      </c>
    </row>
    <row r="1462" spans="1:5">
      <c r="A1462" t="s">
        <v>743</v>
      </c>
      <c r="B1462" t="s">
        <v>749</v>
      </c>
      <c r="C1462">
        <v>2006</v>
      </c>
      <c r="D1462" t="s">
        <v>19</v>
      </c>
      <c r="E1462">
        <v>296155</v>
      </c>
    </row>
    <row r="1463" spans="1:5">
      <c r="A1463" t="s">
        <v>743</v>
      </c>
      <c r="B1463" t="s">
        <v>749</v>
      </c>
      <c r="C1463">
        <v>2006</v>
      </c>
      <c r="D1463" t="s">
        <v>20</v>
      </c>
      <c r="E1463">
        <v>321655</v>
      </c>
    </row>
    <row r="1464" spans="1:5">
      <c r="A1464" t="s">
        <v>672</v>
      </c>
      <c r="B1464" t="s">
        <v>749</v>
      </c>
      <c r="C1464">
        <v>2024</v>
      </c>
      <c r="D1464" t="s">
        <v>8</v>
      </c>
      <c r="E1464">
        <v>328474.40000000002</v>
      </c>
    </row>
    <row r="1465" spans="1:5">
      <c r="A1465" t="s">
        <v>672</v>
      </c>
      <c r="B1465" t="s">
        <v>749</v>
      </c>
      <c r="C1465">
        <v>2024</v>
      </c>
      <c r="D1465" t="s">
        <v>19</v>
      </c>
      <c r="E1465">
        <v>354893.56800000003</v>
      </c>
    </row>
    <row r="1466" spans="1:5">
      <c r="A1466" t="s">
        <v>672</v>
      </c>
      <c r="B1466" t="s">
        <v>749</v>
      </c>
      <c r="C1466">
        <v>2024</v>
      </c>
      <c r="D1466" t="s">
        <v>20</v>
      </c>
      <c r="E1466">
        <v>368554.97600000002</v>
      </c>
    </row>
    <row r="1467" spans="1:5">
      <c r="A1467" t="s">
        <v>672</v>
      </c>
      <c r="B1467" t="s">
        <v>749</v>
      </c>
      <c r="C1467">
        <v>2023</v>
      </c>
      <c r="D1467" t="s">
        <v>21</v>
      </c>
      <c r="E1467">
        <v>356864.64</v>
      </c>
    </row>
    <row r="1468" spans="1:5">
      <c r="A1468" t="s">
        <v>672</v>
      </c>
      <c r="B1468" t="s">
        <v>749</v>
      </c>
      <c r="C1468">
        <v>2023</v>
      </c>
      <c r="D1468" t="s">
        <v>8</v>
      </c>
      <c r="E1468">
        <v>386850.41600000003</v>
      </c>
    </row>
    <row r="1469" spans="1:5">
      <c r="A1469" t="s">
        <v>672</v>
      </c>
      <c r="B1469" t="s">
        <v>749</v>
      </c>
      <c r="C1469">
        <v>2023</v>
      </c>
      <c r="D1469" t="s">
        <v>19</v>
      </c>
      <c r="E1469">
        <v>338037.32799999998</v>
      </c>
    </row>
    <row r="1470" spans="1:5">
      <c r="A1470" t="s">
        <v>672</v>
      </c>
      <c r="B1470" t="s">
        <v>749</v>
      </c>
      <c r="C1470">
        <v>2023</v>
      </c>
      <c r="D1470" t="s">
        <v>20</v>
      </c>
      <c r="E1470">
        <v>410400.73599999998</v>
      </c>
    </row>
    <row r="1471" spans="1:5">
      <c r="A1471" t="s">
        <v>672</v>
      </c>
      <c r="B1471" t="s">
        <v>749</v>
      </c>
      <c r="C1471">
        <v>2022</v>
      </c>
      <c r="D1471" t="s">
        <v>21</v>
      </c>
      <c r="E1471">
        <v>371219.57199999999</v>
      </c>
    </row>
    <row r="1472" spans="1:5">
      <c r="A1472" t="s">
        <v>672</v>
      </c>
      <c r="B1472" t="s">
        <v>749</v>
      </c>
      <c r="C1472">
        <v>2022</v>
      </c>
      <c r="D1472" t="s">
        <v>8</v>
      </c>
      <c r="E1472">
        <v>365342</v>
      </c>
    </row>
    <row r="1473" spans="1:5">
      <c r="A1473" t="s">
        <v>672</v>
      </c>
      <c r="B1473" t="s">
        <v>749</v>
      </c>
      <c r="C1473">
        <v>2022</v>
      </c>
      <c r="D1473" t="s">
        <v>19</v>
      </c>
      <c r="E1473">
        <v>354373.04</v>
      </c>
    </row>
    <row r="1474" spans="1:5">
      <c r="A1474" t="s">
        <v>672</v>
      </c>
      <c r="B1474" t="s">
        <v>749</v>
      </c>
      <c r="C1474">
        <v>2022</v>
      </c>
      <c r="D1474" t="s">
        <v>20</v>
      </c>
      <c r="E1474">
        <v>407960.51299999998</v>
      </c>
    </row>
    <row r="1475" spans="1:5">
      <c r="A1475" t="s">
        <v>672</v>
      </c>
      <c r="B1475" t="s">
        <v>749</v>
      </c>
      <c r="C1475">
        <v>2021</v>
      </c>
      <c r="D1475" t="s">
        <v>21</v>
      </c>
      <c r="E1475">
        <v>389072.26299999998</v>
      </c>
    </row>
    <row r="1476" spans="1:5">
      <c r="A1476" t="s">
        <v>672</v>
      </c>
      <c r="B1476" t="s">
        <v>749</v>
      </c>
      <c r="C1476">
        <v>2021</v>
      </c>
      <c r="D1476" t="s">
        <v>8</v>
      </c>
      <c r="E1476">
        <v>390088.70400000003</v>
      </c>
    </row>
    <row r="1477" spans="1:5">
      <c r="A1477" t="s">
        <v>672</v>
      </c>
      <c r="B1477" t="s">
        <v>749</v>
      </c>
      <c r="C1477">
        <v>2021</v>
      </c>
      <c r="D1477" t="s">
        <v>19</v>
      </c>
      <c r="E1477">
        <v>391403.712</v>
      </c>
    </row>
    <row r="1478" spans="1:5">
      <c r="A1478" t="s">
        <v>672</v>
      </c>
      <c r="B1478" t="s">
        <v>749</v>
      </c>
      <c r="C1478">
        <v>2021</v>
      </c>
      <c r="D1478" t="s">
        <v>20</v>
      </c>
      <c r="E1478">
        <v>385110.20799999998</v>
      </c>
    </row>
    <row r="1479" spans="1:5">
      <c r="A1479" t="s">
        <v>672</v>
      </c>
      <c r="B1479" t="s">
        <v>749</v>
      </c>
      <c r="C1479">
        <v>2020</v>
      </c>
      <c r="D1479" t="s">
        <v>21</v>
      </c>
      <c r="E1479">
        <v>379366.68800000002</v>
      </c>
    </row>
    <row r="1480" spans="1:5">
      <c r="A1480" t="s">
        <v>672</v>
      </c>
      <c r="B1480" t="s">
        <v>749</v>
      </c>
      <c r="C1480">
        <v>2020</v>
      </c>
      <c r="D1480" t="s">
        <v>8</v>
      </c>
      <c r="E1480">
        <v>373538.49599999998</v>
      </c>
    </row>
    <row r="1481" spans="1:5">
      <c r="A1481" t="s">
        <v>672</v>
      </c>
      <c r="B1481" t="s">
        <v>749</v>
      </c>
      <c r="C1481">
        <v>2020</v>
      </c>
      <c r="D1481" t="s">
        <v>19</v>
      </c>
      <c r="E1481">
        <v>287259.76199999999</v>
      </c>
    </row>
    <row r="1482" spans="1:5">
      <c r="A1482" t="s">
        <v>672</v>
      </c>
      <c r="B1482" t="s">
        <v>749</v>
      </c>
      <c r="C1482">
        <v>2020</v>
      </c>
      <c r="D1482" t="s">
        <v>20</v>
      </c>
      <c r="E1482">
        <v>351802.52688000002</v>
      </c>
    </row>
    <row r="1483" spans="1:5">
      <c r="A1483" t="s">
        <v>672</v>
      </c>
      <c r="B1483" t="s">
        <v>749</v>
      </c>
      <c r="C1483">
        <v>2019</v>
      </c>
      <c r="D1483" t="s">
        <v>21</v>
      </c>
      <c r="E1483">
        <v>333275.712</v>
      </c>
    </row>
    <row r="1484" spans="1:5">
      <c r="A1484" t="s">
        <v>672</v>
      </c>
      <c r="B1484" t="s">
        <v>749</v>
      </c>
      <c r="C1484">
        <v>2019</v>
      </c>
      <c r="D1484" t="s">
        <v>8</v>
      </c>
      <c r="E1484">
        <v>364323.10399999999</v>
      </c>
    </row>
    <row r="1485" spans="1:5">
      <c r="A1485" t="s">
        <v>672</v>
      </c>
      <c r="B1485" t="s">
        <v>749</v>
      </c>
      <c r="C1485">
        <v>2019</v>
      </c>
      <c r="D1485" t="s">
        <v>19</v>
      </c>
      <c r="E1485">
        <v>377006.49200000003</v>
      </c>
    </row>
    <row r="1486" spans="1:5">
      <c r="A1486" t="s">
        <v>672</v>
      </c>
      <c r="B1486" t="s">
        <v>749</v>
      </c>
      <c r="C1486">
        <v>2019</v>
      </c>
      <c r="D1486" t="s">
        <v>20</v>
      </c>
      <c r="E1486">
        <v>389842.766</v>
      </c>
    </row>
    <row r="1487" spans="1:5">
      <c r="A1487" t="s">
        <v>672</v>
      </c>
      <c r="B1487" t="s">
        <v>749</v>
      </c>
      <c r="C1487">
        <v>2018</v>
      </c>
      <c r="D1487" t="s">
        <v>21</v>
      </c>
      <c r="E1487">
        <v>408610.26799999998</v>
      </c>
    </row>
    <row r="1488" spans="1:5">
      <c r="A1488" t="s">
        <v>672</v>
      </c>
      <c r="B1488" t="s">
        <v>749</v>
      </c>
      <c r="C1488">
        <v>2018</v>
      </c>
      <c r="D1488" t="s">
        <v>8</v>
      </c>
      <c r="E1488">
        <v>413696</v>
      </c>
    </row>
    <row r="1489" spans="1:5">
      <c r="A1489" t="s">
        <v>672</v>
      </c>
      <c r="B1489" t="s">
        <v>749</v>
      </c>
      <c r="C1489">
        <v>2018</v>
      </c>
      <c r="D1489" t="s">
        <v>19</v>
      </c>
      <c r="E1489">
        <v>400291.45600000001</v>
      </c>
    </row>
    <row r="1490" spans="1:5">
      <c r="A1490" t="s">
        <v>672</v>
      </c>
      <c r="B1490" t="s">
        <v>749</v>
      </c>
      <c r="C1490">
        <v>2018</v>
      </c>
      <c r="D1490" t="s">
        <v>20</v>
      </c>
      <c r="E1490">
        <v>421179.07199999999</v>
      </c>
    </row>
    <row r="1491" spans="1:5">
      <c r="A1491" t="s">
        <v>672</v>
      </c>
      <c r="B1491" t="s">
        <v>749</v>
      </c>
      <c r="C1491">
        <v>2017</v>
      </c>
      <c r="D1491" t="s">
        <v>21</v>
      </c>
      <c r="E1491">
        <v>399941.66399999999</v>
      </c>
    </row>
    <row r="1492" spans="1:5">
      <c r="A1492" t="s">
        <v>672</v>
      </c>
      <c r="B1492" t="s">
        <v>749</v>
      </c>
      <c r="C1492">
        <v>2017</v>
      </c>
      <c r="D1492" t="s">
        <v>8</v>
      </c>
      <c r="E1492">
        <v>420875.29599999997</v>
      </c>
    </row>
    <row r="1493" spans="1:5">
      <c r="A1493" t="s">
        <v>672</v>
      </c>
      <c r="B1493" t="s">
        <v>749</v>
      </c>
      <c r="C1493">
        <v>2017</v>
      </c>
      <c r="D1493" t="s">
        <v>19</v>
      </c>
      <c r="E1493">
        <v>412559.10400000011</v>
      </c>
    </row>
    <row r="1494" spans="1:5">
      <c r="A1494" t="s">
        <v>672</v>
      </c>
      <c r="B1494" t="s">
        <v>749</v>
      </c>
      <c r="C1494">
        <v>2017</v>
      </c>
      <c r="D1494" t="s">
        <v>20</v>
      </c>
      <c r="E1494">
        <v>421680.60800000001</v>
      </c>
    </row>
    <row r="1495" spans="1:5">
      <c r="A1495" t="s">
        <v>672</v>
      </c>
      <c r="B1495" t="s">
        <v>749</v>
      </c>
      <c r="C1495">
        <v>2016</v>
      </c>
      <c r="D1495" t="s">
        <v>21</v>
      </c>
      <c r="E1495">
        <v>381986.864</v>
      </c>
    </row>
    <row r="1496" spans="1:5">
      <c r="A1496" t="s">
        <v>672</v>
      </c>
      <c r="B1496" t="s">
        <v>749</v>
      </c>
      <c r="C1496">
        <v>2016</v>
      </c>
      <c r="D1496" t="s">
        <v>8</v>
      </c>
      <c r="E1496">
        <v>394215.34399999998</v>
      </c>
    </row>
    <row r="1497" spans="1:5">
      <c r="A1497" t="s">
        <v>672</v>
      </c>
      <c r="B1497" t="s">
        <v>749</v>
      </c>
      <c r="C1497">
        <v>2016</v>
      </c>
      <c r="D1497" t="s">
        <v>19</v>
      </c>
      <c r="E1497">
        <v>381388.79999999999</v>
      </c>
    </row>
    <row r="1498" spans="1:5">
      <c r="A1498" t="s">
        <v>672</v>
      </c>
      <c r="B1498" t="s">
        <v>749</v>
      </c>
      <c r="C1498">
        <v>2016</v>
      </c>
      <c r="D1498" t="s">
        <v>20</v>
      </c>
      <c r="E1498">
        <v>347282</v>
      </c>
    </row>
    <row r="1499" spans="1:5">
      <c r="A1499" t="s">
        <v>672</v>
      </c>
      <c r="B1499" t="s">
        <v>749</v>
      </c>
      <c r="C1499">
        <v>2015</v>
      </c>
      <c r="D1499" t="s">
        <v>21</v>
      </c>
      <c r="E1499">
        <v>323628.36</v>
      </c>
    </row>
    <row r="1500" spans="1:5">
      <c r="A1500" t="s">
        <v>672</v>
      </c>
      <c r="B1500" t="s">
        <v>749</v>
      </c>
      <c r="C1500">
        <v>2015</v>
      </c>
      <c r="D1500" t="s">
        <v>8</v>
      </c>
      <c r="E1500">
        <v>372431.24593548384</v>
      </c>
    </row>
    <row r="1501" spans="1:5">
      <c r="A1501" t="s">
        <v>672</v>
      </c>
      <c r="B1501" t="s">
        <v>749</v>
      </c>
      <c r="C1501">
        <v>2015</v>
      </c>
      <c r="D1501" t="s">
        <v>19</v>
      </c>
      <c r="E1501">
        <v>359690.72722580645</v>
      </c>
    </row>
    <row r="1502" spans="1:5">
      <c r="A1502" t="s">
        <v>672</v>
      </c>
      <c r="B1502" t="s">
        <v>749</v>
      </c>
      <c r="C1502">
        <v>2015</v>
      </c>
      <c r="D1502" t="s">
        <v>20</v>
      </c>
      <c r="E1502">
        <v>358848.27999999997</v>
      </c>
    </row>
    <row r="1503" spans="1:5">
      <c r="A1503" t="s">
        <v>672</v>
      </c>
      <c r="B1503" t="s">
        <v>749</v>
      </c>
      <c r="C1503">
        <v>2014</v>
      </c>
      <c r="D1503" t="s">
        <v>21</v>
      </c>
      <c r="E1503">
        <v>330236.86719999998</v>
      </c>
    </row>
    <row r="1504" spans="1:5">
      <c r="A1504" t="s">
        <v>672</v>
      </c>
      <c r="B1504" t="s">
        <v>749</v>
      </c>
      <c r="C1504">
        <v>2014</v>
      </c>
      <c r="D1504" t="s">
        <v>8</v>
      </c>
      <c r="E1504">
        <v>342570.36800000002</v>
      </c>
    </row>
    <row r="1505" spans="1:5">
      <c r="A1505" t="s">
        <v>672</v>
      </c>
      <c r="B1505" t="s">
        <v>749</v>
      </c>
      <c r="C1505">
        <v>2014</v>
      </c>
      <c r="D1505" t="s">
        <v>19</v>
      </c>
      <c r="E1505">
        <v>348520.86399999994</v>
      </c>
    </row>
    <row r="1506" spans="1:5">
      <c r="A1506" t="s">
        <v>672</v>
      </c>
      <c r="B1506" t="s">
        <v>749</v>
      </c>
      <c r="C1506">
        <v>2014</v>
      </c>
      <c r="D1506" t="s">
        <v>20</v>
      </c>
      <c r="E1506">
        <v>344421.43999999994</v>
      </c>
    </row>
    <row r="1507" spans="1:5">
      <c r="A1507" t="s">
        <v>672</v>
      </c>
      <c r="B1507" t="s">
        <v>749</v>
      </c>
      <c r="C1507">
        <v>2013</v>
      </c>
      <c r="D1507" t="s">
        <v>21</v>
      </c>
      <c r="E1507">
        <v>325447.00799999997</v>
      </c>
    </row>
    <row r="1508" spans="1:5">
      <c r="A1508" t="s">
        <v>672</v>
      </c>
      <c r="B1508" t="s">
        <v>749</v>
      </c>
      <c r="C1508">
        <v>2013</v>
      </c>
      <c r="D1508" t="s">
        <v>8</v>
      </c>
      <c r="E1508">
        <v>354212.44799999997</v>
      </c>
    </row>
    <row r="1509" spans="1:5">
      <c r="A1509" t="s">
        <v>672</v>
      </c>
      <c r="B1509" t="s">
        <v>749</v>
      </c>
      <c r="C1509">
        <v>2013</v>
      </c>
      <c r="D1509" t="s">
        <v>19</v>
      </c>
      <c r="E1509">
        <v>350963.38799999998</v>
      </c>
    </row>
    <row r="1510" spans="1:5">
      <c r="A1510" t="s">
        <v>672</v>
      </c>
      <c r="B1510" t="s">
        <v>749</v>
      </c>
      <c r="C1510">
        <v>2013</v>
      </c>
      <c r="D1510" t="s">
        <v>20</v>
      </c>
      <c r="E1510">
        <v>344946.88</v>
      </c>
    </row>
    <row r="1511" spans="1:5">
      <c r="A1511" t="s">
        <v>672</v>
      </c>
      <c r="B1511" t="s">
        <v>749</v>
      </c>
      <c r="C1511">
        <v>2012</v>
      </c>
      <c r="D1511" t="s">
        <v>21</v>
      </c>
      <c r="E1511">
        <v>315162.21999999997</v>
      </c>
    </row>
    <row r="1512" spans="1:5">
      <c r="A1512" t="s">
        <v>672</v>
      </c>
      <c r="B1512" t="s">
        <v>749</v>
      </c>
      <c r="C1512">
        <v>2012</v>
      </c>
      <c r="D1512" t="s">
        <v>8</v>
      </c>
      <c r="E1512">
        <v>328518.80599999998</v>
      </c>
    </row>
    <row r="1513" spans="1:5">
      <c r="A1513" t="s">
        <v>672</v>
      </c>
      <c r="B1513" t="s">
        <v>749</v>
      </c>
      <c r="C1513">
        <v>2012</v>
      </c>
      <c r="D1513" t="s">
        <v>19</v>
      </c>
      <c r="E1513">
        <v>261676</v>
      </c>
    </row>
    <row r="1514" spans="1:5">
      <c r="A1514" t="s">
        <v>672</v>
      </c>
      <c r="B1514" t="s">
        <v>749</v>
      </c>
      <c r="C1514">
        <v>2012</v>
      </c>
      <c r="D1514" t="s">
        <v>20</v>
      </c>
      <c r="E1514">
        <v>60771.892</v>
      </c>
    </row>
    <row r="1515" spans="1:5">
      <c r="A1515" t="s">
        <v>87</v>
      </c>
      <c r="B1515" t="s">
        <v>749</v>
      </c>
      <c r="C1515">
        <v>2024</v>
      </c>
      <c r="D1515" t="s">
        <v>8</v>
      </c>
      <c r="E1515">
        <v>232958</v>
      </c>
    </row>
    <row r="1516" spans="1:5">
      <c r="A1516" t="s">
        <v>87</v>
      </c>
      <c r="B1516" t="s">
        <v>749</v>
      </c>
      <c r="C1516">
        <v>2024</v>
      </c>
      <c r="D1516" t="s">
        <v>19</v>
      </c>
      <c r="E1516">
        <v>276553</v>
      </c>
    </row>
    <row r="1517" spans="1:5">
      <c r="A1517" t="s">
        <v>87</v>
      </c>
      <c r="B1517" t="s">
        <v>749</v>
      </c>
      <c r="C1517">
        <v>2024</v>
      </c>
      <c r="D1517" t="s">
        <v>20</v>
      </c>
      <c r="E1517">
        <v>276650</v>
      </c>
    </row>
    <row r="1518" spans="1:5">
      <c r="A1518" t="s">
        <v>87</v>
      </c>
      <c r="B1518" t="s">
        <v>749</v>
      </c>
      <c r="C1518">
        <v>2023</v>
      </c>
      <c r="D1518" t="s">
        <v>21</v>
      </c>
      <c r="E1518">
        <v>281784</v>
      </c>
    </row>
    <row r="1519" spans="1:5">
      <c r="A1519" t="s">
        <v>87</v>
      </c>
      <c r="B1519" t="s">
        <v>749</v>
      </c>
      <c r="C1519">
        <v>2023</v>
      </c>
      <c r="D1519" t="s">
        <v>8</v>
      </c>
      <c r="E1519">
        <v>299408</v>
      </c>
    </row>
    <row r="1520" spans="1:5">
      <c r="A1520" s="361" t="s">
        <v>87</v>
      </c>
      <c r="B1520" s="361" t="s">
        <v>749</v>
      </c>
      <c r="C1520" s="361">
        <v>2023</v>
      </c>
      <c r="D1520" s="361" t="s">
        <v>19</v>
      </c>
      <c r="E1520" s="361">
        <v>261735</v>
      </c>
    </row>
    <row r="1521" spans="1:5">
      <c r="A1521" s="361" t="s">
        <v>87</v>
      </c>
      <c r="B1521" s="361" t="s">
        <v>749</v>
      </c>
      <c r="C1521" s="361">
        <v>2023</v>
      </c>
      <c r="D1521" s="361" t="s">
        <v>20</v>
      </c>
      <c r="E1521" s="361">
        <v>271866</v>
      </c>
    </row>
    <row r="1522" spans="1:5">
      <c r="A1522" s="361" t="s">
        <v>87</v>
      </c>
      <c r="B1522" s="361" t="s">
        <v>749</v>
      </c>
      <c r="C1522" s="361">
        <v>2022</v>
      </c>
      <c r="D1522" s="361" t="s">
        <v>21</v>
      </c>
      <c r="E1522" s="361">
        <v>263328</v>
      </c>
    </row>
    <row r="1523" spans="1:5">
      <c r="A1523" s="361" t="s">
        <v>87</v>
      </c>
      <c r="B1523" s="361" t="s">
        <v>749</v>
      </c>
      <c r="C1523" s="361">
        <v>2022</v>
      </c>
      <c r="D1523" s="361" t="s">
        <v>8</v>
      </c>
      <c r="E1523" s="361">
        <v>227354</v>
      </c>
    </row>
    <row r="1524" spans="1:5">
      <c r="A1524" s="361" t="s">
        <v>87</v>
      </c>
      <c r="B1524" s="361" t="s">
        <v>749</v>
      </c>
      <c r="C1524" s="361">
        <v>2022</v>
      </c>
      <c r="D1524" s="361" t="s">
        <v>19</v>
      </c>
      <c r="E1524" s="361">
        <v>273764</v>
      </c>
    </row>
    <row r="1525" spans="1:5">
      <c r="A1525" s="361" t="s">
        <v>87</v>
      </c>
      <c r="B1525" s="361" t="s">
        <v>749</v>
      </c>
      <c r="C1525" s="361">
        <v>2022</v>
      </c>
      <c r="D1525" s="361" t="s">
        <v>20</v>
      </c>
      <c r="E1525" s="361">
        <v>282970</v>
      </c>
    </row>
    <row r="1526" spans="1:5">
      <c r="A1526" s="361" t="s">
        <v>87</v>
      </c>
      <c r="B1526" s="361" t="s">
        <v>749</v>
      </c>
      <c r="C1526" s="361">
        <v>2021</v>
      </c>
      <c r="D1526" s="361" t="s">
        <v>21</v>
      </c>
      <c r="E1526" s="361">
        <v>252914</v>
      </c>
    </row>
    <row r="1527" spans="1:5">
      <c r="A1527" s="361" t="s">
        <v>87</v>
      </c>
      <c r="B1527" s="361" t="s">
        <v>749</v>
      </c>
      <c r="C1527" s="361">
        <v>2021</v>
      </c>
      <c r="D1527" s="361" t="s">
        <v>8</v>
      </c>
      <c r="E1527" s="361">
        <v>207034</v>
      </c>
    </row>
    <row r="1528" spans="1:5">
      <c r="A1528" s="361" t="s">
        <v>87</v>
      </c>
      <c r="B1528" s="361" t="s">
        <v>749</v>
      </c>
      <c r="C1528" s="361">
        <v>2021</v>
      </c>
      <c r="D1528" s="361" t="s">
        <v>19</v>
      </c>
      <c r="E1528" s="361">
        <v>210935</v>
      </c>
    </row>
    <row r="1529" spans="1:5">
      <c r="A1529" s="361" t="s">
        <v>87</v>
      </c>
      <c r="B1529" s="361" t="s">
        <v>749</v>
      </c>
      <c r="C1529" s="361">
        <v>2021</v>
      </c>
      <c r="D1529" s="361" t="s">
        <v>20</v>
      </c>
      <c r="E1529" s="361">
        <v>252504</v>
      </c>
    </row>
    <row r="1530" spans="1:5">
      <c r="A1530" s="361" t="s">
        <v>87</v>
      </c>
      <c r="B1530" s="361" t="s">
        <v>749</v>
      </c>
      <c r="C1530" s="361">
        <v>2020</v>
      </c>
      <c r="D1530" s="361" t="s">
        <v>21</v>
      </c>
      <c r="E1530" s="361">
        <v>202232</v>
      </c>
    </row>
    <row r="1531" spans="1:5">
      <c r="A1531" s="361" t="s">
        <v>87</v>
      </c>
      <c r="B1531" s="361" t="s">
        <v>749</v>
      </c>
      <c r="C1531" s="361">
        <v>2020</v>
      </c>
      <c r="D1531" s="361" t="s">
        <v>8</v>
      </c>
      <c r="E1531" s="361">
        <v>239050</v>
      </c>
    </row>
    <row r="1532" spans="1:5">
      <c r="A1532" s="361" t="s">
        <v>87</v>
      </c>
      <c r="B1532" s="361" t="s">
        <v>749</v>
      </c>
      <c r="C1532" s="361">
        <v>2020</v>
      </c>
      <c r="D1532" s="361" t="s">
        <v>19</v>
      </c>
      <c r="E1532" s="361">
        <v>203377</v>
      </c>
    </row>
    <row r="1533" spans="1:5">
      <c r="A1533" s="361" t="s">
        <v>87</v>
      </c>
      <c r="B1533" s="361" t="s">
        <v>749</v>
      </c>
      <c r="C1533" s="361">
        <v>2020</v>
      </c>
      <c r="D1533" s="361" t="s">
        <v>20</v>
      </c>
      <c r="E1533" s="361">
        <v>212676</v>
      </c>
    </row>
    <row r="1534" spans="1:5">
      <c r="A1534" s="361" t="s">
        <v>87</v>
      </c>
      <c r="B1534" s="361" t="s">
        <v>749</v>
      </c>
      <c r="C1534" s="361">
        <v>2019</v>
      </c>
      <c r="D1534" s="361" t="s">
        <v>21</v>
      </c>
      <c r="E1534" s="361">
        <v>199024.99999999997</v>
      </c>
    </row>
    <row r="1535" spans="1:5">
      <c r="A1535" s="361" t="s">
        <v>87</v>
      </c>
      <c r="B1535" s="361" t="s">
        <v>749</v>
      </c>
      <c r="C1535" s="361">
        <v>2019</v>
      </c>
      <c r="D1535" s="361" t="s">
        <v>8</v>
      </c>
      <c r="E1535" s="361">
        <v>200337.99700000003</v>
      </c>
    </row>
    <row r="1536" spans="1:5">
      <c r="A1536" s="361" t="s">
        <v>87</v>
      </c>
      <c r="B1536" s="361" t="s">
        <v>749</v>
      </c>
      <c r="C1536" s="361">
        <v>2019</v>
      </c>
      <c r="D1536" s="361" t="s">
        <v>19</v>
      </c>
      <c r="E1536" s="361">
        <v>181646.73699999999</v>
      </c>
    </row>
    <row r="1537" spans="1:5">
      <c r="A1537" s="361" t="s">
        <v>87</v>
      </c>
      <c r="B1537" s="361" t="s">
        <v>749</v>
      </c>
      <c r="C1537" s="361">
        <v>2019</v>
      </c>
      <c r="D1537" s="361" t="s">
        <v>20</v>
      </c>
      <c r="E1537" s="361">
        <v>137794.09700000001</v>
      </c>
    </row>
    <row r="1538" spans="1:5">
      <c r="A1538" s="361" t="s">
        <v>87</v>
      </c>
      <c r="B1538" s="361" t="s">
        <v>749</v>
      </c>
      <c r="C1538" s="361">
        <v>2018</v>
      </c>
      <c r="D1538" s="361" t="s">
        <v>21</v>
      </c>
      <c r="E1538" s="361">
        <v>886.84503700000005</v>
      </c>
    </row>
    <row r="1539" spans="1:5">
      <c r="A1539" s="361" t="s">
        <v>736</v>
      </c>
      <c r="B1539" s="361" t="s">
        <v>749</v>
      </c>
      <c r="C1539" s="361">
        <v>2024</v>
      </c>
      <c r="D1539" s="361" t="s">
        <v>8</v>
      </c>
      <c r="E1539" s="361">
        <v>191769.75</v>
      </c>
    </row>
    <row r="1540" spans="1:5">
      <c r="A1540" s="361" t="s">
        <v>736</v>
      </c>
      <c r="B1540" s="361" t="s">
        <v>749</v>
      </c>
      <c r="C1540" s="361">
        <v>2024</v>
      </c>
      <c r="D1540" s="361" t="s">
        <v>19</v>
      </c>
      <c r="E1540" s="361">
        <v>126793.13</v>
      </c>
    </row>
    <row r="1541" spans="1:5">
      <c r="A1541" s="361" t="s">
        <v>736</v>
      </c>
      <c r="B1541" s="361" t="s">
        <v>749</v>
      </c>
      <c r="C1541" s="361">
        <v>2024</v>
      </c>
      <c r="D1541" s="361" t="s">
        <v>20</v>
      </c>
      <c r="E1541" s="361">
        <v>193153</v>
      </c>
    </row>
    <row r="1542" spans="1:5">
      <c r="A1542" s="361" t="s">
        <v>736</v>
      </c>
      <c r="B1542" s="361" t="s">
        <v>749</v>
      </c>
      <c r="C1542" s="361">
        <v>2023</v>
      </c>
      <c r="D1542" s="361" t="s">
        <v>21</v>
      </c>
      <c r="E1542" s="361">
        <v>159058.95000000001</v>
      </c>
    </row>
    <row r="1543" spans="1:5">
      <c r="A1543" s="361" t="s">
        <v>736</v>
      </c>
      <c r="B1543" s="361" t="s">
        <v>749</v>
      </c>
      <c r="C1543" s="361">
        <v>2023</v>
      </c>
      <c r="D1543" s="361" t="s">
        <v>8</v>
      </c>
      <c r="E1543" s="361">
        <v>112986.25</v>
      </c>
    </row>
    <row r="1544" spans="1:5">
      <c r="A1544" s="361" t="s">
        <v>736</v>
      </c>
      <c r="B1544" s="361" t="s">
        <v>749</v>
      </c>
      <c r="C1544" s="361">
        <v>2023</v>
      </c>
      <c r="D1544" s="361" t="s">
        <v>19</v>
      </c>
      <c r="E1544" s="361">
        <v>131791.15</v>
      </c>
    </row>
    <row r="1545" spans="1:5">
      <c r="A1545" s="361" t="s">
        <v>515</v>
      </c>
      <c r="B1545" s="361" t="s">
        <v>749</v>
      </c>
      <c r="C1545" s="361">
        <v>2024</v>
      </c>
      <c r="D1545" s="361" t="s">
        <v>8</v>
      </c>
      <c r="E1545" s="361">
        <v>145088.41</v>
      </c>
    </row>
    <row r="1546" spans="1:5">
      <c r="A1546" s="361" t="s">
        <v>515</v>
      </c>
      <c r="B1546" s="361" t="s">
        <v>749</v>
      </c>
      <c r="C1546" s="361">
        <v>2024</v>
      </c>
      <c r="D1546" s="361" t="s">
        <v>19</v>
      </c>
      <c r="E1546" s="361">
        <v>43679.593999999997</v>
      </c>
    </row>
    <row r="1547" spans="1:5">
      <c r="A1547" s="361" t="s">
        <v>515</v>
      </c>
      <c r="B1547" s="361" t="s">
        <v>749</v>
      </c>
      <c r="C1547" s="361">
        <v>2024</v>
      </c>
      <c r="D1547" s="361" t="s">
        <v>20</v>
      </c>
      <c r="E1547" s="361">
        <v>4603.63</v>
      </c>
    </row>
    <row r="1548" spans="1:5">
      <c r="A1548" s="361" t="s">
        <v>515</v>
      </c>
      <c r="B1548" s="361" t="s">
        <v>749</v>
      </c>
      <c r="C1548" s="361">
        <v>2023</v>
      </c>
      <c r="D1548" s="361" t="s">
        <v>21</v>
      </c>
      <c r="E1548" s="361">
        <v>31128.409500000002</v>
      </c>
    </row>
    <row r="1549" spans="1:5">
      <c r="A1549" s="361" t="s">
        <v>515</v>
      </c>
      <c r="B1549" s="361" t="s">
        <v>749</v>
      </c>
      <c r="C1549" s="361">
        <v>2023</v>
      </c>
      <c r="D1549" s="361" t="s">
        <v>8</v>
      </c>
      <c r="E1549" s="361">
        <v>7314.7311000000018</v>
      </c>
    </row>
    <row r="1550" spans="1:5">
      <c r="A1550" s="361" t="s">
        <v>515</v>
      </c>
      <c r="B1550" s="361" t="s">
        <v>749</v>
      </c>
      <c r="C1550" s="361">
        <v>2023</v>
      </c>
      <c r="D1550" s="361" t="s">
        <v>19</v>
      </c>
      <c r="E1550" s="361">
        <v>6959.4340000000002</v>
      </c>
    </row>
    <row r="1551" spans="1:5">
      <c r="A1551" s="361" t="s">
        <v>515</v>
      </c>
      <c r="B1551" s="361" t="s">
        <v>749</v>
      </c>
      <c r="C1551" s="361">
        <v>2023</v>
      </c>
      <c r="D1551" s="361" t="s">
        <v>20</v>
      </c>
      <c r="E1551" s="361">
        <v>2553.0196000000001</v>
      </c>
    </row>
    <row r="1552" spans="1:5">
      <c r="A1552" s="361" t="s">
        <v>515</v>
      </c>
      <c r="B1552" s="361" t="s">
        <v>749</v>
      </c>
      <c r="C1552" s="361">
        <v>2022</v>
      </c>
      <c r="D1552" s="361" t="s">
        <v>21</v>
      </c>
      <c r="E1552" s="361">
        <v>14794.2538</v>
      </c>
    </row>
    <row r="1553" spans="1:5">
      <c r="A1553" s="361" t="s">
        <v>515</v>
      </c>
      <c r="B1553" s="361" t="s">
        <v>749</v>
      </c>
      <c r="C1553" s="361">
        <v>2022</v>
      </c>
      <c r="D1553" s="361" t="s">
        <v>8</v>
      </c>
      <c r="E1553" s="361">
        <v>8737</v>
      </c>
    </row>
    <row r="1554" spans="1:5">
      <c r="A1554" s="361" t="s">
        <v>515</v>
      </c>
      <c r="B1554" s="361" t="s">
        <v>749</v>
      </c>
      <c r="C1554" s="361">
        <v>2022</v>
      </c>
      <c r="D1554" s="361" t="s">
        <v>19</v>
      </c>
      <c r="E1554" s="361">
        <v>8128.7815000000001</v>
      </c>
    </row>
    <row r="1555" spans="1:5">
      <c r="A1555" s="361" t="s">
        <v>515</v>
      </c>
      <c r="B1555" s="361" t="s">
        <v>749</v>
      </c>
      <c r="C1555" s="361">
        <v>2022</v>
      </c>
      <c r="D1555" s="361" t="s">
        <v>20</v>
      </c>
      <c r="E1555" s="361">
        <v>1702.1829999999998</v>
      </c>
    </row>
    <row r="1556" spans="1:5">
      <c r="A1556" s="361" t="s">
        <v>515</v>
      </c>
      <c r="B1556" s="361" t="s">
        <v>749</v>
      </c>
      <c r="C1556" s="361">
        <v>2021</v>
      </c>
      <c r="D1556" s="361" t="s">
        <v>21</v>
      </c>
      <c r="E1556" s="361">
        <v>12626.0761</v>
      </c>
    </row>
    <row r="1557" spans="1:5">
      <c r="A1557" s="361" t="s">
        <v>515</v>
      </c>
      <c r="B1557" s="361" t="s">
        <v>749</v>
      </c>
      <c r="C1557" s="361">
        <v>2021</v>
      </c>
      <c r="D1557" s="361" t="s">
        <v>8</v>
      </c>
      <c r="E1557" s="361">
        <v>10722.03</v>
      </c>
    </row>
    <row r="1558" spans="1:5">
      <c r="A1558" s="361" t="s">
        <v>515</v>
      </c>
      <c r="B1558" s="361" t="s">
        <v>749</v>
      </c>
      <c r="C1558" s="361">
        <v>2021</v>
      </c>
      <c r="D1558" s="361" t="s">
        <v>19</v>
      </c>
      <c r="E1558" s="361">
        <v>104.81310000000001</v>
      </c>
    </row>
    <row r="1559" spans="1:5">
      <c r="A1559" s="361" t="s">
        <v>515</v>
      </c>
      <c r="B1559" s="361" t="s">
        <v>749</v>
      </c>
      <c r="C1559" s="361">
        <v>2021</v>
      </c>
      <c r="D1559" s="361" t="s">
        <v>20</v>
      </c>
      <c r="E1559" s="361">
        <v>1515.037</v>
      </c>
    </row>
    <row r="1560" spans="1:5">
      <c r="A1560" s="361" t="s">
        <v>515</v>
      </c>
      <c r="B1560" s="361" t="s">
        <v>749</v>
      </c>
      <c r="C1560" s="361">
        <v>2020</v>
      </c>
      <c r="D1560" s="361" t="s">
        <v>21</v>
      </c>
      <c r="E1560" s="361">
        <v>5652.4045000000006</v>
      </c>
    </row>
    <row r="1561" spans="1:5">
      <c r="A1561" s="361" t="s">
        <v>515</v>
      </c>
      <c r="B1561" s="361" t="s">
        <v>749</v>
      </c>
      <c r="C1561" s="361">
        <v>2020</v>
      </c>
      <c r="D1561" s="361" t="s">
        <v>8</v>
      </c>
      <c r="E1561" s="361">
        <v>0</v>
      </c>
    </row>
    <row r="1562" spans="1:5">
      <c r="A1562" s="361" t="s">
        <v>515</v>
      </c>
      <c r="B1562" s="361" t="s">
        <v>749</v>
      </c>
      <c r="C1562" s="361">
        <v>2020</v>
      </c>
      <c r="D1562" s="361" t="s">
        <v>19</v>
      </c>
      <c r="E1562" s="361">
        <v>0</v>
      </c>
    </row>
    <row r="1563" spans="1:5">
      <c r="A1563" s="361" t="s">
        <v>515</v>
      </c>
      <c r="B1563" s="361" t="s">
        <v>749</v>
      </c>
      <c r="C1563" s="361">
        <v>2020</v>
      </c>
      <c r="D1563" s="361" t="s">
        <v>20</v>
      </c>
      <c r="E1563" s="361">
        <v>0</v>
      </c>
    </row>
    <row r="1564" spans="1:5">
      <c r="A1564" s="361" t="s">
        <v>681</v>
      </c>
      <c r="B1564" s="361" t="s">
        <v>749</v>
      </c>
      <c r="C1564" s="361">
        <v>2024</v>
      </c>
      <c r="D1564" s="361" t="s">
        <v>19</v>
      </c>
      <c r="E1564" s="361">
        <v>45115.442999999999</v>
      </c>
    </row>
    <row r="1565" spans="1:5">
      <c r="A1565" s="361" t="s">
        <v>681</v>
      </c>
      <c r="B1565" s="361" t="s">
        <v>749</v>
      </c>
      <c r="C1565" s="361">
        <v>2024</v>
      </c>
      <c r="D1565" s="361" t="s">
        <v>20</v>
      </c>
      <c r="E1565" s="361">
        <v>0</v>
      </c>
    </row>
    <row r="1566" spans="1:5">
      <c r="A1566" s="361" t="s">
        <v>681</v>
      </c>
      <c r="B1566" s="361" t="s">
        <v>749</v>
      </c>
      <c r="C1566" s="361">
        <v>2023</v>
      </c>
      <c r="D1566" s="361" t="s">
        <v>21</v>
      </c>
      <c r="E1566" s="361">
        <v>0</v>
      </c>
    </row>
    <row r="1567" spans="1:5">
      <c r="A1567" s="361" t="s">
        <v>681</v>
      </c>
      <c r="B1567" s="361" t="s">
        <v>749</v>
      </c>
      <c r="C1567" s="361">
        <v>2023</v>
      </c>
      <c r="D1567" s="361" t="s">
        <v>8</v>
      </c>
      <c r="E1567" s="361">
        <v>7098.3368000000009</v>
      </c>
    </row>
    <row r="1568" spans="1:5">
      <c r="A1568" s="361" t="s">
        <v>681</v>
      </c>
      <c r="B1568" s="361" t="s">
        <v>749</v>
      </c>
      <c r="C1568" s="361">
        <v>2023</v>
      </c>
      <c r="D1568" s="361" t="s">
        <v>19</v>
      </c>
      <c r="E1568" s="361">
        <v>7076.4949999999999</v>
      </c>
    </row>
    <row r="1569" spans="1:5">
      <c r="A1569" s="361" t="s">
        <v>681</v>
      </c>
      <c r="B1569" s="361" t="s">
        <v>749</v>
      </c>
      <c r="C1569" s="361">
        <v>2023</v>
      </c>
      <c r="D1569" s="361" t="s">
        <v>20</v>
      </c>
      <c r="E1569" s="361">
        <v>2236.7683000000002</v>
      </c>
    </row>
  </sheetData>
  <sortState ref="M5:M1572">
    <sortCondition ref="M5"/>
  </sortState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15F28-E497-45AF-8E98-B1F5431DDC44}">
  <sheetPr published="0" codeName="Sheet17">
    <tabColor rgb="FF92D050"/>
  </sheetPr>
  <dimension ref="A1:M672"/>
  <sheetViews>
    <sheetView workbookViewId="0">
      <selection activeCell="L16" sqref="L16"/>
    </sheetView>
  </sheetViews>
  <sheetFormatPr defaultRowHeight="14.5"/>
  <cols>
    <col min="1" max="1" width="51.453125" bestFit="1" customWidth="1"/>
    <col min="2" max="2" width="7.1796875" bestFit="1" customWidth="1"/>
    <col min="3" max="3" width="10.1796875" bestFit="1" customWidth="1"/>
    <col min="4" max="4" width="19.1796875" bestFit="1" customWidth="1"/>
  </cols>
  <sheetData>
    <row r="1" spans="1:13">
      <c r="A1" t="s">
        <v>750</v>
      </c>
      <c r="B1" t="s">
        <v>167</v>
      </c>
      <c r="C1" t="s">
        <v>48</v>
      </c>
      <c r="D1" t="s">
        <v>751</v>
      </c>
    </row>
    <row r="2" spans="1:13">
      <c r="A2" t="s">
        <v>27</v>
      </c>
      <c r="B2">
        <v>2024</v>
      </c>
      <c r="C2" t="s">
        <v>8</v>
      </c>
      <c r="D2">
        <v>1422016.49438</v>
      </c>
    </row>
    <row r="3" spans="1:13">
      <c r="A3" t="s">
        <v>27</v>
      </c>
      <c r="B3">
        <v>2024</v>
      </c>
      <c r="C3" t="s">
        <v>19</v>
      </c>
      <c r="D3">
        <v>1359959.9421600001</v>
      </c>
    </row>
    <row r="4" spans="1:13">
      <c r="A4" t="s">
        <v>27</v>
      </c>
      <c r="B4">
        <v>2024</v>
      </c>
      <c r="C4" t="s">
        <v>20</v>
      </c>
      <c r="D4">
        <v>1345729.6680000001</v>
      </c>
      <c r="M4" s="361"/>
    </row>
    <row r="5" spans="1:13">
      <c r="A5" t="s">
        <v>27</v>
      </c>
      <c r="B5">
        <v>2023</v>
      </c>
      <c r="C5" t="s">
        <v>21</v>
      </c>
      <c r="D5">
        <v>1311700.851</v>
      </c>
      <c r="M5" s="361"/>
    </row>
    <row r="6" spans="1:13">
      <c r="A6" t="s">
        <v>27</v>
      </c>
      <c r="B6">
        <v>2023</v>
      </c>
      <c r="C6" t="s">
        <v>8</v>
      </c>
      <c r="D6">
        <v>1287951.5612383196</v>
      </c>
      <c r="M6" s="361"/>
    </row>
    <row r="7" spans="1:13">
      <c r="A7" t="s">
        <v>27</v>
      </c>
      <c r="B7">
        <v>2023</v>
      </c>
      <c r="C7" t="s">
        <v>19</v>
      </c>
      <c r="D7">
        <v>1226460.121</v>
      </c>
      <c r="M7" s="361"/>
    </row>
    <row r="8" spans="1:13">
      <c r="A8" t="s">
        <v>27</v>
      </c>
      <c r="B8">
        <v>2023</v>
      </c>
      <c r="C8" t="s">
        <v>20</v>
      </c>
      <c r="D8">
        <v>1216696.4129999999</v>
      </c>
      <c r="M8" s="361"/>
    </row>
    <row r="9" spans="1:13">
      <c r="A9" t="s">
        <v>27</v>
      </c>
      <c r="B9">
        <v>2022</v>
      </c>
      <c r="C9" t="s">
        <v>21</v>
      </c>
      <c r="D9">
        <v>1184737.2590000001</v>
      </c>
      <c r="M9" s="361"/>
    </row>
    <row r="10" spans="1:13">
      <c r="A10" t="s">
        <v>27</v>
      </c>
      <c r="B10">
        <v>2022</v>
      </c>
      <c r="C10" t="s">
        <v>8</v>
      </c>
      <c r="D10">
        <v>1180919.358</v>
      </c>
      <c r="M10" s="361"/>
    </row>
    <row r="11" spans="1:13">
      <c r="A11" t="s">
        <v>27</v>
      </c>
      <c r="B11">
        <v>2022</v>
      </c>
      <c r="C11" t="s">
        <v>19</v>
      </c>
      <c r="D11">
        <v>1134161.379</v>
      </c>
      <c r="M11" s="361"/>
    </row>
    <row r="12" spans="1:13">
      <c r="A12" t="s">
        <v>27</v>
      </c>
      <c r="B12">
        <v>2022</v>
      </c>
      <c r="C12" t="s">
        <v>20</v>
      </c>
      <c r="D12">
        <v>1126653.541</v>
      </c>
      <c r="M12" s="361"/>
    </row>
    <row r="13" spans="1:13">
      <c r="A13" t="s">
        <v>27</v>
      </c>
      <c r="B13">
        <v>2021</v>
      </c>
      <c r="C13" t="s">
        <v>21</v>
      </c>
      <c r="D13">
        <v>1107532.82</v>
      </c>
      <c r="M13" s="361"/>
    </row>
    <row r="14" spans="1:13">
      <c r="A14" t="s">
        <v>27</v>
      </c>
      <c r="B14">
        <v>2021</v>
      </c>
      <c r="C14" t="s">
        <v>8</v>
      </c>
      <c r="D14">
        <v>1073811.781</v>
      </c>
      <c r="M14" s="361"/>
    </row>
    <row r="15" spans="1:13">
      <c r="A15" t="s">
        <v>27</v>
      </c>
      <c r="B15">
        <v>2021</v>
      </c>
      <c r="C15" t="s">
        <v>19</v>
      </c>
      <c r="D15">
        <v>1056217.05</v>
      </c>
      <c r="M15" s="361"/>
    </row>
    <row r="16" spans="1:13">
      <c r="A16" t="s">
        <v>27</v>
      </c>
      <c r="B16">
        <v>2021</v>
      </c>
      <c r="C16" t="s">
        <v>20</v>
      </c>
      <c r="D16">
        <v>1039845.569</v>
      </c>
      <c r="M16" s="361"/>
    </row>
    <row r="17" spans="1:4">
      <c r="A17" t="s">
        <v>27</v>
      </c>
      <c r="B17">
        <v>2020</v>
      </c>
      <c r="C17" t="s">
        <v>21</v>
      </c>
      <c r="D17">
        <v>1025146.4889999999</v>
      </c>
    </row>
    <row r="18" spans="1:4">
      <c r="A18" t="s">
        <v>27</v>
      </c>
      <c r="B18">
        <v>2020</v>
      </c>
      <c r="C18" t="s">
        <v>8</v>
      </c>
      <c r="D18">
        <v>990461.07900000003</v>
      </c>
    </row>
    <row r="19" spans="1:4">
      <c r="A19" t="s">
        <v>27</v>
      </c>
      <c r="B19">
        <v>2020</v>
      </c>
      <c r="C19" t="s">
        <v>19</v>
      </c>
      <c r="D19">
        <v>858911.13423237402</v>
      </c>
    </row>
    <row r="20" spans="1:4">
      <c r="A20" t="s">
        <v>27</v>
      </c>
      <c r="B20">
        <v>2020</v>
      </c>
      <c r="C20" t="s">
        <v>20</v>
      </c>
      <c r="D20">
        <v>1008982.046</v>
      </c>
    </row>
    <row r="21" spans="1:4">
      <c r="A21" t="s">
        <v>27</v>
      </c>
      <c r="B21">
        <v>2019</v>
      </c>
      <c r="C21" t="s">
        <v>21</v>
      </c>
      <c r="D21">
        <v>970355.98400000005</v>
      </c>
    </row>
    <row r="22" spans="1:4">
      <c r="A22" t="s">
        <v>27</v>
      </c>
      <c r="B22">
        <v>2019</v>
      </c>
      <c r="C22" t="s">
        <v>8</v>
      </c>
      <c r="D22">
        <v>970879.04299999995</v>
      </c>
    </row>
    <row r="23" spans="1:4">
      <c r="A23" t="s">
        <v>27</v>
      </c>
      <c r="B23">
        <v>2019</v>
      </c>
      <c r="C23" t="s">
        <v>19</v>
      </c>
      <c r="D23">
        <v>931763.79099999997</v>
      </c>
    </row>
    <row r="24" spans="1:4">
      <c r="A24" t="s">
        <v>27</v>
      </c>
      <c r="B24">
        <v>2019</v>
      </c>
      <c r="C24" t="s">
        <v>20</v>
      </c>
      <c r="D24">
        <v>948434.86899999995</v>
      </c>
    </row>
    <row r="25" spans="1:4">
      <c r="A25" t="s">
        <v>27</v>
      </c>
      <c r="B25">
        <v>2018</v>
      </c>
      <c r="C25" t="s">
        <v>21</v>
      </c>
      <c r="D25">
        <v>931758.39769999997</v>
      </c>
    </row>
    <row r="26" spans="1:4">
      <c r="A26" t="s">
        <v>27</v>
      </c>
      <c r="B26">
        <v>2018</v>
      </c>
      <c r="C26" t="s">
        <v>8</v>
      </c>
      <c r="D26">
        <v>921658.65781585372</v>
      </c>
    </row>
    <row r="27" spans="1:4">
      <c r="A27" t="s">
        <v>27</v>
      </c>
      <c r="B27">
        <v>2018</v>
      </c>
      <c r="C27" t="s">
        <v>19</v>
      </c>
      <c r="D27">
        <v>885089.902</v>
      </c>
    </row>
    <row r="28" spans="1:4">
      <c r="A28" t="s">
        <v>27</v>
      </c>
      <c r="B28">
        <v>2018</v>
      </c>
      <c r="C28" t="s">
        <v>20</v>
      </c>
      <c r="D28">
        <v>869603.44</v>
      </c>
    </row>
    <row r="29" spans="1:4">
      <c r="A29" t="s">
        <v>27</v>
      </c>
      <c r="B29">
        <v>2017</v>
      </c>
      <c r="C29" t="s">
        <v>21</v>
      </c>
      <c r="D29">
        <v>856455.36899999995</v>
      </c>
    </row>
    <row r="30" spans="1:4">
      <c r="A30" t="s">
        <v>27</v>
      </c>
      <c r="B30">
        <v>2017</v>
      </c>
      <c r="C30" t="s">
        <v>8</v>
      </c>
      <c r="D30">
        <v>846863.19200000004</v>
      </c>
    </row>
    <row r="31" spans="1:4">
      <c r="A31" t="s">
        <v>27</v>
      </c>
      <c r="B31">
        <v>2017</v>
      </c>
      <c r="C31" t="s">
        <v>19</v>
      </c>
      <c r="D31">
        <v>810385.12417632993</v>
      </c>
    </row>
    <row r="32" spans="1:4">
      <c r="A32" t="s">
        <v>27</v>
      </c>
      <c r="B32">
        <v>2017</v>
      </c>
      <c r="C32" t="s">
        <v>20</v>
      </c>
      <c r="D32">
        <v>820296.52599999995</v>
      </c>
    </row>
    <row r="33" spans="1:4">
      <c r="A33" t="s">
        <v>27</v>
      </c>
      <c r="B33">
        <v>2016</v>
      </c>
      <c r="C33" t="s">
        <v>21</v>
      </c>
      <c r="D33">
        <v>812439.080597764</v>
      </c>
    </row>
    <row r="34" spans="1:4">
      <c r="A34" t="s">
        <v>27</v>
      </c>
      <c r="B34">
        <v>2016</v>
      </c>
      <c r="C34" t="s">
        <v>8</v>
      </c>
      <c r="D34">
        <v>802547.10791000014</v>
      </c>
    </row>
    <row r="35" spans="1:4">
      <c r="A35" t="s">
        <v>27</v>
      </c>
      <c r="B35">
        <v>2016</v>
      </c>
      <c r="C35" t="s">
        <v>19</v>
      </c>
      <c r="D35">
        <v>788697.3</v>
      </c>
    </row>
    <row r="36" spans="1:4">
      <c r="A36" t="s">
        <v>27</v>
      </c>
      <c r="B36">
        <v>2016</v>
      </c>
      <c r="C36" t="s">
        <v>20</v>
      </c>
      <c r="D36">
        <v>777146</v>
      </c>
    </row>
    <row r="37" spans="1:4">
      <c r="A37" t="s">
        <v>27</v>
      </c>
      <c r="B37">
        <v>2015</v>
      </c>
      <c r="C37" t="s">
        <v>21</v>
      </c>
      <c r="D37">
        <v>767804.35199999996</v>
      </c>
    </row>
    <row r="38" spans="1:4">
      <c r="A38" t="s">
        <v>27</v>
      </c>
      <c r="B38">
        <v>2015</v>
      </c>
      <c r="C38" t="s">
        <v>8</v>
      </c>
      <c r="D38">
        <v>775525.5339303225</v>
      </c>
    </row>
    <row r="39" spans="1:4">
      <c r="A39" t="s">
        <v>27</v>
      </c>
      <c r="B39">
        <v>2015</v>
      </c>
      <c r="C39" t="s">
        <v>19</v>
      </c>
      <c r="D39">
        <v>754455.58361290302</v>
      </c>
    </row>
    <row r="40" spans="1:4">
      <c r="A40" t="s">
        <v>27</v>
      </c>
      <c r="B40">
        <v>2015</v>
      </c>
      <c r="C40" t="s">
        <v>20</v>
      </c>
      <c r="D40">
        <v>755404.29600000021</v>
      </c>
    </row>
    <row r="41" spans="1:4">
      <c r="A41" t="s">
        <v>27</v>
      </c>
      <c r="B41">
        <v>2014</v>
      </c>
      <c r="C41" t="s">
        <v>21</v>
      </c>
      <c r="D41">
        <v>735859.96099999989</v>
      </c>
    </row>
    <row r="42" spans="1:4">
      <c r="A42" t="s">
        <v>27</v>
      </c>
      <c r="B42">
        <v>2014</v>
      </c>
      <c r="C42" t="s">
        <v>8</v>
      </c>
      <c r="D42">
        <v>741539.10499999998</v>
      </c>
    </row>
    <row r="43" spans="1:4">
      <c r="A43" t="s">
        <v>27</v>
      </c>
      <c r="B43">
        <v>2014</v>
      </c>
      <c r="C43" t="s">
        <v>19</v>
      </c>
      <c r="D43">
        <v>711477</v>
      </c>
    </row>
    <row r="44" spans="1:4">
      <c r="A44" t="s">
        <v>27</v>
      </c>
      <c r="B44">
        <v>2014</v>
      </c>
      <c r="C44" t="s">
        <v>20</v>
      </c>
      <c r="D44">
        <v>705070.40899999999</v>
      </c>
    </row>
    <row r="45" spans="1:4">
      <c r="A45" t="s">
        <v>27</v>
      </c>
      <c r="B45">
        <v>2013</v>
      </c>
      <c r="C45" t="s">
        <v>21</v>
      </c>
      <c r="D45">
        <v>701261.89599999995</v>
      </c>
    </row>
    <row r="46" spans="1:4">
      <c r="A46" t="s">
        <v>27</v>
      </c>
      <c r="B46">
        <v>2013</v>
      </c>
      <c r="C46" t="s">
        <v>8</v>
      </c>
      <c r="D46">
        <v>705772.1</v>
      </c>
    </row>
    <row r="47" spans="1:4">
      <c r="A47" t="s">
        <v>27</v>
      </c>
      <c r="B47">
        <v>2013</v>
      </c>
      <c r="C47" t="s">
        <v>19</v>
      </c>
      <c r="D47">
        <v>703106.375</v>
      </c>
    </row>
    <row r="48" spans="1:4">
      <c r="A48" t="s">
        <v>27</v>
      </c>
      <c r="B48">
        <v>2013</v>
      </c>
      <c r="C48" t="s">
        <v>20</v>
      </c>
      <c r="D48">
        <v>689373.21521000005</v>
      </c>
    </row>
    <row r="49" spans="1:4">
      <c r="A49" t="s">
        <v>27</v>
      </c>
      <c r="B49">
        <v>2012</v>
      </c>
      <c r="C49" t="s">
        <v>21</v>
      </c>
      <c r="D49">
        <v>687062.86</v>
      </c>
    </row>
    <row r="50" spans="1:4">
      <c r="A50" t="s">
        <v>27</v>
      </c>
      <c r="B50">
        <v>2012</v>
      </c>
      <c r="C50" t="s">
        <v>8</v>
      </c>
      <c r="D50">
        <v>677281.05900000001</v>
      </c>
    </row>
    <row r="51" spans="1:4">
      <c r="A51" t="s">
        <v>27</v>
      </c>
      <c r="B51">
        <v>2012</v>
      </c>
      <c r="C51" t="s">
        <v>19</v>
      </c>
      <c r="D51">
        <v>656354</v>
      </c>
    </row>
    <row r="52" spans="1:4">
      <c r="A52" t="s">
        <v>27</v>
      </c>
      <c r="B52">
        <v>2012</v>
      </c>
      <c r="C52" t="s">
        <v>20</v>
      </c>
      <c r="D52">
        <v>598593.14399999997</v>
      </c>
    </row>
    <row r="53" spans="1:4">
      <c r="A53" t="s">
        <v>27</v>
      </c>
      <c r="B53">
        <v>2011</v>
      </c>
      <c r="C53" t="s">
        <v>21</v>
      </c>
      <c r="D53">
        <v>576284.46</v>
      </c>
    </row>
    <row r="54" spans="1:4">
      <c r="A54" t="s">
        <v>27</v>
      </c>
      <c r="B54">
        <v>2011</v>
      </c>
      <c r="C54" t="s">
        <v>8</v>
      </c>
      <c r="D54">
        <v>595950.00399999996</v>
      </c>
    </row>
    <row r="55" spans="1:4">
      <c r="A55" t="s">
        <v>27</v>
      </c>
      <c r="B55">
        <v>2011</v>
      </c>
      <c r="C55" t="s">
        <v>19</v>
      </c>
      <c r="D55">
        <v>611510.1</v>
      </c>
    </row>
    <row r="56" spans="1:4">
      <c r="A56" t="s">
        <v>27</v>
      </c>
      <c r="B56">
        <v>2011</v>
      </c>
      <c r="C56" t="s">
        <v>20</v>
      </c>
      <c r="D56">
        <v>605078.36499999999</v>
      </c>
    </row>
    <row r="57" spans="1:4">
      <c r="A57" t="s">
        <v>27</v>
      </c>
      <c r="B57">
        <v>2010</v>
      </c>
      <c r="C57" t="s">
        <v>21</v>
      </c>
      <c r="D57">
        <v>598464.97499999998</v>
      </c>
    </row>
    <row r="58" spans="1:4">
      <c r="A58" t="s">
        <v>27</v>
      </c>
      <c r="B58">
        <v>2010</v>
      </c>
      <c r="C58" t="s">
        <v>8</v>
      </c>
      <c r="D58">
        <v>590704.77800000005</v>
      </c>
    </row>
    <row r="59" spans="1:4">
      <c r="A59" t="s">
        <v>27</v>
      </c>
      <c r="B59">
        <v>2010</v>
      </c>
      <c r="C59" t="s">
        <v>19</v>
      </c>
      <c r="D59">
        <v>579218.25699999998</v>
      </c>
    </row>
    <row r="60" spans="1:4">
      <c r="A60" t="s">
        <v>27</v>
      </c>
      <c r="B60">
        <v>2010</v>
      </c>
      <c r="C60" t="s">
        <v>20</v>
      </c>
      <c r="D60">
        <v>555451.45799999998</v>
      </c>
    </row>
    <row r="61" spans="1:4">
      <c r="A61" t="s">
        <v>27</v>
      </c>
      <c r="B61">
        <v>2009</v>
      </c>
      <c r="C61" t="s">
        <v>21</v>
      </c>
      <c r="D61">
        <v>550770.34900000005</v>
      </c>
    </row>
    <row r="62" spans="1:4">
      <c r="A62" t="s">
        <v>27</v>
      </c>
      <c r="B62">
        <v>2009</v>
      </c>
      <c r="C62" t="s">
        <v>8</v>
      </c>
      <c r="D62">
        <v>552725.87199999997</v>
      </c>
    </row>
    <row r="63" spans="1:4">
      <c r="A63" t="s">
        <v>27</v>
      </c>
      <c r="B63">
        <v>2009</v>
      </c>
      <c r="C63" t="s">
        <v>19</v>
      </c>
      <c r="D63">
        <v>532290.97900000005</v>
      </c>
    </row>
    <row r="64" spans="1:4">
      <c r="A64" t="s">
        <v>27</v>
      </c>
      <c r="B64">
        <v>2009</v>
      </c>
      <c r="C64" t="s">
        <v>20</v>
      </c>
      <c r="D64">
        <v>510725.201</v>
      </c>
    </row>
    <row r="65" spans="1:4">
      <c r="A65" t="s">
        <v>27</v>
      </c>
      <c r="B65">
        <v>2008</v>
      </c>
      <c r="C65" t="s">
        <v>21</v>
      </c>
      <c r="D65">
        <v>502018.56099999999</v>
      </c>
    </row>
    <row r="66" spans="1:4">
      <c r="A66" t="s">
        <v>27</v>
      </c>
      <c r="B66">
        <v>2008</v>
      </c>
      <c r="C66" t="s">
        <v>8</v>
      </c>
      <c r="D66">
        <v>498480</v>
      </c>
    </row>
    <row r="67" spans="1:4">
      <c r="A67" t="s">
        <v>27</v>
      </c>
      <c r="B67">
        <v>2008</v>
      </c>
      <c r="C67" t="s">
        <v>19</v>
      </c>
      <c r="D67">
        <v>479152.72100000002</v>
      </c>
    </row>
    <row r="68" spans="1:4">
      <c r="A68" t="s">
        <v>27</v>
      </c>
      <c r="B68">
        <v>2008</v>
      </c>
      <c r="C68" t="s">
        <v>20</v>
      </c>
      <c r="D68">
        <v>468891.1</v>
      </c>
    </row>
    <row r="69" spans="1:4">
      <c r="A69" t="s">
        <v>27</v>
      </c>
      <c r="B69">
        <v>2007</v>
      </c>
      <c r="C69" t="s">
        <v>21</v>
      </c>
      <c r="D69">
        <v>463988</v>
      </c>
    </row>
    <row r="70" spans="1:4">
      <c r="A70" t="s">
        <v>27</v>
      </c>
      <c r="B70">
        <v>2007</v>
      </c>
      <c r="C70" t="s">
        <v>8</v>
      </c>
      <c r="D70">
        <v>446645</v>
      </c>
    </row>
    <row r="71" spans="1:4">
      <c r="A71" t="s">
        <v>27</v>
      </c>
      <c r="B71">
        <v>2007</v>
      </c>
      <c r="C71" t="s">
        <v>19</v>
      </c>
      <c r="D71">
        <v>419365</v>
      </c>
    </row>
    <row r="72" spans="1:4">
      <c r="A72" t="s">
        <v>27</v>
      </c>
      <c r="B72">
        <v>2007</v>
      </c>
      <c r="C72" t="s">
        <v>20</v>
      </c>
      <c r="D72">
        <v>429207</v>
      </c>
    </row>
    <row r="73" spans="1:4">
      <c r="A73" t="s">
        <v>27</v>
      </c>
      <c r="B73">
        <v>2006</v>
      </c>
      <c r="C73" t="s">
        <v>21</v>
      </c>
      <c r="D73">
        <v>403438</v>
      </c>
    </row>
    <row r="74" spans="1:4">
      <c r="A74" t="s">
        <v>27</v>
      </c>
      <c r="B74">
        <v>2006</v>
      </c>
      <c r="C74" t="s">
        <v>8</v>
      </c>
      <c r="D74">
        <v>369678</v>
      </c>
    </row>
    <row r="75" spans="1:4">
      <c r="A75" t="s">
        <v>27</v>
      </c>
      <c r="B75">
        <v>2006</v>
      </c>
      <c r="C75" t="s">
        <v>19</v>
      </c>
      <c r="D75">
        <v>359293</v>
      </c>
    </row>
    <row r="76" spans="1:4">
      <c r="A76" t="s">
        <v>27</v>
      </c>
      <c r="B76">
        <v>2006</v>
      </c>
      <c r="C76" t="s">
        <v>20</v>
      </c>
      <c r="D76">
        <v>370601</v>
      </c>
    </row>
    <row r="77" spans="1:4">
      <c r="A77" t="s">
        <v>143</v>
      </c>
      <c r="B77">
        <v>2024</v>
      </c>
      <c r="C77" t="s">
        <v>8</v>
      </c>
      <c r="D77">
        <v>54500.06</v>
      </c>
    </row>
    <row r="78" spans="1:4">
      <c r="A78" t="s">
        <v>143</v>
      </c>
      <c r="B78">
        <v>2024</v>
      </c>
      <c r="C78" t="s">
        <v>19</v>
      </c>
      <c r="D78">
        <v>50212.337849199997</v>
      </c>
    </row>
    <row r="79" spans="1:4">
      <c r="A79" t="s">
        <v>143</v>
      </c>
      <c r="B79">
        <v>2024</v>
      </c>
      <c r="C79" t="s">
        <v>20</v>
      </c>
      <c r="D79">
        <v>55850.544000000002</v>
      </c>
    </row>
    <row r="80" spans="1:4">
      <c r="A80" t="s">
        <v>143</v>
      </c>
      <c r="B80">
        <v>2023</v>
      </c>
      <c r="C80" t="s">
        <v>21</v>
      </c>
      <c r="D80">
        <v>63481.415999999997</v>
      </c>
    </row>
    <row r="81" spans="1:4">
      <c r="A81" t="s">
        <v>143</v>
      </c>
      <c r="B81">
        <v>2023</v>
      </c>
      <c r="C81" t="s">
        <v>8</v>
      </c>
      <c r="D81">
        <v>44765.217691999329</v>
      </c>
    </row>
    <row r="82" spans="1:4">
      <c r="A82" t="s">
        <v>143</v>
      </c>
      <c r="B82">
        <v>2023</v>
      </c>
      <c r="C82" t="s">
        <v>19</v>
      </c>
      <c r="D82">
        <v>71218.997000000003</v>
      </c>
    </row>
    <row r="83" spans="1:4">
      <c r="A83" t="s">
        <v>143</v>
      </c>
      <c r="B83">
        <v>2023</v>
      </c>
      <c r="C83" t="s">
        <v>20</v>
      </c>
      <c r="D83">
        <v>70015.915999999997</v>
      </c>
    </row>
    <row r="84" spans="1:4">
      <c r="A84" t="s">
        <v>143</v>
      </c>
      <c r="B84">
        <v>2022</v>
      </c>
      <c r="C84" t="s">
        <v>21</v>
      </c>
      <c r="D84">
        <v>74854.899999999994</v>
      </c>
    </row>
    <row r="85" spans="1:4">
      <c r="A85" t="s">
        <v>143</v>
      </c>
      <c r="B85">
        <v>2022</v>
      </c>
      <c r="C85" t="s">
        <v>8</v>
      </c>
      <c r="D85">
        <v>58745.45</v>
      </c>
    </row>
    <row r="86" spans="1:4">
      <c r="A86" t="s">
        <v>143</v>
      </c>
      <c r="B86">
        <v>2022</v>
      </c>
      <c r="C86" t="s">
        <v>19</v>
      </c>
      <c r="D86">
        <v>74244.05</v>
      </c>
    </row>
    <row r="87" spans="1:4">
      <c r="A87" t="s">
        <v>143</v>
      </c>
      <c r="B87">
        <v>2022</v>
      </c>
      <c r="C87" t="s">
        <v>20</v>
      </c>
      <c r="D87">
        <v>95560.45</v>
      </c>
    </row>
    <row r="88" spans="1:4">
      <c r="A88" t="s">
        <v>143</v>
      </c>
      <c r="B88">
        <v>2021</v>
      </c>
      <c r="C88" t="s">
        <v>21</v>
      </c>
      <c r="D88">
        <v>80413.55</v>
      </c>
    </row>
    <row r="89" spans="1:4">
      <c r="A89" t="s">
        <v>143</v>
      </c>
      <c r="B89">
        <v>2021</v>
      </c>
      <c r="C89" t="s">
        <v>8</v>
      </c>
      <c r="D89">
        <v>81790.284</v>
      </c>
    </row>
    <row r="90" spans="1:4">
      <c r="A90" t="s">
        <v>143</v>
      </c>
      <c r="B90">
        <v>2021</v>
      </c>
      <c r="C90" t="s">
        <v>19</v>
      </c>
      <c r="D90">
        <v>62131.74</v>
      </c>
    </row>
    <row r="91" spans="1:4">
      <c r="A91" t="s">
        <v>143</v>
      </c>
      <c r="B91">
        <v>2021</v>
      </c>
      <c r="C91" t="s">
        <v>20</v>
      </c>
      <c r="D91">
        <v>58497.75</v>
      </c>
    </row>
    <row r="92" spans="1:4">
      <c r="A92" t="s">
        <v>143</v>
      </c>
      <c r="B92">
        <v>2020</v>
      </c>
      <c r="C92" t="s">
        <v>21</v>
      </c>
      <c r="D92">
        <v>33089.154999999999</v>
      </c>
    </row>
    <row r="93" spans="1:4">
      <c r="A93" t="s">
        <v>143</v>
      </c>
      <c r="B93">
        <v>2020</v>
      </c>
      <c r="C93" t="s">
        <v>8</v>
      </c>
      <c r="D93">
        <v>38348.375</v>
      </c>
    </row>
    <row r="94" spans="1:4">
      <c r="A94" t="s">
        <v>143</v>
      </c>
      <c r="B94">
        <v>2020</v>
      </c>
      <c r="C94" t="s">
        <v>19</v>
      </c>
      <c r="D94">
        <v>28891.3</v>
      </c>
    </row>
    <row r="95" spans="1:4">
      <c r="A95" t="s">
        <v>143</v>
      </c>
      <c r="B95">
        <v>2020</v>
      </c>
      <c r="C95" t="s">
        <v>20</v>
      </c>
      <c r="D95">
        <v>31669.005000000001</v>
      </c>
    </row>
    <row r="96" spans="1:4">
      <c r="A96" t="s">
        <v>143</v>
      </c>
      <c r="B96">
        <v>2019</v>
      </c>
      <c r="C96" t="s">
        <v>21</v>
      </c>
      <c r="D96">
        <v>44038.864999999998</v>
      </c>
    </row>
    <row r="97" spans="1:4">
      <c r="A97" t="s">
        <v>143</v>
      </c>
      <c r="B97">
        <v>2019</v>
      </c>
      <c r="C97" t="s">
        <v>8</v>
      </c>
      <c r="D97">
        <v>51595.925000000003</v>
      </c>
    </row>
    <row r="98" spans="1:4">
      <c r="A98" t="s">
        <v>143</v>
      </c>
      <c r="B98">
        <v>2019</v>
      </c>
      <c r="C98" t="s">
        <v>19</v>
      </c>
      <c r="D98">
        <v>66582.384999999995</v>
      </c>
    </row>
    <row r="99" spans="1:4">
      <c r="A99" t="s">
        <v>143</v>
      </c>
      <c r="B99">
        <v>2019</v>
      </c>
      <c r="C99" t="s">
        <v>20</v>
      </c>
      <c r="D99">
        <v>45841.69</v>
      </c>
    </row>
    <row r="100" spans="1:4">
      <c r="A100" t="s">
        <v>143</v>
      </c>
      <c r="B100">
        <v>2018</v>
      </c>
      <c r="C100" t="s">
        <v>21</v>
      </c>
      <c r="D100">
        <v>27641.41</v>
      </c>
    </row>
    <row r="101" spans="1:4">
      <c r="A101" t="s">
        <v>143</v>
      </c>
      <c r="B101">
        <v>2018</v>
      </c>
      <c r="C101" t="s">
        <v>8</v>
      </c>
      <c r="D101">
        <v>27854.52</v>
      </c>
    </row>
    <row r="102" spans="1:4">
      <c r="A102" t="s">
        <v>143</v>
      </c>
      <c r="B102">
        <v>2018</v>
      </c>
      <c r="C102" t="s">
        <v>19</v>
      </c>
      <c r="D102">
        <v>24978.441999999999</v>
      </c>
    </row>
    <row r="103" spans="1:4">
      <c r="A103" t="s">
        <v>143</v>
      </c>
      <c r="B103">
        <v>2018</v>
      </c>
      <c r="C103" t="s">
        <v>20</v>
      </c>
      <c r="D103">
        <v>48692.56</v>
      </c>
    </row>
    <row r="104" spans="1:4">
      <c r="A104" t="s">
        <v>143</v>
      </c>
      <c r="B104">
        <v>2017</v>
      </c>
      <c r="C104" t="s">
        <v>21</v>
      </c>
      <c r="D104">
        <v>43673.785000000003</v>
      </c>
    </row>
    <row r="105" spans="1:4">
      <c r="A105" t="s">
        <v>143</v>
      </c>
      <c r="B105">
        <v>2017</v>
      </c>
      <c r="C105" t="s">
        <v>8</v>
      </c>
      <c r="D105">
        <v>50585.64</v>
      </c>
    </row>
    <row r="106" spans="1:4">
      <c r="A106" t="s">
        <v>143</v>
      </c>
      <c r="B106">
        <v>2017</v>
      </c>
      <c r="C106" t="s">
        <v>19</v>
      </c>
      <c r="D106">
        <v>56516.1</v>
      </c>
    </row>
    <row r="107" spans="1:4">
      <c r="A107" t="s">
        <v>143</v>
      </c>
      <c r="B107">
        <v>2017</v>
      </c>
      <c r="C107" t="s">
        <v>20</v>
      </c>
      <c r="D107">
        <v>75100.085000000006</v>
      </c>
    </row>
    <row r="108" spans="1:4">
      <c r="A108" t="s">
        <v>143</v>
      </c>
      <c r="B108">
        <v>2016</v>
      </c>
      <c r="C108" t="s">
        <v>21</v>
      </c>
      <c r="D108">
        <v>28461.8</v>
      </c>
    </row>
    <row r="109" spans="1:4">
      <c r="A109" t="s">
        <v>143</v>
      </c>
      <c r="B109">
        <v>2016</v>
      </c>
      <c r="C109" t="s">
        <v>8</v>
      </c>
      <c r="D109">
        <v>20177.45</v>
      </c>
    </row>
    <row r="110" spans="1:4">
      <c r="A110" t="s">
        <v>143</v>
      </c>
      <c r="B110">
        <v>2016</v>
      </c>
      <c r="C110" t="s">
        <v>19</v>
      </c>
      <c r="D110">
        <v>16968.900000000001</v>
      </c>
    </row>
    <row r="111" spans="1:4">
      <c r="A111" t="s">
        <v>143</v>
      </c>
      <c r="B111">
        <v>2016</v>
      </c>
      <c r="C111" t="s">
        <v>20</v>
      </c>
      <c r="D111">
        <v>17606</v>
      </c>
    </row>
    <row r="112" spans="1:4">
      <c r="A112" t="s">
        <v>143</v>
      </c>
      <c r="B112">
        <v>2015</v>
      </c>
      <c r="C112" t="s">
        <v>21</v>
      </c>
      <c r="D112">
        <v>16813.400000000001</v>
      </c>
    </row>
    <row r="113" spans="1:4">
      <c r="A113" t="s">
        <v>143</v>
      </c>
      <c r="B113">
        <v>2015</v>
      </c>
      <c r="C113" t="s">
        <v>8</v>
      </c>
      <c r="D113">
        <v>13087.211290322582</v>
      </c>
    </row>
    <row r="114" spans="1:4">
      <c r="A114" t="s">
        <v>143</v>
      </c>
      <c r="B114">
        <v>2015</v>
      </c>
      <c r="C114" t="s">
        <v>19</v>
      </c>
      <c r="D114">
        <v>12510.649999999998</v>
      </c>
    </row>
    <row r="115" spans="1:4">
      <c r="A115" t="s">
        <v>143</v>
      </c>
      <c r="B115">
        <v>2015</v>
      </c>
      <c r="C115" t="s">
        <v>20</v>
      </c>
      <c r="D115">
        <v>13308.55</v>
      </c>
    </row>
    <row r="116" spans="1:4">
      <c r="A116" t="s">
        <v>143</v>
      </c>
      <c r="B116">
        <v>2014</v>
      </c>
      <c r="C116" t="s">
        <v>21</v>
      </c>
      <c r="D116">
        <v>20076.5</v>
      </c>
    </row>
    <row r="117" spans="1:4">
      <c r="A117" t="s">
        <v>143</v>
      </c>
      <c r="B117">
        <v>2014</v>
      </c>
      <c r="C117" t="s">
        <v>8</v>
      </c>
      <c r="D117">
        <v>29438.649999999991</v>
      </c>
    </row>
    <row r="118" spans="1:4">
      <c r="A118" t="s">
        <v>143</v>
      </c>
      <c r="B118">
        <v>2014</v>
      </c>
      <c r="C118" t="s">
        <v>19</v>
      </c>
      <c r="D118">
        <v>41030.300000000003</v>
      </c>
    </row>
    <row r="119" spans="1:4">
      <c r="A119" t="s">
        <v>143</v>
      </c>
      <c r="B119">
        <v>2014</v>
      </c>
      <c r="C119" t="s">
        <v>20</v>
      </c>
      <c r="D119">
        <v>16511.3</v>
      </c>
    </row>
    <row r="120" spans="1:4">
      <c r="A120" t="s">
        <v>143</v>
      </c>
      <c r="B120">
        <v>2013</v>
      </c>
      <c r="C120" t="s">
        <v>21</v>
      </c>
      <c r="D120">
        <v>13036.65</v>
      </c>
    </row>
    <row r="121" spans="1:4">
      <c r="A121" t="s">
        <v>143</v>
      </c>
      <c r="B121">
        <v>2013</v>
      </c>
      <c r="C121" t="s">
        <v>8</v>
      </c>
      <c r="D121">
        <v>12651.6</v>
      </c>
    </row>
    <row r="122" spans="1:4">
      <c r="A122" t="s">
        <v>143</v>
      </c>
      <c r="B122">
        <v>2013</v>
      </c>
      <c r="C122" t="s">
        <v>19</v>
      </c>
      <c r="D122">
        <v>11712.2</v>
      </c>
    </row>
    <row r="123" spans="1:4">
      <c r="A123" t="s">
        <v>143</v>
      </c>
      <c r="B123">
        <v>2013</v>
      </c>
      <c r="C123" t="s">
        <v>20</v>
      </c>
      <c r="D123">
        <v>10365.049999999999</v>
      </c>
    </row>
    <row r="124" spans="1:4">
      <c r="A124" t="s">
        <v>143</v>
      </c>
      <c r="B124">
        <v>2012</v>
      </c>
      <c r="C124" t="s">
        <v>21</v>
      </c>
      <c r="D124">
        <v>10716.25</v>
      </c>
    </row>
    <row r="125" spans="1:4">
      <c r="A125" t="s">
        <v>143</v>
      </c>
      <c r="B125">
        <v>2012</v>
      </c>
      <c r="C125" t="s">
        <v>8</v>
      </c>
      <c r="D125">
        <v>8511.1</v>
      </c>
    </row>
    <row r="126" spans="1:4">
      <c r="A126" t="s">
        <v>143</v>
      </c>
      <c r="B126">
        <v>2012</v>
      </c>
      <c r="C126" t="s">
        <v>19</v>
      </c>
      <c r="D126">
        <v>11394</v>
      </c>
    </row>
    <row r="127" spans="1:4">
      <c r="A127" t="s">
        <v>143</v>
      </c>
      <c r="B127">
        <v>2012</v>
      </c>
      <c r="C127" t="s">
        <v>20</v>
      </c>
      <c r="D127">
        <v>7322.75</v>
      </c>
    </row>
    <row r="128" spans="1:4">
      <c r="A128" t="s">
        <v>143</v>
      </c>
      <c r="B128">
        <v>2011</v>
      </c>
      <c r="C128" t="s">
        <v>21</v>
      </c>
      <c r="D128">
        <v>8795.85</v>
      </c>
    </row>
    <row r="129" spans="1:4">
      <c r="A129" t="s">
        <v>143</v>
      </c>
      <c r="B129">
        <v>2011</v>
      </c>
      <c r="C129" t="s">
        <v>8</v>
      </c>
      <c r="D129">
        <v>8292.2000000000007</v>
      </c>
    </row>
    <row r="130" spans="1:4">
      <c r="A130" t="s">
        <v>143</v>
      </c>
      <c r="B130">
        <v>2011</v>
      </c>
      <c r="C130" t="s">
        <v>19</v>
      </c>
      <c r="D130">
        <v>8572</v>
      </c>
    </row>
    <row r="131" spans="1:4">
      <c r="A131" t="s">
        <v>143</v>
      </c>
      <c r="B131">
        <v>2011</v>
      </c>
      <c r="C131" t="s">
        <v>20</v>
      </c>
      <c r="D131">
        <v>7703.3</v>
      </c>
    </row>
    <row r="132" spans="1:4">
      <c r="A132" t="s">
        <v>143</v>
      </c>
      <c r="B132">
        <v>2010</v>
      </c>
      <c r="C132" t="s">
        <v>21</v>
      </c>
      <c r="D132">
        <v>7353.5</v>
      </c>
    </row>
    <row r="133" spans="1:4">
      <c r="A133" t="s">
        <v>143</v>
      </c>
      <c r="B133">
        <v>2010</v>
      </c>
      <c r="C133" t="s">
        <v>8</v>
      </c>
      <c r="D133">
        <v>7423.8</v>
      </c>
    </row>
    <row r="134" spans="1:4">
      <c r="A134" t="s">
        <v>143</v>
      </c>
      <c r="B134">
        <v>2010</v>
      </c>
      <c r="C134" t="s">
        <v>19</v>
      </c>
      <c r="D134">
        <v>7084.35</v>
      </c>
    </row>
    <row r="135" spans="1:4">
      <c r="A135" t="s">
        <v>143</v>
      </c>
      <c r="B135">
        <v>2010</v>
      </c>
      <c r="C135" t="s">
        <v>20</v>
      </c>
      <c r="D135">
        <v>7280.15</v>
      </c>
    </row>
    <row r="136" spans="1:4">
      <c r="A136" t="s">
        <v>143</v>
      </c>
      <c r="B136">
        <v>2009</v>
      </c>
      <c r="C136" t="s">
        <v>21</v>
      </c>
      <c r="D136">
        <v>9999.2919999999995</v>
      </c>
    </row>
    <row r="137" spans="1:4">
      <c r="A137" t="s">
        <v>143</v>
      </c>
      <c r="B137">
        <v>2009</v>
      </c>
      <c r="C137" t="s">
        <v>8</v>
      </c>
      <c r="D137">
        <v>12727.092000000001</v>
      </c>
    </row>
    <row r="138" spans="1:4">
      <c r="A138" t="s">
        <v>143</v>
      </c>
      <c r="B138">
        <v>2009</v>
      </c>
      <c r="C138" t="s">
        <v>19</v>
      </c>
      <c r="D138">
        <v>8433.1640000000007</v>
      </c>
    </row>
    <row r="139" spans="1:4">
      <c r="A139" t="s">
        <v>143</v>
      </c>
      <c r="B139">
        <v>2009</v>
      </c>
      <c r="C139" t="s">
        <v>20</v>
      </c>
      <c r="D139">
        <v>6975.8040000000001</v>
      </c>
    </row>
    <row r="140" spans="1:4">
      <c r="A140" t="s">
        <v>143</v>
      </c>
      <c r="B140">
        <v>2008</v>
      </c>
      <c r="C140" t="s">
        <v>21</v>
      </c>
      <c r="D140">
        <v>7319.2079999999996</v>
      </c>
    </row>
    <row r="141" spans="1:4">
      <c r="A141" t="s">
        <v>143</v>
      </c>
      <c r="B141">
        <v>2008</v>
      </c>
      <c r="C141" t="s">
        <v>8</v>
      </c>
      <c r="D141">
        <v>5842</v>
      </c>
    </row>
    <row r="142" spans="1:4">
      <c r="A142" t="s">
        <v>143</v>
      </c>
      <c r="B142">
        <v>2008</v>
      </c>
      <c r="C142" t="s">
        <v>19</v>
      </c>
      <c r="D142">
        <v>4439.5839999999998</v>
      </c>
    </row>
    <row r="143" spans="1:4">
      <c r="A143" t="s">
        <v>143</v>
      </c>
      <c r="B143">
        <v>2008</v>
      </c>
      <c r="C143" t="s">
        <v>20</v>
      </c>
      <c r="D143">
        <v>6280.1959999999999</v>
      </c>
    </row>
    <row r="144" spans="1:4">
      <c r="A144" t="s">
        <v>143</v>
      </c>
      <c r="B144">
        <v>2007</v>
      </c>
      <c r="C144" t="s">
        <v>21</v>
      </c>
      <c r="D144">
        <v>7908</v>
      </c>
    </row>
    <row r="145" spans="1:4">
      <c r="A145" t="s">
        <v>143</v>
      </c>
      <c r="B145">
        <v>2007</v>
      </c>
      <c r="C145" t="s">
        <v>8</v>
      </c>
      <c r="D145">
        <v>6036</v>
      </c>
    </row>
    <row r="146" spans="1:4">
      <c r="A146" t="s">
        <v>143</v>
      </c>
      <c r="B146">
        <v>2007</v>
      </c>
      <c r="C146" t="s">
        <v>19</v>
      </c>
      <c r="D146">
        <v>4591</v>
      </c>
    </row>
    <row r="147" spans="1:4">
      <c r="A147" t="s">
        <v>143</v>
      </c>
      <c r="B147">
        <v>2007</v>
      </c>
      <c r="C147" t="s">
        <v>20</v>
      </c>
      <c r="D147">
        <v>3436.4</v>
      </c>
    </row>
    <row r="148" spans="1:4">
      <c r="A148" t="s">
        <v>143</v>
      </c>
      <c r="B148">
        <v>2006</v>
      </c>
      <c r="C148" t="s">
        <v>21</v>
      </c>
      <c r="D148">
        <v>3009</v>
      </c>
    </row>
    <row r="149" spans="1:4">
      <c r="A149" t="s">
        <v>143</v>
      </c>
      <c r="B149">
        <v>2006</v>
      </c>
      <c r="C149" t="s">
        <v>8</v>
      </c>
      <c r="D149">
        <v>1647</v>
      </c>
    </row>
    <row r="150" spans="1:4">
      <c r="A150" t="s">
        <v>143</v>
      </c>
      <c r="B150">
        <v>2006</v>
      </c>
      <c r="C150" t="s">
        <v>19</v>
      </c>
      <c r="D150">
        <v>2680</v>
      </c>
    </row>
    <row r="151" spans="1:4">
      <c r="A151" t="s">
        <v>143</v>
      </c>
      <c r="B151">
        <v>2006</v>
      </c>
      <c r="C151" t="s">
        <v>20</v>
      </c>
      <c r="D151">
        <v>3105</v>
      </c>
    </row>
    <row r="152" spans="1:4">
      <c r="A152" t="s">
        <v>16</v>
      </c>
      <c r="B152">
        <v>2024</v>
      </c>
      <c r="C152" t="s">
        <v>8</v>
      </c>
      <c r="D152">
        <v>49775.679999999986</v>
      </c>
    </row>
    <row r="153" spans="1:4">
      <c r="A153" t="s">
        <v>16</v>
      </c>
      <c r="B153">
        <v>2024</v>
      </c>
      <c r="C153" t="s">
        <v>19</v>
      </c>
      <c r="D153">
        <v>39328.28</v>
      </c>
    </row>
    <row r="154" spans="1:4">
      <c r="A154" t="s">
        <v>16</v>
      </c>
      <c r="B154">
        <v>2024</v>
      </c>
      <c r="C154" t="s">
        <v>20</v>
      </c>
      <c r="D154">
        <v>36421.9</v>
      </c>
    </row>
    <row r="155" spans="1:4">
      <c r="A155" t="s">
        <v>16</v>
      </c>
      <c r="B155">
        <v>2023</v>
      </c>
      <c r="C155" t="s">
        <v>21</v>
      </c>
      <c r="D155">
        <v>35077.660000000003</v>
      </c>
    </row>
    <row r="156" spans="1:4">
      <c r="A156" t="s">
        <v>16</v>
      </c>
      <c r="B156">
        <v>2023</v>
      </c>
      <c r="C156" t="s">
        <v>8</v>
      </c>
      <c r="D156">
        <v>40958.75</v>
      </c>
    </row>
    <row r="157" spans="1:4">
      <c r="A157" t="s">
        <v>16</v>
      </c>
      <c r="B157">
        <v>2023</v>
      </c>
      <c r="C157" t="s">
        <v>19</v>
      </c>
      <c r="D157">
        <v>31731.431</v>
      </c>
    </row>
    <row r="158" spans="1:4">
      <c r="A158" t="s">
        <v>16</v>
      </c>
      <c r="B158">
        <v>2023</v>
      </c>
      <c r="C158" t="s">
        <v>20</v>
      </c>
      <c r="D158">
        <v>33861.870000000003</v>
      </c>
    </row>
    <row r="159" spans="1:4">
      <c r="A159" t="s">
        <v>16</v>
      </c>
      <c r="B159">
        <v>2022</v>
      </c>
      <c r="C159" t="s">
        <v>21</v>
      </c>
      <c r="D159">
        <v>26276.500000000004</v>
      </c>
    </row>
    <row r="160" spans="1:4">
      <c r="A160" t="s">
        <v>16</v>
      </c>
      <c r="B160">
        <v>2022</v>
      </c>
      <c r="C160" t="s">
        <v>8</v>
      </c>
      <c r="D160">
        <v>30995.22</v>
      </c>
    </row>
    <row r="161" spans="1:4">
      <c r="A161" t="s">
        <v>16</v>
      </c>
      <c r="B161">
        <v>2022</v>
      </c>
      <c r="C161" t="s">
        <v>19</v>
      </c>
      <c r="D161">
        <v>27712.57</v>
      </c>
    </row>
    <row r="162" spans="1:4">
      <c r="A162" t="s">
        <v>16</v>
      </c>
      <c r="B162">
        <v>2022</v>
      </c>
      <c r="C162" t="s">
        <v>20</v>
      </c>
      <c r="D162">
        <v>27707.499999999996</v>
      </c>
    </row>
    <row r="163" spans="1:4">
      <c r="A163" t="s">
        <v>16</v>
      </c>
      <c r="B163">
        <v>2021</v>
      </c>
      <c r="C163" t="s">
        <v>21</v>
      </c>
      <c r="D163">
        <v>27826</v>
      </c>
    </row>
    <row r="164" spans="1:4">
      <c r="A164" t="s">
        <v>16</v>
      </c>
      <c r="B164">
        <v>2021</v>
      </c>
      <c r="C164" t="s">
        <v>8</v>
      </c>
      <c r="D164">
        <v>27980</v>
      </c>
    </row>
    <row r="165" spans="1:4">
      <c r="A165" t="s">
        <v>16</v>
      </c>
      <c r="B165">
        <v>2021</v>
      </c>
      <c r="C165" t="s">
        <v>19</v>
      </c>
      <c r="D165">
        <v>22119</v>
      </c>
    </row>
    <row r="166" spans="1:4">
      <c r="A166" t="s">
        <v>16</v>
      </c>
      <c r="B166">
        <v>2021</v>
      </c>
      <c r="C166" t="s">
        <v>20</v>
      </c>
      <c r="D166">
        <v>21988</v>
      </c>
    </row>
    <row r="167" spans="1:4">
      <c r="A167" t="s">
        <v>16</v>
      </c>
      <c r="B167">
        <v>2020</v>
      </c>
      <c r="C167" t="s">
        <v>21</v>
      </c>
      <c r="D167">
        <v>21227.000000000004</v>
      </c>
    </row>
    <row r="168" spans="1:4">
      <c r="A168" t="s">
        <v>16</v>
      </c>
      <c r="B168">
        <v>2020</v>
      </c>
      <c r="C168" t="s">
        <v>8</v>
      </c>
      <c r="D168">
        <v>23460</v>
      </c>
    </row>
    <row r="169" spans="1:4">
      <c r="A169" t="s">
        <v>16</v>
      </c>
      <c r="B169">
        <v>2020</v>
      </c>
      <c r="C169" t="s">
        <v>19</v>
      </c>
      <c r="D169">
        <v>18764</v>
      </c>
    </row>
    <row r="170" spans="1:4">
      <c r="A170" t="s">
        <v>16</v>
      </c>
      <c r="B170">
        <v>2020</v>
      </c>
      <c r="C170" t="s">
        <v>20</v>
      </c>
      <c r="D170">
        <v>17928</v>
      </c>
    </row>
    <row r="171" spans="1:4">
      <c r="A171" t="s">
        <v>16</v>
      </c>
      <c r="B171">
        <v>2019</v>
      </c>
      <c r="C171" t="s">
        <v>21</v>
      </c>
      <c r="D171">
        <v>19148</v>
      </c>
    </row>
    <row r="172" spans="1:4">
      <c r="A172" t="s">
        <v>16</v>
      </c>
      <c r="B172">
        <v>2019</v>
      </c>
      <c r="C172" t="s">
        <v>8</v>
      </c>
      <c r="D172">
        <v>21987.555283189267</v>
      </c>
    </row>
    <row r="173" spans="1:4">
      <c r="A173" t="s">
        <v>16</v>
      </c>
      <c r="B173">
        <v>2019</v>
      </c>
      <c r="C173" t="s">
        <v>19</v>
      </c>
      <c r="D173">
        <v>20200</v>
      </c>
    </row>
    <row r="174" spans="1:4">
      <c r="A174" t="s">
        <v>16</v>
      </c>
      <c r="B174">
        <v>2019</v>
      </c>
      <c r="C174" t="s">
        <v>20</v>
      </c>
      <c r="D174">
        <v>19786</v>
      </c>
    </row>
    <row r="175" spans="1:4">
      <c r="A175" t="s">
        <v>16</v>
      </c>
      <c r="B175">
        <v>2018</v>
      </c>
      <c r="C175" t="s">
        <v>21</v>
      </c>
      <c r="D175">
        <v>23880</v>
      </c>
    </row>
    <row r="176" spans="1:4">
      <c r="A176" t="s">
        <v>16</v>
      </c>
      <c r="B176">
        <v>2018</v>
      </c>
      <c r="C176" t="s">
        <v>8</v>
      </c>
      <c r="D176">
        <v>26935</v>
      </c>
    </row>
    <row r="177" spans="1:4">
      <c r="A177" t="s">
        <v>16</v>
      </c>
      <c r="B177">
        <v>2018</v>
      </c>
      <c r="C177" t="s">
        <v>19</v>
      </c>
      <c r="D177">
        <v>20373.999</v>
      </c>
    </row>
    <row r="178" spans="1:4">
      <c r="A178" t="s">
        <v>16</v>
      </c>
      <c r="B178">
        <v>2018</v>
      </c>
      <c r="C178" t="s">
        <v>20</v>
      </c>
      <c r="D178">
        <v>22185</v>
      </c>
    </row>
    <row r="179" spans="1:4">
      <c r="A179" t="s">
        <v>16</v>
      </c>
      <c r="B179">
        <v>2017</v>
      </c>
      <c r="C179" t="s">
        <v>21</v>
      </c>
      <c r="D179">
        <v>19400</v>
      </c>
    </row>
    <row r="180" spans="1:4">
      <c r="A180" t="s">
        <v>16</v>
      </c>
      <c r="B180">
        <v>2017</v>
      </c>
      <c r="C180" t="s">
        <v>8</v>
      </c>
      <c r="D180">
        <v>23103</v>
      </c>
    </row>
    <row r="181" spans="1:4">
      <c r="A181" t="s">
        <v>16</v>
      </c>
      <c r="B181">
        <v>2017</v>
      </c>
      <c r="C181" t="s">
        <v>19</v>
      </c>
      <c r="D181">
        <v>17541</v>
      </c>
    </row>
    <row r="182" spans="1:4">
      <c r="A182" t="s">
        <v>16</v>
      </c>
      <c r="B182">
        <v>2017</v>
      </c>
      <c r="C182" t="s">
        <v>20</v>
      </c>
      <c r="D182">
        <v>19127</v>
      </c>
    </row>
    <row r="183" spans="1:4">
      <c r="A183" t="s">
        <v>16</v>
      </c>
      <c r="B183">
        <v>2016</v>
      </c>
      <c r="C183" t="s">
        <v>21</v>
      </c>
      <c r="D183">
        <v>19479</v>
      </c>
    </row>
    <row r="184" spans="1:4">
      <c r="A184" t="s">
        <v>16</v>
      </c>
      <c r="B184">
        <v>2016</v>
      </c>
      <c r="C184" t="s">
        <v>8</v>
      </c>
      <c r="D184">
        <v>21110</v>
      </c>
    </row>
    <row r="185" spans="1:4">
      <c r="A185" t="s">
        <v>16</v>
      </c>
      <c r="B185">
        <v>2016</v>
      </c>
      <c r="C185" t="s">
        <v>19</v>
      </c>
      <c r="D185">
        <v>18967.009999999998</v>
      </c>
    </row>
    <row r="186" spans="1:4">
      <c r="A186" t="s">
        <v>16</v>
      </c>
      <c r="B186">
        <v>2016</v>
      </c>
      <c r="C186" t="s">
        <v>20</v>
      </c>
      <c r="D186">
        <v>17625</v>
      </c>
    </row>
    <row r="187" spans="1:4">
      <c r="A187" t="s">
        <v>16</v>
      </c>
      <c r="B187">
        <v>2015</v>
      </c>
      <c r="C187" t="s">
        <v>21</v>
      </c>
      <c r="D187">
        <v>14166</v>
      </c>
    </row>
    <row r="188" spans="1:4">
      <c r="A188" t="s">
        <v>16</v>
      </c>
      <c r="B188">
        <v>2015</v>
      </c>
      <c r="C188" t="s">
        <v>8</v>
      </c>
      <c r="D188">
        <v>17977.580645161288</v>
      </c>
    </row>
    <row r="189" spans="1:4">
      <c r="A189" t="s">
        <v>16</v>
      </c>
      <c r="B189">
        <v>2015</v>
      </c>
      <c r="C189" t="s">
        <v>19</v>
      </c>
      <c r="D189">
        <v>14071</v>
      </c>
    </row>
    <row r="190" spans="1:4">
      <c r="A190" t="s">
        <v>16</v>
      </c>
      <c r="B190">
        <v>2015</v>
      </c>
      <c r="C190" t="s">
        <v>20</v>
      </c>
      <c r="D190">
        <v>15187</v>
      </c>
    </row>
    <row r="191" spans="1:4">
      <c r="A191" t="s">
        <v>16</v>
      </c>
      <c r="B191">
        <v>2014</v>
      </c>
      <c r="C191" t="s">
        <v>21</v>
      </c>
      <c r="D191">
        <v>12983</v>
      </c>
    </row>
    <row r="192" spans="1:4">
      <c r="A192" t="s">
        <v>16</v>
      </c>
      <c r="B192">
        <v>2014</v>
      </c>
      <c r="C192" t="s">
        <v>8</v>
      </c>
      <c r="D192">
        <v>15236.999999999998</v>
      </c>
    </row>
    <row r="193" spans="1:4">
      <c r="A193" t="s">
        <v>16</v>
      </c>
      <c r="B193">
        <v>2014</v>
      </c>
      <c r="C193" t="s">
        <v>19</v>
      </c>
      <c r="D193">
        <v>13065.999999999998</v>
      </c>
    </row>
    <row r="194" spans="1:4">
      <c r="A194" t="s">
        <v>16</v>
      </c>
      <c r="B194">
        <v>2014</v>
      </c>
      <c r="C194" t="s">
        <v>20</v>
      </c>
      <c r="D194">
        <v>14361</v>
      </c>
    </row>
    <row r="195" spans="1:4">
      <c r="A195" t="s">
        <v>16</v>
      </c>
      <c r="B195">
        <v>2013</v>
      </c>
      <c r="C195" t="s">
        <v>21</v>
      </c>
      <c r="D195">
        <v>12192.674000000001</v>
      </c>
    </row>
    <row r="196" spans="1:4">
      <c r="A196" t="s">
        <v>16</v>
      </c>
      <c r="B196">
        <v>2013</v>
      </c>
      <c r="C196" t="s">
        <v>8</v>
      </c>
      <c r="D196">
        <v>15387</v>
      </c>
    </row>
    <row r="197" spans="1:4">
      <c r="A197" t="s">
        <v>16</v>
      </c>
      <c r="B197">
        <v>2013</v>
      </c>
      <c r="C197" t="s">
        <v>19</v>
      </c>
      <c r="D197">
        <v>13360</v>
      </c>
    </row>
    <row r="198" spans="1:4">
      <c r="A198" t="s">
        <v>16</v>
      </c>
      <c r="B198">
        <v>2013</v>
      </c>
      <c r="C198" t="s">
        <v>20</v>
      </c>
      <c r="D198">
        <v>13503</v>
      </c>
    </row>
    <row r="199" spans="1:4">
      <c r="A199" t="s">
        <v>16</v>
      </c>
      <c r="B199">
        <v>2012</v>
      </c>
      <c r="C199" t="s">
        <v>21</v>
      </c>
      <c r="D199">
        <v>13154</v>
      </c>
    </row>
    <row r="200" spans="1:4">
      <c r="A200" t="s">
        <v>16</v>
      </c>
      <c r="B200">
        <v>2012</v>
      </c>
      <c r="C200" t="s">
        <v>8</v>
      </c>
      <c r="D200">
        <v>17860</v>
      </c>
    </row>
    <row r="201" spans="1:4">
      <c r="A201" t="s">
        <v>16</v>
      </c>
      <c r="B201">
        <v>2012</v>
      </c>
      <c r="C201" t="s">
        <v>19</v>
      </c>
      <c r="D201">
        <v>12354</v>
      </c>
    </row>
    <row r="202" spans="1:4">
      <c r="A202" t="s">
        <v>16</v>
      </c>
      <c r="B202">
        <v>2012</v>
      </c>
      <c r="C202" t="s">
        <v>20</v>
      </c>
      <c r="D202">
        <v>13777</v>
      </c>
    </row>
    <row r="203" spans="1:4">
      <c r="A203" t="s">
        <v>16</v>
      </c>
      <c r="B203">
        <v>2011</v>
      </c>
      <c r="C203" t="s">
        <v>21</v>
      </c>
      <c r="D203">
        <v>12173</v>
      </c>
    </row>
    <row r="204" spans="1:4">
      <c r="A204" t="s">
        <v>16</v>
      </c>
      <c r="B204">
        <v>2011</v>
      </c>
      <c r="C204" t="s">
        <v>8</v>
      </c>
      <c r="D204">
        <v>13947</v>
      </c>
    </row>
    <row r="205" spans="1:4">
      <c r="A205" t="s">
        <v>16</v>
      </c>
      <c r="B205">
        <v>2011</v>
      </c>
      <c r="C205" t="s">
        <v>19</v>
      </c>
      <c r="D205">
        <v>11915.714</v>
      </c>
    </row>
    <row r="206" spans="1:4">
      <c r="A206" t="s">
        <v>16</v>
      </c>
      <c r="B206">
        <v>2011</v>
      </c>
      <c r="C206" t="s">
        <v>20</v>
      </c>
      <c r="D206">
        <v>12972</v>
      </c>
    </row>
    <row r="207" spans="1:4">
      <c r="A207" t="s">
        <v>16</v>
      </c>
      <c r="B207">
        <v>2010</v>
      </c>
      <c r="C207" t="s">
        <v>21</v>
      </c>
      <c r="D207">
        <v>11219</v>
      </c>
    </row>
    <row r="208" spans="1:4">
      <c r="A208" t="s">
        <v>16</v>
      </c>
      <c r="B208">
        <v>2010</v>
      </c>
      <c r="C208" t="s">
        <v>8</v>
      </c>
      <c r="D208">
        <v>12186</v>
      </c>
    </row>
    <row r="209" spans="1:4">
      <c r="A209" t="s">
        <v>16</v>
      </c>
      <c r="B209">
        <v>2010</v>
      </c>
      <c r="C209" t="s">
        <v>19</v>
      </c>
      <c r="D209">
        <v>11359.12</v>
      </c>
    </row>
    <row r="210" spans="1:4">
      <c r="A210" t="s">
        <v>16</v>
      </c>
      <c r="B210">
        <v>2010</v>
      </c>
      <c r="C210" t="s">
        <v>20</v>
      </c>
      <c r="D210">
        <v>10598</v>
      </c>
    </row>
    <row r="211" spans="1:4">
      <c r="A211" t="s">
        <v>16</v>
      </c>
      <c r="B211">
        <v>2009</v>
      </c>
      <c r="C211" t="s">
        <v>21</v>
      </c>
      <c r="D211">
        <v>10733</v>
      </c>
    </row>
    <row r="212" spans="1:4">
      <c r="A212" t="s">
        <v>16</v>
      </c>
      <c r="B212">
        <v>2009</v>
      </c>
      <c r="C212" t="s">
        <v>8</v>
      </c>
      <c r="D212">
        <v>11799</v>
      </c>
    </row>
    <row r="213" spans="1:4">
      <c r="A213" t="s">
        <v>16</v>
      </c>
      <c r="B213">
        <v>2009</v>
      </c>
      <c r="C213" t="s">
        <v>19</v>
      </c>
      <c r="D213">
        <v>10729</v>
      </c>
    </row>
    <row r="214" spans="1:4">
      <c r="A214" t="s">
        <v>16</v>
      </c>
      <c r="B214">
        <v>2009</v>
      </c>
      <c r="C214" t="s">
        <v>20</v>
      </c>
      <c r="D214">
        <v>10209</v>
      </c>
    </row>
    <row r="215" spans="1:4">
      <c r="A215" t="s">
        <v>16</v>
      </c>
      <c r="B215">
        <v>2008</v>
      </c>
      <c r="C215" t="s">
        <v>21</v>
      </c>
      <c r="D215">
        <v>10320</v>
      </c>
    </row>
    <row r="216" spans="1:4">
      <c r="A216" t="s">
        <v>16</v>
      </c>
      <c r="B216">
        <v>2008</v>
      </c>
      <c r="C216" t="s">
        <v>8</v>
      </c>
      <c r="D216">
        <v>12299</v>
      </c>
    </row>
    <row r="217" spans="1:4">
      <c r="A217" t="s">
        <v>16</v>
      </c>
      <c r="B217">
        <v>2008</v>
      </c>
      <c r="C217" t="s">
        <v>19</v>
      </c>
      <c r="D217">
        <v>10446</v>
      </c>
    </row>
    <row r="218" spans="1:4">
      <c r="A218" t="s">
        <v>16</v>
      </c>
      <c r="B218">
        <v>2008</v>
      </c>
      <c r="C218" t="s">
        <v>20</v>
      </c>
      <c r="D218">
        <v>9956</v>
      </c>
    </row>
    <row r="219" spans="1:4">
      <c r="A219" t="s">
        <v>16</v>
      </c>
      <c r="B219">
        <v>2007</v>
      </c>
      <c r="C219" t="s">
        <v>21</v>
      </c>
      <c r="D219">
        <v>10201</v>
      </c>
    </row>
    <row r="220" spans="1:4">
      <c r="A220" t="s">
        <v>16</v>
      </c>
      <c r="B220">
        <v>2007</v>
      </c>
      <c r="C220" t="s">
        <v>8</v>
      </c>
      <c r="D220">
        <v>12037</v>
      </c>
    </row>
    <row r="221" spans="1:4">
      <c r="A221" t="s">
        <v>16</v>
      </c>
      <c r="B221">
        <v>2007</v>
      </c>
      <c r="C221" t="s">
        <v>19</v>
      </c>
      <c r="D221">
        <v>10453</v>
      </c>
    </row>
    <row r="222" spans="1:4">
      <c r="A222" t="s">
        <v>16</v>
      </c>
      <c r="B222">
        <v>2007</v>
      </c>
      <c r="C222" t="s">
        <v>20</v>
      </c>
      <c r="D222">
        <v>10154</v>
      </c>
    </row>
    <row r="223" spans="1:4">
      <c r="A223" t="s">
        <v>16</v>
      </c>
      <c r="B223">
        <v>2006</v>
      </c>
      <c r="C223" t="s">
        <v>21</v>
      </c>
      <c r="D223">
        <v>10154</v>
      </c>
    </row>
    <row r="224" spans="1:4">
      <c r="A224" t="s">
        <v>16</v>
      </c>
      <c r="B224">
        <v>2006</v>
      </c>
      <c r="C224" t="s">
        <v>8</v>
      </c>
      <c r="D224">
        <v>12041</v>
      </c>
    </row>
    <row r="225" spans="1:4">
      <c r="A225" t="s">
        <v>16</v>
      </c>
      <c r="B225">
        <v>2006</v>
      </c>
      <c r="C225" t="s">
        <v>19</v>
      </c>
      <c r="D225">
        <v>9167</v>
      </c>
    </row>
    <row r="226" spans="1:4">
      <c r="A226" t="s">
        <v>16</v>
      </c>
      <c r="B226">
        <v>2006</v>
      </c>
      <c r="C226" t="s">
        <v>20</v>
      </c>
      <c r="D226">
        <v>8666</v>
      </c>
    </row>
    <row r="227" spans="1:4">
      <c r="A227" t="s">
        <v>79</v>
      </c>
      <c r="B227">
        <v>2024</v>
      </c>
      <c r="C227" t="s">
        <v>8</v>
      </c>
      <c r="D227">
        <v>15358.845779999998</v>
      </c>
    </row>
    <row r="228" spans="1:4">
      <c r="A228" t="s">
        <v>79</v>
      </c>
      <c r="B228">
        <v>2024</v>
      </c>
      <c r="C228" t="s">
        <v>19</v>
      </c>
      <c r="D228">
        <v>22216.297500000001</v>
      </c>
    </row>
    <row r="229" spans="1:4">
      <c r="A229" t="s">
        <v>79</v>
      </c>
      <c r="B229">
        <v>2024</v>
      </c>
      <c r="C229" t="s">
        <v>20</v>
      </c>
      <c r="D229">
        <v>22082.208999999999</v>
      </c>
    </row>
    <row r="230" spans="1:4">
      <c r="A230" t="s">
        <v>79</v>
      </c>
      <c r="B230">
        <v>2023</v>
      </c>
      <c r="C230" t="s">
        <v>21</v>
      </c>
      <c r="D230">
        <v>26049.673079999997</v>
      </c>
    </row>
    <row r="231" spans="1:4">
      <c r="A231" t="s">
        <v>79</v>
      </c>
      <c r="B231">
        <v>2023</v>
      </c>
      <c r="C231" t="s">
        <v>8</v>
      </c>
      <c r="D231">
        <v>54863.83</v>
      </c>
    </row>
    <row r="232" spans="1:4">
      <c r="A232" t="s">
        <v>79</v>
      </c>
      <c r="B232">
        <v>2023</v>
      </c>
      <c r="C232" t="s">
        <v>19</v>
      </c>
      <c r="D232">
        <v>9032.723</v>
      </c>
    </row>
    <row r="233" spans="1:4">
      <c r="A233" t="s">
        <v>79</v>
      </c>
      <c r="B233">
        <v>2023</v>
      </c>
      <c r="C233" t="s">
        <v>20</v>
      </c>
      <c r="D233">
        <v>1303.01072</v>
      </c>
    </row>
    <row r="234" spans="1:4">
      <c r="A234" t="s">
        <v>79</v>
      </c>
      <c r="B234">
        <v>2022</v>
      </c>
      <c r="C234" t="s">
        <v>21</v>
      </c>
      <c r="D234">
        <v>1321.36996</v>
      </c>
    </row>
    <row r="235" spans="1:4">
      <c r="A235" t="s">
        <v>79</v>
      </c>
      <c r="B235">
        <v>2022</v>
      </c>
      <c r="C235" t="s">
        <v>8</v>
      </c>
      <c r="D235">
        <v>1622.6070199999999</v>
      </c>
    </row>
    <row r="236" spans="1:4">
      <c r="A236" t="s">
        <v>79</v>
      </c>
      <c r="B236">
        <v>2022</v>
      </c>
      <c r="C236" t="s">
        <v>19</v>
      </c>
      <c r="D236">
        <v>1845.2497399999995</v>
      </c>
    </row>
    <row r="237" spans="1:4">
      <c r="A237" t="s">
        <v>79</v>
      </c>
      <c r="B237">
        <v>2022</v>
      </c>
      <c r="C237" t="s">
        <v>20</v>
      </c>
      <c r="D237">
        <v>2244.5889999999999</v>
      </c>
    </row>
    <row r="238" spans="1:4">
      <c r="A238" t="s">
        <v>79</v>
      </c>
      <c r="B238">
        <v>2021</v>
      </c>
      <c r="C238" t="s">
        <v>21</v>
      </c>
      <c r="D238">
        <v>2010.5495000000001</v>
      </c>
    </row>
    <row r="239" spans="1:4">
      <c r="A239" t="s">
        <v>79</v>
      </c>
      <c r="B239">
        <v>2021</v>
      </c>
      <c r="C239" t="s">
        <v>8</v>
      </c>
      <c r="D239">
        <v>1885.4590000000001</v>
      </c>
    </row>
    <row r="240" spans="1:4">
      <c r="A240" t="s">
        <v>79</v>
      </c>
      <c r="B240">
        <v>2021</v>
      </c>
      <c r="C240" t="s">
        <v>19</v>
      </c>
      <c r="D240">
        <v>1996.319</v>
      </c>
    </row>
    <row r="241" spans="1:4">
      <c r="A241" t="s">
        <v>79</v>
      </c>
      <c r="B241">
        <v>2021</v>
      </c>
      <c r="C241" t="s">
        <v>20</v>
      </c>
      <c r="D241">
        <v>2111.4364000000005</v>
      </c>
    </row>
    <row r="242" spans="1:4">
      <c r="A242" t="s">
        <v>79</v>
      </c>
      <c r="B242">
        <v>2020</v>
      </c>
      <c r="C242" t="s">
        <v>21</v>
      </c>
      <c r="D242">
        <v>1964.6808599999999</v>
      </c>
    </row>
    <row r="243" spans="1:4">
      <c r="A243" t="s">
        <v>79</v>
      </c>
      <c r="B243">
        <v>2020</v>
      </c>
      <c r="C243" t="s">
        <v>8</v>
      </c>
      <c r="D243">
        <v>2141.1922800000002</v>
      </c>
    </row>
    <row r="244" spans="1:4">
      <c r="A244" t="s">
        <v>79</v>
      </c>
      <c r="B244">
        <v>2020</v>
      </c>
      <c r="C244" t="s">
        <v>19</v>
      </c>
      <c r="D244">
        <v>1346.1790000000001</v>
      </c>
    </row>
    <row r="245" spans="1:4">
      <c r="A245" t="s">
        <v>79</v>
      </c>
      <c r="B245">
        <v>2020</v>
      </c>
      <c r="C245" t="s">
        <v>20</v>
      </c>
      <c r="D245">
        <v>1218.1251600000001</v>
      </c>
    </row>
    <row r="246" spans="1:4">
      <c r="A246" t="s">
        <v>79</v>
      </c>
      <c r="B246">
        <v>2019</v>
      </c>
      <c r="C246" t="s">
        <v>21</v>
      </c>
      <c r="D246">
        <v>2487.5418</v>
      </c>
    </row>
    <row r="247" spans="1:4">
      <c r="A247" t="s">
        <v>79</v>
      </c>
      <c r="B247">
        <v>2019</v>
      </c>
      <c r="C247" t="s">
        <v>8</v>
      </c>
      <c r="D247">
        <v>1408.7887000000003</v>
      </c>
    </row>
    <row r="248" spans="1:4">
      <c r="A248" t="s">
        <v>79</v>
      </c>
      <c r="B248">
        <v>2019</v>
      </c>
      <c r="C248" t="s">
        <v>19</v>
      </c>
      <c r="D248">
        <v>1331.7155</v>
      </c>
    </row>
    <row r="249" spans="1:4">
      <c r="A249" t="s">
        <v>79</v>
      </c>
      <c r="B249">
        <v>2019</v>
      </c>
      <c r="C249" t="s">
        <v>20</v>
      </c>
      <c r="D249">
        <v>2318.0196999999998</v>
      </c>
    </row>
    <row r="250" spans="1:4">
      <c r="A250" t="s">
        <v>79</v>
      </c>
      <c r="B250">
        <v>2018</v>
      </c>
      <c r="C250" t="s">
        <v>21</v>
      </c>
      <c r="D250">
        <v>2159.0072</v>
      </c>
    </row>
    <row r="251" spans="1:4">
      <c r="A251" t="s">
        <v>79</v>
      </c>
      <c r="B251">
        <v>2018</v>
      </c>
      <c r="C251" t="s">
        <v>8</v>
      </c>
      <c r="D251">
        <v>1651.3354999999999</v>
      </c>
    </row>
    <row r="252" spans="1:4">
      <c r="A252" t="s">
        <v>79</v>
      </c>
      <c r="B252">
        <v>2018</v>
      </c>
      <c r="C252" t="s">
        <v>19</v>
      </c>
      <c r="D252">
        <v>2032.424</v>
      </c>
    </row>
    <row r="253" spans="1:4">
      <c r="A253" t="s">
        <v>79</v>
      </c>
      <c r="B253">
        <v>2018</v>
      </c>
      <c r="C253" t="s">
        <v>20</v>
      </c>
      <c r="D253">
        <v>2492.0110000000004</v>
      </c>
    </row>
    <row r="254" spans="1:4">
      <c r="A254" t="s">
        <v>79</v>
      </c>
      <c r="B254">
        <v>2017</v>
      </c>
      <c r="C254" t="s">
        <v>21</v>
      </c>
      <c r="D254">
        <v>2526.5409399999999</v>
      </c>
    </row>
    <row r="255" spans="1:4">
      <c r="A255" t="s">
        <v>79</v>
      </c>
      <c r="B255">
        <v>2017</v>
      </c>
      <c r="C255" t="s">
        <v>8</v>
      </c>
      <c r="D255">
        <v>2846.9433593609988</v>
      </c>
    </row>
    <row r="256" spans="1:4">
      <c r="A256" t="s">
        <v>79</v>
      </c>
      <c r="B256">
        <v>2017</v>
      </c>
      <c r="C256" t="s">
        <v>19</v>
      </c>
      <c r="D256">
        <v>2838.7876800000004</v>
      </c>
    </row>
    <row r="257" spans="1:4">
      <c r="A257" t="s">
        <v>79</v>
      </c>
      <c r="B257">
        <v>2017</v>
      </c>
      <c r="C257" t="s">
        <v>20</v>
      </c>
      <c r="D257">
        <v>1066.4623200000001</v>
      </c>
    </row>
    <row r="258" spans="1:4">
      <c r="A258" t="s">
        <v>79</v>
      </c>
      <c r="B258">
        <v>2016</v>
      </c>
      <c r="C258" t="s">
        <v>21</v>
      </c>
      <c r="D258">
        <v>223.26473999999999</v>
      </c>
    </row>
    <row r="259" spans="1:4">
      <c r="A259" t="s">
        <v>79</v>
      </c>
      <c r="B259">
        <v>2016</v>
      </c>
      <c r="C259" t="s">
        <v>8</v>
      </c>
      <c r="D259">
        <v>568.89099586534041</v>
      </c>
    </row>
    <row r="260" spans="1:4">
      <c r="A260" t="s">
        <v>79</v>
      </c>
      <c r="B260">
        <v>2016</v>
      </c>
      <c r="C260" t="s">
        <v>19</v>
      </c>
      <c r="D260">
        <v>866.5</v>
      </c>
    </row>
    <row r="261" spans="1:4">
      <c r="A261" t="s">
        <v>79</v>
      </c>
      <c r="B261">
        <v>2016</v>
      </c>
      <c r="C261" t="s">
        <v>20</v>
      </c>
      <c r="D261">
        <v>750</v>
      </c>
    </row>
    <row r="262" spans="1:4">
      <c r="A262" t="s">
        <v>79</v>
      </c>
      <c r="B262">
        <v>2015</v>
      </c>
      <c r="C262" t="s">
        <v>21</v>
      </c>
      <c r="D262">
        <v>0</v>
      </c>
    </row>
    <row r="263" spans="1:4">
      <c r="A263" t="s">
        <v>79</v>
      </c>
      <c r="B263">
        <v>2015</v>
      </c>
      <c r="C263" t="s">
        <v>8</v>
      </c>
      <c r="D263">
        <v>0</v>
      </c>
    </row>
    <row r="264" spans="1:4">
      <c r="A264" t="s">
        <v>79</v>
      </c>
      <c r="B264">
        <v>2015</v>
      </c>
      <c r="C264" t="s">
        <v>19</v>
      </c>
      <c r="D264">
        <v>1641.9490000000001</v>
      </c>
    </row>
    <row r="265" spans="1:4">
      <c r="A265" t="s">
        <v>79</v>
      </c>
      <c r="B265">
        <v>2015</v>
      </c>
      <c r="C265" t="s">
        <v>20</v>
      </c>
      <c r="D265">
        <v>1050.9328</v>
      </c>
    </row>
    <row r="266" spans="1:4">
      <c r="A266" t="s">
        <v>79</v>
      </c>
      <c r="B266">
        <v>2014</v>
      </c>
      <c r="C266" t="s">
        <v>21</v>
      </c>
      <c r="D266">
        <v>342.43600000000004</v>
      </c>
    </row>
    <row r="267" spans="1:4">
      <c r="A267" t="s">
        <v>79</v>
      </c>
      <c r="B267">
        <v>2014</v>
      </c>
      <c r="C267" t="s">
        <v>8</v>
      </c>
      <c r="D267">
        <v>756.20799999999997</v>
      </c>
    </row>
    <row r="268" spans="1:4">
      <c r="A268" t="s">
        <v>79</v>
      </c>
      <c r="B268">
        <v>2014</v>
      </c>
      <c r="C268" t="s">
        <v>19</v>
      </c>
      <c r="D268">
        <v>938.79200000000003</v>
      </c>
    </row>
    <row r="269" spans="1:4">
      <c r="A269" t="s">
        <v>79</v>
      </c>
      <c r="B269">
        <v>2014</v>
      </c>
      <c r="C269" t="s">
        <v>20</v>
      </c>
      <c r="D269">
        <v>548.5</v>
      </c>
    </row>
    <row r="270" spans="1:4">
      <c r="A270" t="s">
        <v>79</v>
      </c>
      <c r="B270">
        <v>2013</v>
      </c>
      <c r="C270" t="s">
        <v>21</v>
      </c>
      <c r="D270">
        <v>647.68600000000004</v>
      </c>
    </row>
    <row r="271" spans="1:4">
      <c r="A271" t="s">
        <v>79</v>
      </c>
      <c r="B271">
        <v>2013</v>
      </c>
      <c r="C271" t="s">
        <v>8</v>
      </c>
      <c r="D271">
        <v>588.78300000000002</v>
      </c>
    </row>
    <row r="272" spans="1:4">
      <c r="A272" t="s">
        <v>79</v>
      </c>
      <c r="B272">
        <v>2013</v>
      </c>
      <c r="C272" t="s">
        <v>19</v>
      </c>
      <c r="D272">
        <v>0</v>
      </c>
    </row>
    <row r="273" spans="1:4">
      <c r="A273" t="s">
        <v>79</v>
      </c>
      <c r="B273">
        <v>2013</v>
      </c>
      <c r="C273" t="s">
        <v>20</v>
      </c>
      <c r="D273">
        <v>222.97391000000016</v>
      </c>
    </row>
    <row r="274" spans="1:4">
      <c r="A274" t="s">
        <v>79</v>
      </c>
      <c r="B274">
        <v>2012</v>
      </c>
      <c r="C274" t="s">
        <v>21</v>
      </c>
      <c r="D274">
        <v>166.7</v>
      </c>
    </row>
    <row r="275" spans="1:4">
      <c r="A275" t="s">
        <v>79</v>
      </c>
      <c r="B275">
        <v>2012</v>
      </c>
      <c r="C275" t="s">
        <v>8</v>
      </c>
      <c r="D275">
        <v>608.73199999999997</v>
      </c>
    </row>
    <row r="276" spans="1:4">
      <c r="A276" t="s">
        <v>79</v>
      </c>
      <c r="B276">
        <v>2012</v>
      </c>
      <c r="C276" t="s">
        <v>19</v>
      </c>
      <c r="D276">
        <v>506</v>
      </c>
    </row>
    <row r="277" spans="1:4">
      <c r="A277" t="s">
        <v>79</v>
      </c>
      <c r="B277">
        <v>2012</v>
      </c>
      <c r="C277" t="s">
        <v>20</v>
      </c>
      <c r="D277">
        <v>553.83600000000001</v>
      </c>
    </row>
    <row r="278" spans="1:4">
      <c r="A278" t="s">
        <v>79</v>
      </c>
      <c r="B278">
        <v>2011</v>
      </c>
      <c r="C278" t="s">
        <v>21</v>
      </c>
      <c r="D278">
        <v>795.89</v>
      </c>
    </row>
    <row r="279" spans="1:4">
      <c r="A279" t="s">
        <v>79</v>
      </c>
      <c r="B279">
        <v>2011</v>
      </c>
      <c r="C279" t="s">
        <v>8</v>
      </c>
      <c r="D279">
        <v>1308</v>
      </c>
    </row>
    <row r="280" spans="1:4">
      <c r="A280" t="s">
        <v>79</v>
      </c>
      <c r="B280">
        <v>2011</v>
      </c>
      <c r="C280" t="s">
        <v>19</v>
      </c>
      <c r="D280">
        <v>574</v>
      </c>
    </row>
    <row r="281" spans="1:4">
      <c r="A281" t="s">
        <v>79</v>
      </c>
      <c r="B281">
        <v>2011</v>
      </c>
      <c r="C281" t="s">
        <v>20</v>
      </c>
      <c r="D281">
        <v>94</v>
      </c>
    </row>
    <row r="282" spans="1:4">
      <c r="A282" t="s">
        <v>79</v>
      </c>
      <c r="B282">
        <v>2010</v>
      </c>
      <c r="C282" t="s">
        <v>21</v>
      </c>
      <c r="D282">
        <v>700</v>
      </c>
    </row>
    <row r="283" spans="1:4">
      <c r="A283" t="s">
        <v>79</v>
      </c>
      <c r="B283">
        <v>2010</v>
      </c>
      <c r="C283" t="s">
        <v>8</v>
      </c>
      <c r="D283">
        <v>1047</v>
      </c>
    </row>
    <row r="284" spans="1:4">
      <c r="A284" t="s">
        <v>79</v>
      </c>
      <c r="B284">
        <v>2010</v>
      </c>
      <c r="C284" t="s">
        <v>19</v>
      </c>
      <c r="D284">
        <v>200</v>
      </c>
    </row>
    <row r="285" spans="1:4">
      <c r="A285" t="s">
        <v>79</v>
      </c>
      <c r="B285">
        <v>2010</v>
      </c>
      <c r="C285" t="s">
        <v>20</v>
      </c>
      <c r="D285">
        <v>21</v>
      </c>
    </row>
    <row r="286" spans="1:4">
      <c r="A286" t="s">
        <v>79</v>
      </c>
      <c r="B286">
        <v>2009</v>
      </c>
      <c r="C286" t="s">
        <v>21</v>
      </c>
      <c r="D286">
        <v>132</v>
      </c>
    </row>
    <row r="287" spans="1:4">
      <c r="A287" t="s">
        <v>79</v>
      </c>
      <c r="B287">
        <v>2009</v>
      </c>
      <c r="C287" t="s">
        <v>8</v>
      </c>
      <c r="D287">
        <v>114</v>
      </c>
    </row>
    <row r="288" spans="1:4">
      <c r="A288" t="s">
        <v>79</v>
      </c>
      <c r="B288">
        <v>2009</v>
      </c>
      <c r="C288" t="s">
        <v>19</v>
      </c>
      <c r="D288">
        <v>163</v>
      </c>
    </row>
    <row r="289" spans="1:4">
      <c r="A289" t="s">
        <v>79</v>
      </c>
      <c r="B289">
        <v>2009</v>
      </c>
      <c r="C289" t="s">
        <v>20</v>
      </c>
      <c r="D289">
        <v>26</v>
      </c>
    </row>
    <row r="290" spans="1:4">
      <c r="A290" t="s">
        <v>79</v>
      </c>
      <c r="B290">
        <v>2008</v>
      </c>
      <c r="C290" t="s">
        <v>21</v>
      </c>
      <c r="D290">
        <v>72</v>
      </c>
    </row>
    <row r="291" spans="1:4">
      <c r="A291" t="s">
        <v>79</v>
      </c>
      <c r="B291">
        <v>2008</v>
      </c>
      <c r="C291" t="s">
        <v>8</v>
      </c>
      <c r="D291">
        <v>7</v>
      </c>
    </row>
    <row r="292" spans="1:4">
      <c r="A292" t="s">
        <v>79</v>
      </c>
      <c r="B292">
        <v>2008</v>
      </c>
      <c r="C292" t="s">
        <v>19</v>
      </c>
      <c r="D292">
        <v>0</v>
      </c>
    </row>
    <row r="293" spans="1:4">
      <c r="A293" t="s">
        <v>79</v>
      </c>
      <c r="B293">
        <v>2008</v>
      </c>
      <c r="C293" t="s">
        <v>20</v>
      </c>
      <c r="D293">
        <v>0</v>
      </c>
    </row>
    <row r="294" spans="1:4">
      <c r="A294" t="s">
        <v>79</v>
      </c>
      <c r="B294">
        <v>2007</v>
      </c>
      <c r="C294" t="s">
        <v>21</v>
      </c>
      <c r="D294">
        <v>61</v>
      </c>
    </row>
    <row r="295" spans="1:4">
      <c r="A295" t="s">
        <v>79</v>
      </c>
      <c r="B295">
        <v>2007</v>
      </c>
      <c r="C295" t="s">
        <v>8</v>
      </c>
      <c r="D295">
        <v>41</v>
      </c>
    </row>
    <row r="296" spans="1:4">
      <c r="A296" t="s">
        <v>79</v>
      </c>
      <c r="B296">
        <v>2007</v>
      </c>
      <c r="C296" t="s">
        <v>19</v>
      </c>
      <c r="D296">
        <v>207</v>
      </c>
    </row>
    <row r="297" spans="1:4">
      <c r="A297" t="s">
        <v>79</v>
      </c>
      <c r="B297">
        <v>2007</v>
      </c>
      <c r="C297" t="s">
        <v>20</v>
      </c>
      <c r="D297">
        <v>341</v>
      </c>
    </row>
    <row r="298" spans="1:4">
      <c r="A298" t="s">
        <v>79</v>
      </c>
      <c r="B298">
        <v>2006</v>
      </c>
      <c r="C298" t="s">
        <v>21</v>
      </c>
      <c r="D298">
        <v>341</v>
      </c>
    </row>
    <row r="299" spans="1:4">
      <c r="A299" t="s">
        <v>79</v>
      </c>
      <c r="B299">
        <v>2006</v>
      </c>
      <c r="C299" t="s">
        <v>8</v>
      </c>
      <c r="D299">
        <v>561</v>
      </c>
    </row>
    <row r="300" spans="1:4">
      <c r="A300" t="s">
        <v>79</v>
      </c>
      <c r="B300">
        <v>2006</v>
      </c>
      <c r="C300" t="s">
        <v>19</v>
      </c>
      <c r="D300">
        <v>740</v>
      </c>
    </row>
    <row r="301" spans="1:4">
      <c r="A301" t="s">
        <v>79</v>
      </c>
      <c r="B301">
        <v>2006</v>
      </c>
      <c r="C301" t="s">
        <v>20</v>
      </c>
      <c r="D301">
        <v>833</v>
      </c>
    </row>
    <row r="302" spans="1:4">
      <c r="A302" t="s">
        <v>673</v>
      </c>
      <c r="B302">
        <v>2024</v>
      </c>
      <c r="C302" t="s">
        <v>8</v>
      </c>
      <c r="D302">
        <v>659.78700000000003</v>
      </c>
    </row>
    <row r="303" spans="1:4">
      <c r="A303" t="s">
        <v>673</v>
      </c>
      <c r="B303">
        <v>2024</v>
      </c>
      <c r="C303" t="s">
        <v>19</v>
      </c>
      <c r="D303">
        <v>727.13300000000004</v>
      </c>
    </row>
    <row r="304" spans="1:4">
      <c r="A304" t="s">
        <v>673</v>
      </c>
      <c r="B304">
        <v>2024</v>
      </c>
      <c r="C304" t="s">
        <v>20</v>
      </c>
      <c r="D304">
        <v>662.11300000000006</v>
      </c>
    </row>
    <row r="305" spans="1:4">
      <c r="A305" t="s">
        <v>673</v>
      </c>
      <c r="B305">
        <v>2023</v>
      </c>
      <c r="C305" t="s">
        <v>21</v>
      </c>
      <c r="D305">
        <v>675.43100000000004</v>
      </c>
    </row>
    <row r="306" spans="1:4">
      <c r="A306" t="s">
        <v>673</v>
      </c>
      <c r="B306">
        <v>2023</v>
      </c>
      <c r="C306" t="s">
        <v>8</v>
      </c>
      <c r="D306">
        <v>616.35400000000004</v>
      </c>
    </row>
    <row r="307" spans="1:4">
      <c r="A307" t="s">
        <v>673</v>
      </c>
      <c r="B307">
        <v>2023</v>
      </c>
      <c r="C307" t="s">
        <v>19</v>
      </c>
      <c r="D307">
        <v>615.14400000000001</v>
      </c>
    </row>
    <row r="308" spans="1:4">
      <c r="A308" t="s">
        <v>673</v>
      </c>
      <c r="B308">
        <v>2023</v>
      </c>
      <c r="C308" t="s">
        <v>20</v>
      </c>
      <c r="D308">
        <v>578.93399999999997</v>
      </c>
    </row>
    <row r="309" spans="1:4">
      <c r="A309" t="s">
        <v>673</v>
      </c>
      <c r="B309">
        <v>2022</v>
      </c>
      <c r="C309" t="s">
        <v>21</v>
      </c>
      <c r="D309">
        <v>554.48</v>
      </c>
    </row>
    <row r="310" spans="1:4">
      <c r="A310" t="s">
        <v>673</v>
      </c>
      <c r="B310">
        <v>2022</v>
      </c>
      <c r="C310" t="s">
        <v>8</v>
      </c>
      <c r="D310">
        <v>469.83800000000002</v>
      </c>
    </row>
    <row r="311" spans="1:4">
      <c r="A311" t="s">
        <v>673</v>
      </c>
      <c r="B311">
        <v>2022</v>
      </c>
      <c r="C311" t="s">
        <v>19</v>
      </c>
      <c r="D311">
        <v>506.58800000000002</v>
      </c>
    </row>
    <row r="312" spans="1:4">
      <c r="A312" t="s">
        <v>673</v>
      </c>
      <c r="B312">
        <v>2022</v>
      </c>
      <c r="C312" t="s">
        <v>20</v>
      </c>
      <c r="D312">
        <v>478.83300000000003</v>
      </c>
    </row>
    <row r="313" spans="1:4">
      <c r="A313" t="s">
        <v>673</v>
      </c>
      <c r="B313">
        <v>2021</v>
      </c>
      <c r="C313" t="s">
        <v>21</v>
      </c>
      <c r="D313">
        <v>461.303</v>
      </c>
    </row>
    <row r="314" spans="1:4">
      <c r="A314" t="s">
        <v>673</v>
      </c>
      <c r="B314">
        <v>2021</v>
      </c>
      <c r="C314" t="s">
        <v>8</v>
      </c>
      <c r="D314">
        <v>458.87799999999999</v>
      </c>
    </row>
    <row r="315" spans="1:4">
      <c r="A315" t="s">
        <v>673</v>
      </c>
      <c r="B315">
        <v>2021</v>
      </c>
      <c r="C315" t="s">
        <v>19</v>
      </c>
      <c r="D315">
        <v>460.26499999999999</v>
      </c>
    </row>
    <row r="316" spans="1:4">
      <c r="A316" t="s">
        <v>673</v>
      </c>
      <c r="B316">
        <v>2021</v>
      </c>
      <c r="C316" t="s">
        <v>20</v>
      </c>
      <c r="D316">
        <v>458.755</v>
      </c>
    </row>
    <row r="317" spans="1:4">
      <c r="A317" t="s">
        <v>673</v>
      </c>
      <c r="B317">
        <v>2020</v>
      </c>
      <c r="C317" t="s">
        <v>21</v>
      </c>
      <c r="D317">
        <v>553.55600000000004</v>
      </c>
    </row>
    <row r="318" spans="1:4">
      <c r="A318" t="s">
        <v>673</v>
      </c>
      <c r="B318">
        <v>2020</v>
      </c>
      <c r="C318" t="s">
        <v>8</v>
      </c>
      <c r="D318">
        <v>519.36500000000001</v>
      </c>
    </row>
    <row r="319" spans="1:4">
      <c r="A319" t="s">
        <v>673</v>
      </c>
      <c r="B319">
        <v>2020</v>
      </c>
      <c r="C319" t="s">
        <v>19</v>
      </c>
      <c r="D319">
        <v>431.714</v>
      </c>
    </row>
    <row r="320" spans="1:4">
      <c r="A320" t="s">
        <v>673</v>
      </c>
      <c r="B320">
        <v>2020</v>
      </c>
      <c r="C320" t="s">
        <v>20</v>
      </c>
      <c r="D320">
        <v>664.82</v>
      </c>
    </row>
    <row r="321" spans="1:4">
      <c r="A321" t="s">
        <v>673</v>
      </c>
      <c r="B321">
        <v>2019</v>
      </c>
      <c r="C321" t="s">
        <v>21</v>
      </c>
      <c r="D321">
        <v>636.89700000000005</v>
      </c>
    </row>
    <row r="322" spans="1:4">
      <c r="A322" t="s">
        <v>673</v>
      </c>
      <c r="B322">
        <v>2019</v>
      </c>
      <c r="C322" t="s">
        <v>8</v>
      </c>
      <c r="D322">
        <v>619.68799999999999</v>
      </c>
    </row>
    <row r="323" spans="1:4">
      <c r="A323" t="s">
        <v>673</v>
      </c>
      <c r="B323">
        <v>2019</v>
      </c>
      <c r="C323" t="s">
        <v>19</v>
      </c>
      <c r="D323">
        <v>613.9868100000001</v>
      </c>
    </row>
    <row r="324" spans="1:4">
      <c r="A324" t="s">
        <v>673</v>
      </c>
      <c r="B324">
        <v>2019</v>
      </c>
      <c r="C324" t="s">
        <v>20</v>
      </c>
      <c r="D324">
        <v>623.71600000000001</v>
      </c>
    </row>
    <row r="325" spans="1:4">
      <c r="A325" t="s">
        <v>673</v>
      </c>
      <c r="B325">
        <v>2018</v>
      </c>
      <c r="C325" t="s">
        <v>21</v>
      </c>
      <c r="D325">
        <v>629.62699999999995</v>
      </c>
    </row>
    <row r="326" spans="1:4">
      <c r="A326" t="s">
        <v>673</v>
      </c>
      <c r="B326">
        <v>2018</v>
      </c>
      <c r="C326" t="s">
        <v>8</v>
      </c>
      <c r="D326">
        <v>500.44</v>
      </c>
    </row>
    <row r="327" spans="1:4">
      <c r="A327" t="s">
        <v>673</v>
      </c>
      <c r="B327">
        <v>2018</v>
      </c>
      <c r="C327" t="s">
        <v>19</v>
      </c>
      <c r="D327">
        <v>584.00400000000002</v>
      </c>
    </row>
    <row r="328" spans="1:4">
      <c r="A328" t="s">
        <v>673</v>
      </c>
      <c r="B328">
        <v>2018</v>
      </c>
      <c r="C328" t="s">
        <v>20</v>
      </c>
      <c r="D328">
        <v>529.81999999999994</v>
      </c>
    </row>
    <row r="329" spans="1:4">
      <c r="A329" t="s">
        <v>673</v>
      </c>
      <c r="B329">
        <v>2017</v>
      </c>
      <c r="C329" t="s">
        <v>21</v>
      </c>
      <c r="D329">
        <v>755.40089999999998</v>
      </c>
    </row>
    <row r="330" spans="1:4">
      <c r="A330" t="s">
        <v>673</v>
      </c>
      <c r="B330">
        <v>2017</v>
      </c>
      <c r="C330" t="s">
        <v>8</v>
      </c>
      <c r="D330">
        <v>556.14277000000004</v>
      </c>
    </row>
    <row r="331" spans="1:4">
      <c r="A331" t="s">
        <v>673</v>
      </c>
      <c r="B331">
        <v>2017</v>
      </c>
      <c r="C331" t="s">
        <v>19</v>
      </c>
      <c r="D331">
        <v>577.26599999999996</v>
      </c>
    </row>
    <row r="332" spans="1:4">
      <c r="A332" t="s">
        <v>673</v>
      </c>
      <c r="B332">
        <v>2017</v>
      </c>
      <c r="C332" t="s">
        <v>20</v>
      </c>
      <c r="D332">
        <v>589.51590600000009</v>
      </c>
    </row>
    <row r="333" spans="1:4">
      <c r="A333" t="s">
        <v>673</v>
      </c>
      <c r="B333">
        <v>2016</v>
      </c>
      <c r="C333" t="s">
        <v>21</v>
      </c>
      <c r="D333">
        <v>501.86500000000001</v>
      </c>
    </row>
    <row r="334" spans="1:4">
      <c r="A334" t="s">
        <v>673</v>
      </c>
      <c r="B334">
        <v>2016</v>
      </c>
      <c r="C334" t="s">
        <v>8</v>
      </c>
      <c r="D334">
        <v>602.46</v>
      </c>
    </row>
    <row r="335" spans="1:4">
      <c r="A335" t="s">
        <v>673</v>
      </c>
      <c r="B335">
        <v>2016</v>
      </c>
      <c r="C335" t="s">
        <v>19</v>
      </c>
      <c r="D335">
        <v>529.6</v>
      </c>
    </row>
    <row r="336" spans="1:4">
      <c r="A336" t="s">
        <v>673</v>
      </c>
      <c r="B336">
        <v>2016</v>
      </c>
      <c r="C336" t="s">
        <v>20</v>
      </c>
      <c r="D336">
        <v>551</v>
      </c>
    </row>
    <row r="337" spans="1:4">
      <c r="A337" t="s">
        <v>673</v>
      </c>
      <c r="B337">
        <v>2015</v>
      </c>
      <c r="C337" t="s">
        <v>21</v>
      </c>
      <c r="D337">
        <v>575.26</v>
      </c>
    </row>
    <row r="338" spans="1:4">
      <c r="A338" t="s">
        <v>673</v>
      </c>
      <c r="B338">
        <v>2015</v>
      </c>
      <c r="C338" t="s">
        <v>8</v>
      </c>
      <c r="D338">
        <v>542.30277419354843</v>
      </c>
    </row>
    <row r="339" spans="1:4">
      <c r="A339" t="s">
        <v>673</v>
      </c>
      <c r="B339">
        <v>2015</v>
      </c>
      <c r="C339" t="s">
        <v>19</v>
      </c>
      <c r="D339">
        <v>571.11800000000005</v>
      </c>
    </row>
    <row r="340" spans="1:4">
      <c r="A340" t="s">
        <v>673</v>
      </c>
      <c r="B340">
        <v>2015</v>
      </c>
      <c r="C340" t="s">
        <v>20</v>
      </c>
      <c r="D340">
        <v>576.83300000000008</v>
      </c>
    </row>
    <row r="341" spans="1:4">
      <c r="A341" t="s">
        <v>673</v>
      </c>
      <c r="B341">
        <v>2014</v>
      </c>
      <c r="C341" t="s">
        <v>21</v>
      </c>
      <c r="D341">
        <v>619.33600000000001</v>
      </c>
    </row>
    <row r="342" spans="1:4">
      <c r="A342" t="s">
        <v>673</v>
      </c>
      <c r="B342">
        <v>2014</v>
      </c>
      <c r="C342" t="s">
        <v>8</v>
      </c>
      <c r="D342">
        <v>615.82600000000002</v>
      </c>
    </row>
    <row r="343" spans="1:4">
      <c r="A343" t="s">
        <v>673</v>
      </c>
      <c r="B343">
        <v>2014</v>
      </c>
      <c r="C343" t="s">
        <v>19</v>
      </c>
      <c r="D343">
        <v>650.3950000000001</v>
      </c>
    </row>
    <row r="344" spans="1:4">
      <c r="A344" t="s">
        <v>673</v>
      </c>
      <c r="B344">
        <v>2014</v>
      </c>
      <c r="C344" t="s">
        <v>20</v>
      </c>
      <c r="D344">
        <v>552.875</v>
      </c>
    </row>
    <row r="345" spans="1:4">
      <c r="A345" t="s">
        <v>673</v>
      </c>
      <c r="B345">
        <v>2013</v>
      </c>
      <c r="C345" t="s">
        <v>21</v>
      </c>
      <c r="D345">
        <v>542.95699999999999</v>
      </c>
    </row>
    <row r="346" spans="1:4">
      <c r="A346" t="s">
        <v>673</v>
      </c>
      <c r="B346">
        <v>2013</v>
      </c>
      <c r="C346" t="s">
        <v>8</v>
      </c>
      <c r="D346">
        <v>679.42200000000003</v>
      </c>
    </row>
    <row r="347" spans="1:4">
      <c r="A347" t="s">
        <v>673</v>
      </c>
      <c r="B347">
        <v>2013</v>
      </c>
      <c r="C347" t="s">
        <v>19</v>
      </c>
      <c r="D347">
        <v>492.39400000000001</v>
      </c>
    </row>
    <row r="348" spans="1:4">
      <c r="A348" t="s">
        <v>673</v>
      </c>
      <c r="B348">
        <v>2013</v>
      </c>
      <c r="C348" t="s">
        <v>20</v>
      </c>
      <c r="D348">
        <v>391.33699999999999</v>
      </c>
    </row>
    <row r="349" spans="1:4">
      <c r="A349" t="s">
        <v>673</v>
      </c>
      <c r="B349">
        <v>2012</v>
      </c>
      <c r="C349" t="s">
        <v>21</v>
      </c>
      <c r="D349">
        <v>901.21</v>
      </c>
    </row>
    <row r="350" spans="1:4">
      <c r="A350" t="s">
        <v>673</v>
      </c>
      <c r="B350">
        <v>2012</v>
      </c>
      <c r="C350" t="s">
        <v>8</v>
      </c>
      <c r="D350">
        <v>686.61300000000006</v>
      </c>
    </row>
    <row r="351" spans="1:4">
      <c r="A351" t="s">
        <v>673</v>
      </c>
      <c r="B351">
        <v>2012</v>
      </c>
      <c r="C351" t="s">
        <v>19</v>
      </c>
      <c r="D351">
        <v>453.34100000000001</v>
      </c>
    </row>
    <row r="352" spans="1:4">
      <c r="A352" t="s">
        <v>673</v>
      </c>
      <c r="B352">
        <v>2012</v>
      </c>
      <c r="C352" t="s">
        <v>20</v>
      </c>
      <c r="D352">
        <v>366.73399999999998</v>
      </c>
    </row>
    <row r="353" spans="1:4">
      <c r="A353" t="s">
        <v>673</v>
      </c>
      <c r="B353">
        <v>2011</v>
      </c>
      <c r="C353" t="s">
        <v>21</v>
      </c>
      <c r="D353">
        <v>633.45899999999995</v>
      </c>
    </row>
    <row r="354" spans="1:4">
      <c r="A354" t="s">
        <v>673</v>
      </c>
      <c r="B354">
        <v>2011</v>
      </c>
      <c r="C354" t="s">
        <v>8</v>
      </c>
      <c r="D354">
        <v>297.084</v>
      </c>
    </row>
    <row r="355" spans="1:4">
      <c r="A355" t="s">
        <v>673</v>
      </c>
      <c r="B355">
        <v>2011</v>
      </c>
      <c r="C355" t="s">
        <v>19</v>
      </c>
      <c r="D355">
        <v>621.70100000000002</v>
      </c>
    </row>
    <row r="356" spans="1:4">
      <c r="A356" t="s">
        <v>673</v>
      </c>
      <c r="B356">
        <v>2011</v>
      </c>
      <c r="C356" t="s">
        <v>20</v>
      </c>
      <c r="D356">
        <v>194.93799999999999</v>
      </c>
    </row>
    <row r="357" spans="1:4">
      <c r="A357" t="s">
        <v>673</v>
      </c>
      <c r="B357">
        <v>2010</v>
      </c>
      <c r="C357" t="s">
        <v>21</v>
      </c>
      <c r="D357">
        <v>139.16399999999999</v>
      </c>
    </row>
    <row r="358" spans="1:4">
      <c r="A358" t="s">
        <v>673</v>
      </c>
      <c r="B358">
        <v>2010</v>
      </c>
      <c r="C358" t="s">
        <v>8</v>
      </c>
      <c r="D358">
        <v>87.093999999999994</v>
      </c>
    </row>
    <row r="359" spans="1:4">
      <c r="A359" t="s">
        <v>674</v>
      </c>
      <c r="B359">
        <v>2018</v>
      </c>
      <c r="C359" t="s">
        <v>8</v>
      </c>
      <c r="D359" t="s">
        <v>678</v>
      </c>
    </row>
    <row r="360" spans="1:4">
      <c r="A360" t="s">
        <v>674</v>
      </c>
      <c r="B360">
        <v>2017</v>
      </c>
      <c r="C360" t="s">
        <v>20</v>
      </c>
      <c r="D360">
        <v>4892.9559799999997</v>
      </c>
    </row>
    <row r="361" spans="1:4">
      <c r="A361" t="s">
        <v>674</v>
      </c>
      <c r="B361">
        <v>2016</v>
      </c>
      <c r="C361" t="s">
        <v>21</v>
      </c>
      <c r="D361">
        <v>7686.3630000000003</v>
      </c>
    </row>
    <row r="362" spans="1:4">
      <c r="A362" t="s">
        <v>674</v>
      </c>
      <c r="B362">
        <v>2016</v>
      </c>
      <c r="C362" t="s">
        <v>8</v>
      </c>
      <c r="D362">
        <v>7632.2110000000002</v>
      </c>
    </row>
    <row r="363" spans="1:4">
      <c r="A363" t="s">
        <v>674</v>
      </c>
      <c r="B363">
        <v>2016</v>
      </c>
      <c r="C363" t="s">
        <v>19</v>
      </c>
      <c r="D363">
        <v>7767.39</v>
      </c>
    </row>
    <row r="364" spans="1:4">
      <c r="A364" t="s">
        <v>674</v>
      </c>
      <c r="B364">
        <v>2016</v>
      </c>
      <c r="C364" t="s">
        <v>20</v>
      </c>
      <c r="D364">
        <v>7341</v>
      </c>
    </row>
    <row r="365" spans="1:4">
      <c r="A365" t="s">
        <v>674</v>
      </c>
      <c r="B365">
        <v>2015</v>
      </c>
      <c r="C365" t="s">
        <v>21</v>
      </c>
      <c r="D365">
        <v>7092.67</v>
      </c>
    </row>
    <row r="366" spans="1:4">
      <c r="A366" t="s">
        <v>674</v>
      </c>
      <c r="B366">
        <v>2015</v>
      </c>
      <c r="C366" t="s">
        <v>8</v>
      </c>
      <c r="D366">
        <v>6691.8527419354823</v>
      </c>
    </row>
    <row r="367" spans="1:4">
      <c r="A367" t="s">
        <v>674</v>
      </c>
      <c r="B367">
        <v>2015</v>
      </c>
      <c r="C367" t="s">
        <v>19</v>
      </c>
      <c r="D367">
        <v>6606.6323225806445</v>
      </c>
    </row>
    <row r="368" spans="1:4">
      <c r="A368" t="s">
        <v>674</v>
      </c>
      <c r="B368">
        <v>2015</v>
      </c>
      <c r="C368" t="s">
        <v>20</v>
      </c>
      <c r="D368">
        <v>6423.64</v>
      </c>
    </row>
    <row r="369" spans="1:4">
      <c r="A369" t="s">
        <v>674</v>
      </c>
      <c r="B369">
        <v>2014</v>
      </c>
      <c r="C369" t="s">
        <v>21</v>
      </c>
      <c r="D369">
        <v>6531.369999999999</v>
      </c>
    </row>
    <row r="370" spans="1:4">
      <c r="A370" t="s">
        <v>674</v>
      </c>
      <c r="B370">
        <v>2014</v>
      </c>
      <c r="C370" t="s">
        <v>8</v>
      </c>
      <c r="D370">
        <v>5957.7060000000001</v>
      </c>
    </row>
    <row r="371" spans="1:4">
      <c r="A371" t="s">
        <v>674</v>
      </c>
      <c r="B371">
        <v>2014</v>
      </c>
      <c r="C371" t="s">
        <v>19</v>
      </c>
      <c r="D371">
        <v>5852.9609999999993</v>
      </c>
    </row>
    <row r="372" spans="1:4">
      <c r="A372" t="s">
        <v>674</v>
      </c>
      <c r="B372">
        <v>2014</v>
      </c>
      <c r="C372" t="s">
        <v>20</v>
      </c>
      <c r="D372">
        <v>4038.4170000000008</v>
      </c>
    </row>
    <row r="373" spans="1:4">
      <c r="A373" t="s">
        <v>674</v>
      </c>
      <c r="B373">
        <v>2013</v>
      </c>
      <c r="C373" t="s">
        <v>21</v>
      </c>
      <c r="D373">
        <v>5127.8230000000003</v>
      </c>
    </row>
    <row r="374" spans="1:4">
      <c r="A374" t="s">
        <v>674</v>
      </c>
      <c r="B374">
        <v>2013</v>
      </c>
      <c r="C374" t="s">
        <v>8</v>
      </c>
      <c r="D374">
        <v>5115.3260000000009</v>
      </c>
    </row>
    <row r="375" spans="1:4">
      <c r="A375" t="s">
        <v>674</v>
      </c>
      <c r="B375">
        <v>2013</v>
      </c>
      <c r="C375" t="s">
        <v>19</v>
      </c>
      <c r="D375">
        <v>6039.6580000000004</v>
      </c>
    </row>
    <row r="376" spans="1:4">
      <c r="A376" t="s">
        <v>674</v>
      </c>
      <c r="B376">
        <v>2013</v>
      </c>
      <c r="C376" t="s">
        <v>20</v>
      </c>
      <c r="D376">
        <v>4924.0700000000006</v>
      </c>
    </row>
    <row r="377" spans="1:4">
      <c r="A377" t="s">
        <v>674</v>
      </c>
      <c r="B377">
        <v>2012</v>
      </c>
      <c r="C377" t="s">
        <v>21</v>
      </c>
      <c r="D377">
        <v>4906.3999999999996</v>
      </c>
    </row>
    <row r="378" spans="1:4">
      <c r="A378" t="s">
        <v>674</v>
      </c>
      <c r="B378">
        <v>2012</v>
      </c>
      <c r="C378" t="s">
        <v>8</v>
      </c>
      <c r="D378">
        <v>3904.4279999999999</v>
      </c>
    </row>
    <row r="379" spans="1:4">
      <c r="A379" t="s">
        <v>674</v>
      </c>
      <c r="B379">
        <v>2012</v>
      </c>
      <c r="C379" t="s">
        <v>19</v>
      </c>
      <c r="D379">
        <v>4468.4380000000001</v>
      </c>
    </row>
    <row r="380" spans="1:4">
      <c r="A380" t="s">
        <v>674</v>
      </c>
      <c r="B380">
        <v>2012</v>
      </c>
      <c r="C380" t="s">
        <v>20</v>
      </c>
      <c r="D380">
        <v>3358.277</v>
      </c>
    </row>
    <row r="381" spans="1:4">
      <c r="A381" t="s">
        <v>674</v>
      </c>
      <c r="B381">
        <v>2011</v>
      </c>
      <c r="C381" t="s">
        <v>21</v>
      </c>
      <c r="D381">
        <v>3723.22</v>
      </c>
    </row>
    <row r="382" spans="1:4">
      <c r="A382" t="s">
        <v>674</v>
      </c>
      <c r="B382">
        <v>2011</v>
      </c>
      <c r="C382" t="s">
        <v>8</v>
      </c>
      <c r="D382">
        <v>3398.913</v>
      </c>
    </row>
    <row r="383" spans="1:4">
      <c r="A383" t="s">
        <v>674</v>
      </c>
      <c r="B383">
        <v>2011</v>
      </c>
      <c r="C383" t="s">
        <v>19</v>
      </c>
      <c r="D383">
        <v>3528.3879999999999</v>
      </c>
    </row>
    <row r="384" spans="1:4">
      <c r="A384" t="s">
        <v>674</v>
      </c>
      <c r="B384">
        <v>2011</v>
      </c>
      <c r="C384" t="s">
        <v>20</v>
      </c>
      <c r="D384">
        <v>2426.7719999999999</v>
      </c>
    </row>
    <row r="385" spans="1:4">
      <c r="A385" t="s">
        <v>674</v>
      </c>
      <c r="B385">
        <v>2010</v>
      </c>
      <c r="C385" t="s">
        <v>21</v>
      </c>
      <c r="D385">
        <v>2649.95</v>
      </c>
    </row>
    <row r="386" spans="1:4">
      <c r="A386" t="s">
        <v>674</v>
      </c>
      <c r="B386">
        <v>2010</v>
      </c>
      <c r="C386" t="s">
        <v>8</v>
      </c>
      <c r="D386">
        <v>2114.3240000000001</v>
      </c>
    </row>
    <row r="387" spans="1:4">
      <c r="A387" t="s">
        <v>674</v>
      </c>
      <c r="B387">
        <v>2010</v>
      </c>
      <c r="C387" t="s">
        <v>19</v>
      </c>
      <c r="D387">
        <v>2541.902</v>
      </c>
    </row>
    <row r="388" spans="1:4">
      <c r="A388" t="s">
        <v>674</v>
      </c>
      <c r="B388">
        <v>2010</v>
      </c>
      <c r="C388" t="s">
        <v>20</v>
      </c>
      <c r="D388">
        <v>1959.537</v>
      </c>
    </row>
    <row r="389" spans="1:4">
      <c r="A389" t="s">
        <v>674</v>
      </c>
      <c r="B389">
        <v>2009</v>
      </c>
      <c r="C389" t="s">
        <v>21</v>
      </c>
      <c r="D389">
        <v>1590.944</v>
      </c>
    </row>
    <row r="390" spans="1:4">
      <c r="A390" t="s">
        <v>674</v>
      </c>
      <c r="B390">
        <v>2009</v>
      </c>
      <c r="C390" t="s">
        <v>8</v>
      </c>
      <c r="D390">
        <v>1274.806</v>
      </c>
    </row>
    <row r="391" spans="1:4">
      <c r="A391" t="s">
        <v>674</v>
      </c>
      <c r="B391">
        <v>2009</v>
      </c>
      <c r="C391" t="s">
        <v>19</v>
      </c>
      <c r="D391">
        <v>1030.191</v>
      </c>
    </row>
    <row r="392" spans="1:4">
      <c r="A392" t="s">
        <v>674</v>
      </c>
      <c r="B392">
        <v>2009</v>
      </c>
      <c r="C392" t="s">
        <v>20</v>
      </c>
      <c r="D392">
        <v>787.59299999999996</v>
      </c>
    </row>
    <row r="393" spans="1:4">
      <c r="A393" t="s">
        <v>674</v>
      </c>
      <c r="B393">
        <v>2008</v>
      </c>
      <c r="C393" t="s">
        <v>21</v>
      </c>
      <c r="D393">
        <v>703.83</v>
      </c>
    </row>
    <row r="394" spans="1:4">
      <c r="A394" t="s">
        <v>674</v>
      </c>
      <c r="B394">
        <v>2008</v>
      </c>
      <c r="C394" t="s">
        <v>8</v>
      </c>
      <c r="D394">
        <v>545</v>
      </c>
    </row>
    <row r="395" spans="1:4">
      <c r="A395" t="s">
        <v>674</v>
      </c>
      <c r="B395">
        <v>2008</v>
      </c>
      <c r="C395" t="s">
        <v>19</v>
      </c>
      <c r="D395">
        <v>158</v>
      </c>
    </row>
    <row r="396" spans="1:4">
      <c r="A396" t="s">
        <v>737</v>
      </c>
      <c r="B396">
        <v>2021</v>
      </c>
      <c r="C396" t="s">
        <v>19</v>
      </c>
      <c r="D396" t="s">
        <v>678</v>
      </c>
    </row>
    <row r="397" spans="1:4">
      <c r="A397" t="s">
        <v>737</v>
      </c>
      <c r="B397">
        <v>2021</v>
      </c>
      <c r="C397" t="s">
        <v>20</v>
      </c>
      <c r="D397">
        <v>1872.643</v>
      </c>
    </row>
    <row r="398" spans="1:4">
      <c r="A398" t="s">
        <v>737</v>
      </c>
      <c r="B398">
        <v>2020</v>
      </c>
      <c r="C398" t="s">
        <v>21</v>
      </c>
      <c r="D398">
        <v>3075.7949999999996</v>
      </c>
    </row>
    <row r="399" spans="1:4">
      <c r="A399" t="s">
        <v>737</v>
      </c>
      <c r="B399">
        <v>2020</v>
      </c>
      <c r="C399" t="s">
        <v>8</v>
      </c>
      <c r="D399">
        <v>2282.36</v>
      </c>
    </row>
    <row r="400" spans="1:4">
      <c r="A400" t="s">
        <v>737</v>
      </c>
      <c r="B400">
        <v>2020</v>
      </c>
      <c r="C400" t="s">
        <v>19</v>
      </c>
      <c r="D400">
        <v>2022.48</v>
      </c>
    </row>
    <row r="401" spans="1:4">
      <c r="A401" t="s">
        <v>737</v>
      </c>
      <c r="B401">
        <v>2020</v>
      </c>
      <c r="C401" t="s">
        <v>20</v>
      </c>
      <c r="D401">
        <v>1818.519</v>
      </c>
    </row>
    <row r="402" spans="1:4">
      <c r="A402" t="s">
        <v>737</v>
      </c>
      <c r="B402">
        <v>2019</v>
      </c>
      <c r="C402" t="s">
        <v>21</v>
      </c>
      <c r="D402">
        <v>2378.2660000000001</v>
      </c>
    </row>
    <row r="403" spans="1:4">
      <c r="A403" t="s">
        <v>737</v>
      </c>
      <c r="B403">
        <v>2019</v>
      </c>
      <c r="C403" t="s">
        <v>8</v>
      </c>
      <c r="D403">
        <v>906.63</v>
      </c>
    </row>
    <row r="404" spans="1:4">
      <c r="A404" t="s">
        <v>737</v>
      </c>
      <c r="B404">
        <v>2019</v>
      </c>
      <c r="C404" t="s">
        <v>19</v>
      </c>
      <c r="D404">
        <v>931.66</v>
      </c>
    </row>
    <row r="405" spans="1:4">
      <c r="A405" t="s">
        <v>737</v>
      </c>
      <c r="B405">
        <v>2019</v>
      </c>
      <c r="C405" t="s">
        <v>20</v>
      </c>
      <c r="D405">
        <v>863.67600000000004</v>
      </c>
    </row>
    <row r="406" spans="1:4">
      <c r="A406" t="s">
        <v>737</v>
      </c>
      <c r="B406">
        <v>2018</v>
      </c>
      <c r="C406" t="s">
        <v>21</v>
      </c>
      <c r="D406">
        <v>900.92700000000002</v>
      </c>
    </row>
    <row r="407" spans="1:4">
      <c r="A407" t="s">
        <v>737</v>
      </c>
      <c r="B407">
        <v>2018</v>
      </c>
      <c r="C407" t="s">
        <v>8</v>
      </c>
      <c r="D407">
        <v>726.67399999999998</v>
      </c>
    </row>
    <row r="408" spans="1:4">
      <c r="A408" t="s">
        <v>737</v>
      </c>
      <c r="B408">
        <v>2018</v>
      </c>
      <c r="C408" t="s">
        <v>19</v>
      </c>
      <c r="D408">
        <v>703.00599999999997</v>
      </c>
    </row>
    <row r="409" spans="1:4">
      <c r="A409" t="s">
        <v>737</v>
      </c>
      <c r="B409">
        <v>2018</v>
      </c>
      <c r="C409" t="s">
        <v>20</v>
      </c>
      <c r="D409">
        <v>757.12</v>
      </c>
    </row>
    <row r="410" spans="1:4">
      <c r="A410" t="s">
        <v>737</v>
      </c>
      <c r="B410">
        <v>2017</v>
      </c>
      <c r="C410" t="s">
        <v>21</v>
      </c>
      <c r="D410">
        <v>796.48800000000006</v>
      </c>
    </row>
    <row r="411" spans="1:4">
      <c r="A411" t="s">
        <v>737</v>
      </c>
      <c r="B411">
        <v>2017</v>
      </c>
      <c r="C411" t="s">
        <v>8</v>
      </c>
      <c r="D411">
        <v>655.51245999999992</v>
      </c>
    </row>
    <row r="412" spans="1:4">
      <c r="A412" t="s">
        <v>737</v>
      </c>
      <c r="B412">
        <v>2017</v>
      </c>
      <c r="C412" t="s">
        <v>19</v>
      </c>
      <c r="D412">
        <v>685.19100000000003</v>
      </c>
    </row>
    <row r="413" spans="1:4">
      <c r="A413" t="s">
        <v>737</v>
      </c>
      <c r="B413">
        <v>2017</v>
      </c>
      <c r="C413" t="s">
        <v>20</v>
      </c>
      <c r="D413">
        <v>790.38800000000015</v>
      </c>
    </row>
    <row r="414" spans="1:4">
      <c r="A414" t="s">
        <v>737</v>
      </c>
      <c r="B414">
        <v>2016</v>
      </c>
      <c r="C414" t="s">
        <v>21</v>
      </c>
      <c r="D414">
        <v>762.68804</v>
      </c>
    </row>
    <row r="415" spans="1:4">
      <c r="A415" t="s">
        <v>737</v>
      </c>
      <c r="B415">
        <v>2016</v>
      </c>
      <c r="C415" t="s">
        <v>8</v>
      </c>
      <c r="D415">
        <v>658.73198000000002</v>
      </c>
    </row>
    <row r="416" spans="1:4">
      <c r="A416" t="s">
        <v>737</v>
      </c>
      <c r="B416">
        <v>2016</v>
      </c>
      <c r="C416" t="s">
        <v>19</v>
      </c>
      <c r="D416">
        <v>733</v>
      </c>
    </row>
    <row r="417" spans="1:4">
      <c r="A417" t="s">
        <v>737</v>
      </c>
      <c r="B417">
        <v>2016</v>
      </c>
      <c r="C417" t="s">
        <v>20</v>
      </c>
      <c r="D417">
        <v>752</v>
      </c>
    </row>
    <row r="418" spans="1:4">
      <c r="A418" t="s">
        <v>737</v>
      </c>
      <c r="B418">
        <v>2015</v>
      </c>
      <c r="C418" t="s">
        <v>21</v>
      </c>
      <c r="D418">
        <v>584.28</v>
      </c>
    </row>
    <row r="419" spans="1:4">
      <c r="A419" t="s">
        <v>737</v>
      </c>
      <c r="B419">
        <v>2015</v>
      </c>
      <c r="C419" t="s">
        <v>8</v>
      </c>
      <c r="D419">
        <v>560.66580645161287</v>
      </c>
    </row>
    <row r="420" spans="1:4">
      <c r="A420" t="s">
        <v>737</v>
      </c>
      <c r="B420">
        <v>2015</v>
      </c>
      <c r="C420" t="s">
        <v>19</v>
      </c>
      <c r="D420">
        <v>553.98064516129034</v>
      </c>
    </row>
    <row r="421" spans="1:4">
      <c r="A421" t="s">
        <v>737</v>
      </c>
      <c r="B421">
        <v>2015</v>
      </c>
      <c r="C421" t="s">
        <v>20</v>
      </c>
      <c r="D421">
        <v>522.49899999999991</v>
      </c>
    </row>
    <row r="422" spans="1:4">
      <c r="A422" t="s">
        <v>737</v>
      </c>
      <c r="B422">
        <v>2014</v>
      </c>
      <c r="C422" t="s">
        <v>21</v>
      </c>
      <c r="D422">
        <v>543.697</v>
      </c>
    </row>
    <row r="423" spans="1:4">
      <c r="A423" t="s">
        <v>737</v>
      </c>
      <c r="B423">
        <v>2014</v>
      </c>
      <c r="C423" t="s">
        <v>8</v>
      </c>
      <c r="D423">
        <v>439.04599999999994</v>
      </c>
    </row>
    <row r="424" spans="1:4">
      <c r="A424" t="s">
        <v>737</v>
      </c>
      <c r="B424">
        <v>2014</v>
      </c>
      <c r="C424" t="s">
        <v>19</v>
      </c>
      <c r="D424">
        <v>473.87580000000003</v>
      </c>
    </row>
    <row r="425" spans="1:4">
      <c r="A425" t="s">
        <v>737</v>
      </c>
      <c r="B425">
        <v>2014</v>
      </c>
      <c r="C425" t="s">
        <v>20</v>
      </c>
      <c r="D425">
        <v>426.053</v>
      </c>
    </row>
    <row r="426" spans="1:4">
      <c r="A426" t="s">
        <v>737</v>
      </c>
      <c r="B426">
        <v>2013</v>
      </c>
      <c r="C426" t="s">
        <v>21</v>
      </c>
      <c r="D426">
        <v>497.18599999999998</v>
      </c>
    </row>
    <row r="427" spans="1:4">
      <c r="A427" t="s">
        <v>737</v>
      </c>
      <c r="B427">
        <v>2013</v>
      </c>
      <c r="C427" t="s">
        <v>8</v>
      </c>
      <c r="D427">
        <v>420.94</v>
      </c>
    </row>
    <row r="428" spans="1:4">
      <c r="A428" t="s">
        <v>737</v>
      </c>
      <c r="B428">
        <v>2013</v>
      </c>
      <c r="C428" t="s">
        <v>19</v>
      </c>
      <c r="D428">
        <v>403.63</v>
      </c>
    </row>
    <row r="429" spans="1:4">
      <c r="A429" t="s">
        <v>737</v>
      </c>
      <c r="B429">
        <v>2013</v>
      </c>
      <c r="C429" t="s">
        <v>20</v>
      </c>
      <c r="D429">
        <v>421.02600000000001</v>
      </c>
    </row>
    <row r="430" spans="1:4">
      <c r="A430" t="s">
        <v>737</v>
      </c>
      <c r="B430">
        <v>2012</v>
      </c>
      <c r="C430" t="s">
        <v>21</v>
      </c>
      <c r="D430">
        <v>403.06</v>
      </c>
    </row>
    <row r="431" spans="1:4">
      <c r="A431" t="s">
        <v>737</v>
      </c>
      <c r="B431">
        <v>2012</v>
      </c>
      <c r="C431" t="s">
        <v>8</v>
      </c>
      <c r="D431">
        <v>332.77300000000002</v>
      </c>
    </row>
    <row r="432" spans="1:4">
      <c r="A432" t="s">
        <v>737</v>
      </c>
      <c r="B432">
        <v>2012</v>
      </c>
      <c r="C432" t="s">
        <v>19</v>
      </c>
      <c r="D432">
        <v>330.70400000000001</v>
      </c>
    </row>
    <row r="433" spans="1:4">
      <c r="A433" t="s">
        <v>737</v>
      </c>
      <c r="B433">
        <v>2012</v>
      </c>
      <c r="C433" t="s">
        <v>20</v>
      </c>
      <c r="D433">
        <v>319.923</v>
      </c>
    </row>
    <row r="434" spans="1:4">
      <c r="A434" t="s">
        <v>737</v>
      </c>
      <c r="B434">
        <v>2011</v>
      </c>
      <c r="C434" t="s">
        <v>21</v>
      </c>
      <c r="D434">
        <v>309.875</v>
      </c>
    </row>
    <row r="435" spans="1:4">
      <c r="A435" t="s">
        <v>737</v>
      </c>
      <c r="B435">
        <v>2011</v>
      </c>
      <c r="C435" t="s">
        <v>8</v>
      </c>
      <c r="D435">
        <v>260</v>
      </c>
    </row>
    <row r="436" spans="1:4">
      <c r="A436" t="s">
        <v>737</v>
      </c>
      <c r="B436">
        <v>2011</v>
      </c>
      <c r="C436" t="s">
        <v>19</v>
      </c>
      <c r="D436">
        <v>295</v>
      </c>
    </row>
    <row r="437" spans="1:4">
      <c r="A437" t="s">
        <v>737</v>
      </c>
      <c r="B437">
        <v>2011</v>
      </c>
      <c r="C437" t="s">
        <v>20</v>
      </c>
      <c r="D437">
        <v>272</v>
      </c>
    </row>
    <row r="438" spans="1:4">
      <c r="A438" t="s">
        <v>737</v>
      </c>
      <c r="B438">
        <v>2010</v>
      </c>
      <c r="C438" t="s">
        <v>21</v>
      </c>
      <c r="D438">
        <v>252</v>
      </c>
    </row>
    <row r="439" spans="1:4">
      <c r="A439" t="s">
        <v>737</v>
      </c>
      <c r="B439">
        <v>2010</v>
      </c>
      <c r="C439" t="s">
        <v>8</v>
      </c>
      <c r="D439">
        <v>224</v>
      </c>
    </row>
    <row r="440" spans="1:4">
      <c r="A440" t="s">
        <v>737</v>
      </c>
      <c r="B440">
        <v>2010</v>
      </c>
      <c r="C440" t="s">
        <v>19</v>
      </c>
      <c r="D440">
        <v>201</v>
      </c>
    </row>
    <row r="441" spans="1:4">
      <c r="A441" t="s">
        <v>737</v>
      </c>
      <c r="B441">
        <v>2010</v>
      </c>
      <c r="C441" t="s">
        <v>20</v>
      </c>
      <c r="D441">
        <v>147</v>
      </c>
    </row>
    <row r="442" spans="1:4">
      <c r="A442" t="s">
        <v>737</v>
      </c>
      <c r="B442">
        <v>2009</v>
      </c>
      <c r="C442" t="s">
        <v>21</v>
      </c>
      <c r="D442">
        <v>88</v>
      </c>
    </row>
    <row r="443" spans="1:4">
      <c r="A443" t="s">
        <v>737</v>
      </c>
      <c r="B443">
        <v>2009</v>
      </c>
      <c r="C443" t="s">
        <v>8</v>
      </c>
      <c r="D443">
        <v>1</v>
      </c>
    </row>
    <row r="444" spans="1:4">
      <c r="A444" t="s">
        <v>675</v>
      </c>
      <c r="B444">
        <v>2023</v>
      </c>
      <c r="C444" t="s">
        <v>8</v>
      </c>
      <c r="D444" t="s">
        <v>678</v>
      </c>
    </row>
    <row r="445" spans="1:4">
      <c r="A445" t="s">
        <v>675</v>
      </c>
      <c r="B445">
        <v>2023</v>
      </c>
      <c r="C445" t="s">
        <v>19</v>
      </c>
      <c r="D445">
        <v>1201.913</v>
      </c>
    </row>
    <row r="446" spans="1:4">
      <c r="A446" t="s">
        <v>675</v>
      </c>
      <c r="B446">
        <v>2023</v>
      </c>
      <c r="C446" t="s">
        <v>20</v>
      </c>
      <c r="D446">
        <v>35583.762999999999</v>
      </c>
    </row>
    <row r="447" spans="1:4">
      <c r="A447" t="s">
        <v>675</v>
      </c>
      <c r="B447">
        <v>2022</v>
      </c>
      <c r="C447" t="s">
        <v>21</v>
      </c>
      <c r="D447">
        <v>1247.8889999999999</v>
      </c>
    </row>
    <row r="448" spans="1:4">
      <c r="A448" t="s">
        <v>675</v>
      </c>
      <c r="B448">
        <v>2022</v>
      </c>
      <c r="C448" t="s">
        <v>8</v>
      </c>
      <c r="D448">
        <v>1113.7619999999999</v>
      </c>
    </row>
    <row r="449" spans="1:4">
      <c r="A449" t="s">
        <v>675</v>
      </c>
      <c r="B449">
        <v>2022</v>
      </c>
      <c r="C449" t="s">
        <v>19</v>
      </c>
      <c r="D449">
        <v>925.851</v>
      </c>
    </row>
    <row r="450" spans="1:4">
      <c r="A450" t="s">
        <v>675</v>
      </c>
      <c r="B450">
        <v>2022</v>
      </c>
      <c r="C450" t="s">
        <v>20</v>
      </c>
      <c r="D450">
        <v>1022.117</v>
      </c>
    </row>
    <row r="451" spans="1:4">
      <c r="A451" t="s">
        <v>675</v>
      </c>
      <c r="B451">
        <v>2021</v>
      </c>
      <c r="C451" t="s">
        <v>21</v>
      </c>
      <c r="D451">
        <v>904.56799999999998</v>
      </c>
    </row>
    <row r="452" spans="1:4">
      <c r="A452" t="s">
        <v>675</v>
      </c>
      <c r="B452">
        <v>2021</v>
      </c>
      <c r="C452" t="s">
        <v>8</v>
      </c>
      <c r="D452">
        <v>820.38300000000004</v>
      </c>
    </row>
    <row r="453" spans="1:4">
      <c r="A453" t="s">
        <v>675</v>
      </c>
      <c r="B453">
        <v>2021</v>
      </c>
      <c r="C453" t="s">
        <v>19</v>
      </c>
      <c r="D453">
        <v>610.899</v>
      </c>
    </row>
    <row r="454" spans="1:4">
      <c r="A454" t="s">
        <v>675</v>
      </c>
      <c r="B454">
        <v>2021</v>
      </c>
      <c r="C454" t="s">
        <v>20</v>
      </c>
      <c r="D454">
        <v>651.06299999999999</v>
      </c>
    </row>
    <row r="455" spans="1:4">
      <c r="A455" t="s">
        <v>675</v>
      </c>
      <c r="B455">
        <v>2020</v>
      </c>
      <c r="C455" t="s">
        <v>21</v>
      </c>
      <c r="D455">
        <v>612.97699999999998</v>
      </c>
    </row>
    <row r="456" spans="1:4">
      <c r="A456" t="s">
        <v>675</v>
      </c>
      <c r="B456">
        <v>2020</v>
      </c>
      <c r="C456" t="s">
        <v>8</v>
      </c>
      <c r="D456">
        <v>547.23699999999997</v>
      </c>
    </row>
    <row r="457" spans="1:4">
      <c r="A457" t="s">
        <v>675</v>
      </c>
      <c r="B457">
        <v>2020</v>
      </c>
      <c r="C457" t="s">
        <v>19</v>
      </c>
      <c r="D457">
        <v>502.04300000000001</v>
      </c>
    </row>
    <row r="458" spans="1:4">
      <c r="A458" t="s">
        <v>675</v>
      </c>
      <c r="B458">
        <v>2020</v>
      </c>
      <c r="C458" t="s">
        <v>20</v>
      </c>
      <c r="D458">
        <v>592.59799999999996</v>
      </c>
    </row>
    <row r="459" spans="1:4">
      <c r="A459" t="s">
        <v>675</v>
      </c>
      <c r="B459">
        <v>2019</v>
      </c>
      <c r="C459" t="s">
        <v>21</v>
      </c>
      <c r="D459">
        <v>655.05799999999999</v>
      </c>
    </row>
    <row r="460" spans="1:4">
      <c r="A460" t="s">
        <v>675</v>
      </c>
      <c r="B460">
        <v>2019</v>
      </c>
      <c r="C460" t="s">
        <v>8</v>
      </c>
      <c r="D460">
        <v>590.83100000000002</v>
      </c>
    </row>
    <row r="461" spans="1:4">
      <c r="A461" t="s">
        <v>675</v>
      </c>
      <c r="B461">
        <v>2019</v>
      </c>
      <c r="C461" t="s">
        <v>19</v>
      </c>
      <c r="D461">
        <v>531.02699999999993</v>
      </c>
    </row>
    <row r="462" spans="1:4">
      <c r="A462" t="s">
        <v>675</v>
      </c>
      <c r="B462">
        <v>2019</v>
      </c>
      <c r="C462" t="s">
        <v>20</v>
      </c>
      <c r="D462">
        <v>594.69000000000005</v>
      </c>
    </row>
    <row r="463" spans="1:4">
      <c r="A463" t="s">
        <v>675</v>
      </c>
      <c r="B463">
        <v>2018</v>
      </c>
      <c r="C463" t="s">
        <v>21</v>
      </c>
      <c r="D463">
        <v>618.899</v>
      </c>
    </row>
    <row r="464" spans="1:4">
      <c r="A464" t="s">
        <v>675</v>
      </c>
      <c r="B464">
        <v>2018</v>
      </c>
      <c r="C464" t="s">
        <v>8</v>
      </c>
      <c r="D464">
        <v>651.99599999999998</v>
      </c>
    </row>
    <row r="465" spans="1:4">
      <c r="A465" t="s">
        <v>675</v>
      </c>
      <c r="B465">
        <v>2018</v>
      </c>
      <c r="C465" t="s">
        <v>19</v>
      </c>
      <c r="D465">
        <v>544.375</v>
      </c>
    </row>
    <row r="466" spans="1:4">
      <c r="A466" t="s">
        <v>675</v>
      </c>
      <c r="B466">
        <v>2018</v>
      </c>
      <c r="C466" t="s">
        <v>20</v>
      </c>
      <c r="D466">
        <v>531.24199999999996</v>
      </c>
    </row>
    <row r="467" spans="1:4">
      <c r="A467" t="s">
        <v>675</v>
      </c>
      <c r="B467">
        <v>2017</v>
      </c>
      <c r="C467" t="s">
        <v>21</v>
      </c>
      <c r="D467">
        <v>562.71500000000003</v>
      </c>
    </row>
    <row r="468" spans="1:4">
      <c r="A468" t="s">
        <v>675</v>
      </c>
      <c r="B468">
        <v>2017</v>
      </c>
      <c r="C468" t="s">
        <v>8</v>
      </c>
      <c r="D468">
        <v>522.38700000000108</v>
      </c>
    </row>
    <row r="469" spans="1:4">
      <c r="A469" t="s">
        <v>675</v>
      </c>
      <c r="B469">
        <v>2017</v>
      </c>
      <c r="C469" t="s">
        <v>19</v>
      </c>
      <c r="D469">
        <v>473.09899999999999</v>
      </c>
    </row>
    <row r="470" spans="1:4">
      <c r="A470" t="s">
        <v>675</v>
      </c>
      <c r="B470">
        <v>2017</v>
      </c>
      <c r="C470" t="s">
        <v>20</v>
      </c>
      <c r="D470">
        <v>592.63400000000001</v>
      </c>
    </row>
    <row r="471" spans="1:4">
      <c r="A471" t="s">
        <v>675</v>
      </c>
      <c r="B471">
        <v>2016</v>
      </c>
      <c r="C471" t="s">
        <v>21</v>
      </c>
      <c r="D471">
        <v>548.16899999999998</v>
      </c>
    </row>
    <row r="472" spans="1:4">
      <c r="A472" t="s">
        <v>675</v>
      </c>
      <c r="B472">
        <v>2016</v>
      </c>
      <c r="C472" t="s">
        <v>8</v>
      </c>
      <c r="D472">
        <v>562.53700000000003</v>
      </c>
    </row>
    <row r="473" spans="1:4">
      <c r="A473" t="s">
        <v>675</v>
      </c>
      <c r="B473">
        <v>2016</v>
      </c>
      <c r="C473" t="s">
        <v>19</v>
      </c>
      <c r="D473">
        <v>579.46</v>
      </c>
    </row>
    <row r="474" spans="1:4">
      <c r="A474" t="s">
        <v>675</v>
      </c>
      <c r="B474">
        <v>2016</v>
      </c>
      <c r="C474" t="s">
        <v>20</v>
      </c>
      <c r="D474">
        <v>573</v>
      </c>
    </row>
    <row r="475" spans="1:4">
      <c r="A475" t="s">
        <v>675</v>
      </c>
      <c r="B475">
        <v>2015</v>
      </c>
      <c r="C475" t="s">
        <v>21</v>
      </c>
      <c r="D475">
        <v>676.19499999999994</v>
      </c>
    </row>
    <row r="476" spans="1:4">
      <c r="A476" t="s">
        <v>675</v>
      </c>
      <c r="B476">
        <v>2015</v>
      </c>
      <c r="C476" t="s">
        <v>8</v>
      </c>
      <c r="D476">
        <v>517.17332258064516</v>
      </c>
    </row>
    <row r="477" spans="1:4">
      <c r="A477" t="s">
        <v>675</v>
      </c>
      <c r="B477">
        <v>2015</v>
      </c>
      <c r="C477" t="s">
        <v>19</v>
      </c>
      <c r="D477">
        <v>430.59648387096775</v>
      </c>
    </row>
    <row r="478" spans="1:4">
      <c r="A478" t="s">
        <v>675</v>
      </c>
      <c r="B478">
        <v>2015</v>
      </c>
      <c r="C478" t="s">
        <v>20</v>
      </c>
      <c r="D478">
        <v>562.24399999999991</v>
      </c>
    </row>
    <row r="479" spans="1:4">
      <c r="A479" t="s">
        <v>675</v>
      </c>
      <c r="B479">
        <v>2014</v>
      </c>
      <c r="C479" t="s">
        <v>21</v>
      </c>
      <c r="D479">
        <v>613.50400000000002</v>
      </c>
    </row>
    <row r="480" spans="1:4">
      <c r="A480" t="s">
        <v>675</v>
      </c>
      <c r="B480">
        <v>2014</v>
      </c>
      <c r="C480" t="s">
        <v>8</v>
      </c>
      <c r="D480">
        <v>400.10500000000002</v>
      </c>
    </row>
    <row r="481" spans="1:4">
      <c r="A481" t="s">
        <v>675</v>
      </c>
      <c r="B481">
        <v>2014</v>
      </c>
      <c r="C481" t="s">
        <v>19</v>
      </c>
      <c r="D481">
        <v>350.35099999999971</v>
      </c>
    </row>
    <row r="482" spans="1:4">
      <c r="A482" t="s">
        <v>675</v>
      </c>
      <c r="B482">
        <v>2014</v>
      </c>
      <c r="C482" t="s">
        <v>20</v>
      </c>
      <c r="D482">
        <v>395.66399999999999</v>
      </c>
    </row>
    <row r="483" spans="1:4">
      <c r="A483" t="s">
        <v>675</v>
      </c>
      <c r="B483">
        <v>2013</v>
      </c>
      <c r="C483" t="s">
        <v>21</v>
      </c>
      <c r="D483">
        <v>385.899</v>
      </c>
    </row>
    <row r="484" spans="1:4">
      <c r="A484" t="s">
        <v>675</v>
      </c>
      <c r="B484">
        <v>2013</v>
      </c>
      <c r="C484" t="s">
        <v>8</v>
      </c>
      <c r="D484">
        <v>349.38899999999995</v>
      </c>
    </row>
    <row r="485" spans="1:4">
      <c r="A485" t="s">
        <v>675</v>
      </c>
      <c r="B485">
        <v>2013</v>
      </c>
      <c r="C485" t="s">
        <v>19</v>
      </c>
      <c r="D485">
        <v>341.23599999999999</v>
      </c>
    </row>
    <row r="486" spans="1:4">
      <c r="A486" t="s">
        <v>675</v>
      </c>
      <c r="B486">
        <v>2013</v>
      </c>
      <c r="C486" t="s">
        <v>20</v>
      </c>
      <c r="D486">
        <v>385.2879999999999</v>
      </c>
    </row>
    <row r="487" spans="1:4">
      <c r="A487" t="s">
        <v>675</v>
      </c>
      <c r="B487">
        <v>2012</v>
      </c>
      <c r="C487" t="s">
        <v>21</v>
      </c>
      <c r="D487">
        <v>289.20999999999998</v>
      </c>
    </row>
    <row r="488" spans="1:4">
      <c r="A488" t="s">
        <v>675</v>
      </c>
      <c r="B488">
        <v>2012</v>
      </c>
      <c r="C488" t="s">
        <v>8</v>
      </c>
      <c r="D488">
        <v>355.86200000000002</v>
      </c>
    </row>
    <row r="489" spans="1:4">
      <c r="A489" t="s">
        <v>675</v>
      </c>
      <c r="B489">
        <v>2012</v>
      </c>
      <c r="C489" t="s">
        <v>19</v>
      </c>
      <c r="D489">
        <v>334.17599999999999</v>
      </c>
    </row>
    <row r="490" spans="1:4">
      <c r="A490" t="s">
        <v>675</v>
      </c>
      <c r="B490">
        <v>2012</v>
      </c>
      <c r="C490" t="s">
        <v>20</v>
      </c>
      <c r="D490">
        <v>268.71100000000001</v>
      </c>
    </row>
    <row r="491" spans="1:4">
      <c r="A491" t="s">
        <v>675</v>
      </c>
      <c r="B491">
        <v>2011</v>
      </c>
      <c r="C491" t="s">
        <v>21</v>
      </c>
      <c r="D491">
        <v>251.93100000000001</v>
      </c>
    </row>
    <row r="492" spans="1:4">
      <c r="A492" t="s">
        <v>675</v>
      </c>
      <c r="B492">
        <v>2011</v>
      </c>
      <c r="C492" t="s">
        <v>8</v>
      </c>
      <c r="D492">
        <v>235.64</v>
      </c>
    </row>
    <row r="493" spans="1:4">
      <c r="A493" t="s">
        <v>675</v>
      </c>
      <c r="B493">
        <v>2011</v>
      </c>
      <c r="C493" t="s">
        <v>19</v>
      </c>
      <c r="D493">
        <v>239.97399999999999</v>
      </c>
    </row>
    <row r="494" spans="1:4">
      <c r="A494" t="s">
        <v>675</v>
      </c>
      <c r="B494">
        <v>2011</v>
      </c>
      <c r="C494" t="s">
        <v>20</v>
      </c>
      <c r="D494">
        <v>256.43</v>
      </c>
    </row>
    <row r="495" spans="1:4">
      <c r="A495" t="s">
        <v>675</v>
      </c>
      <c r="B495">
        <v>2010</v>
      </c>
      <c r="C495" t="s">
        <v>21</v>
      </c>
      <c r="D495">
        <v>188.328</v>
      </c>
    </row>
    <row r="496" spans="1:4">
      <c r="A496" t="s">
        <v>675</v>
      </c>
      <c r="B496">
        <v>2010</v>
      </c>
      <c r="C496" t="s">
        <v>8</v>
      </c>
      <c r="D496">
        <v>199.374</v>
      </c>
    </row>
    <row r="497" spans="1:4">
      <c r="A497" t="s">
        <v>675</v>
      </c>
      <c r="B497">
        <v>2010</v>
      </c>
      <c r="C497" t="s">
        <v>19</v>
      </c>
      <c r="D497">
        <v>151.422</v>
      </c>
    </row>
    <row r="498" spans="1:4">
      <c r="A498" t="s">
        <v>676</v>
      </c>
      <c r="B498">
        <v>2024</v>
      </c>
      <c r="C498" t="s">
        <v>8</v>
      </c>
      <c r="D498">
        <v>3662.1831299999999</v>
      </c>
    </row>
    <row r="499" spans="1:4">
      <c r="A499" t="s">
        <v>676</v>
      </c>
      <c r="B499">
        <v>2024</v>
      </c>
      <c r="C499" t="s">
        <v>19</v>
      </c>
      <c r="D499">
        <v>4292.3920799999996</v>
      </c>
    </row>
    <row r="500" spans="1:4">
      <c r="A500" t="s">
        <v>676</v>
      </c>
      <c r="B500">
        <v>2024</v>
      </c>
      <c r="C500" t="s">
        <v>20</v>
      </c>
      <c r="D500">
        <v>4425.2150000000001</v>
      </c>
    </row>
    <row r="501" spans="1:4">
      <c r="A501" t="s">
        <v>676</v>
      </c>
      <c r="B501">
        <v>2023</v>
      </c>
      <c r="C501" t="s">
        <v>21</v>
      </c>
      <c r="D501">
        <v>5015.9870000000001</v>
      </c>
    </row>
    <row r="502" spans="1:4">
      <c r="A502" t="s">
        <v>676</v>
      </c>
      <c r="B502">
        <v>2023</v>
      </c>
      <c r="C502" t="s">
        <v>8</v>
      </c>
      <c r="D502">
        <v>4011.457959999997</v>
      </c>
    </row>
    <row r="503" spans="1:4">
      <c r="A503" t="s">
        <v>676</v>
      </c>
      <c r="B503">
        <v>2023</v>
      </c>
      <c r="C503" t="s">
        <v>19</v>
      </c>
      <c r="D503">
        <v>4258.3339999999998</v>
      </c>
    </row>
    <row r="504" spans="1:4">
      <c r="A504" t="s">
        <v>676</v>
      </c>
      <c r="B504">
        <v>2023</v>
      </c>
      <c r="C504" t="s">
        <v>20</v>
      </c>
      <c r="D504">
        <v>1321.5160000000001</v>
      </c>
    </row>
    <row r="505" spans="1:4">
      <c r="A505" t="s">
        <v>676</v>
      </c>
      <c r="B505">
        <v>2022</v>
      </c>
      <c r="C505" t="s">
        <v>21</v>
      </c>
      <c r="D505">
        <v>4320.0690000000004</v>
      </c>
    </row>
    <row r="506" spans="1:4">
      <c r="A506" t="s">
        <v>676</v>
      </c>
      <c r="B506">
        <v>2022</v>
      </c>
      <c r="C506" t="s">
        <v>8</v>
      </c>
      <c r="D506">
        <v>3501.2359999999999</v>
      </c>
    </row>
    <row r="507" spans="1:4">
      <c r="A507" t="s">
        <v>676</v>
      </c>
      <c r="B507">
        <v>2022</v>
      </c>
      <c r="C507" t="s">
        <v>19</v>
      </c>
      <c r="D507">
        <v>3256.2950000000001</v>
      </c>
    </row>
    <row r="508" spans="1:4">
      <c r="A508" t="s">
        <v>676</v>
      </c>
      <c r="B508">
        <v>2022</v>
      </c>
      <c r="C508" t="s">
        <v>20</v>
      </c>
      <c r="D508">
        <v>2815.6329999999998</v>
      </c>
    </row>
    <row r="509" spans="1:4">
      <c r="A509" t="s">
        <v>676</v>
      </c>
      <c r="B509">
        <v>2021</v>
      </c>
      <c r="C509" t="s">
        <v>21</v>
      </c>
      <c r="D509">
        <v>2772.0520000000001</v>
      </c>
    </row>
    <row r="510" spans="1:4">
      <c r="A510" t="s">
        <v>676</v>
      </c>
      <c r="B510">
        <v>2021</v>
      </c>
      <c r="C510" t="s">
        <v>8</v>
      </c>
      <c r="D510">
        <v>2087.6689999999999</v>
      </c>
    </row>
    <row r="511" spans="1:4">
      <c r="A511" t="s">
        <v>676</v>
      </c>
      <c r="B511">
        <v>2021</v>
      </c>
      <c r="C511" t="s">
        <v>19</v>
      </c>
      <c r="D511">
        <v>2216.2159999999999</v>
      </c>
    </row>
    <row r="512" spans="1:4">
      <c r="A512" t="s">
        <v>676</v>
      </c>
      <c r="B512">
        <v>2021</v>
      </c>
      <c r="C512" t="s">
        <v>20</v>
      </c>
      <c r="D512">
        <v>2105.8649999999998</v>
      </c>
    </row>
    <row r="513" spans="1:4">
      <c r="A513" t="s">
        <v>676</v>
      </c>
      <c r="B513">
        <v>2020</v>
      </c>
      <c r="C513" t="s">
        <v>21</v>
      </c>
      <c r="D513">
        <v>2079.8119999999999</v>
      </c>
    </row>
    <row r="514" spans="1:4">
      <c r="A514" t="s">
        <v>676</v>
      </c>
      <c r="B514">
        <v>2020</v>
      </c>
      <c r="C514" t="s">
        <v>8</v>
      </c>
      <c r="D514">
        <v>2014.0740000000001</v>
      </c>
    </row>
    <row r="515" spans="1:4">
      <c r="A515" t="s">
        <v>676</v>
      </c>
      <c r="B515">
        <v>2020</v>
      </c>
      <c r="C515" t="s">
        <v>19</v>
      </c>
      <c r="D515">
        <v>1877.394</v>
      </c>
    </row>
    <row r="516" spans="1:4">
      <c r="A516" t="s">
        <v>676</v>
      </c>
      <c r="B516">
        <v>2020</v>
      </c>
      <c r="C516" t="s">
        <v>20</v>
      </c>
      <c r="D516">
        <v>1900.67</v>
      </c>
    </row>
    <row r="517" spans="1:4">
      <c r="A517" t="s">
        <v>676</v>
      </c>
      <c r="B517">
        <v>2019</v>
      </c>
      <c r="C517" t="s">
        <v>21</v>
      </c>
      <c r="D517">
        <v>1942.6510000000001</v>
      </c>
    </row>
    <row r="518" spans="1:4">
      <c r="A518" t="s">
        <v>676</v>
      </c>
      <c r="B518">
        <v>2019</v>
      </c>
      <c r="C518" t="s">
        <v>8</v>
      </c>
      <c r="D518">
        <v>1571.529</v>
      </c>
    </row>
    <row r="519" spans="1:4">
      <c r="A519" t="s">
        <v>676</v>
      </c>
      <c r="B519">
        <v>2019</v>
      </c>
      <c r="C519" t="s">
        <v>19</v>
      </c>
      <c r="D519">
        <v>1627.3140000000001</v>
      </c>
    </row>
    <row r="520" spans="1:4">
      <c r="A520" t="s">
        <v>676</v>
      </c>
      <c r="B520">
        <v>2019</v>
      </c>
      <c r="C520" t="s">
        <v>20</v>
      </c>
      <c r="D520">
        <v>1658.73</v>
      </c>
    </row>
    <row r="521" spans="1:4">
      <c r="A521" t="s">
        <v>676</v>
      </c>
      <c r="B521">
        <v>2018</v>
      </c>
      <c r="C521" t="s">
        <v>21</v>
      </c>
      <c r="D521">
        <v>1812.539</v>
      </c>
    </row>
    <row r="522" spans="1:4">
      <c r="A522" t="s">
        <v>676</v>
      </c>
      <c r="B522">
        <v>2018</v>
      </c>
      <c r="C522" t="s">
        <v>8</v>
      </c>
      <c r="D522">
        <v>1559.144</v>
      </c>
    </row>
    <row r="523" spans="1:4">
      <c r="A523" t="s">
        <v>676</v>
      </c>
      <c r="B523">
        <v>2018</v>
      </c>
      <c r="C523" t="s">
        <v>19</v>
      </c>
      <c r="D523">
        <v>1503.6610000000001</v>
      </c>
    </row>
    <row r="524" spans="1:4">
      <c r="A524" t="s">
        <v>676</v>
      </c>
      <c r="B524">
        <v>2018</v>
      </c>
      <c r="C524" t="s">
        <v>20</v>
      </c>
      <c r="D524">
        <v>1534.3710000000001</v>
      </c>
    </row>
    <row r="525" spans="1:4">
      <c r="A525" t="s">
        <v>676</v>
      </c>
      <c r="B525">
        <v>2017</v>
      </c>
      <c r="C525" t="s">
        <v>21</v>
      </c>
      <c r="D525">
        <v>1342.646</v>
      </c>
    </row>
    <row r="526" spans="1:4">
      <c r="A526" t="s">
        <v>676</v>
      </c>
      <c r="B526">
        <v>2017</v>
      </c>
      <c r="C526" t="s">
        <v>8</v>
      </c>
      <c r="D526">
        <v>1388.7935399999999</v>
      </c>
    </row>
    <row r="527" spans="1:4">
      <c r="A527" t="s">
        <v>676</v>
      </c>
      <c r="B527">
        <v>2017</v>
      </c>
      <c r="C527" t="s">
        <v>19</v>
      </c>
      <c r="D527">
        <v>1385.8530000000001</v>
      </c>
    </row>
    <row r="528" spans="1:4">
      <c r="A528" t="s">
        <v>676</v>
      </c>
      <c r="B528">
        <v>2017</v>
      </c>
      <c r="C528" t="s">
        <v>20</v>
      </c>
      <c r="D528">
        <v>1341.9690000000001</v>
      </c>
    </row>
    <row r="529" spans="1:4">
      <c r="A529" t="s">
        <v>676</v>
      </c>
      <c r="B529">
        <v>2016</v>
      </c>
      <c r="C529" t="s">
        <v>21</v>
      </c>
      <c r="D529">
        <v>1274.4110000000001</v>
      </c>
    </row>
    <row r="530" spans="1:4">
      <c r="A530" t="s">
        <v>676</v>
      </c>
      <c r="B530">
        <v>2016</v>
      </c>
      <c r="C530" t="s">
        <v>8</v>
      </c>
      <c r="D530">
        <v>1273.643</v>
      </c>
    </row>
    <row r="531" spans="1:4">
      <c r="A531" t="s">
        <v>676</v>
      </c>
      <c r="B531">
        <v>2016</v>
      </c>
      <c r="C531" t="s">
        <v>19</v>
      </c>
      <c r="D531">
        <v>1122.8000000000002</v>
      </c>
    </row>
    <row r="532" spans="1:4">
      <c r="A532" t="s">
        <v>676</v>
      </c>
      <c r="B532">
        <v>2016</v>
      </c>
      <c r="C532" t="s">
        <v>20</v>
      </c>
      <c r="D532">
        <v>1185</v>
      </c>
    </row>
    <row r="533" spans="1:4">
      <c r="A533" t="s">
        <v>676</v>
      </c>
      <c r="B533">
        <v>2015</v>
      </c>
      <c r="C533" t="s">
        <v>21</v>
      </c>
      <c r="D533">
        <v>1216.761</v>
      </c>
    </row>
    <row r="534" spans="1:4">
      <c r="A534" t="s">
        <v>676</v>
      </c>
      <c r="B534">
        <v>2015</v>
      </c>
      <c r="C534" t="s">
        <v>8</v>
      </c>
      <c r="D534">
        <v>1208.864</v>
      </c>
    </row>
    <row r="535" spans="1:4">
      <c r="A535" t="s">
        <v>676</v>
      </c>
      <c r="B535">
        <v>2015</v>
      </c>
      <c r="C535" t="s">
        <v>19</v>
      </c>
      <c r="D535">
        <v>1040.7859354838708</v>
      </c>
    </row>
    <row r="536" spans="1:4">
      <c r="A536" t="s">
        <v>676</v>
      </c>
      <c r="B536">
        <v>2015</v>
      </c>
      <c r="C536" t="s">
        <v>20</v>
      </c>
      <c r="D536">
        <v>1123.6350000000002</v>
      </c>
    </row>
    <row r="537" spans="1:4">
      <c r="A537" t="s">
        <v>676</v>
      </c>
      <c r="B537">
        <v>2014</v>
      </c>
      <c r="C537" t="s">
        <v>21</v>
      </c>
      <c r="D537">
        <v>1145.6090000000002</v>
      </c>
    </row>
    <row r="538" spans="1:4">
      <c r="A538" t="s">
        <v>676</v>
      </c>
      <c r="B538">
        <v>2014</v>
      </c>
      <c r="C538" t="s">
        <v>8</v>
      </c>
      <c r="D538">
        <v>951.35500000000002</v>
      </c>
    </row>
    <row r="539" spans="1:4">
      <c r="A539" t="s">
        <v>676</v>
      </c>
      <c r="B539">
        <v>2014</v>
      </c>
      <c r="C539" t="s">
        <v>19</v>
      </c>
      <c r="D539">
        <v>841.93700000000001</v>
      </c>
    </row>
    <row r="540" spans="1:4">
      <c r="A540" t="s">
        <v>676</v>
      </c>
      <c r="B540">
        <v>2014</v>
      </c>
      <c r="C540" t="s">
        <v>20</v>
      </c>
      <c r="D540">
        <v>776.39599999999996</v>
      </c>
    </row>
    <row r="541" spans="1:4">
      <c r="A541" t="s">
        <v>676</v>
      </c>
      <c r="B541">
        <v>2013</v>
      </c>
      <c r="C541" t="s">
        <v>21</v>
      </c>
      <c r="D541">
        <v>745.96299999999997</v>
      </c>
    </row>
    <row r="542" spans="1:4">
      <c r="A542" t="s">
        <v>676</v>
      </c>
      <c r="B542">
        <v>2013</v>
      </c>
      <c r="C542" t="s">
        <v>8</v>
      </c>
      <c r="D542">
        <v>667.18399999999997</v>
      </c>
    </row>
    <row r="543" spans="1:4">
      <c r="A543" t="s">
        <v>676</v>
      </c>
      <c r="B543">
        <v>2013</v>
      </c>
      <c r="C543" t="s">
        <v>19</v>
      </c>
      <c r="D543">
        <v>604.31899999999996</v>
      </c>
    </row>
    <row r="544" spans="1:4">
      <c r="A544" t="s">
        <v>676</v>
      </c>
      <c r="B544">
        <v>2013</v>
      </c>
      <c r="C544" t="s">
        <v>20</v>
      </c>
      <c r="D544">
        <v>642.87300000000005</v>
      </c>
    </row>
    <row r="545" spans="1:4">
      <c r="A545" t="s">
        <v>676</v>
      </c>
      <c r="B545">
        <v>2012</v>
      </c>
      <c r="C545" t="s">
        <v>21</v>
      </c>
      <c r="D545">
        <v>1884.62</v>
      </c>
    </row>
    <row r="546" spans="1:4">
      <c r="A546" t="s">
        <v>676</v>
      </c>
      <c r="B546">
        <v>2012</v>
      </c>
      <c r="C546" t="s">
        <v>8</v>
      </c>
      <c r="D546">
        <v>1659.3620000000001</v>
      </c>
    </row>
    <row r="547" spans="1:4">
      <c r="A547" t="s">
        <v>676</v>
      </c>
      <c r="B547">
        <v>2012</v>
      </c>
      <c r="C547" t="s">
        <v>19</v>
      </c>
      <c r="D547">
        <v>1242.55</v>
      </c>
    </row>
    <row r="548" spans="1:4">
      <c r="A548" t="s">
        <v>676</v>
      </c>
      <c r="B548">
        <v>2012</v>
      </c>
      <c r="C548" t="s">
        <v>20</v>
      </c>
      <c r="D548">
        <v>1465.538</v>
      </c>
    </row>
    <row r="549" spans="1:4">
      <c r="A549" t="s">
        <v>676</v>
      </c>
      <c r="B549">
        <v>2011</v>
      </c>
      <c r="C549" t="s">
        <v>21</v>
      </c>
      <c r="D549">
        <v>1474.8969999999999</v>
      </c>
    </row>
    <row r="550" spans="1:4">
      <c r="A550" t="s">
        <v>676</v>
      </c>
      <c r="B550">
        <v>2011</v>
      </c>
      <c r="C550" t="s">
        <v>8</v>
      </c>
      <c r="D550">
        <v>836.45799999999997</v>
      </c>
    </row>
    <row r="551" spans="1:4">
      <c r="A551" t="s">
        <v>676</v>
      </c>
      <c r="B551">
        <v>2011</v>
      </c>
      <c r="C551" t="s">
        <v>19</v>
      </c>
      <c r="D551">
        <v>1287.4449999999999</v>
      </c>
    </row>
    <row r="552" spans="1:4">
      <c r="A552" t="s">
        <v>676</v>
      </c>
      <c r="B552">
        <v>2011</v>
      </c>
      <c r="C552" t="s">
        <v>20</v>
      </c>
      <c r="D552">
        <v>965.64</v>
      </c>
    </row>
    <row r="553" spans="1:4">
      <c r="A553" t="s">
        <v>676</v>
      </c>
      <c r="B553">
        <v>2010</v>
      </c>
      <c r="C553" t="s">
        <v>21</v>
      </c>
      <c r="D553">
        <v>812.56299999999999</v>
      </c>
    </row>
    <row r="554" spans="1:4">
      <c r="A554" t="s">
        <v>676</v>
      </c>
      <c r="B554">
        <v>2010</v>
      </c>
      <c r="C554" t="s">
        <v>8</v>
      </c>
      <c r="D554">
        <v>472.75799999999998</v>
      </c>
    </row>
    <row r="555" spans="1:4">
      <c r="A555" t="s">
        <v>676</v>
      </c>
      <c r="B555">
        <v>2010</v>
      </c>
      <c r="C555" t="s">
        <v>19</v>
      </c>
      <c r="D555">
        <v>206.74100000000001</v>
      </c>
    </row>
    <row r="556" spans="1:4">
      <c r="A556" t="s">
        <v>676</v>
      </c>
      <c r="B556">
        <v>2010</v>
      </c>
      <c r="C556" t="s">
        <v>20</v>
      </c>
      <c r="D556">
        <v>171.99100000000001</v>
      </c>
    </row>
    <row r="557" spans="1:4">
      <c r="A557" t="s">
        <v>676</v>
      </c>
      <c r="B557">
        <v>2009</v>
      </c>
      <c r="C557" t="s">
        <v>21</v>
      </c>
      <c r="D557">
        <v>133.46600000000001</v>
      </c>
    </row>
    <row r="558" spans="1:4">
      <c r="A558" t="s">
        <v>676</v>
      </c>
      <c r="B558">
        <v>2009</v>
      </c>
      <c r="C558" t="s">
        <v>8</v>
      </c>
      <c r="D558">
        <v>50</v>
      </c>
    </row>
    <row r="559" spans="1:4">
      <c r="A559" t="s">
        <v>677</v>
      </c>
      <c r="B559">
        <v>2024</v>
      </c>
      <c r="C559" t="s">
        <v>8</v>
      </c>
      <c r="D559" t="s">
        <v>678</v>
      </c>
    </row>
    <row r="560" spans="1:4">
      <c r="A560" t="s">
        <v>677</v>
      </c>
      <c r="B560">
        <v>2024</v>
      </c>
      <c r="C560" t="s">
        <v>19</v>
      </c>
      <c r="D560">
        <v>1283.7894799999999</v>
      </c>
    </row>
    <row r="561" spans="1:4">
      <c r="A561" t="s">
        <v>677</v>
      </c>
      <c r="B561">
        <v>2024</v>
      </c>
      <c r="C561" t="s">
        <v>20</v>
      </c>
      <c r="D561">
        <v>3948.7150000000001</v>
      </c>
    </row>
    <row r="562" spans="1:4">
      <c r="A562" t="s">
        <v>677</v>
      </c>
      <c r="B562">
        <v>2023</v>
      </c>
      <c r="C562" t="s">
        <v>21</v>
      </c>
      <c r="D562">
        <v>3314.9459999999999</v>
      </c>
    </row>
    <row r="563" spans="1:4">
      <c r="A563" t="s">
        <v>677</v>
      </c>
      <c r="B563">
        <v>2023</v>
      </c>
      <c r="C563" t="s">
        <v>8</v>
      </c>
      <c r="D563">
        <v>3649.0749999999998</v>
      </c>
    </row>
    <row r="564" spans="1:4">
      <c r="A564" t="s">
        <v>677</v>
      </c>
      <c r="B564">
        <v>2023</v>
      </c>
      <c r="C564" t="s">
        <v>19</v>
      </c>
      <c r="D564">
        <v>3230.8980000000001</v>
      </c>
    </row>
    <row r="565" spans="1:4">
      <c r="A565" t="s">
        <v>677</v>
      </c>
      <c r="B565">
        <v>2023</v>
      </c>
      <c r="C565" t="s">
        <v>20</v>
      </c>
      <c r="D565">
        <v>3410.4380000000001</v>
      </c>
    </row>
    <row r="566" spans="1:4">
      <c r="A566" t="s">
        <v>677</v>
      </c>
      <c r="B566">
        <v>2022</v>
      </c>
      <c r="C566" t="s">
        <v>21</v>
      </c>
      <c r="D566">
        <v>2320.5830000000001</v>
      </c>
    </row>
    <row r="567" spans="1:4">
      <c r="A567" t="s">
        <v>677</v>
      </c>
      <c r="B567">
        <v>2022</v>
      </c>
      <c r="C567" t="s">
        <v>8</v>
      </c>
      <c r="D567">
        <v>2502.2730000000001</v>
      </c>
    </row>
    <row r="568" spans="1:4">
      <c r="A568" t="s">
        <v>677</v>
      </c>
      <c r="B568">
        <v>2022</v>
      </c>
      <c r="C568" t="s">
        <v>19</v>
      </c>
      <c r="D568">
        <v>2162.4740000000002</v>
      </c>
    </row>
    <row r="569" spans="1:4">
      <c r="A569" t="s">
        <v>677</v>
      </c>
      <c r="B569">
        <v>2022</v>
      </c>
      <c r="C569" t="s">
        <v>20</v>
      </c>
      <c r="D569">
        <v>3020.1759999999999</v>
      </c>
    </row>
    <row r="570" spans="1:4">
      <c r="A570" t="s">
        <v>677</v>
      </c>
      <c r="B570">
        <v>2021</v>
      </c>
      <c r="C570" t="s">
        <v>21</v>
      </c>
      <c r="D570">
        <v>1847.1959999999999</v>
      </c>
    </row>
    <row r="571" spans="1:4">
      <c r="A571" t="s">
        <v>677</v>
      </c>
      <c r="B571">
        <v>2021</v>
      </c>
      <c r="C571" t="s">
        <v>8</v>
      </c>
      <c r="D571">
        <v>1832.223</v>
      </c>
    </row>
    <row r="572" spans="1:4">
      <c r="A572" t="s">
        <v>677</v>
      </c>
      <c r="B572">
        <v>2021</v>
      </c>
      <c r="C572" t="s">
        <v>19</v>
      </c>
      <c r="D572">
        <v>1367.3689999999999</v>
      </c>
    </row>
    <row r="573" spans="1:4">
      <c r="A573" t="s">
        <v>677</v>
      </c>
      <c r="B573">
        <v>2021</v>
      </c>
      <c r="C573" t="s">
        <v>20</v>
      </c>
      <c r="D573">
        <v>1317.76</v>
      </c>
    </row>
    <row r="574" spans="1:4">
      <c r="A574" t="s">
        <v>677</v>
      </c>
      <c r="B574">
        <v>2020</v>
      </c>
      <c r="C574" t="s">
        <v>21</v>
      </c>
      <c r="D574">
        <v>1403.78</v>
      </c>
    </row>
    <row r="575" spans="1:4">
      <c r="A575" t="s">
        <v>677</v>
      </c>
      <c r="B575">
        <v>2020</v>
      </c>
      <c r="C575" t="s">
        <v>8</v>
      </c>
      <c r="D575">
        <v>1483.635</v>
      </c>
    </row>
    <row r="576" spans="1:4">
      <c r="A576" t="s">
        <v>677</v>
      </c>
      <c r="B576">
        <v>2020</v>
      </c>
      <c r="C576" t="s">
        <v>19</v>
      </c>
      <c r="D576">
        <v>1227.95</v>
      </c>
    </row>
    <row r="577" spans="1:4">
      <c r="A577" t="s">
        <v>677</v>
      </c>
      <c r="B577">
        <v>2020</v>
      </c>
      <c r="C577" t="s">
        <v>20</v>
      </c>
      <c r="D577">
        <v>1428.7669999999998</v>
      </c>
    </row>
    <row r="578" spans="1:4">
      <c r="A578" t="s">
        <v>677</v>
      </c>
      <c r="B578">
        <v>2019</v>
      </c>
      <c r="C578" t="s">
        <v>21</v>
      </c>
      <c r="D578">
        <v>1242.923</v>
      </c>
    </row>
    <row r="579" spans="1:4">
      <c r="A579" t="s">
        <v>677</v>
      </c>
      <c r="B579">
        <v>2019</v>
      </c>
      <c r="C579" t="s">
        <v>8</v>
      </c>
      <c r="D579">
        <v>1153.1959999999999</v>
      </c>
    </row>
    <row r="580" spans="1:4">
      <c r="A580" t="s">
        <v>677</v>
      </c>
      <c r="B580">
        <v>2019</v>
      </c>
      <c r="C580" t="s">
        <v>19</v>
      </c>
      <c r="D580">
        <v>983.35479999999995</v>
      </c>
    </row>
    <row r="581" spans="1:4">
      <c r="A581" t="s">
        <v>677</v>
      </c>
      <c r="B581">
        <v>2019</v>
      </c>
      <c r="C581" t="s">
        <v>20</v>
      </c>
      <c r="D581">
        <v>1062.636</v>
      </c>
    </row>
    <row r="582" spans="1:4">
      <c r="A582" t="s">
        <v>677</v>
      </c>
      <c r="B582">
        <v>2018</v>
      </c>
      <c r="C582" t="s">
        <v>21</v>
      </c>
      <c r="D582">
        <v>1116.03</v>
      </c>
    </row>
    <row r="583" spans="1:4">
      <c r="A583" t="s">
        <v>677</v>
      </c>
      <c r="B583">
        <v>2018</v>
      </c>
      <c r="C583" t="s">
        <v>8</v>
      </c>
      <c r="D583">
        <v>1127.1479999999999</v>
      </c>
    </row>
    <row r="584" spans="1:4">
      <c r="A584" t="s">
        <v>677</v>
      </c>
      <c r="B584">
        <v>2018</v>
      </c>
      <c r="C584" t="s">
        <v>19</v>
      </c>
      <c r="D584">
        <v>924.39300000000003</v>
      </c>
    </row>
    <row r="585" spans="1:4">
      <c r="A585" t="s">
        <v>677</v>
      </c>
      <c r="B585">
        <v>2018</v>
      </c>
      <c r="C585" t="s">
        <v>20</v>
      </c>
      <c r="D585">
        <v>985.78099999999995</v>
      </c>
    </row>
    <row r="586" spans="1:4">
      <c r="A586" t="s">
        <v>677</v>
      </c>
      <c r="B586">
        <v>2017</v>
      </c>
      <c r="C586" t="s">
        <v>21</v>
      </c>
      <c r="D586">
        <v>972.13800000000003</v>
      </c>
    </row>
    <row r="587" spans="1:4">
      <c r="A587" t="s">
        <v>677</v>
      </c>
      <c r="B587">
        <v>2017</v>
      </c>
      <c r="C587" t="s">
        <v>8</v>
      </c>
      <c r="D587">
        <v>907.11260000000004</v>
      </c>
    </row>
    <row r="588" spans="1:4">
      <c r="A588" t="s">
        <v>677</v>
      </c>
      <c r="B588">
        <v>2017</v>
      </c>
      <c r="C588" t="s">
        <v>19</v>
      </c>
      <c r="D588">
        <v>741.89099999999996</v>
      </c>
    </row>
    <row r="589" spans="1:4">
      <c r="A589" t="s">
        <v>677</v>
      </c>
      <c r="B589">
        <v>2017</v>
      </c>
      <c r="C589" t="s">
        <v>20</v>
      </c>
      <c r="D589">
        <v>860.86990600000001</v>
      </c>
    </row>
    <row r="590" spans="1:4">
      <c r="A590" t="s">
        <v>677</v>
      </c>
      <c r="B590">
        <v>2016</v>
      </c>
      <c r="C590" t="s">
        <v>21</v>
      </c>
      <c r="D590">
        <v>758.23199999999997</v>
      </c>
    </row>
    <row r="591" spans="1:4">
      <c r="A591" t="s">
        <v>677</v>
      </c>
      <c r="B591">
        <v>2016</v>
      </c>
      <c r="C591" t="s">
        <v>8</v>
      </c>
      <c r="D591">
        <v>723.56799999999998</v>
      </c>
    </row>
    <row r="592" spans="1:4">
      <c r="A592" t="s">
        <v>677</v>
      </c>
      <c r="B592">
        <v>2016</v>
      </c>
      <c r="C592" t="s">
        <v>19</v>
      </c>
      <c r="D592">
        <v>579.6</v>
      </c>
    </row>
    <row r="593" spans="1:4">
      <c r="A593" t="s">
        <v>677</v>
      </c>
      <c r="B593">
        <v>2016</v>
      </c>
      <c r="C593" t="s">
        <v>20</v>
      </c>
      <c r="D593">
        <v>581</v>
      </c>
    </row>
    <row r="594" spans="1:4">
      <c r="A594" t="s">
        <v>677</v>
      </c>
      <c r="B594">
        <v>2015</v>
      </c>
      <c r="C594" t="s">
        <v>21</v>
      </c>
      <c r="D594">
        <v>611.10799999999995</v>
      </c>
    </row>
    <row r="595" spans="1:4">
      <c r="A595" t="s">
        <v>677</v>
      </c>
      <c r="B595">
        <v>2015</v>
      </c>
      <c r="C595" t="s">
        <v>8</v>
      </c>
      <c r="D595">
        <v>548.11841935483869</v>
      </c>
    </row>
    <row r="596" spans="1:4">
      <c r="A596" t="s">
        <v>677</v>
      </c>
      <c r="B596">
        <v>2015</v>
      </c>
      <c r="C596" t="s">
        <v>19</v>
      </c>
      <c r="D596">
        <v>481.24838709677414</v>
      </c>
    </row>
    <row r="597" spans="1:4">
      <c r="A597" t="s">
        <v>677</v>
      </c>
      <c r="B597">
        <v>2015</v>
      </c>
      <c r="C597" t="s">
        <v>20</v>
      </c>
      <c r="D597">
        <v>452.4860000000001</v>
      </c>
    </row>
    <row r="598" spans="1:4">
      <c r="A598" t="s">
        <v>677</v>
      </c>
      <c r="B598">
        <v>2014</v>
      </c>
      <c r="C598" t="s">
        <v>21</v>
      </c>
      <c r="D598">
        <v>377.98700000000002</v>
      </c>
    </row>
    <row r="599" spans="1:4">
      <c r="A599" t="s">
        <v>677</v>
      </c>
      <c r="B599">
        <v>2014</v>
      </c>
      <c r="C599" t="s">
        <v>8</v>
      </c>
      <c r="D599">
        <v>347.68799999999999</v>
      </c>
    </row>
    <row r="600" spans="1:4">
      <c r="A600" t="s">
        <v>677</v>
      </c>
      <c r="B600">
        <v>2014</v>
      </c>
      <c r="C600" t="s">
        <v>19</v>
      </c>
      <c r="D600">
        <v>403.3177</v>
      </c>
    </row>
    <row r="601" spans="1:4">
      <c r="A601" t="s">
        <v>677</v>
      </c>
      <c r="B601">
        <v>2014</v>
      </c>
      <c r="C601" t="s">
        <v>20</v>
      </c>
      <c r="D601">
        <v>245.267</v>
      </c>
    </row>
    <row r="602" spans="1:4">
      <c r="A602" t="s">
        <v>10</v>
      </c>
      <c r="B602">
        <v>2024</v>
      </c>
      <c r="C602" t="s">
        <v>8</v>
      </c>
      <c r="D602">
        <v>48487.217830000001</v>
      </c>
    </row>
    <row r="603" spans="1:4">
      <c r="A603" t="s">
        <v>10</v>
      </c>
      <c r="B603">
        <v>2024</v>
      </c>
      <c r="C603" t="s">
        <v>19</v>
      </c>
      <c r="D603">
        <v>50111.417260000002</v>
      </c>
    </row>
    <row r="604" spans="1:4">
      <c r="A604" t="s">
        <v>10</v>
      </c>
      <c r="B604">
        <v>2024</v>
      </c>
      <c r="C604" t="s">
        <v>20</v>
      </c>
      <c r="D604">
        <v>47984.235999999997</v>
      </c>
    </row>
    <row r="605" spans="1:4">
      <c r="A605" t="s">
        <v>10</v>
      </c>
      <c r="B605">
        <v>2023</v>
      </c>
      <c r="C605" t="s">
        <v>21</v>
      </c>
      <c r="D605">
        <v>45809.055999999997</v>
      </c>
    </row>
    <row r="606" spans="1:4">
      <c r="A606" t="s">
        <v>10</v>
      </c>
      <c r="B606">
        <v>2023</v>
      </c>
      <c r="C606" t="s">
        <v>8</v>
      </c>
      <c r="D606">
        <v>46027.252024391979</v>
      </c>
    </row>
    <row r="607" spans="1:4">
      <c r="A607" t="s">
        <v>10</v>
      </c>
      <c r="B607">
        <v>2023</v>
      </c>
      <c r="C607" t="s">
        <v>19</v>
      </c>
      <c r="D607">
        <v>41758.273999999998</v>
      </c>
    </row>
    <row r="608" spans="1:4">
      <c r="A608" t="s">
        <v>10</v>
      </c>
      <c r="B608">
        <v>2023</v>
      </c>
      <c r="C608" t="s">
        <v>20</v>
      </c>
      <c r="D608">
        <v>3825.556</v>
      </c>
    </row>
    <row r="609" spans="1:4">
      <c r="A609" t="s">
        <v>10</v>
      </c>
      <c r="B609">
        <v>2022</v>
      </c>
      <c r="C609" t="s">
        <v>21</v>
      </c>
      <c r="D609">
        <v>37976.050999999999</v>
      </c>
    </row>
    <row r="610" spans="1:4">
      <c r="A610" t="s">
        <v>10</v>
      </c>
      <c r="B610">
        <v>2022</v>
      </c>
      <c r="C610" t="s">
        <v>8</v>
      </c>
      <c r="D610">
        <v>30238.361000000001</v>
      </c>
    </row>
    <row r="611" spans="1:4">
      <c r="A611" t="s">
        <v>10</v>
      </c>
      <c r="B611">
        <v>2022</v>
      </c>
      <c r="C611" t="s">
        <v>19</v>
      </c>
      <c r="D611">
        <v>32445.813999999998</v>
      </c>
    </row>
    <row r="612" spans="1:4">
      <c r="A612" t="s">
        <v>10</v>
      </c>
      <c r="B612">
        <v>2022</v>
      </c>
      <c r="C612" t="s">
        <v>20</v>
      </c>
      <c r="D612">
        <v>28407.317999999999</v>
      </c>
    </row>
    <row r="613" spans="1:4">
      <c r="A613" t="s">
        <v>10</v>
      </c>
      <c r="B613">
        <v>2021</v>
      </c>
      <c r="C613" t="s">
        <v>21</v>
      </c>
      <c r="D613">
        <v>34129.843999999997</v>
      </c>
    </row>
    <row r="614" spans="1:4">
      <c r="A614" t="s">
        <v>10</v>
      </c>
      <c r="B614">
        <v>2021</v>
      </c>
      <c r="C614" t="s">
        <v>8</v>
      </c>
      <c r="D614">
        <v>29656.913</v>
      </c>
    </row>
    <row r="615" spans="1:4">
      <c r="A615" t="s">
        <v>10</v>
      </c>
      <c r="B615">
        <v>2021</v>
      </c>
      <c r="C615" t="s">
        <v>19</v>
      </c>
      <c r="D615">
        <v>28831.116999999998</v>
      </c>
    </row>
    <row r="616" spans="1:4">
      <c r="A616" t="s">
        <v>10</v>
      </c>
      <c r="B616">
        <v>2021</v>
      </c>
      <c r="C616" t="s">
        <v>20</v>
      </c>
      <c r="D616">
        <v>28063.163</v>
      </c>
    </row>
    <row r="617" spans="1:4">
      <c r="A617" t="s">
        <v>10</v>
      </c>
      <c r="B617">
        <v>2020</v>
      </c>
      <c r="C617" t="s">
        <v>21</v>
      </c>
      <c r="D617">
        <v>25235.543000000001</v>
      </c>
    </row>
    <row r="618" spans="1:4">
      <c r="A618" t="s">
        <v>10</v>
      </c>
      <c r="B618">
        <v>2020</v>
      </c>
      <c r="C618" t="s">
        <v>8</v>
      </c>
      <c r="D618">
        <v>22760.873</v>
      </c>
    </row>
    <row r="619" spans="1:4">
      <c r="A619" t="s">
        <v>10</v>
      </c>
      <c r="B619">
        <v>2020</v>
      </c>
      <c r="C619" t="s">
        <v>19</v>
      </c>
      <c r="D619">
        <v>22799.502</v>
      </c>
    </row>
    <row r="620" spans="1:4">
      <c r="A620" t="s">
        <v>10</v>
      </c>
      <c r="B620">
        <v>2020</v>
      </c>
      <c r="C620" t="s">
        <v>20</v>
      </c>
      <c r="D620">
        <v>23239.99</v>
      </c>
    </row>
    <row r="621" spans="1:4">
      <c r="A621" t="s">
        <v>10</v>
      </c>
      <c r="B621">
        <v>2019</v>
      </c>
      <c r="C621" t="s">
        <v>21</v>
      </c>
      <c r="D621">
        <v>22080.035000000003</v>
      </c>
    </row>
    <row r="622" spans="1:4">
      <c r="A622" t="s">
        <v>10</v>
      </c>
      <c r="B622">
        <v>2019</v>
      </c>
      <c r="C622" t="s">
        <v>8</v>
      </c>
      <c r="D622">
        <v>22193.357</v>
      </c>
    </row>
    <row r="623" spans="1:4">
      <c r="A623" t="s">
        <v>10</v>
      </c>
      <c r="B623">
        <v>2019</v>
      </c>
      <c r="C623" t="s">
        <v>19</v>
      </c>
      <c r="D623">
        <v>20660.436724597992</v>
      </c>
    </row>
    <row r="624" spans="1:4">
      <c r="A624" t="s">
        <v>10</v>
      </c>
      <c r="B624">
        <v>2019</v>
      </c>
      <c r="C624" t="s">
        <v>20</v>
      </c>
      <c r="D624">
        <v>16753.758999999998</v>
      </c>
    </row>
    <row r="625" spans="1:4">
      <c r="A625" t="s">
        <v>10</v>
      </c>
      <c r="B625">
        <v>2018</v>
      </c>
      <c r="C625" t="s">
        <v>21</v>
      </c>
      <c r="D625">
        <v>20533.255000000001</v>
      </c>
    </row>
    <row r="626" spans="1:4">
      <c r="A626" t="s">
        <v>10</v>
      </c>
      <c r="B626">
        <v>2018</v>
      </c>
      <c r="C626" t="s">
        <v>8</v>
      </c>
      <c r="D626">
        <v>19267.337052178002</v>
      </c>
    </row>
    <row r="627" spans="1:4">
      <c r="A627" t="s">
        <v>10</v>
      </c>
      <c r="B627">
        <v>2018</v>
      </c>
      <c r="C627" t="s">
        <v>19</v>
      </c>
      <c r="D627">
        <v>15111.698</v>
      </c>
    </row>
    <row r="628" spans="1:4">
      <c r="A628" t="s">
        <v>10</v>
      </c>
      <c r="B628">
        <v>2018</v>
      </c>
      <c r="C628" t="s">
        <v>20</v>
      </c>
      <c r="D628">
        <v>13222.27</v>
      </c>
    </row>
    <row r="629" spans="1:4">
      <c r="A629" t="s">
        <v>10</v>
      </c>
      <c r="B629">
        <v>2017</v>
      </c>
      <c r="C629" t="s">
        <v>21</v>
      </c>
      <c r="D629">
        <v>16631.169999999998</v>
      </c>
    </row>
    <row r="630" spans="1:4">
      <c r="A630" t="s">
        <v>10</v>
      </c>
      <c r="B630">
        <v>2017</v>
      </c>
      <c r="C630" t="s">
        <v>8</v>
      </c>
      <c r="D630">
        <v>12380.074627751992</v>
      </c>
    </row>
    <row r="631" spans="1:4">
      <c r="A631" t="s">
        <v>10</v>
      </c>
      <c r="B631">
        <v>2017</v>
      </c>
      <c r="C631" t="s">
        <v>19</v>
      </c>
      <c r="D631">
        <v>10645.883999999998</v>
      </c>
    </row>
    <row r="632" spans="1:4">
      <c r="A632" t="s">
        <v>10</v>
      </c>
      <c r="B632">
        <v>2017</v>
      </c>
      <c r="C632" t="s">
        <v>20</v>
      </c>
      <c r="D632">
        <v>6502.44</v>
      </c>
    </row>
    <row r="633" spans="1:4">
      <c r="A633" t="s">
        <v>10</v>
      </c>
      <c r="B633">
        <v>2016</v>
      </c>
      <c r="C633" t="s">
        <v>21</v>
      </c>
      <c r="D633">
        <v>3468.5210000000002</v>
      </c>
    </row>
    <row r="634" spans="1:4">
      <c r="A634" t="s">
        <v>10</v>
      </c>
      <c r="B634">
        <v>2016</v>
      </c>
      <c r="C634" t="s">
        <v>8</v>
      </c>
      <c r="D634">
        <v>2937.1460000000002</v>
      </c>
    </row>
    <row r="635" spans="1:4">
      <c r="A635" t="s">
        <v>10</v>
      </c>
      <c r="B635">
        <v>2016</v>
      </c>
      <c r="C635" t="s">
        <v>19</v>
      </c>
      <c r="D635">
        <v>2765.0600000000004</v>
      </c>
    </row>
    <row r="636" spans="1:4">
      <c r="A636" t="s">
        <v>10</v>
      </c>
      <c r="B636">
        <v>2016</v>
      </c>
      <c r="C636" t="s">
        <v>20</v>
      </c>
      <c r="D636">
        <v>2046</v>
      </c>
    </row>
    <row r="637" spans="1:4">
      <c r="A637" t="s">
        <v>10</v>
      </c>
      <c r="B637">
        <v>2015</v>
      </c>
      <c r="C637" t="s">
        <v>21</v>
      </c>
      <c r="D637">
        <v>2357.5590000000002</v>
      </c>
    </row>
    <row r="638" spans="1:4">
      <c r="A638" t="s">
        <v>10</v>
      </c>
      <c r="B638">
        <v>2015</v>
      </c>
      <c r="C638" t="s">
        <v>8</v>
      </c>
      <c r="D638">
        <v>2327.2479354838706</v>
      </c>
    </row>
    <row r="639" spans="1:4">
      <c r="A639" t="s">
        <v>10</v>
      </c>
      <c r="B639">
        <v>2015</v>
      </c>
      <c r="C639" t="s">
        <v>19</v>
      </c>
      <c r="D639">
        <v>1776.8509677419354</v>
      </c>
    </row>
    <row r="640" spans="1:4">
      <c r="A640" t="s">
        <v>10</v>
      </c>
      <c r="B640">
        <v>2015</v>
      </c>
      <c r="C640" t="s">
        <v>20</v>
      </c>
      <c r="D640">
        <v>2014.4390000000003</v>
      </c>
    </row>
    <row r="641" spans="1:4">
      <c r="A641" t="s">
        <v>10</v>
      </c>
      <c r="B641">
        <v>2014</v>
      </c>
      <c r="C641" t="s">
        <v>21</v>
      </c>
      <c r="D641">
        <v>1610.1559999999999</v>
      </c>
    </row>
    <row r="642" spans="1:4">
      <c r="A642" t="s">
        <v>10</v>
      </c>
      <c r="B642">
        <v>2014</v>
      </c>
      <c r="C642" t="s">
        <v>8</v>
      </c>
      <c r="D642">
        <v>1463.095</v>
      </c>
    </row>
    <row r="643" spans="1:4">
      <c r="A643" t="s">
        <v>10</v>
      </c>
      <c r="B643">
        <v>2014</v>
      </c>
      <c r="C643" t="s">
        <v>19</v>
      </c>
      <c r="D643">
        <v>1295</v>
      </c>
    </row>
    <row r="644" spans="1:4">
      <c r="A644" t="s">
        <v>10</v>
      </c>
      <c r="B644">
        <v>2014</v>
      </c>
      <c r="C644" t="s">
        <v>20</v>
      </c>
      <c r="D644">
        <v>1198.126</v>
      </c>
    </row>
    <row r="645" spans="1:4">
      <c r="A645" t="s">
        <v>10</v>
      </c>
      <c r="B645">
        <v>2013</v>
      </c>
      <c r="C645" t="s">
        <v>21</v>
      </c>
      <c r="D645">
        <v>1019.3409999999998</v>
      </c>
    </row>
    <row r="646" spans="1:4">
      <c r="A646" t="s">
        <v>10</v>
      </c>
      <c r="B646">
        <v>2013</v>
      </c>
      <c r="C646" t="s">
        <v>8</v>
      </c>
      <c r="D646">
        <v>906.72500000000002</v>
      </c>
    </row>
    <row r="647" spans="1:4">
      <c r="A647" t="s">
        <v>10</v>
      </c>
      <c r="B647">
        <v>2013</v>
      </c>
      <c r="C647" t="s">
        <v>19</v>
      </c>
      <c r="D647">
        <v>150.38399999999999</v>
      </c>
    </row>
    <row r="648" spans="1:4">
      <c r="A648" t="s">
        <v>23</v>
      </c>
      <c r="B648">
        <v>2024</v>
      </c>
      <c r="C648" t="s">
        <v>8</v>
      </c>
      <c r="D648">
        <v>7524.459170000001</v>
      </c>
    </row>
    <row r="649" spans="1:4">
      <c r="A649" t="s">
        <v>23</v>
      </c>
      <c r="B649">
        <v>2024</v>
      </c>
      <c r="C649" t="s">
        <v>19</v>
      </c>
      <c r="D649">
        <v>4486.0770000000002</v>
      </c>
    </row>
    <row r="650" spans="1:4">
      <c r="A650" t="s">
        <v>23</v>
      </c>
      <c r="B650">
        <v>2024</v>
      </c>
      <c r="C650" t="s">
        <v>20</v>
      </c>
      <c r="D650">
        <v>4764.1260000000002</v>
      </c>
    </row>
    <row r="651" spans="1:4">
      <c r="A651" t="s">
        <v>23</v>
      </c>
      <c r="B651">
        <v>2023</v>
      </c>
      <c r="C651" t="s">
        <v>21</v>
      </c>
      <c r="D651">
        <v>3532.9430000000002</v>
      </c>
    </row>
    <row r="652" spans="1:4">
      <c r="A652" t="s">
        <v>23</v>
      </c>
      <c r="B652">
        <v>2023</v>
      </c>
      <c r="C652" t="s">
        <v>8</v>
      </c>
      <c r="D652">
        <v>2241.1603799999998</v>
      </c>
    </row>
    <row r="653" spans="1:4">
      <c r="A653" t="s">
        <v>23</v>
      </c>
      <c r="B653">
        <v>2023</v>
      </c>
      <c r="C653" t="s">
        <v>19</v>
      </c>
      <c r="D653">
        <v>1759.4960000000001</v>
      </c>
    </row>
    <row r="654" spans="1:4">
      <c r="A654" t="s">
        <v>23</v>
      </c>
      <c r="B654">
        <v>2023</v>
      </c>
      <c r="C654" t="s">
        <v>20</v>
      </c>
      <c r="D654">
        <v>1895.297</v>
      </c>
    </row>
    <row r="655" spans="1:4">
      <c r="A655" t="s">
        <v>23</v>
      </c>
      <c r="B655">
        <v>2022</v>
      </c>
      <c r="C655" t="s">
        <v>21</v>
      </c>
      <c r="D655">
        <v>2905.884</v>
      </c>
    </row>
    <row r="656" spans="1:4">
      <c r="A656" t="s">
        <v>23</v>
      </c>
      <c r="B656">
        <v>2022</v>
      </c>
      <c r="C656" t="s">
        <v>8</v>
      </c>
      <c r="D656">
        <v>3540.4949999999999</v>
      </c>
    </row>
    <row r="657" spans="1:4">
      <c r="A657" t="s">
        <v>23</v>
      </c>
      <c r="B657">
        <v>2022</v>
      </c>
      <c r="C657" t="s">
        <v>19</v>
      </c>
      <c r="D657">
        <v>4248.1279999999997</v>
      </c>
    </row>
    <row r="658" spans="1:4">
      <c r="A658" t="s">
        <v>23</v>
      </c>
      <c r="B658">
        <v>2022</v>
      </c>
      <c r="C658" t="s">
        <v>20</v>
      </c>
      <c r="D658">
        <v>4663.4610000000002</v>
      </c>
    </row>
    <row r="659" spans="1:4">
      <c r="A659" t="s">
        <v>23</v>
      </c>
      <c r="B659">
        <v>2021</v>
      </c>
      <c r="C659" t="s">
        <v>21</v>
      </c>
      <c r="D659">
        <v>2351.5880000000002</v>
      </c>
    </row>
    <row r="660" spans="1:4">
      <c r="A660" t="s">
        <v>23</v>
      </c>
      <c r="B660">
        <v>2021</v>
      </c>
      <c r="C660" t="s">
        <v>8</v>
      </c>
      <c r="D660">
        <v>1206.319</v>
      </c>
    </row>
    <row r="661" spans="1:4">
      <c r="A661" t="s">
        <v>23</v>
      </c>
      <c r="B661">
        <v>2021</v>
      </c>
      <c r="C661" t="s">
        <v>19</v>
      </c>
      <c r="D661">
        <v>1511.7239999999999</v>
      </c>
    </row>
    <row r="662" spans="1:4">
      <c r="A662" s="361" t="s">
        <v>23</v>
      </c>
      <c r="B662" s="361">
        <v>2021</v>
      </c>
      <c r="C662" s="361" t="s">
        <v>20</v>
      </c>
      <c r="D662" s="361">
        <v>1671.778</v>
      </c>
    </row>
    <row r="663" spans="1:4">
      <c r="A663" s="361" t="s">
        <v>23</v>
      </c>
      <c r="B663" s="361">
        <v>2020</v>
      </c>
      <c r="C663" s="361" t="s">
        <v>21</v>
      </c>
      <c r="D663" s="361">
        <v>1455.1980000000001</v>
      </c>
    </row>
    <row r="664" spans="1:4">
      <c r="A664" s="361" t="s">
        <v>23</v>
      </c>
      <c r="B664" s="361">
        <v>2020</v>
      </c>
      <c r="C664" s="361" t="s">
        <v>8</v>
      </c>
      <c r="D664" s="361">
        <v>709.92899999999997</v>
      </c>
    </row>
    <row r="665" spans="1:4">
      <c r="A665" s="361" t="s">
        <v>23</v>
      </c>
      <c r="B665" s="361">
        <v>2020</v>
      </c>
      <c r="C665" s="361" t="s">
        <v>19</v>
      </c>
      <c r="D665" s="361">
        <v>586.03300000000002</v>
      </c>
    </row>
    <row r="666" spans="1:4">
      <c r="A666" s="361" t="s">
        <v>23</v>
      </c>
      <c r="B666" s="361">
        <v>2020</v>
      </c>
      <c r="C666" s="361" t="s">
        <v>20</v>
      </c>
      <c r="D666" s="361">
        <v>895.14099999999996</v>
      </c>
    </row>
    <row r="667" spans="1:4">
      <c r="A667" s="361" t="s">
        <v>23</v>
      </c>
      <c r="B667" s="361">
        <v>2019</v>
      </c>
      <c r="C667" s="361" t="s">
        <v>21</v>
      </c>
      <c r="D667" s="361">
        <v>1508.8869999999999</v>
      </c>
    </row>
    <row r="668" spans="1:4">
      <c r="A668" s="361" t="s">
        <v>23</v>
      </c>
      <c r="B668" s="361">
        <v>2019</v>
      </c>
      <c r="C668" s="361" t="s">
        <v>8</v>
      </c>
      <c r="D668" s="361">
        <v>1225.425</v>
      </c>
    </row>
    <row r="669" spans="1:4">
      <c r="A669" s="361" t="s">
        <v>23</v>
      </c>
      <c r="B669" s="361">
        <v>2019</v>
      </c>
      <c r="C669" s="361" t="s">
        <v>19</v>
      </c>
      <c r="D669" s="361">
        <v>1105.28</v>
      </c>
    </row>
    <row r="670" spans="1:4">
      <c r="A670" s="361" t="s">
        <v>521</v>
      </c>
      <c r="B670" s="361">
        <v>2024</v>
      </c>
      <c r="C670" s="361" t="s">
        <v>8</v>
      </c>
      <c r="D670" s="361">
        <v>510.86500000000001</v>
      </c>
    </row>
    <row r="671" spans="1:4">
      <c r="A671" s="361" t="s">
        <v>521</v>
      </c>
      <c r="B671" s="361">
        <v>2024</v>
      </c>
      <c r="C671" s="361" t="s">
        <v>19</v>
      </c>
      <c r="D671" s="361">
        <v>467.67</v>
      </c>
    </row>
    <row r="672" spans="1:4">
      <c r="A672" s="361" t="s">
        <v>521</v>
      </c>
      <c r="B672" s="361">
        <v>2024</v>
      </c>
      <c r="C672" s="361" t="s">
        <v>20</v>
      </c>
      <c r="D672" s="361">
        <v>0</v>
      </c>
    </row>
  </sheetData>
  <sortState ref="M4:M674">
    <sortCondition ref="M4"/>
  </sortState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9150-3CB3-4EDF-A025-1E654E0B3711}">
  <sheetPr published="0" codeName="Sheet18"/>
  <dimension ref="A1:E1042"/>
  <sheetViews>
    <sheetView workbookViewId="0">
      <selection activeCell="J10" sqref="J10"/>
    </sheetView>
  </sheetViews>
  <sheetFormatPr defaultRowHeight="14.5"/>
  <cols>
    <col min="1" max="1" width="24.7265625" bestFit="1" customWidth="1"/>
    <col min="2" max="2" width="9" bestFit="1" customWidth="1"/>
    <col min="3" max="3" width="7.1796875" bestFit="1" customWidth="1"/>
    <col min="4" max="4" width="10.1796875" bestFit="1" customWidth="1"/>
    <col min="5" max="5" width="12" bestFit="1" customWidth="1"/>
  </cols>
  <sheetData>
    <row r="1" spans="1:5">
      <c r="A1" t="s">
        <v>24</v>
      </c>
      <c r="B1" t="s">
        <v>752</v>
      </c>
      <c r="C1" t="s">
        <v>167</v>
      </c>
      <c r="D1" t="s">
        <v>48</v>
      </c>
      <c r="E1" t="s">
        <v>753</v>
      </c>
    </row>
    <row r="2" spans="1:5">
      <c r="A2" t="s">
        <v>680</v>
      </c>
      <c r="B2" t="s">
        <v>211</v>
      </c>
      <c r="C2">
        <v>2024</v>
      </c>
      <c r="D2" t="s">
        <v>8</v>
      </c>
      <c r="E2">
        <v>405190.93125000002</v>
      </c>
    </row>
    <row r="3" spans="1:5">
      <c r="A3" t="s">
        <v>680</v>
      </c>
      <c r="B3" t="s">
        <v>211</v>
      </c>
      <c r="C3">
        <v>2024</v>
      </c>
      <c r="D3" t="s">
        <v>19</v>
      </c>
      <c r="E3">
        <v>382293.7072</v>
      </c>
    </row>
    <row r="4" spans="1:5">
      <c r="A4" t="s">
        <v>680</v>
      </c>
      <c r="B4" t="s">
        <v>211</v>
      </c>
      <c r="C4">
        <v>2024</v>
      </c>
      <c r="D4" t="s">
        <v>20</v>
      </c>
      <c r="E4">
        <v>371248.65899999999</v>
      </c>
    </row>
    <row r="5" spans="1:5">
      <c r="A5" t="s">
        <v>680</v>
      </c>
      <c r="B5" t="s">
        <v>211</v>
      </c>
      <c r="C5">
        <v>2023</v>
      </c>
      <c r="D5" t="s">
        <v>21</v>
      </c>
      <c r="E5">
        <v>364274.16200000001</v>
      </c>
    </row>
    <row r="6" spans="1:5">
      <c r="A6" t="s">
        <v>680</v>
      </c>
      <c r="B6" t="s">
        <v>211</v>
      </c>
      <c r="C6">
        <v>2023</v>
      </c>
      <c r="D6" t="s">
        <v>8</v>
      </c>
      <c r="E6">
        <v>359309.11200000002</v>
      </c>
    </row>
    <row r="7" spans="1:5">
      <c r="A7" t="s">
        <v>680</v>
      </c>
      <c r="B7" t="s">
        <v>211</v>
      </c>
      <c r="C7">
        <v>2023</v>
      </c>
      <c r="D7" t="s">
        <v>19</v>
      </c>
      <c r="E7">
        <v>343755.50300000003</v>
      </c>
    </row>
    <row r="8" spans="1:5">
      <c r="A8" t="s">
        <v>680</v>
      </c>
      <c r="B8" t="s">
        <v>211</v>
      </c>
      <c r="C8">
        <v>2023</v>
      </c>
      <c r="D8" t="s">
        <v>20</v>
      </c>
      <c r="E8">
        <v>336744.37300000002</v>
      </c>
    </row>
    <row r="9" spans="1:5">
      <c r="A9" t="s">
        <v>680</v>
      </c>
      <c r="B9" t="s">
        <v>211</v>
      </c>
      <c r="C9">
        <v>2022</v>
      </c>
      <c r="D9" t="s">
        <v>21</v>
      </c>
      <c r="E9">
        <v>331980.02899999998</v>
      </c>
    </row>
    <row r="10" spans="1:5">
      <c r="A10" t="s">
        <v>680</v>
      </c>
      <c r="B10" t="s">
        <v>211</v>
      </c>
      <c r="C10">
        <v>2022</v>
      </c>
      <c r="D10" t="s">
        <v>8</v>
      </c>
      <c r="E10">
        <v>329033.16100000002</v>
      </c>
    </row>
    <row r="11" spans="1:5">
      <c r="A11" t="s">
        <v>680</v>
      </c>
      <c r="B11" t="s">
        <v>211</v>
      </c>
      <c r="C11">
        <v>2022</v>
      </c>
      <c r="D11" t="s">
        <v>19</v>
      </c>
      <c r="E11">
        <v>318321.99</v>
      </c>
    </row>
    <row r="12" spans="1:5">
      <c r="A12" t="s">
        <v>680</v>
      </c>
      <c r="B12" t="s">
        <v>211</v>
      </c>
      <c r="C12">
        <v>2022</v>
      </c>
      <c r="D12" t="s">
        <v>20</v>
      </c>
      <c r="E12">
        <v>294978.71100000001</v>
      </c>
    </row>
    <row r="13" spans="1:5">
      <c r="A13" t="s">
        <v>680</v>
      </c>
      <c r="B13" t="s">
        <v>211</v>
      </c>
      <c r="C13">
        <v>2021</v>
      </c>
      <c r="D13" t="s">
        <v>21</v>
      </c>
      <c r="E13">
        <v>299434.32799999998</v>
      </c>
    </row>
    <row r="14" spans="1:5">
      <c r="A14" t="s">
        <v>680</v>
      </c>
      <c r="B14" t="s">
        <v>211</v>
      </c>
      <c r="C14">
        <v>2021</v>
      </c>
      <c r="D14" t="s">
        <v>8</v>
      </c>
      <c r="E14">
        <v>289290.185</v>
      </c>
    </row>
    <row r="15" spans="1:5">
      <c r="A15" t="s">
        <v>680</v>
      </c>
      <c r="B15" t="s">
        <v>211</v>
      </c>
      <c r="C15">
        <v>2021</v>
      </c>
      <c r="D15" t="s">
        <v>19</v>
      </c>
      <c r="E15">
        <v>286575.375</v>
      </c>
    </row>
    <row r="16" spans="1:5">
      <c r="A16" t="s">
        <v>680</v>
      </c>
      <c r="B16" t="s">
        <v>211</v>
      </c>
      <c r="C16">
        <v>2021</v>
      </c>
      <c r="D16" t="s">
        <v>20</v>
      </c>
      <c r="E16">
        <v>286574.62199999997</v>
      </c>
    </row>
    <row r="17" spans="1:5">
      <c r="A17" t="s">
        <v>680</v>
      </c>
      <c r="B17" t="s">
        <v>211</v>
      </c>
      <c r="C17">
        <v>2020</v>
      </c>
      <c r="D17" t="s">
        <v>21</v>
      </c>
      <c r="E17">
        <v>282391.93803327013</v>
      </c>
    </row>
    <row r="18" spans="1:5">
      <c r="A18" t="s">
        <v>680</v>
      </c>
      <c r="B18" t="s">
        <v>211</v>
      </c>
      <c r="C18">
        <v>2020</v>
      </c>
      <c r="D18" t="s">
        <v>8</v>
      </c>
      <c r="E18">
        <v>267239.39632381813</v>
      </c>
    </row>
    <row r="19" spans="1:5">
      <c r="A19" t="s">
        <v>680</v>
      </c>
      <c r="B19" t="s">
        <v>211</v>
      </c>
      <c r="C19">
        <v>2020</v>
      </c>
      <c r="D19" t="s">
        <v>19</v>
      </c>
      <c r="E19">
        <v>235461.34485716451</v>
      </c>
    </row>
    <row r="20" spans="1:5">
      <c r="A20" t="s">
        <v>680</v>
      </c>
      <c r="B20" t="s">
        <v>211</v>
      </c>
      <c r="C20">
        <v>2020</v>
      </c>
      <c r="D20" t="s">
        <v>20</v>
      </c>
      <c r="E20">
        <v>276248.58526591567</v>
      </c>
    </row>
    <row r="21" spans="1:5">
      <c r="A21" t="s">
        <v>680</v>
      </c>
      <c r="B21" t="s">
        <v>211</v>
      </c>
      <c r="C21">
        <v>2019</v>
      </c>
      <c r="D21" t="s">
        <v>21</v>
      </c>
      <c r="E21">
        <v>270437.47110000002</v>
      </c>
    </row>
    <row r="22" spans="1:5">
      <c r="A22" t="s">
        <v>680</v>
      </c>
      <c r="B22" t="s">
        <v>211</v>
      </c>
      <c r="C22">
        <v>2019</v>
      </c>
      <c r="D22" t="s">
        <v>8</v>
      </c>
      <c r="E22">
        <v>261021.954</v>
      </c>
    </row>
    <row r="23" spans="1:5">
      <c r="A23" t="s">
        <v>680</v>
      </c>
      <c r="B23" t="s">
        <v>211</v>
      </c>
      <c r="C23">
        <v>2019</v>
      </c>
      <c r="D23" t="s">
        <v>19</v>
      </c>
      <c r="E23">
        <v>252364.04337064401</v>
      </c>
    </row>
    <row r="24" spans="1:5">
      <c r="A24" t="s">
        <v>680</v>
      </c>
      <c r="B24" t="s">
        <v>211</v>
      </c>
      <c r="C24">
        <v>2019</v>
      </c>
      <c r="D24" t="s">
        <v>20</v>
      </c>
      <c r="E24">
        <v>255082.24400000001</v>
      </c>
    </row>
    <row r="25" spans="1:5">
      <c r="A25" t="s">
        <v>680</v>
      </c>
      <c r="B25" t="s">
        <v>211</v>
      </c>
      <c r="C25">
        <v>2018</v>
      </c>
      <c r="D25" t="s">
        <v>21</v>
      </c>
      <c r="E25">
        <v>258098.90909999999</v>
      </c>
    </row>
    <row r="26" spans="1:5">
      <c r="A26" t="s">
        <v>680</v>
      </c>
      <c r="B26" t="s">
        <v>211</v>
      </c>
      <c r="C26">
        <v>2018</v>
      </c>
      <c r="D26" t="s">
        <v>8</v>
      </c>
      <c r="E26">
        <v>250267.93381405136</v>
      </c>
    </row>
    <row r="27" spans="1:5">
      <c r="A27" t="s">
        <v>680</v>
      </c>
      <c r="B27" t="s">
        <v>211</v>
      </c>
      <c r="C27">
        <v>2018</v>
      </c>
      <c r="D27" t="s">
        <v>19</v>
      </c>
      <c r="E27">
        <v>241393.033</v>
      </c>
    </row>
    <row r="28" spans="1:5">
      <c r="A28" t="s">
        <v>680</v>
      </c>
      <c r="B28" t="s">
        <v>211</v>
      </c>
      <c r="C28">
        <v>2018</v>
      </c>
      <c r="D28" t="s">
        <v>20</v>
      </c>
      <c r="E28">
        <v>242066.25399999999</v>
      </c>
    </row>
    <row r="29" spans="1:5">
      <c r="A29" t="s">
        <v>680</v>
      </c>
      <c r="B29" t="s">
        <v>211</v>
      </c>
      <c r="C29">
        <v>2017</v>
      </c>
      <c r="D29" t="s">
        <v>21</v>
      </c>
      <c r="E29">
        <v>237408.44</v>
      </c>
    </row>
    <row r="30" spans="1:5">
      <c r="A30" t="s">
        <v>680</v>
      </c>
      <c r="B30" t="s">
        <v>211</v>
      </c>
      <c r="C30">
        <v>2017</v>
      </c>
      <c r="D30" t="s">
        <v>8</v>
      </c>
      <c r="E30">
        <v>235988.95499999999</v>
      </c>
    </row>
    <row r="31" spans="1:5">
      <c r="A31" t="s">
        <v>680</v>
      </c>
      <c r="B31" t="s">
        <v>211</v>
      </c>
      <c r="C31">
        <v>2017</v>
      </c>
      <c r="D31" t="s">
        <v>19</v>
      </c>
      <c r="E31">
        <v>227121.0534</v>
      </c>
    </row>
    <row r="32" spans="1:5">
      <c r="A32" t="s">
        <v>680</v>
      </c>
      <c r="B32" t="s">
        <v>211</v>
      </c>
      <c r="C32">
        <v>2017</v>
      </c>
      <c r="D32" t="s">
        <v>20</v>
      </c>
      <c r="E32">
        <v>231373.50080000001</v>
      </c>
    </row>
    <row r="33" spans="1:5">
      <c r="A33" t="s">
        <v>680</v>
      </c>
      <c r="B33" t="s">
        <v>211</v>
      </c>
      <c r="C33">
        <v>2016</v>
      </c>
      <c r="D33" t="s">
        <v>21</v>
      </c>
      <c r="E33">
        <v>230828.25003685144</v>
      </c>
    </row>
    <row r="34" spans="1:5">
      <c r="A34" t="s">
        <v>680</v>
      </c>
      <c r="B34" t="s">
        <v>211</v>
      </c>
      <c r="C34">
        <v>2016</v>
      </c>
      <c r="D34" t="s">
        <v>8</v>
      </c>
      <c r="E34">
        <v>226340.46746000001</v>
      </c>
    </row>
    <row r="35" spans="1:5">
      <c r="A35" t="s">
        <v>680</v>
      </c>
      <c r="B35" t="s">
        <v>211</v>
      </c>
      <c r="C35">
        <v>2016</v>
      </c>
      <c r="D35" t="s">
        <v>19</v>
      </c>
      <c r="E35">
        <v>229843.20000000001</v>
      </c>
    </row>
    <row r="36" spans="1:5">
      <c r="A36" t="s">
        <v>680</v>
      </c>
      <c r="B36" t="s">
        <v>211</v>
      </c>
      <c r="C36">
        <v>2016</v>
      </c>
      <c r="D36" t="s">
        <v>20</v>
      </c>
      <c r="E36">
        <v>222056</v>
      </c>
    </row>
    <row r="37" spans="1:5">
      <c r="A37" t="s">
        <v>680</v>
      </c>
      <c r="B37" t="s">
        <v>211</v>
      </c>
      <c r="C37">
        <v>2015</v>
      </c>
      <c r="D37" t="s">
        <v>21</v>
      </c>
      <c r="E37">
        <v>219136.96999999997</v>
      </c>
    </row>
    <row r="38" spans="1:5">
      <c r="A38" t="s">
        <v>680</v>
      </c>
      <c r="B38" t="s">
        <v>211</v>
      </c>
      <c r="C38">
        <v>2015</v>
      </c>
      <c r="D38" t="s">
        <v>8</v>
      </c>
      <c r="E38">
        <v>221454.33600000001</v>
      </c>
    </row>
    <row r="39" spans="1:5">
      <c r="A39" t="s">
        <v>680</v>
      </c>
      <c r="B39" t="s">
        <v>211</v>
      </c>
      <c r="C39">
        <v>2015</v>
      </c>
      <c r="D39" t="s">
        <v>19</v>
      </c>
      <c r="E39">
        <v>219882.67955999999</v>
      </c>
    </row>
    <row r="40" spans="1:5">
      <c r="A40" t="s">
        <v>680</v>
      </c>
      <c r="B40" t="s">
        <v>211</v>
      </c>
      <c r="C40">
        <v>2015</v>
      </c>
      <c r="D40" t="s">
        <v>20</v>
      </c>
      <c r="E40">
        <v>224611.33395</v>
      </c>
    </row>
    <row r="41" spans="1:5">
      <c r="A41" t="s">
        <v>680</v>
      </c>
      <c r="B41" t="s">
        <v>211</v>
      </c>
      <c r="C41">
        <v>2014</v>
      </c>
      <c r="D41" t="s">
        <v>21</v>
      </c>
      <c r="E41">
        <v>219530</v>
      </c>
    </row>
    <row r="42" spans="1:5">
      <c r="A42" t="s">
        <v>680</v>
      </c>
      <c r="B42" t="s">
        <v>211</v>
      </c>
      <c r="C42">
        <v>2014</v>
      </c>
      <c r="D42" t="s">
        <v>8</v>
      </c>
      <c r="E42">
        <v>219197.33</v>
      </c>
    </row>
    <row r="43" spans="1:5">
      <c r="A43" t="s">
        <v>680</v>
      </c>
      <c r="B43" t="s">
        <v>211</v>
      </c>
      <c r="C43">
        <v>2014</v>
      </c>
      <c r="D43" t="s">
        <v>19</v>
      </c>
      <c r="E43">
        <v>211984.04500000001</v>
      </c>
    </row>
    <row r="44" spans="1:5">
      <c r="A44" t="s">
        <v>680</v>
      </c>
      <c r="B44" t="s">
        <v>211</v>
      </c>
      <c r="C44">
        <v>2014</v>
      </c>
      <c r="D44" t="s">
        <v>20</v>
      </c>
      <c r="E44">
        <v>209955</v>
      </c>
    </row>
    <row r="45" spans="1:5">
      <c r="A45" t="s">
        <v>680</v>
      </c>
      <c r="B45" t="s">
        <v>211</v>
      </c>
      <c r="C45">
        <v>2013</v>
      </c>
      <c r="D45" t="s">
        <v>21</v>
      </c>
      <c r="E45">
        <v>211637</v>
      </c>
    </row>
    <row r="46" spans="1:5">
      <c r="A46" t="s">
        <v>680</v>
      </c>
      <c r="B46" t="s">
        <v>211</v>
      </c>
      <c r="C46">
        <v>2013</v>
      </c>
      <c r="D46" t="s">
        <v>8</v>
      </c>
      <c r="E46">
        <v>207352.12</v>
      </c>
    </row>
    <row r="47" spans="1:5">
      <c r="A47" t="s">
        <v>680</v>
      </c>
      <c r="B47" t="s">
        <v>211</v>
      </c>
      <c r="C47">
        <v>2013</v>
      </c>
      <c r="D47" t="s">
        <v>19</v>
      </c>
      <c r="E47">
        <v>206686.326</v>
      </c>
    </row>
    <row r="48" spans="1:5">
      <c r="A48" t="s">
        <v>680</v>
      </c>
      <c r="B48" t="s">
        <v>211</v>
      </c>
      <c r="C48">
        <v>2013</v>
      </c>
      <c r="D48" t="s">
        <v>20</v>
      </c>
      <c r="E48">
        <v>203974.492</v>
      </c>
    </row>
    <row r="49" spans="1:5">
      <c r="A49" t="s">
        <v>680</v>
      </c>
      <c r="B49" t="s">
        <v>211</v>
      </c>
      <c r="C49">
        <v>2012</v>
      </c>
      <c r="D49" t="s">
        <v>21</v>
      </c>
      <c r="E49">
        <v>204837</v>
      </c>
    </row>
    <row r="50" spans="1:5">
      <c r="A50" t="s">
        <v>680</v>
      </c>
      <c r="B50" t="s">
        <v>211</v>
      </c>
      <c r="C50">
        <v>2012</v>
      </c>
      <c r="D50" t="s">
        <v>8</v>
      </c>
      <c r="E50">
        <v>203709.223</v>
      </c>
    </row>
    <row r="51" spans="1:5">
      <c r="A51" t="s">
        <v>680</v>
      </c>
      <c r="B51" t="s">
        <v>211</v>
      </c>
      <c r="C51">
        <v>2012</v>
      </c>
      <c r="D51" t="s">
        <v>19</v>
      </c>
      <c r="E51">
        <v>189434</v>
      </c>
    </row>
    <row r="52" spans="1:5">
      <c r="A52" t="s">
        <v>680</v>
      </c>
      <c r="B52" t="s">
        <v>211</v>
      </c>
      <c r="C52">
        <v>2012</v>
      </c>
      <c r="D52" t="s">
        <v>20</v>
      </c>
      <c r="E52">
        <v>165896.90900000001</v>
      </c>
    </row>
    <row r="53" spans="1:5">
      <c r="A53" t="s">
        <v>680</v>
      </c>
      <c r="B53" t="s">
        <v>211</v>
      </c>
      <c r="C53">
        <v>2011</v>
      </c>
      <c r="D53" t="s">
        <v>21</v>
      </c>
      <c r="E53">
        <v>154828.09599999999</v>
      </c>
    </row>
    <row r="54" spans="1:5">
      <c r="A54" t="s">
        <v>680</v>
      </c>
      <c r="B54" t="s">
        <v>211</v>
      </c>
      <c r="C54">
        <v>2011</v>
      </c>
      <c r="D54" t="s">
        <v>8</v>
      </c>
      <c r="E54">
        <v>160841</v>
      </c>
    </row>
    <row r="55" spans="1:5">
      <c r="A55" t="s">
        <v>680</v>
      </c>
      <c r="B55" t="s">
        <v>211</v>
      </c>
      <c r="C55">
        <v>2011</v>
      </c>
      <c r="D55" t="s">
        <v>19</v>
      </c>
      <c r="E55">
        <v>178136.019</v>
      </c>
    </row>
    <row r="56" spans="1:5">
      <c r="A56" t="s">
        <v>680</v>
      </c>
      <c r="B56" t="s">
        <v>211</v>
      </c>
      <c r="C56">
        <v>2011</v>
      </c>
      <c r="D56" t="s">
        <v>20</v>
      </c>
      <c r="E56">
        <v>182597.024</v>
      </c>
    </row>
    <row r="57" spans="1:5">
      <c r="A57" t="s">
        <v>680</v>
      </c>
      <c r="B57" t="s">
        <v>211</v>
      </c>
      <c r="C57">
        <v>2010</v>
      </c>
      <c r="D57" t="s">
        <v>21</v>
      </c>
      <c r="E57">
        <v>180649.446</v>
      </c>
    </row>
    <row r="58" spans="1:5">
      <c r="A58" t="s">
        <v>680</v>
      </c>
      <c r="B58" t="s">
        <v>211</v>
      </c>
      <c r="C58">
        <v>2010</v>
      </c>
      <c r="D58" t="s">
        <v>8</v>
      </c>
      <c r="E58">
        <v>179946.85200000001</v>
      </c>
    </row>
    <row r="59" spans="1:5">
      <c r="A59" t="s">
        <v>680</v>
      </c>
      <c r="B59" t="s">
        <v>211</v>
      </c>
      <c r="C59">
        <v>2010</v>
      </c>
      <c r="D59" t="s">
        <v>19</v>
      </c>
      <c r="E59">
        <v>171524</v>
      </c>
    </row>
    <row r="60" spans="1:5">
      <c r="A60" t="s">
        <v>680</v>
      </c>
      <c r="B60" t="s">
        <v>211</v>
      </c>
      <c r="C60">
        <v>2010</v>
      </c>
      <c r="D60" t="s">
        <v>20</v>
      </c>
      <c r="E60">
        <v>189255.3</v>
      </c>
    </row>
    <row r="61" spans="1:5">
      <c r="A61" t="s">
        <v>680</v>
      </c>
      <c r="B61" t="s">
        <v>211</v>
      </c>
      <c r="C61">
        <v>2009</v>
      </c>
      <c r="D61" t="s">
        <v>21</v>
      </c>
      <c r="E61">
        <v>163540</v>
      </c>
    </row>
    <row r="62" spans="1:5">
      <c r="A62" t="s">
        <v>680</v>
      </c>
      <c r="B62" t="s">
        <v>211</v>
      </c>
      <c r="C62">
        <v>2009</v>
      </c>
      <c r="D62" t="s">
        <v>8</v>
      </c>
      <c r="E62">
        <v>163089</v>
      </c>
    </row>
    <row r="63" spans="1:5">
      <c r="A63" t="s">
        <v>680</v>
      </c>
      <c r="B63" t="s">
        <v>211</v>
      </c>
      <c r="C63">
        <v>2009</v>
      </c>
      <c r="D63" t="s">
        <v>19</v>
      </c>
      <c r="E63">
        <v>156116</v>
      </c>
    </row>
    <row r="64" spans="1:5">
      <c r="A64" t="s">
        <v>680</v>
      </c>
      <c r="B64" t="s">
        <v>211</v>
      </c>
      <c r="C64">
        <v>2009</v>
      </c>
      <c r="D64" t="s">
        <v>20</v>
      </c>
      <c r="E64">
        <v>153294</v>
      </c>
    </row>
    <row r="65" spans="1:5">
      <c r="A65" t="s">
        <v>680</v>
      </c>
      <c r="B65" t="s">
        <v>211</v>
      </c>
      <c r="C65">
        <v>2008</v>
      </c>
      <c r="D65" t="s">
        <v>21</v>
      </c>
      <c r="E65">
        <v>149070</v>
      </c>
    </row>
    <row r="66" spans="1:5">
      <c r="A66" t="s">
        <v>680</v>
      </c>
      <c r="B66" t="s">
        <v>211</v>
      </c>
      <c r="C66">
        <v>2008</v>
      </c>
      <c r="D66" t="s">
        <v>8</v>
      </c>
      <c r="E66">
        <v>147687</v>
      </c>
    </row>
    <row r="67" spans="1:5">
      <c r="A67" t="s">
        <v>680</v>
      </c>
      <c r="B67" t="s">
        <v>211</v>
      </c>
      <c r="C67">
        <v>2008</v>
      </c>
      <c r="D67" t="s">
        <v>19</v>
      </c>
      <c r="E67">
        <v>145625</v>
      </c>
    </row>
    <row r="68" spans="1:5">
      <c r="A68" t="s">
        <v>680</v>
      </c>
      <c r="B68" t="s">
        <v>211</v>
      </c>
      <c r="C68">
        <v>2008</v>
      </c>
      <c r="D68" t="s">
        <v>20</v>
      </c>
      <c r="E68">
        <v>142237.90299999999</v>
      </c>
    </row>
    <row r="69" spans="1:5">
      <c r="A69" t="s">
        <v>680</v>
      </c>
      <c r="B69" t="s">
        <v>211</v>
      </c>
      <c r="C69">
        <v>2007</v>
      </c>
      <c r="D69" t="s">
        <v>21</v>
      </c>
      <c r="E69">
        <v>136878</v>
      </c>
    </row>
    <row r="70" spans="1:5">
      <c r="A70" t="s">
        <v>680</v>
      </c>
      <c r="B70" t="s">
        <v>211</v>
      </c>
      <c r="C70">
        <v>2007</v>
      </c>
      <c r="D70" t="s">
        <v>8</v>
      </c>
      <c r="E70">
        <v>444945.75</v>
      </c>
    </row>
    <row r="71" spans="1:5">
      <c r="A71" t="s">
        <v>680</v>
      </c>
      <c r="B71" t="s">
        <v>211</v>
      </c>
      <c r="C71">
        <v>2007</v>
      </c>
      <c r="D71" t="s">
        <v>19</v>
      </c>
      <c r="E71">
        <v>130547</v>
      </c>
    </row>
    <row r="72" spans="1:5">
      <c r="A72" t="s">
        <v>680</v>
      </c>
      <c r="B72" t="s">
        <v>211</v>
      </c>
      <c r="C72">
        <v>2007</v>
      </c>
      <c r="D72" t="s">
        <v>20</v>
      </c>
      <c r="E72">
        <v>426285</v>
      </c>
    </row>
    <row r="73" spans="1:5">
      <c r="A73" t="s">
        <v>680</v>
      </c>
      <c r="B73" t="s">
        <v>211</v>
      </c>
      <c r="C73">
        <v>2006</v>
      </c>
      <c r="D73" t="s">
        <v>21</v>
      </c>
      <c r="E73">
        <v>403437.99</v>
      </c>
    </row>
    <row r="74" spans="1:5">
      <c r="A74" t="s">
        <v>680</v>
      </c>
      <c r="B74" t="s">
        <v>211</v>
      </c>
      <c r="C74">
        <v>2006</v>
      </c>
      <c r="D74" t="s">
        <v>8</v>
      </c>
      <c r="E74">
        <v>369678.11</v>
      </c>
    </row>
    <row r="75" spans="1:5">
      <c r="A75" t="s">
        <v>680</v>
      </c>
      <c r="B75" t="s">
        <v>211</v>
      </c>
      <c r="C75">
        <v>2006</v>
      </c>
      <c r="D75" t="s">
        <v>19</v>
      </c>
      <c r="E75">
        <v>359293.12</v>
      </c>
    </row>
    <row r="76" spans="1:5">
      <c r="A76" t="s">
        <v>680</v>
      </c>
      <c r="B76" t="s">
        <v>211</v>
      </c>
      <c r="C76">
        <v>2006</v>
      </c>
      <c r="D76" t="s">
        <v>20</v>
      </c>
      <c r="E76">
        <v>370600.51799999998</v>
      </c>
    </row>
    <row r="77" spans="1:5">
      <c r="A77" t="s">
        <v>680</v>
      </c>
      <c r="B77" t="s">
        <v>212</v>
      </c>
      <c r="C77">
        <v>2024</v>
      </c>
      <c r="D77" t="s">
        <v>8</v>
      </c>
      <c r="E77">
        <v>769399.28671999997</v>
      </c>
    </row>
    <row r="78" spans="1:5">
      <c r="A78" t="s">
        <v>680</v>
      </c>
      <c r="B78" t="s">
        <v>212</v>
      </c>
      <c r="C78">
        <v>2024</v>
      </c>
      <c r="D78" t="s">
        <v>19</v>
      </c>
      <c r="E78">
        <v>747145.42807999998</v>
      </c>
    </row>
    <row r="79" spans="1:5">
      <c r="A79" t="s">
        <v>680</v>
      </c>
      <c r="B79" t="s">
        <v>212</v>
      </c>
      <c r="C79">
        <v>2024</v>
      </c>
      <c r="D79" t="s">
        <v>20</v>
      </c>
      <c r="E79">
        <v>742743.71799999999</v>
      </c>
    </row>
    <row r="80" spans="1:5">
      <c r="A80" t="s">
        <v>680</v>
      </c>
      <c r="B80" t="s">
        <v>212</v>
      </c>
      <c r="C80">
        <v>2023</v>
      </c>
      <c r="D80" t="s">
        <v>21</v>
      </c>
      <c r="E80">
        <v>718214.14199999999</v>
      </c>
    </row>
    <row r="81" spans="1:5">
      <c r="A81" t="s">
        <v>680</v>
      </c>
      <c r="B81" t="s">
        <v>212</v>
      </c>
      <c r="C81">
        <v>2023</v>
      </c>
      <c r="D81" t="s">
        <v>8</v>
      </c>
      <c r="E81">
        <v>705358.94499999995</v>
      </c>
    </row>
    <row r="82" spans="1:5">
      <c r="A82" t="s">
        <v>680</v>
      </c>
      <c r="B82" t="s">
        <v>212</v>
      </c>
      <c r="C82">
        <v>2023</v>
      </c>
      <c r="D82" t="s">
        <v>19</v>
      </c>
      <c r="E82">
        <v>667743.82400000002</v>
      </c>
    </row>
    <row r="83" spans="1:5">
      <c r="A83" t="s">
        <v>680</v>
      </c>
      <c r="B83" t="s">
        <v>212</v>
      </c>
      <c r="C83">
        <v>2023</v>
      </c>
      <c r="D83" t="s">
        <v>20</v>
      </c>
      <c r="E83">
        <v>662007.65800000005</v>
      </c>
    </row>
    <row r="84" spans="1:5">
      <c r="A84" t="s">
        <v>680</v>
      </c>
      <c r="B84" t="s">
        <v>212</v>
      </c>
      <c r="C84">
        <v>2022</v>
      </c>
      <c r="D84" t="s">
        <v>21</v>
      </c>
      <c r="E84">
        <v>646478.304</v>
      </c>
    </row>
    <row r="85" spans="1:5">
      <c r="A85" t="s">
        <v>680</v>
      </c>
      <c r="B85" t="s">
        <v>212</v>
      </c>
      <c r="C85">
        <v>2022</v>
      </c>
      <c r="D85" t="s">
        <v>8</v>
      </c>
      <c r="E85">
        <v>643720.10400000005</v>
      </c>
    </row>
    <row r="86" spans="1:5">
      <c r="A86" t="s">
        <v>680</v>
      </c>
      <c r="B86" t="s">
        <v>212</v>
      </c>
      <c r="C86">
        <v>2022</v>
      </c>
      <c r="D86" t="s">
        <v>19</v>
      </c>
      <c r="E86">
        <v>624024.10800000001</v>
      </c>
    </row>
    <row r="87" spans="1:5">
      <c r="A87" t="s">
        <v>680</v>
      </c>
      <c r="B87" t="s">
        <v>212</v>
      </c>
      <c r="C87">
        <v>2022</v>
      </c>
      <c r="D87" t="s">
        <v>20</v>
      </c>
      <c r="E87">
        <v>636418.36699999997</v>
      </c>
    </row>
    <row r="88" spans="1:5">
      <c r="A88" t="s">
        <v>680</v>
      </c>
      <c r="B88" t="s">
        <v>212</v>
      </c>
      <c r="C88">
        <v>2021</v>
      </c>
      <c r="D88" t="s">
        <v>21</v>
      </c>
      <c r="E88">
        <v>611423.79799999995</v>
      </c>
    </row>
    <row r="89" spans="1:5">
      <c r="A89" t="s">
        <v>680</v>
      </c>
      <c r="B89" t="s">
        <v>212</v>
      </c>
      <c r="C89">
        <v>2021</v>
      </c>
      <c r="D89" t="s">
        <v>8</v>
      </c>
      <c r="E89">
        <v>594973.60499999998</v>
      </c>
    </row>
    <row r="90" spans="1:5">
      <c r="A90" t="s">
        <v>680</v>
      </c>
      <c r="B90" t="s">
        <v>212</v>
      </c>
      <c r="C90">
        <v>2021</v>
      </c>
      <c r="D90" t="s">
        <v>19</v>
      </c>
      <c r="E90">
        <v>579222.35100000002</v>
      </c>
    </row>
    <row r="91" spans="1:5">
      <c r="A91" t="s">
        <v>680</v>
      </c>
      <c r="B91" t="s">
        <v>212</v>
      </c>
      <c r="C91">
        <v>2021</v>
      </c>
      <c r="D91" t="s">
        <v>20</v>
      </c>
      <c r="E91">
        <v>569318.78300000005</v>
      </c>
    </row>
    <row r="92" spans="1:5">
      <c r="A92" t="s">
        <v>680</v>
      </c>
      <c r="B92" t="s">
        <v>212</v>
      </c>
      <c r="C92">
        <v>2020</v>
      </c>
      <c r="D92" t="s">
        <v>21</v>
      </c>
      <c r="E92">
        <v>561314.09390645858</v>
      </c>
    </row>
    <row r="93" spans="1:5">
      <c r="A93" t="s">
        <v>680</v>
      </c>
      <c r="B93" t="s">
        <v>212</v>
      </c>
      <c r="C93">
        <v>2020</v>
      </c>
      <c r="D93" t="s">
        <v>8</v>
      </c>
      <c r="E93">
        <v>541833.36957995384</v>
      </c>
    </row>
    <row r="94" spans="1:5">
      <c r="A94" t="s">
        <v>680</v>
      </c>
      <c r="B94" t="s">
        <v>212</v>
      </c>
      <c r="C94">
        <v>2020</v>
      </c>
      <c r="D94" t="s">
        <v>19</v>
      </c>
      <c r="E94">
        <v>466642.26969874679</v>
      </c>
    </row>
    <row r="95" spans="1:5">
      <c r="A95" t="s">
        <v>680</v>
      </c>
      <c r="B95" t="s">
        <v>212</v>
      </c>
      <c r="C95">
        <v>2020</v>
      </c>
      <c r="D95" t="s">
        <v>20</v>
      </c>
      <c r="E95">
        <v>543499.9345231707</v>
      </c>
    </row>
    <row r="96" spans="1:5">
      <c r="A96" t="s">
        <v>680</v>
      </c>
      <c r="B96" t="s">
        <v>212</v>
      </c>
      <c r="C96">
        <v>2019</v>
      </c>
      <c r="D96" t="s">
        <v>21</v>
      </c>
      <c r="E96">
        <v>523820.56783999997</v>
      </c>
    </row>
    <row r="97" spans="1:5">
      <c r="A97" t="s">
        <v>680</v>
      </c>
      <c r="B97" t="s">
        <v>212</v>
      </c>
      <c r="C97">
        <v>2019</v>
      </c>
      <c r="D97" t="s">
        <v>8</v>
      </c>
      <c r="E97">
        <v>522921.18900000001</v>
      </c>
    </row>
    <row r="98" spans="1:5">
      <c r="A98" t="s">
        <v>680</v>
      </c>
      <c r="B98" t="s">
        <v>212</v>
      </c>
      <c r="C98">
        <v>2019</v>
      </c>
      <c r="D98" t="s">
        <v>19</v>
      </c>
      <c r="E98">
        <v>497882.40569595399</v>
      </c>
    </row>
    <row r="99" spans="1:5">
      <c r="A99" t="s">
        <v>680</v>
      </c>
      <c r="B99" t="s">
        <v>212</v>
      </c>
      <c r="C99">
        <v>2019</v>
      </c>
      <c r="D99" t="s">
        <v>20</v>
      </c>
      <c r="E99">
        <v>505563.842</v>
      </c>
    </row>
    <row r="100" spans="1:5">
      <c r="A100" t="s">
        <v>680</v>
      </c>
      <c r="B100" t="s">
        <v>212</v>
      </c>
      <c r="C100">
        <v>2018</v>
      </c>
      <c r="D100" t="s">
        <v>21</v>
      </c>
      <c r="E100">
        <v>495982.22160000011</v>
      </c>
    </row>
    <row r="101" spans="1:5">
      <c r="A101" t="s">
        <v>680</v>
      </c>
      <c r="B101" t="s">
        <v>212</v>
      </c>
      <c r="C101">
        <v>2018</v>
      </c>
      <c r="D101" t="s">
        <v>8</v>
      </c>
      <c r="E101">
        <v>493327.47726561734</v>
      </c>
    </row>
    <row r="102" spans="1:5">
      <c r="A102" t="s">
        <v>680</v>
      </c>
      <c r="B102" t="s">
        <v>212</v>
      </c>
      <c r="C102">
        <v>2018</v>
      </c>
      <c r="D102" t="s">
        <v>19</v>
      </c>
      <c r="E102">
        <v>469502.08899999998</v>
      </c>
    </row>
    <row r="103" spans="1:5">
      <c r="A103" t="s">
        <v>680</v>
      </c>
      <c r="B103" t="s">
        <v>212</v>
      </c>
      <c r="C103">
        <v>2018</v>
      </c>
      <c r="D103" t="s">
        <v>20</v>
      </c>
      <c r="E103">
        <v>456201.30699999997</v>
      </c>
    </row>
    <row r="104" spans="1:5">
      <c r="A104" t="s">
        <v>680</v>
      </c>
      <c r="B104" t="s">
        <v>212</v>
      </c>
      <c r="C104">
        <v>2017</v>
      </c>
      <c r="D104" t="s">
        <v>21</v>
      </c>
      <c r="E104">
        <v>445763.19</v>
      </c>
    </row>
    <row r="105" spans="1:5">
      <c r="A105" t="s">
        <v>680</v>
      </c>
      <c r="B105" t="s">
        <v>212</v>
      </c>
      <c r="C105">
        <v>2017</v>
      </c>
      <c r="D105" t="s">
        <v>8</v>
      </c>
      <c r="E105">
        <v>440495.09399999998</v>
      </c>
    </row>
    <row r="106" spans="1:5">
      <c r="A106" t="s">
        <v>680</v>
      </c>
      <c r="B106" t="s">
        <v>212</v>
      </c>
      <c r="C106">
        <v>2017</v>
      </c>
      <c r="D106" t="s">
        <v>19</v>
      </c>
      <c r="E106">
        <v>417528.87040000001</v>
      </c>
    </row>
    <row r="107" spans="1:5">
      <c r="A107" t="s">
        <v>680</v>
      </c>
      <c r="B107" t="s">
        <v>212</v>
      </c>
      <c r="C107">
        <v>2017</v>
      </c>
      <c r="D107" t="s">
        <v>20</v>
      </c>
      <c r="E107">
        <v>424261.29210000002</v>
      </c>
    </row>
    <row r="108" spans="1:5">
      <c r="A108" t="s">
        <v>680</v>
      </c>
      <c r="B108" t="s">
        <v>212</v>
      </c>
      <c r="C108">
        <v>2016</v>
      </c>
      <c r="D108" t="s">
        <v>21</v>
      </c>
      <c r="E108">
        <v>421082.55887006666</v>
      </c>
    </row>
    <row r="109" spans="1:5">
      <c r="A109" t="s">
        <v>680</v>
      </c>
      <c r="B109" t="s">
        <v>212</v>
      </c>
      <c r="C109">
        <v>2016</v>
      </c>
      <c r="D109" t="s">
        <v>8</v>
      </c>
      <c r="E109">
        <v>420017.01496</v>
      </c>
    </row>
    <row r="110" spans="1:5">
      <c r="A110" t="s">
        <v>680</v>
      </c>
      <c r="B110" t="s">
        <v>212</v>
      </c>
      <c r="C110">
        <v>2016</v>
      </c>
      <c r="D110" t="s">
        <v>19</v>
      </c>
      <c r="E110">
        <v>405491.84</v>
      </c>
    </row>
    <row r="111" spans="1:5">
      <c r="A111" t="s">
        <v>680</v>
      </c>
      <c r="B111" t="s">
        <v>212</v>
      </c>
      <c r="C111">
        <v>2016</v>
      </c>
      <c r="D111" t="s">
        <v>20</v>
      </c>
      <c r="E111">
        <v>402176</v>
      </c>
    </row>
    <row r="112" spans="1:5">
      <c r="A112" t="s">
        <v>680</v>
      </c>
      <c r="B112" t="s">
        <v>212</v>
      </c>
      <c r="C112">
        <v>2015</v>
      </c>
      <c r="D112" t="s">
        <v>21</v>
      </c>
      <c r="E112">
        <v>395167.21</v>
      </c>
    </row>
    <row r="113" spans="1:5">
      <c r="A113" t="s">
        <v>680</v>
      </c>
      <c r="B113" t="s">
        <v>212</v>
      </c>
      <c r="C113">
        <v>2015</v>
      </c>
      <c r="D113" t="s">
        <v>8</v>
      </c>
      <c r="E113">
        <v>397815.53200000001</v>
      </c>
    </row>
    <row r="114" spans="1:5">
      <c r="A114" t="s">
        <v>680</v>
      </c>
      <c r="B114" t="s">
        <v>212</v>
      </c>
      <c r="C114">
        <v>2015</v>
      </c>
      <c r="D114" t="s">
        <v>19</v>
      </c>
      <c r="E114">
        <v>382711.20600000001</v>
      </c>
    </row>
    <row r="115" spans="1:5">
      <c r="A115" t="s">
        <v>680</v>
      </c>
      <c r="B115" t="s">
        <v>212</v>
      </c>
      <c r="C115">
        <v>2015</v>
      </c>
      <c r="D115" t="s">
        <v>20</v>
      </c>
      <c r="E115">
        <v>382190.38991199993</v>
      </c>
    </row>
    <row r="116" spans="1:5">
      <c r="A116" t="s">
        <v>680</v>
      </c>
      <c r="B116" t="s">
        <v>212</v>
      </c>
      <c r="C116">
        <v>2014</v>
      </c>
      <c r="D116" t="s">
        <v>21</v>
      </c>
      <c r="E116">
        <v>368451</v>
      </c>
    </row>
    <row r="117" spans="1:5">
      <c r="A117" t="s">
        <v>680</v>
      </c>
      <c r="B117" t="s">
        <v>212</v>
      </c>
      <c r="C117">
        <v>2014</v>
      </c>
      <c r="D117" t="s">
        <v>8</v>
      </c>
      <c r="E117">
        <v>374661.34</v>
      </c>
    </row>
    <row r="118" spans="1:5">
      <c r="A118" t="s">
        <v>680</v>
      </c>
      <c r="B118" t="s">
        <v>212</v>
      </c>
      <c r="C118">
        <v>2014</v>
      </c>
      <c r="D118" t="s">
        <v>19</v>
      </c>
      <c r="E118">
        <v>360893.34299999999</v>
      </c>
    </row>
    <row r="119" spans="1:5">
      <c r="A119" t="s">
        <v>680</v>
      </c>
      <c r="B119" t="s">
        <v>212</v>
      </c>
      <c r="C119">
        <v>2014</v>
      </c>
      <c r="D119" t="s">
        <v>20</v>
      </c>
      <c r="E119">
        <v>353965</v>
      </c>
    </row>
    <row r="120" spans="1:5">
      <c r="A120" t="s">
        <v>680</v>
      </c>
      <c r="B120" t="s">
        <v>212</v>
      </c>
      <c r="C120">
        <v>2013</v>
      </c>
      <c r="D120" t="s">
        <v>21</v>
      </c>
      <c r="E120">
        <v>348880</v>
      </c>
    </row>
    <row r="121" spans="1:5">
      <c r="A121" t="s">
        <v>680</v>
      </c>
      <c r="B121" t="s">
        <v>212</v>
      </c>
      <c r="C121">
        <v>2013</v>
      </c>
      <c r="D121" t="s">
        <v>8</v>
      </c>
      <c r="E121">
        <v>357785.489</v>
      </c>
    </row>
    <row r="122" spans="1:5">
      <c r="A122" t="s">
        <v>680</v>
      </c>
      <c r="B122" t="s">
        <v>212</v>
      </c>
      <c r="C122">
        <v>2013</v>
      </c>
      <c r="D122" t="s">
        <v>19</v>
      </c>
      <c r="E122">
        <v>358001.55099999998</v>
      </c>
    </row>
    <row r="123" spans="1:5">
      <c r="A123" t="s">
        <v>680</v>
      </c>
      <c r="B123" t="s">
        <v>212</v>
      </c>
      <c r="C123">
        <v>2013</v>
      </c>
      <c r="D123" t="s">
        <v>20</v>
      </c>
      <c r="E123">
        <v>348004.29299999995</v>
      </c>
    </row>
    <row r="124" spans="1:5">
      <c r="A124" t="s">
        <v>680</v>
      </c>
      <c r="B124" t="s">
        <v>212</v>
      </c>
      <c r="C124">
        <v>2012</v>
      </c>
      <c r="D124" t="s">
        <v>21</v>
      </c>
      <c r="E124">
        <v>344100</v>
      </c>
    </row>
    <row r="125" spans="1:5">
      <c r="A125" t="s">
        <v>680</v>
      </c>
      <c r="B125" t="s">
        <v>212</v>
      </c>
      <c r="C125">
        <v>2012</v>
      </c>
      <c r="D125" t="s">
        <v>8</v>
      </c>
      <c r="E125">
        <v>339501.478</v>
      </c>
    </row>
    <row r="126" spans="1:5">
      <c r="A126" t="s">
        <v>680</v>
      </c>
      <c r="B126" t="s">
        <v>212</v>
      </c>
      <c r="C126">
        <v>2012</v>
      </c>
      <c r="D126" t="s">
        <v>19</v>
      </c>
      <c r="E126">
        <v>330737</v>
      </c>
    </row>
    <row r="127" spans="1:5">
      <c r="A127" t="s">
        <v>680</v>
      </c>
      <c r="B127" t="s">
        <v>212</v>
      </c>
      <c r="C127">
        <v>2012</v>
      </c>
      <c r="D127" t="s">
        <v>20</v>
      </c>
      <c r="E127">
        <v>309730.06</v>
      </c>
    </row>
    <row r="128" spans="1:5">
      <c r="A128" t="s">
        <v>680</v>
      </c>
      <c r="B128" t="s">
        <v>212</v>
      </c>
      <c r="C128">
        <v>2011</v>
      </c>
      <c r="D128" t="s">
        <v>21</v>
      </c>
      <c r="E128">
        <v>304226.92499999999</v>
      </c>
    </row>
    <row r="129" spans="1:5">
      <c r="A129" t="s">
        <v>680</v>
      </c>
      <c r="B129" t="s">
        <v>212</v>
      </c>
      <c r="C129">
        <v>2011</v>
      </c>
      <c r="D129" t="s">
        <v>8</v>
      </c>
      <c r="E129">
        <v>314467</v>
      </c>
    </row>
    <row r="130" spans="1:5">
      <c r="A130" t="s">
        <v>680</v>
      </c>
      <c r="B130" t="s">
        <v>212</v>
      </c>
      <c r="C130">
        <v>2011</v>
      </c>
      <c r="D130" t="s">
        <v>19</v>
      </c>
      <c r="E130">
        <v>305099.75099999999</v>
      </c>
    </row>
    <row r="131" spans="1:5">
      <c r="A131" t="s">
        <v>680</v>
      </c>
      <c r="B131" t="s">
        <v>212</v>
      </c>
      <c r="C131">
        <v>2011</v>
      </c>
      <c r="D131" t="s">
        <v>20</v>
      </c>
      <c r="E131">
        <v>302529.04300000001</v>
      </c>
    </row>
    <row r="132" spans="1:5">
      <c r="A132" t="s">
        <v>680</v>
      </c>
      <c r="B132" t="s">
        <v>212</v>
      </c>
      <c r="C132">
        <v>2010</v>
      </c>
      <c r="D132" t="s">
        <v>21</v>
      </c>
      <c r="E132">
        <v>290973.21999999997</v>
      </c>
    </row>
    <row r="133" spans="1:5">
      <c r="A133" t="s">
        <v>680</v>
      </c>
      <c r="B133" t="s">
        <v>212</v>
      </c>
      <c r="C133">
        <v>2010</v>
      </c>
      <c r="D133" t="s">
        <v>8</v>
      </c>
      <c r="E133">
        <v>288185.58600000001</v>
      </c>
    </row>
    <row r="134" spans="1:5">
      <c r="A134" t="s">
        <v>680</v>
      </c>
      <c r="B134" t="s">
        <v>212</v>
      </c>
      <c r="C134">
        <v>2010</v>
      </c>
      <c r="D134" t="s">
        <v>19</v>
      </c>
      <c r="E134">
        <v>286534</v>
      </c>
    </row>
    <row r="135" spans="1:5">
      <c r="A135" t="s">
        <v>680</v>
      </c>
      <c r="B135" t="s">
        <v>212</v>
      </c>
      <c r="C135">
        <v>2010</v>
      </c>
      <c r="D135" t="s">
        <v>20</v>
      </c>
      <c r="E135">
        <v>259216.36199999999</v>
      </c>
    </row>
    <row r="136" spans="1:5">
      <c r="A136" t="s">
        <v>680</v>
      </c>
      <c r="B136" t="s">
        <v>212</v>
      </c>
      <c r="C136">
        <v>2009</v>
      </c>
      <c r="D136" t="s">
        <v>21</v>
      </c>
      <c r="E136">
        <v>271887</v>
      </c>
    </row>
    <row r="137" spans="1:5">
      <c r="A137" t="s">
        <v>680</v>
      </c>
      <c r="B137" t="s">
        <v>212</v>
      </c>
      <c r="C137">
        <v>2009</v>
      </c>
      <c r="D137" t="s">
        <v>8</v>
      </c>
      <c r="E137">
        <v>274470</v>
      </c>
    </row>
    <row r="138" spans="1:5">
      <c r="A138" t="s">
        <v>680</v>
      </c>
      <c r="B138" t="s">
        <v>212</v>
      </c>
      <c r="C138">
        <v>2009</v>
      </c>
      <c r="D138" t="s">
        <v>19</v>
      </c>
      <c r="E138">
        <v>262835</v>
      </c>
    </row>
    <row r="139" spans="1:5">
      <c r="A139" t="s">
        <v>680</v>
      </c>
      <c r="B139" t="s">
        <v>212</v>
      </c>
      <c r="C139">
        <v>2009</v>
      </c>
      <c r="D139" t="s">
        <v>20</v>
      </c>
      <c r="E139">
        <v>252223</v>
      </c>
    </row>
    <row r="140" spans="1:5">
      <c r="A140" t="s">
        <v>680</v>
      </c>
      <c r="B140" t="s">
        <v>212</v>
      </c>
      <c r="C140">
        <v>2008</v>
      </c>
      <c r="D140" t="s">
        <v>21</v>
      </c>
      <c r="E140">
        <v>248631</v>
      </c>
    </row>
    <row r="141" spans="1:5">
      <c r="A141" t="s">
        <v>680</v>
      </c>
      <c r="B141" t="s">
        <v>212</v>
      </c>
      <c r="C141">
        <v>2008</v>
      </c>
      <c r="D141" t="s">
        <v>8</v>
      </c>
      <c r="E141">
        <v>249018</v>
      </c>
    </row>
    <row r="142" spans="1:5">
      <c r="A142" t="s">
        <v>680</v>
      </c>
      <c r="B142" t="s">
        <v>212</v>
      </c>
      <c r="C142">
        <v>2008</v>
      </c>
      <c r="D142" t="s">
        <v>19</v>
      </c>
      <c r="E142">
        <v>236963</v>
      </c>
    </row>
    <row r="143" spans="1:5">
      <c r="A143" t="s">
        <v>680</v>
      </c>
      <c r="B143" t="s">
        <v>212</v>
      </c>
      <c r="C143">
        <v>2008</v>
      </c>
      <c r="D143" t="s">
        <v>20</v>
      </c>
      <c r="E143">
        <v>231132.40299999999</v>
      </c>
    </row>
    <row r="144" spans="1:5">
      <c r="A144" t="s">
        <v>680</v>
      </c>
      <c r="B144" t="s">
        <v>212</v>
      </c>
      <c r="C144">
        <v>2007</v>
      </c>
      <c r="D144" t="s">
        <v>21</v>
      </c>
      <c r="E144">
        <v>227043</v>
      </c>
    </row>
    <row r="145" spans="1:5">
      <c r="A145" t="s">
        <v>680</v>
      </c>
      <c r="B145" t="s">
        <v>212</v>
      </c>
      <c r="C145">
        <v>2007</v>
      </c>
      <c r="D145" t="s">
        <v>8</v>
      </c>
      <c r="E145">
        <v>0</v>
      </c>
    </row>
    <row r="146" spans="1:5">
      <c r="A146" t="s">
        <v>680</v>
      </c>
      <c r="B146" t="s">
        <v>212</v>
      </c>
      <c r="C146">
        <v>2007</v>
      </c>
      <c r="D146" t="s">
        <v>19</v>
      </c>
      <c r="E146">
        <v>214841</v>
      </c>
    </row>
    <row r="147" spans="1:5">
      <c r="A147" t="s">
        <v>680</v>
      </c>
      <c r="B147" t="s">
        <v>212</v>
      </c>
      <c r="C147">
        <v>2007</v>
      </c>
      <c r="D147" t="s">
        <v>20</v>
      </c>
      <c r="E147">
        <v>0</v>
      </c>
    </row>
    <row r="148" spans="1:5">
      <c r="A148" t="s">
        <v>680</v>
      </c>
      <c r="B148" t="s">
        <v>212</v>
      </c>
      <c r="C148">
        <v>2006</v>
      </c>
      <c r="D148" t="s">
        <v>21</v>
      </c>
      <c r="E148">
        <v>0</v>
      </c>
    </row>
    <row r="149" spans="1:5">
      <c r="A149" t="s">
        <v>680</v>
      </c>
      <c r="B149" t="s">
        <v>212</v>
      </c>
      <c r="C149">
        <v>2006</v>
      </c>
      <c r="D149" t="s">
        <v>8</v>
      </c>
      <c r="E149">
        <v>0</v>
      </c>
    </row>
    <row r="150" spans="1:5">
      <c r="A150" t="s">
        <v>680</v>
      </c>
      <c r="B150" t="s">
        <v>212</v>
      </c>
      <c r="C150">
        <v>2006</v>
      </c>
      <c r="D150" t="s">
        <v>19</v>
      </c>
      <c r="E150">
        <v>0</v>
      </c>
    </row>
    <row r="151" spans="1:5">
      <c r="A151" t="s">
        <v>680</v>
      </c>
      <c r="B151" t="s">
        <v>212</v>
      </c>
      <c r="C151">
        <v>2006</v>
      </c>
      <c r="D151" t="s">
        <v>20</v>
      </c>
      <c r="E151">
        <v>0</v>
      </c>
    </row>
    <row r="152" spans="1:5">
      <c r="A152" t="s">
        <v>680</v>
      </c>
      <c r="B152" t="s">
        <v>213</v>
      </c>
      <c r="C152">
        <v>2024</v>
      </c>
      <c r="D152" t="s">
        <v>8</v>
      </c>
      <c r="E152">
        <v>307100.13653999998</v>
      </c>
    </row>
    <row r="153" spans="1:5">
      <c r="A153" t="s">
        <v>680</v>
      </c>
      <c r="B153" t="s">
        <v>213</v>
      </c>
      <c r="C153">
        <v>2024</v>
      </c>
      <c r="D153" t="s">
        <v>19</v>
      </c>
      <c r="E153">
        <v>290694.48269999999</v>
      </c>
    </row>
    <row r="154" spans="1:5">
      <c r="A154" t="s">
        <v>680</v>
      </c>
      <c r="B154" t="s">
        <v>213</v>
      </c>
      <c r="C154">
        <v>2024</v>
      </c>
      <c r="D154" t="s">
        <v>20</v>
      </c>
      <c r="E154">
        <v>292859.58299999998</v>
      </c>
    </row>
    <row r="155" spans="1:5">
      <c r="A155" t="s">
        <v>680</v>
      </c>
      <c r="B155" t="s">
        <v>213</v>
      </c>
      <c r="C155">
        <v>2023</v>
      </c>
      <c r="D155" t="s">
        <v>21</v>
      </c>
      <c r="E155">
        <v>286885.47899999999</v>
      </c>
    </row>
    <row r="156" spans="1:5">
      <c r="A156" t="s">
        <v>680</v>
      </c>
      <c r="B156" t="s">
        <v>213</v>
      </c>
      <c r="C156">
        <v>2023</v>
      </c>
      <c r="D156" t="s">
        <v>8</v>
      </c>
      <c r="E156">
        <v>279212.451</v>
      </c>
    </row>
    <row r="157" spans="1:5">
      <c r="A157" t="s">
        <v>680</v>
      </c>
      <c r="B157" t="s">
        <v>213</v>
      </c>
      <c r="C157">
        <v>2023</v>
      </c>
      <c r="D157" t="s">
        <v>19</v>
      </c>
      <c r="E157">
        <v>267169.70899999997</v>
      </c>
    </row>
    <row r="158" spans="1:5">
      <c r="A158" t="s">
        <v>680</v>
      </c>
      <c r="B158" t="s">
        <v>213</v>
      </c>
      <c r="C158">
        <v>2023</v>
      </c>
      <c r="D158" t="s">
        <v>20</v>
      </c>
      <c r="E158">
        <v>263980.95199999999</v>
      </c>
    </row>
    <row r="159" spans="1:5">
      <c r="A159" t="s">
        <v>680</v>
      </c>
      <c r="B159" t="s">
        <v>213</v>
      </c>
      <c r="C159">
        <v>2022</v>
      </c>
      <c r="D159" t="s">
        <v>21</v>
      </c>
      <c r="E159">
        <v>255049.402</v>
      </c>
    </row>
    <row r="160" spans="1:5">
      <c r="A160" t="s">
        <v>680</v>
      </c>
      <c r="B160" t="s">
        <v>213</v>
      </c>
      <c r="C160">
        <v>2022</v>
      </c>
      <c r="D160" t="s">
        <v>8</v>
      </c>
      <c r="E160">
        <v>249062.22</v>
      </c>
    </row>
    <row r="161" spans="1:5">
      <c r="A161" t="s">
        <v>680</v>
      </c>
      <c r="B161" t="s">
        <v>213</v>
      </c>
      <c r="C161">
        <v>2022</v>
      </c>
      <c r="D161" t="s">
        <v>19</v>
      </c>
      <c r="E161">
        <v>234853.84299999999</v>
      </c>
    </row>
    <row r="162" spans="1:5">
      <c r="A162" t="s">
        <v>680</v>
      </c>
      <c r="B162" t="s">
        <v>213</v>
      </c>
      <c r="C162">
        <v>2022</v>
      </c>
      <c r="D162" t="s">
        <v>20</v>
      </c>
      <c r="E162">
        <v>235185.16800000001</v>
      </c>
    </row>
    <row r="163" spans="1:5">
      <c r="A163" t="s">
        <v>680</v>
      </c>
      <c r="B163" t="s">
        <v>213</v>
      </c>
      <c r="C163">
        <v>2021</v>
      </c>
      <c r="D163" t="s">
        <v>21</v>
      </c>
      <c r="E163">
        <v>238679.94200000001</v>
      </c>
    </row>
    <row r="164" spans="1:5">
      <c r="A164" t="s">
        <v>680</v>
      </c>
      <c r="B164" t="s">
        <v>213</v>
      </c>
      <c r="C164">
        <v>2021</v>
      </c>
      <c r="D164" t="s">
        <v>8</v>
      </c>
      <c r="E164">
        <v>225151.49799999999</v>
      </c>
    </row>
    <row r="165" spans="1:5">
      <c r="A165" t="s">
        <v>680</v>
      </c>
      <c r="B165" t="s">
        <v>213</v>
      </c>
      <c r="C165">
        <v>2021</v>
      </c>
      <c r="D165" t="s">
        <v>19</v>
      </c>
      <c r="E165">
        <v>224956.649</v>
      </c>
    </row>
    <row r="166" spans="1:5">
      <c r="A166" t="s">
        <v>680</v>
      </c>
      <c r="B166" t="s">
        <v>213</v>
      </c>
      <c r="C166">
        <v>2021</v>
      </c>
      <c r="D166" t="s">
        <v>20</v>
      </c>
      <c r="E166">
        <v>219634.43599999999</v>
      </c>
    </row>
    <row r="167" spans="1:5">
      <c r="A167" t="s">
        <v>680</v>
      </c>
      <c r="B167" t="s">
        <v>213</v>
      </c>
      <c r="C167">
        <v>2020</v>
      </c>
      <c r="D167" t="s">
        <v>21</v>
      </c>
      <c r="E167">
        <v>215303.56206027139</v>
      </c>
    </row>
    <row r="168" spans="1:5">
      <c r="A168" t="s">
        <v>680</v>
      </c>
      <c r="B168" t="s">
        <v>213</v>
      </c>
      <c r="C168">
        <v>2020</v>
      </c>
      <c r="D168" t="s">
        <v>8</v>
      </c>
      <c r="E168">
        <v>211186.42109622803</v>
      </c>
    </row>
    <row r="169" spans="1:5">
      <c r="A169" t="s">
        <v>680</v>
      </c>
      <c r="B169" t="s">
        <v>213</v>
      </c>
      <c r="C169">
        <v>2020</v>
      </c>
      <c r="D169" t="s">
        <v>19</v>
      </c>
      <c r="E169">
        <v>185822.92167646269</v>
      </c>
    </row>
    <row r="170" spans="1:5">
      <c r="A170" t="s">
        <v>680</v>
      </c>
      <c r="B170" t="s">
        <v>213</v>
      </c>
      <c r="C170">
        <v>2020</v>
      </c>
      <c r="D170" t="s">
        <v>20</v>
      </c>
      <c r="E170">
        <v>219109.21121091361</v>
      </c>
    </row>
    <row r="171" spans="1:5">
      <c r="A171" t="s">
        <v>680</v>
      </c>
      <c r="B171" t="s">
        <v>213</v>
      </c>
      <c r="C171">
        <v>2019</v>
      </c>
      <c r="D171" t="s">
        <v>21</v>
      </c>
      <c r="E171">
        <v>208964.74290000001</v>
      </c>
    </row>
    <row r="172" spans="1:5">
      <c r="A172" t="s">
        <v>680</v>
      </c>
      <c r="B172" t="s">
        <v>213</v>
      </c>
      <c r="C172">
        <v>2019</v>
      </c>
      <c r="D172" t="s">
        <v>8</v>
      </c>
      <c r="E172">
        <v>214576.86799999999</v>
      </c>
    </row>
    <row r="173" spans="1:5">
      <c r="A173" t="s">
        <v>680</v>
      </c>
      <c r="B173" t="s">
        <v>213</v>
      </c>
      <c r="C173">
        <v>2019</v>
      </c>
      <c r="D173" t="s">
        <v>19</v>
      </c>
      <c r="E173">
        <v>207356.41445800001</v>
      </c>
    </row>
    <row r="174" spans="1:5">
      <c r="A174" t="s">
        <v>680</v>
      </c>
      <c r="B174" t="s">
        <v>213</v>
      </c>
      <c r="C174">
        <v>2019</v>
      </c>
      <c r="D174" t="s">
        <v>20</v>
      </c>
      <c r="E174">
        <v>208722.274</v>
      </c>
    </row>
    <row r="175" spans="1:5">
      <c r="A175" t="s">
        <v>680</v>
      </c>
      <c r="B175" t="s">
        <v>213</v>
      </c>
      <c r="C175">
        <v>2018</v>
      </c>
      <c r="D175" t="s">
        <v>21</v>
      </c>
      <c r="E175">
        <v>202658.91699999999</v>
      </c>
    </row>
    <row r="176" spans="1:5">
      <c r="A176" t="s">
        <v>680</v>
      </c>
      <c r="B176" t="s">
        <v>213</v>
      </c>
      <c r="C176">
        <v>2018</v>
      </c>
      <c r="D176" t="s">
        <v>8</v>
      </c>
      <c r="E176">
        <v>201395.545788363</v>
      </c>
    </row>
    <row r="177" spans="1:5">
      <c r="A177" t="s">
        <v>680</v>
      </c>
      <c r="B177" t="s">
        <v>213</v>
      </c>
      <c r="C177">
        <v>2018</v>
      </c>
      <c r="D177" t="s">
        <v>19</v>
      </c>
      <c r="E177">
        <v>192981.913</v>
      </c>
    </row>
    <row r="178" spans="1:5">
      <c r="A178" t="s">
        <v>680</v>
      </c>
      <c r="B178" t="s">
        <v>213</v>
      </c>
      <c r="C178">
        <v>2018</v>
      </c>
      <c r="D178" t="s">
        <v>20</v>
      </c>
      <c r="E178">
        <v>188366.663</v>
      </c>
    </row>
    <row r="179" spans="1:5">
      <c r="A179" t="s">
        <v>680</v>
      </c>
      <c r="B179" t="s">
        <v>213</v>
      </c>
      <c r="C179">
        <v>2017</v>
      </c>
      <c r="D179" t="s">
        <v>21</v>
      </c>
      <c r="E179">
        <v>193588.89600000001</v>
      </c>
    </row>
    <row r="180" spans="1:5">
      <c r="A180" t="s">
        <v>680</v>
      </c>
      <c r="B180" t="s">
        <v>213</v>
      </c>
      <c r="C180">
        <v>2017</v>
      </c>
      <c r="D180" t="s">
        <v>8</v>
      </c>
      <c r="E180">
        <v>186233.02499999999</v>
      </c>
    </row>
    <row r="181" spans="1:5">
      <c r="A181" t="s">
        <v>680</v>
      </c>
      <c r="B181" t="s">
        <v>213</v>
      </c>
      <c r="C181">
        <v>2017</v>
      </c>
      <c r="D181" t="s">
        <v>19</v>
      </c>
      <c r="E181">
        <v>179669.4823</v>
      </c>
    </row>
    <row r="182" spans="1:5">
      <c r="A182" t="s">
        <v>680</v>
      </c>
      <c r="B182" t="s">
        <v>213</v>
      </c>
      <c r="C182">
        <v>2017</v>
      </c>
      <c r="D182" t="s">
        <v>20</v>
      </c>
      <c r="E182">
        <v>179643.595</v>
      </c>
    </row>
    <row r="183" spans="1:5">
      <c r="A183" t="s">
        <v>680</v>
      </c>
      <c r="B183" t="s">
        <v>213</v>
      </c>
      <c r="C183">
        <v>2016</v>
      </c>
      <c r="D183" t="s">
        <v>21</v>
      </c>
      <c r="E183">
        <v>175026.65573084602</v>
      </c>
    </row>
    <row r="184" spans="1:5">
      <c r="A184" t="s">
        <v>680</v>
      </c>
      <c r="B184" t="s">
        <v>213</v>
      </c>
      <c r="C184">
        <v>2016</v>
      </c>
      <c r="D184" t="s">
        <v>8</v>
      </c>
      <c r="E184">
        <v>169977.46247</v>
      </c>
    </row>
    <row r="185" spans="1:5">
      <c r="A185" t="s">
        <v>680</v>
      </c>
      <c r="B185" t="s">
        <v>213</v>
      </c>
      <c r="C185">
        <v>2016</v>
      </c>
      <c r="D185" t="s">
        <v>19</v>
      </c>
      <c r="E185">
        <v>166909.56999999998</v>
      </c>
    </row>
    <row r="186" spans="1:5">
      <c r="A186" t="s">
        <v>680</v>
      </c>
      <c r="B186" t="s">
        <v>213</v>
      </c>
      <c r="C186">
        <v>2016</v>
      </c>
      <c r="D186" t="s">
        <v>20</v>
      </c>
      <c r="E186">
        <v>165392</v>
      </c>
    </row>
    <row r="187" spans="1:5">
      <c r="A187" t="s">
        <v>680</v>
      </c>
      <c r="B187" t="s">
        <v>213</v>
      </c>
      <c r="C187">
        <v>2015</v>
      </c>
      <c r="D187" t="s">
        <v>21</v>
      </c>
      <c r="E187">
        <v>166038.76999999999</v>
      </c>
    </row>
    <row r="188" spans="1:5">
      <c r="A188" t="s">
        <v>680</v>
      </c>
      <c r="B188" t="s">
        <v>213</v>
      </c>
      <c r="C188">
        <v>2015</v>
      </c>
      <c r="D188" t="s">
        <v>8</v>
      </c>
      <c r="E188">
        <v>167126.20700000002</v>
      </c>
    </row>
    <row r="189" spans="1:5">
      <c r="A189" t="s">
        <v>680</v>
      </c>
      <c r="B189" t="s">
        <v>213</v>
      </c>
      <c r="C189">
        <v>2015</v>
      </c>
      <c r="D189" t="s">
        <v>19</v>
      </c>
      <c r="E189">
        <v>161739.11249999999</v>
      </c>
    </row>
    <row r="190" spans="1:5">
      <c r="A190" t="s">
        <v>680</v>
      </c>
      <c r="B190" t="s">
        <v>213</v>
      </c>
      <c r="C190">
        <v>2015</v>
      </c>
      <c r="D190" t="s">
        <v>20</v>
      </c>
      <c r="E190">
        <v>159700.61444999999</v>
      </c>
    </row>
    <row r="191" spans="1:5">
      <c r="A191" t="s">
        <v>680</v>
      </c>
      <c r="B191" t="s">
        <v>213</v>
      </c>
      <c r="C191">
        <v>2014</v>
      </c>
      <c r="D191" t="s">
        <v>21</v>
      </c>
      <c r="E191">
        <v>158556</v>
      </c>
    </row>
    <row r="192" spans="1:5">
      <c r="A192" t="s">
        <v>680</v>
      </c>
      <c r="B192" t="s">
        <v>213</v>
      </c>
      <c r="C192">
        <v>2014</v>
      </c>
      <c r="D192" t="s">
        <v>8</v>
      </c>
      <c r="E192">
        <v>157444.99</v>
      </c>
    </row>
    <row r="193" spans="1:5">
      <c r="A193" t="s">
        <v>680</v>
      </c>
      <c r="B193" t="s">
        <v>213</v>
      </c>
      <c r="C193">
        <v>2014</v>
      </c>
      <c r="D193" t="s">
        <v>19</v>
      </c>
      <c r="E193">
        <v>148037.75</v>
      </c>
    </row>
    <row r="194" spans="1:5">
      <c r="A194" t="s">
        <v>680</v>
      </c>
      <c r="B194" t="s">
        <v>213</v>
      </c>
      <c r="C194">
        <v>2014</v>
      </c>
      <c r="D194" t="s">
        <v>20</v>
      </c>
      <c r="E194">
        <v>148230</v>
      </c>
    </row>
    <row r="195" spans="1:5">
      <c r="A195" t="s">
        <v>680</v>
      </c>
      <c r="B195" t="s">
        <v>213</v>
      </c>
      <c r="C195">
        <v>2013</v>
      </c>
      <c r="D195" t="s">
        <v>21</v>
      </c>
      <c r="E195">
        <v>150080</v>
      </c>
    </row>
    <row r="196" spans="1:5">
      <c r="A196" t="s">
        <v>680</v>
      </c>
      <c r="B196" t="s">
        <v>213</v>
      </c>
      <c r="C196">
        <v>2013</v>
      </c>
      <c r="D196" t="s">
        <v>8</v>
      </c>
      <c r="E196">
        <v>147095.731</v>
      </c>
    </row>
    <row r="197" spans="1:5">
      <c r="A197" t="s">
        <v>680</v>
      </c>
      <c r="B197" t="s">
        <v>213</v>
      </c>
      <c r="C197">
        <v>2013</v>
      </c>
      <c r="D197" t="s">
        <v>19</v>
      </c>
      <c r="E197">
        <v>145807.34400000001</v>
      </c>
    </row>
    <row r="198" spans="1:5">
      <c r="A198" t="s">
        <v>680</v>
      </c>
      <c r="B198" t="s">
        <v>213</v>
      </c>
      <c r="C198">
        <v>2013</v>
      </c>
      <c r="D198" t="s">
        <v>20</v>
      </c>
      <c r="E198">
        <v>143767.68700000001</v>
      </c>
    </row>
    <row r="199" spans="1:5">
      <c r="A199" t="s">
        <v>680</v>
      </c>
      <c r="B199" t="s">
        <v>213</v>
      </c>
      <c r="C199">
        <v>2012</v>
      </c>
      <c r="D199" t="s">
        <v>21</v>
      </c>
      <c r="E199">
        <v>145600</v>
      </c>
    </row>
    <row r="200" spans="1:5">
      <c r="A200" t="s">
        <v>680</v>
      </c>
      <c r="B200" t="s">
        <v>213</v>
      </c>
      <c r="C200">
        <v>2012</v>
      </c>
      <c r="D200" t="s">
        <v>8</v>
      </c>
      <c r="E200">
        <v>140710.71100000001</v>
      </c>
    </row>
    <row r="201" spans="1:5">
      <c r="A201" t="s">
        <v>680</v>
      </c>
      <c r="B201" t="s">
        <v>213</v>
      </c>
      <c r="C201">
        <v>2012</v>
      </c>
      <c r="D201" t="s">
        <v>19</v>
      </c>
      <c r="E201">
        <v>136183</v>
      </c>
    </row>
    <row r="202" spans="1:5">
      <c r="A202" t="s">
        <v>680</v>
      </c>
      <c r="B202" t="s">
        <v>213</v>
      </c>
      <c r="C202">
        <v>2012</v>
      </c>
      <c r="D202" t="s">
        <v>20</v>
      </c>
      <c r="E202">
        <v>127382.446</v>
      </c>
    </row>
    <row r="203" spans="1:5">
      <c r="A203" t="s">
        <v>680</v>
      </c>
      <c r="B203" t="s">
        <v>213</v>
      </c>
      <c r="C203">
        <v>2011</v>
      </c>
      <c r="D203" t="s">
        <v>21</v>
      </c>
      <c r="E203">
        <v>121965.27099999999</v>
      </c>
    </row>
    <row r="204" spans="1:5">
      <c r="A204" t="s">
        <v>680</v>
      </c>
      <c r="B204" t="s">
        <v>213</v>
      </c>
      <c r="C204">
        <v>2011</v>
      </c>
      <c r="D204" t="s">
        <v>8</v>
      </c>
      <c r="E204">
        <v>124297</v>
      </c>
    </row>
    <row r="205" spans="1:5">
      <c r="A205" t="s">
        <v>680</v>
      </c>
      <c r="B205" t="s">
        <v>213</v>
      </c>
      <c r="C205">
        <v>2011</v>
      </c>
      <c r="D205" t="s">
        <v>19</v>
      </c>
      <c r="E205">
        <v>133886.253</v>
      </c>
    </row>
    <row r="206" spans="1:5">
      <c r="A206" t="s">
        <v>680</v>
      </c>
      <c r="B206" t="s">
        <v>213</v>
      </c>
      <c r="C206">
        <v>2011</v>
      </c>
      <c r="D206" t="s">
        <v>20</v>
      </c>
      <c r="E206">
        <v>128971.72</v>
      </c>
    </row>
    <row r="207" spans="1:5">
      <c r="A207" t="s">
        <v>680</v>
      </c>
      <c r="B207" t="s">
        <v>213</v>
      </c>
      <c r="C207">
        <v>2010</v>
      </c>
      <c r="D207" t="s">
        <v>21</v>
      </c>
      <c r="E207">
        <v>126842.30899999999</v>
      </c>
    </row>
    <row r="208" spans="1:5">
      <c r="A208" t="s">
        <v>680</v>
      </c>
      <c r="B208" t="s">
        <v>213</v>
      </c>
      <c r="C208">
        <v>2010</v>
      </c>
      <c r="D208" t="s">
        <v>8</v>
      </c>
      <c r="E208">
        <v>122572.34</v>
      </c>
    </row>
    <row r="209" spans="1:5">
      <c r="A209" t="s">
        <v>680</v>
      </c>
      <c r="B209" t="s">
        <v>213</v>
      </c>
      <c r="C209">
        <v>2010</v>
      </c>
      <c r="D209" t="s">
        <v>19</v>
      </c>
      <c r="E209">
        <v>121160</v>
      </c>
    </row>
    <row r="210" spans="1:5">
      <c r="A210" t="s">
        <v>680</v>
      </c>
      <c r="B210" t="s">
        <v>213</v>
      </c>
      <c r="C210">
        <v>2010</v>
      </c>
      <c r="D210" t="s">
        <v>20</v>
      </c>
      <c r="E210">
        <v>106979.796</v>
      </c>
    </row>
    <row r="211" spans="1:5">
      <c r="A211" t="s">
        <v>680</v>
      </c>
      <c r="B211" t="s">
        <v>213</v>
      </c>
      <c r="C211">
        <v>2009</v>
      </c>
      <c r="D211" t="s">
        <v>21</v>
      </c>
      <c r="E211">
        <v>115344</v>
      </c>
    </row>
    <row r="212" spans="1:5">
      <c r="A212" t="s">
        <v>680</v>
      </c>
      <c r="B212" t="s">
        <v>213</v>
      </c>
      <c r="C212">
        <v>2009</v>
      </c>
      <c r="D212" t="s">
        <v>8</v>
      </c>
      <c r="E212">
        <v>115167</v>
      </c>
    </row>
    <row r="213" spans="1:5">
      <c r="A213" t="s">
        <v>680</v>
      </c>
      <c r="B213" t="s">
        <v>213</v>
      </c>
      <c r="C213">
        <v>2009</v>
      </c>
      <c r="D213" t="s">
        <v>19</v>
      </c>
      <c r="E213">
        <v>112628</v>
      </c>
    </row>
    <row r="214" spans="1:5">
      <c r="A214" t="s">
        <v>680</v>
      </c>
      <c r="B214" t="s">
        <v>213</v>
      </c>
      <c r="C214">
        <v>2009</v>
      </c>
      <c r="D214" t="s">
        <v>20</v>
      </c>
      <c r="E214">
        <v>105209</v>
      </c>
    </row>
    <row r="215" spans="1:5">
      <c r="A215" t="s">
        <v>680</v>
      </c>
      <c r="B215" t="s">
        <v>213</v>
      </c>
      <c r="C215">
        <v>2008</v>
      </c>
      <c r="D215" t="s">
        <v>21</v>
      </c>
      <c r="E215">
        <v>104317</v>
      </c>
    </row>
    <row r="216" spans="1:5">
      <c r="A216" t="s">
        <v>680</v>
      </c>
      <c r="B216" t="s">
        <v>213</v>
      </c>
      <c r="C216">
        <v>2008</v>
      </c>
      <c r="D216" t="s">
        <v>8</v>
      </c>
      <c r="E216">
        <v>101775</v>
      </c>
    </row>
    <row r="217" spans="1:5">
      <c r="A217" t="s">
        <v>680</v>
      </c>
      <c r="B217" t="s">
        <v>213</v>
      </c>
      <c r="C217">
        <v>2008</v>
      </c>
      <c r="D217" t="s">
        <v>19</v>
      </c>
      <c r="E217">
        <v>96565</v>
      </c>
    </row>
    <row r="218" spans="1:5">
      <c r="A218" t="s">
        <v>680</v>
      </c>
      <c r="B218" t="s">
        <v>213</v>
      </c>
      <c r="C218">
        <v>2008</v>
      </c>
      <c r="D218" t="s">
        <v>20</v>
      </c>
      <c r="E218">
        <v>95520.793999999994</v>
      </c>
    </row>
    <row r="219" spans="1:5">
      <c r="A219" t="s">
        <v>680</v>
      </c>
      <c r="B219" t="s">
        <v>213</v>
      </c>
      <c r="C219">
        <v>2007</v>
      </c>
      <c r="D219" t="s">
        <v>21</v>
      </c>
      <c r="E219">
        <v>100067</v>
      </c>
    </row>
    <row r="220" spans="1:5">
      <c r="A220" t="s">
        <v>680</v>
      </c>
      <c r="B220" t="s">
        <v>213</v>
      </c>
      <c r="C220">
        <v>2007</v>
      </c>
      <c r="D220" t="s">
        <v>8</v>
      </c>
      <c r="E220">
        <v>0</v>
      </c>
    </row>
    <row r="221" spans="1:5">
      <c r="A221" t="s">
        <v>680</v>
      </c>
      <c r="B221" t="s">
        <v>213</v>
      </c>
      <c r="C221">
        <v>2007</v>
      </c>
      <c r="D221" t="s">
        <v>19</v>
      </c>
      <c r="E221">
        <v>73977</v>
      </c>
    </row>
    <row r="222" spans="1:5">
      <c r="A222" t="s">
        <v>680</v>
      </c>
      <c r="B222" t="s">
        <v>213</v>
      </c>
      <c r="C222">
        <v>2007</v>
      </c>
      <c r="D222" t="s">
        <v>20</v>
      </c>
      <c r="E222">
        <v>0</v>
      </c>
    </row>
    <row r="223" spans="1:5">
      <c r="A223" t="s">
        <v>680</v>
      </c>
      <c r="B223" t="s">
        <v>213</v>
      </c>
      <c r="C223">
        <v>2006</v>
      </c>
      <c r="D223" t="s">
        <v>21</v>
      </c>
      <c r="E223">
        <v>0</v>
      </c>
    </row>
    <row r="224" spans="1:5">
      <c r="A224" t="s">
        <v>680</v>
      </c>
      <c r="B224" t="s">
        <v>213</v>
      </c>
      <c r="C224">
        <v>2006</v>
      </c>
      <c r="D224" t="s">
        <v>8</v>
      </c>
      <c r="E224">
        <v>0</v>
      </c>
    </row>
    <row r="225" spans="1:5">
      <c r="A225" t="s">
        <v>680</v>
      </c>
      <c r="B225" t="s">
        <v>213</v>
      </c>
      <c r="C225">
        <v>2006</v>
      </c>
      <c r="D225" t="s">
        <v>19</v>
      </c>
      <c r="E225">
        <v>0</v>
      </c>
    </row>
    <row r="226" spans="1:5">
      <c r="A226" t="s">
        <v>680</v>
      </c>
      <c r="B226" t="s">
        <v>213</v>
      </c>
      <c r="C226">
        <v>2006</v>
      </c>
      <c r="D226" t="s">
        <v>20</v>
      </c>
      <c r="E226">
        <v>0</v>
      </c>
    </row>
    <row r="227" spans="1:5">
      <c r="A227" t="s">
        <v>143</v>
      </c>
      <c r="B227" t="s">
        <v>211</v>
      </c>
      <c r="C227">
        <v>2024</v>
      </c>
      <c r="D227" t="s">
        <v>8</v>
      </c>
      <c r="E227">
        <v>17022.920654533398</v>
      </c>
    </row>
    <row r="228" spans="1:5">
      <c r="A228" t="s">
        <v>143</v>
      </c>
      <c r="B228" t="s">
        <v>211</v>
      </c>
      <c r="C228">
        <v>2024</v>
      </c>
      <c r="D228" t="s">
        <v>19</v>
      </c>
      <c r="E228">
        <v>19314.263171518567</v>
      </c>
    </row>
    <row r="229" spans="1:5">
      <c r="A229" t="s">
        <v>143</v>
      </c>
      <c r="B229" t="s">
        <v>211</v>
      </c>
      <c r="C229">
        <v>2024</v>
      </c>
      <c r="D229" t="s">
        <v>20</v>
      </c>
      <c r="E229">
        <v>21483.008999999998</v>
      </c>
    </row>
    <row r="230" spans="1:5">
      <c r="A230" t="s">
        <v>143</v>
      </c>
      <c r="B230" t="s">
        <v>211</v>
      </c>
      <c r="C230">
        <v>2023</v>
      </c>
      <c r="D230" t="s">
        <v>21</v>
      </c>
      <c r="E230">
        <v>24418.237183198275</v>
      </c>
    </row>
    <row r="231" spans="1:5">
      <c r="A231" t="s">
        <v>143</v>
      </c>
      <c r="B231" t="s">
        <v>211</v>
      </c>
      <c r="C231">
        <v>2023</v>
      </c>
      <c r="D231" t="s">
        <v>8</v>
      </c>
      <c r="E231">
        <v>17013.404999999999</v>
      </c>
    </row>
    <row r="232" spans="1:5">
      <c r="A232" t="s">
        <v>143</v>
      </c>
      <c r="B232" t="s">
        <v>211</v>
      </c>
      <c r="C232">
        <v>2023</v>
      </c>
      <c r="D232" t="s">
        <v>19</v>
      </c>
      <c r="E232">
        <v>24532.762999999999</v>
      </c>
    </row>
    <row r="233" spans="1:5">
      <c r="A233" t="s">
        <v>143</v>
      </c>
      <c r="B233" t="s">
        <v>211</v>
      </c>
      <c r="C233">
        <v>2023</v>
      </c>
      <c r="D233" t="s">
        <v>20</v>
      </c>
      <c r="E233">
        <v>23161.886999999999</v>
      </c>
    </row>
    <row r="234" spans="1:5">
      <c r="A234" t="s">
        <v>143</v>
      </c>
      <c r="B234" t="s">
        <v>211</v>
      </c>
      <c r="C234">
        <v>2022</v>
      </c>
      <c r="D234" t="s">
        <v>21</v>
      </c>
      <c r="E234">
        <v>26003</v>
      </c>
    </row>
    <row r="235" spans="1:5">
      <c r="A235" t="s">
        <v>143</v>
      </c>
      <c r="B235" t="s">
        <v>211</v>
      </c>
      <c r="C235">
        <v>2022</v>
      </c>
      <c r="D235" t="s">
        <v>8</v>
      </c>
      <c r="E235">
        <v>18435.150000000001</v>
      </c>
    </row>
    <row r="236" spans="1:5">
      <c r="A236" t="s">
        <v>143</v>
      </c>
      <c r="B236" t="s">
        <v>211</v>
      </c>
      <c r="C236">
        <v>2022</v>
      </c>
      <c r="D236" t="s">
        <v>19</v>
      </c>
      <c r="E236">
        <v>24656.45</v>
      </c>
    </row>
    <row r="237" spans="1:5">
      <c r="A237" t="s">
        <v>143</v>
      </c>
      <c r="B237" t="s">
        <v>211</v>
      </c>
      <c r="C237">
        <v>2022</v>
      </c>
      <c r="D237" t="s">
        <v>20</v>
      </c>
      <c r="E237">
        <v>28360.35</v>
      </c>
    </row>
    <row r="238" spans="1:5">
      <c r="A238" t="s">
        <v>143</v>
      </c>
      <c r="B238" t="s">
        <v>211</v>
      </c>
      <c r="C238">
        <v>2021</v>
      </c>
      <c r="D238" t="s">
        <v>21</v>
      </c>
      <c r="E238">
        <v>26278.799999999999</v>
      </c>
    </row>
    <row r="239" spans="1:5">
      <c r="A239" t="s">
        <v>143</v>
      </c>
      <c r="B239" t="s">
        <v>211</v>
      </c>
      <c r="C239">
        <v>2021</v>
      </c>
      <c r="D239" t="s">
        <v>8</v>
      </c>
      <c r="E239">
        <v>25652.883999999998</v>
      </c>
    </row>
    <row r="240" spans="1:5">
      <c r="A240" t="s">
        <v>143</v>
      </c>
      <c r="B240" t="s">
        <v>211</v>
      </c>
      <c r="C240">
        <v>2021</v>
      </c>
      <c r="D240" t="s">
        <v>19</v>
      </c>
      <c r="E240">
        <v>22370.32</v>
      </c>
    </row>
    <row r="241" spans="1:5">
      <c r="A241" t="s">
        <v>143</v>
      </c>
      <c r="B241" t="s">
        <v>211</v>
      </c>
      <c r="C241">
        <v>2021</v>
      </c>
      <c r="D241" t="s">
        <v>20</v>
      </c>
      <c r="E241">
        <v>21120.45</v>
      </c>
    </row>
    <row r="242" spans="1:5">
      <c r="A242" t="s">
        <v>143</v>
      </c>
      <c r="B242" t="s">
        <v>211</v>
      </c>
      <c r="C242">
        <v>2020</v>
      </c>
      <c r="D242" t="s">
        <v>21</v>
      </c>
      <c r="E242">
        <v>19354.865000000002</v>
      </c>
    </row>
    <row r="243" spans="1:5">
      <c r="A243" t="s">
        <v>143</v>
      </c>
      <c r="B243" t="s">
        <v>211</v>
      </c>
      <c r="C243">
        <v>2020</v>
      </c>
      <c r="D243" t="s">
        <v>8</v>
      </c>
      <c r="E243">
        <v>19996.53</v>
      </c>
    </row>
    <row r="244" spans="1:5">
      <c r="A244" t="s">
        <v>143</v>
      </c>
      <c r="B244" t="s">
        <v>211</v>
      </c>
      <c r="C244">
        <v>2020</v>
      </c>
      <c r="D244" t="s">
        <v>19</v>
      </c>
      <c r="E244">
        <v>16662.439999999999</v>
      </c>
    </row>
    <row r="245" spans="1:5">
      <c r="A245" t="s">
        <v>143</v>
      </c>
      <c r="B245" t="s">
        <v>211</v>
      </c>
      <c r="C245">
        <v>2020</v>
      </c>
      <c r="D245" t="s">
        <v>20</v>
      </c>
      <c r="E245">
        <v>20373.285</v>
      </c>
    </row>
    <row r="246" spans="1:5">
      <c r="A246" t="s">
        <v>143</v>
      </c>
      <c r="B246" t="s">
        <v>211</v>
      </c>
      <c r="C246">
        <v>2019</v>
      </c>
      <c r="D246" t="s">
        <v>21</v>
      </c>
      <c r="E246">
        <v>25420.35</v>
      </c>
    </row>
    <row r="247" spans="1:5">
      <c r="A247" t="s">
        <v>143</v>
      </c>
      <c r="B247" t="s">
        <v>211</v>
      </c>
      <c r="C247">
        <v>2019</v>
      </c>
      <c r="D247" t="s">
        <v>8</v>
      </c>
      <c r="E247">
        <v>23503.65</v>
      </c>
    </row>
    <row r="248" spans="1:5">
      <c r="A248" t="s">
        <v>143</v>
      </c>
      <c r="B248" t="s">
        <v>211</v>
      </c>
      <c r="C248">
        <v>2019</v>
      </c>
      <c r="D248" t="s">
        <v>19</v>
      </c>
      <c r="E248">
        <v>23978.945</v>
      </c>
    </row>
    <row r="249" spans="1:5">
      <c r="A249" t="s">
        <v>143</v>
      </c>
      <c r="B249" t="s">
        <v>211</v>
      </c>
      <c r="C249">
        <v>2019</v>
      </c>
      <c r="D249" t="s">
        <v>20</v>
      </c>
      <c r="E249">
        <v>19728.195</v>
      </c>
    </row>
    <row r="250" spans="1:5">
      <c r="A250" t="s">
        <v>143</v>
      </c>
      <c r="B250" t="s">
        <v>211</v>
      </c>
      <c r="C250">
        <v>2018</v>
      </c>
      <c r="D250" t="s">
        <v>21</v>
      </c>
      <c r="E250">
        <v>14033.135</v>
      </c>
    </row>
    <row r="251" spans="1:5">
      <c r="A251" t="s">
        <v>143</v>
      </c>
      <c r="B251" t="s">
        <v>211</v>
      </c>
      <c r="C251">
        <v>2018</v>
      </c>
      <c r="D251" t="s">
        <v>8</v>
      </c>
      <c r="E251">
        <v>14150.075000000001</v>
      </c>
    </row>
    <row r="252" spans="1:5">
      <c r="A252" t="s">
        <v>143</v>
      </c>
      <c r="B252" t="s">
        <v>211</v>
      </c>
      <c r="C252">
        <v>2018</v>
      </c>
      <c r="D252" t="s">
        <v>19</v>
      </c>
      <c r="E252">
        <v>12217.171</v>
      </c>
    </row>
    <row r="253" spans="1:5">
      <c r="A253" t="s">
        <v>143</v>
      </c>
      <c r="B253" t="s">
        <v>211</v>
      </c>
      <c r="C253">
        <v>2018</v>
      </c>
      <c r="D253" t="s">
        <v>20</v>
      </c>
      <c r="E253">
        <v>18538.2</v>
      </c>
    </row>
    <row r="254" spans="1:5">
      <c r="A254" t="s">
        <v>143</v>
      </c>
      <c r="B254" t="s">
        <v>211</v>
      </c>
      <c r="C254">
        <v>2017</v>
      </c>
      <c r="D254" t="s">
        <v>21</v>
      </c>
      <c r="E254">
        <v>18337.535</v>
      </c>
    </row>
    <row r="255" spans="1:5">
      <c r="A255" t="s">
        <v>143</v>
      </c>
      <c r="B255" t="s">
        <v>211</v>
      </c>
      <c r="C255">
        <v>2017</v>
      </c>
      <c r="D255" t="s">
        <v>8</v>
      </c>
      <c r="E255">
        <v>17556.224999999999</v>
      </c>
    </row>
    <row r="256" spans="1:5">
      <c r="A256" t="s">
        <v>143</v>
      </c>
      <c r="B256" t="s">
        <v>211</v>
      </c>
      <c r="C256">
        <v>2017</v>
      </c>
      <c r="D256" t="s">
        <v>19</v>
      </c>
      <c r="E256">
        <v>17087.705000000002</v>
      </c>
    </row>
    <row r="257" spans="1:5">
      <c r="A257" t="s">
        <v>143</v>
      </c>
      <c r="B257" t="s">
        <v>211</v>
      </c>
      <c r="C257">
        <v>2017</v>
      </c>
      <c r="D257" t="s">
        <v>20</v>
      </c>
      <c r="E257">
        <v>22111.33</v>
      </c>
    </row>
    <row r="258" spans="1:5">
      <c r="A258" t="s">
        <v>143</v>
      </c>
      <c r="B258" t="s">
        <v>211</v>
      </c>
      <c r="C258">
        <v>2016</v>
      </c>
      <c r="D258" t="s">
        <v>21</v>
      </c>
      <c r="E258">
        <v>11399.73</v>
      </c>
    </row>
    <row r="259" spans="1:5">
      <c r="A259" t="s">
        <v>143</v>
      </c>
      <c r="B259" t="s">
        <v>211</v>
      </c>
      <c r="C259">
        <v>2016</v>
      </c>
      <c r="D259" t="s">
        <v>8</v>
      </c>
      <c r="E259">
        <v>9507.9549999999999</v>
      </c>
    </row>
    <row r="260" spans="1:5">
      <c r="A260" t="s">
        <v>143</v>
      </c>
      <c r="B260" t="s">
        <v>211</v>
      </c>
      <c r="C260">
        <v>2016</v>
      </c>
      <c r="D260" t="s">
        <v>19</v>
      </c>
      <c r="E260">
        <v>7566.55</v>
      </c>
    </row>
    <row r="261" spans="1:5">
      <c r="A261" t="s">
        <v>143</v>
      </c>
      <c r="B261" t="s">
        <v>211</v>
      </c>
      <c r="C261">
        <v>2016</v>
      </c>
      <c r="D261" t="s">
        <v>20</v>
      </c>
      <c r="E261">
        <v>7779</v>
      </c>
    </row>
    <row r="262" spans="1:5">
      <c r="A262" t="s">
        <v>143</v>
      </c>
      <c r="B262" t="s">
        <v>211</v>
      </c>
      <c r="C262">
        <v>2015</v>
      </c>
      <c r="D262" t="s">
        <v>21</v>
      </c>
      <c r="E262">
        <v>7375.25</v>
      </c>
    </row>
    <row r="263" spans="1:5">
      <c r="A263" t="s">
        <v>143</v>
      </c>
      <c r="B263" t="s">
        <v>211</v>
      </c>
      <c r="C263">
        <v>2015</v>
      </c>
      <c r="D263" t="s">
        <v>8</v>
      </c>
      <c r="E263">
        <v>4407.2</v>
      </c>
    </row>
    <row r="264" spans="1:5">
      <c r="A264" t="s">
        <v>143</v>
      </c>
      <c r="B264" t="s">
        <v>211</v>
      </c>
      <c r="C264">
        <v>2015</v>
      </c>
      <c r="D264" t="s">
        <v>19</v>
      </c>
      <c r="E264">
        <v>4408.45</v>
      </c>
    </row>
    <row r="265" spans="1:5">
      <c r="A265" t="s">
        <v>143</v>
      </c>
      <c r="B265" t="s">
        <v>211</v>
      </c>
      <c r="C265">
        <v>2015</v>
      </c>
      <c r="D265" t="s">
        <v>20</v>
      </c>
      <c r="E265">
        <v>4430.3999999999996</v>
      </c>
    </row>
    <row r="266" spans="1:5">
      <c r="A266" t="s">
        <v>143</v>
      </c>
      <c r="B266" t="s">
        <v>211</v>
      </c>
      <c r="C266">
        <v>2014</v>
      </c>
      <c r="D266" t="s">
        <v>21</v>
      </c>
      <c r="E266">
        <v>8906</v>
      </c>
    </row>
    <row r="267" spans="1:5">
      <c r="A267" t="s">
        <v>143</v>
      </c>
      <c r="B267" t="s">
        <v>211</v>
      </c>
      <c r="C267">
        <v>2014</v>
      </c>
      <c r="D267" t="s">
        <v>8</v>
      </c>
      <c r="E267">
        <v>12267.15</v>
      </c>
    </row>
    <row r="268" spans="1:5">
      <c r="A268" t="s">
        <v>143</v>
      </c>
      <c r="B268" t="s">
        <v>211</v>
      </c>
      <c r="C268">
        <v>2014</v>
      </c>
      <c r="D268" t="s">
        <v>19</v>
      </c>
      <c r="E268">
        <v>12830.85</v>
      </c>
    </row>
    <row r="269" spans="1:5">
      <c r="A269" t="s">
        <v>143</v>
      </c>
      <c r="B269" t="s">
        <v>211</v>
      </c>
      <c r="C269">
        <v>2014</v>
      </c>
      <c r="D269" t="s">
        <v>20</v>
      </c>
      <c r="E269">
        <v>5378</v>
      </c>
    </row>
    <row r="270" spans="1:5">
      <c r="A270" t="s">
        <v>143</v>
      </c>
      <c r="B270" t="s">
        <v>211</v>
      </c>
      <c r="C270">
        <v>2013</v>
      </c>
      <c r="D270" t="s">
        <v>21</v>
      </c>
      <c r="E270">
        <v>4252</v>
      </c>
    </row>
    <row r="271" spans="1:5">
      <c r="A271" t="s">
        <v>143</v>
      </c>
      <c r="B271" t="s">
        <v>211</v>
      </c>
      <c r="C271">
        <v>2013</v>
      </c>
      <c r="D271" t="s">
        <v>8</v>
      </c>
      <c r="E271">
        <v>4077.35</v>
      </c>
    </row>
    <row r="272" spans="1:5">
      <c r="A272" t="s">
        <v>143</v>
      </c>
      <c r="B272" t="s">
        <v>211</v>
      </c>
      <c r="C272">
        <v>2013</v>
      </c>
      <c r="D272" t="s">
        <v>19</v>
      </c>
      <c r="E272">
        <v>4747.95</v>
      </c>
    </row>
    <row r="273" spans="1:5">
      <c r="A273" t="s">
        <v>143</v>
      </c>
      <c r="B273" t="s">
        <v>211</v>
      </c>
      <c r="C273">
        <v>2013</v>
      </c>
      <c r="D273" t="s">
        <v>20</v>
      </c>
      <c r="E273">
        <v>4535.1499999999996</v>
      </c>
    </row>
    <row r="274" spans="1:5">
      <c r="A274" t="s">
        <v>143</v>
      </c>
      <c r="B274" t="s">
        <v>211</v>
      </c>
      <c r="C274">
        <v>2012</v>
      </c>
      <c r="D274" t="s">
        <v>21</v>
      </c>
      <c r="E274">
        <v>4298</v>
      </c>
    </row>
    <row r="275" spans="1:5">
      <c r="A275" t="s">
        <v>143</v>
      </c>
      <c r="B275" t="s">
        <v>211</v>
      </c>
      <c r="C275">
        <v>2012</v>
      </c>
      <c r="D275" t="s">
        <v>8</v>
      </c>
      <c r="E275">
        <v>3486.7</v>
      </c>
    </row>
    <row r="276" spans="1:5">
      <c r="A276" t="s">
        <v>143</v>
      </c>
      <c r="B276" t="s">
        <v>211</v>
      </c>
      <c r="C276">
        <v>2012</v>
      </c>
      <c r="D276" t="s">
        <v>19</v>
      </c>
      <c r="E276">
        <v>5354</v>
      </c>
    </row>
    <row r="277" spans="1:5">
      <c r="A277" t="s">
        <v>143</v>
      </c>
      <c r="B277" t="s">
        <v>211</v>
      </c>
      <c r="C277">
        <v>2012</v>
      </c>
      <c r="D277" t="s">
        <v>20</v>
      </c>
      <c r="E277">
        <v>3529.75</v>
      </c>
    </row>
    <row r="278" spans="1:5">
      <c r="A278" t="s">
        <v>143</v>
      </c>
      <c r="B278" t="s">
        <v>211</v>
      </c>
      <c r="C278">
        <v>2011</v>
      </c>
      <c r="D278" t="s">
        <v>21</v>
      </c>
      <c r="E278">
        <v>4248.7</v>
      </c>
    </row>
    <row r="279" spans="1:5">
      <c r="A279" t="s">
        <v>143</v>
      </c>
      <c r="B279" t="s">
        <v>211</v>
      </c>
      <c r="C279">
        <v>2011</v>
      </c>
      <c r="D279" t="s">
        <v>8</v>
      </c>
      <c r="E279">
        <v>4023</v>
      </c>
    </row>
    <row r="280" spans="1:5">
      <c r="A280" t="s">
        <v>143</v>
      </c>
      <c r="B280" t="s">
        <v>211</v>
      </c>
      <c r="C280">
        <v>2011</v>
      </c>
      <c r="D280" t="s">
        <v>19</v>
      </c>
      <c r="E280">
        <v>3724</v>
      </c>
    </row>
    <row r="281" spans="1:5">
      <c r="A281" t="s">
        <v>143</v>
      </c>
      <c r="B281" t="s">
        <v>211</v>
      </c>
      <c r="C281">
        <v>2011</v>
      </c>
      <c r="D281" t="s">
        <v>20</v>
      </c>
      <c r="E281">
        <v>3828.15</v>
      </c>
    </row>
    <row r="282" spans="1:5">
      <c r="A282" t="s">
        <v>143</v>
      </c>
      <c r="B282" t="s">
        <v>211</v>
      </c>
      <c r="C282">
        <v>2010</v>
      </c>
      <c r="D282" t="s">
        <v>21</v>
      </c>
      <c r="E282">
        <v>3216.6</v>
      </c>
    </row>
    <row r="283" spans="1:5">
      <c r="A283" t="s">
        <v>143</v>
      </c>
      <c r="B283" t="s">
        <v>211</v>
      </c>
      <c r="C283">
        <v>2010</v>
      </c>
      <c r="D283" t="s">
        <v>8</v>
      </c>
      <c r="E283">
        <v>3141.5</v>
      </c>
    </row>
    <row r="284" spans="1:5">
      <c r="A284" t="s">
        <v>143</v>
      </c>
      <c r="B284" t="s">
        <v>211</v>
      </c>
      <c r="C284">
        <v>2010</v>
      </c>
      <c r="D284" t="s">
        <v>19</v>
      </c>
      <c r="E284">
        <v>3194</v>
      </c>
    </row>
    <row r="285" spans="1:5">
      <c r="A285" t="s">
        <v>143</v>
      </c>
      <c r="B285" t="s">
        <v>211</v>
      </c>
      <c r="C285">
        <v>2010</v>
      </c>
      <c r="D285" t="s">
        <v>20</v>
      </c>
      <c r="E285">
        <v>3359.05</v>
      </c>
    </row>
    <row r="286" spans="1:5">
      <c r="A286" t="s">
        <v>143</v>
      </c>
      <c r="B286" t="s">
        <v>211</v>
      </c>
      <c r="C286">
        <v>2009</v>
      </c>
      <c r="D286" t="s">
        <v>21</v>
      </c>
      <c r="E286">
        <v>2701</v>
      </c>
    </row>
    <row r="287" spans="1:5">
      <c r="A287" t="s">
        <v>143</v>
      </c>
      <c r="B287" t="s">
        <v>211</v>
      </c>
      <c r="C287">
        <v>2009</v>
      </c>
      <c r="D287" t="s">
        <v>8</v>
      </c>
      <c r="E287">
        <v>2610</v>
      </c>
    </row>
    <row r="288" spans="1:5">
      <c r="A288" t="s">
        <v>143</v>
      </c>
      <c r="B288" t="s">
        <v>211</v>
      </c>
      <c r="C288">
        <v>2009</v>
      </c>
      <c r="D288" t="s">
        <v>19</v>
      </c>
      <c r="E288">
        <v>2216</v>
      </c>
    </row>
    <row r="289" spans="1:5">
      <c r="A289" t="s">
        <v>143</v>
      </c>
      <c r="B289" t="s">
        <v>211</v>
      </c>
      <c r="C289">
        <v>2009</v>
      </c>
      <c r="D289" t="s">
        <v>20</v>
      </c>
      <c r="E289">
        <v>1559</v>
      </c>
    </row>
    <row r="290" spans="1:5">
      <c r="A290" t="s">
        <v>143</v>
      </c>
      <c r="B290" t="s">
        <v>211</v>
      </c>
      <c r="C290">
        <v>2008</v>
      </c>
      <c r="D290" t="s">
        <v>21</v>
      </c>
      <c r="E290">
        <v>1962</v>
      </c>
    </row>
    <row r="291" spans="1:5">
      <c r="A291" t="s">
        <v>143</v>
      </c>
      <c r="B291" t="s">
        <v>211</v>
      </c>
      <c r="C291">
        <v>2008</v>
      </c>
      <c r="D291" t="s">
        <v>8</v>
      </c>
      <c r="E291">
        <v>1542</v>
      </c>
    </row>
    <row r="292" spans="1:5">
      <c r="A292" t="s">
        <v>143</v>
      </c>
      <c r="B292" t="s">
        <v>211</v>
      </c>
      <c r="C292">
        <v>2008</v>
      </c>
      <c r="D292" t="s">
        <v>19</v>
      </c>
      <c r="E292">
        <v>1466</v>
      </c>
    </row>
    <row r="293" spans="1:5">
      <c r="A293" t="s">
        <v>143</v>
      </c>
      <c r="B293" t="s">
        <v>211</v>
      </c>
      <c r="C293">
        <v>2008</v>
      </c>
      <c r="D293" t="s">
        <v>20</v>
      </c>
      <c r="E293">
        <v>1434.152</v>
      </c>
    </row>
    <row r="294" spans="1:5">
      <c r="A294" t="s">
        <v>143</v>
      </c>
      <c r="B294" t="s">
        <v>211</v>
      </c>
      <c r="C294">
        <v>2007</v>
      </c>
      <c r="D294" t="s">
        <v>21</v>
      </c>
      <c r="E294">
        <v>2349</v>
      </c>
    </row>
    <row r="295" spans="1:5">
      <c r="A295" t="s">
        <v>143</v>
      </c>
      <c r="B295" t="s">
        <v>211</v>
      </c>
      <c r="C295">
        <v>2007</v>
      </c>
      <c r="D295" t="s">
        <v>8</v>
      </c>
      <c r="E295">
        <v>1812</v>
      </c>
    </row>
    <row r="296" spans="1:5">
      <c r="A296" t="s">
        <v>143</v>
      </c>
      <c r="B296" t="s">
        <v>211</v>
      </c>
      <c r="C296">
        <v>2007</v>
      </c>
      <c r="D296" t="s">
        <v>19</v>
      </c>
      <c r="E296">
        <v>1688</v>
      </c>
    </row>
    <row r="297" spans="1:5">
      <c r="A297" t="s">
        <v>143</v>
      </c>
      <c r="B297" t="s">
        <v>211</v>
      </c>
      <c r="C297">
        <v>2007</v>
      </c>
      <c r="D297" t="s">
        <v>20</v>
      </c>
      <c r="E297">
        <v>754</v>
      </c>
    </row>
    <row r="298" spans="1:5">
      <c r="A298" t="s">
        <v>143</v>
      </c>
      <c r="B298" t="s">
        <v>211</v>
      </c>
      <c r="C298">
        <v>2006</v>
      </c>
      <c r="D298" t="s">
        <v>21</v>
      </c>
      <c r="E298">
        <v>754.34400000000005</v>
      </c>
    </row>
    <row r="299" spans="1:5">
      <c r="A299" t="s">
        <v>143</v>
      </c>
      <c r="B299" t="s">
        <v>211</v>
      </c>
      <c r="C299">
        <v>2006</v>
      </c>
      <c r="D299" t="s">
        <v>8</v>
      </c>
      <c r="E299">
        <v>409.40499999999997</v>
      </c>
    </row>
    <row r="300" spans="1:5">
      <c r="A300" t="s">
        <v>143</v>
      </c>
      <c r="B300" t="s">
        <v>211</v>
      </c>
      <c r="C300">
        <v>2006</v>
      </c>
      <c r="D300" t="s">
        <v>19</v>
      </c>
      <c r="E300">
        <v>545.20799999999997</v>
      </c>
    </row>
    <row r="301" spans="1:5">
      <c r="A301" t="s">
        <v>143</v>
      </c>
      <c r="B301" t="s">
        <v>211</v>
      </c>
      <c r="C301">
        <v>2006</v>
      </c>
      <c r="D301" t="s">
        <v>20</v>
      </c>
      <c r="E301">
        <v>594.67200000000003</v>
      </c>
    </row>
    <row r="302" spans="1:5">
      <c r="A302" t="s">
        <v>143</v>
      </c>
      <c r="B302" t="s">
        <v>212</v>
      </c>
      <c r="C302">
        <v>2024</v>
      </c>
      <c r="D302" t="s">
        <v>8</v>
      </c>
      <c r="E302">
        <v>28143.9671610144</v>
      </c>
    </row>
    <row r="303" spans="1:5">
      <c r="A303" t="s">
        <v>143</v>
      </c>
      <c r="B303" t="s">
        <v>212</v>
      </c>
      <c r="C303">
        <v>2024</v>
      </c>
      <c r="D303" t="s">
        <v>19</v>
      </c>
      <c r="E303">
        <v>24072.455740514637</v>
      </c>
    </row>
    <row r="304" spans="1:5">
      <c r="A304" t="s">
        <v>143</v>
      </c>
      <c r="B304" t="s">
        <v>212</v>
      </c>
      <c r="C304">
        <v>2024</v>
      </c>
      <c r="D304" t="s">
        <v>20</v>
      </c>
      <c r="E304">
        <v>26775.486000000001</v>
      </c>
    </row>
    <row r="305" spans="1:5">
      <c r="A305" t="s">
        <v>143</v>
      </c>
      <c r="B305" t="s">
        <v>212</v>
      </c>
      <c r="C305">
        <v>2023</v>
      </c>
      <c r="D305" t="s">
        <v>21</v>
      </c>
      <c r="E305">
        <v>30433.826474971524</v>
      </c>
    </row>
    <row r="306" spans="1:5">
      <c r="A306" t="s">
        <v>143</v>
      </c>
      <c r="B306" t="s">
        <v>212</v>
      </c>
      <c r="C306">
        <v>2023</v>
      </c>
      <c r="D306" t="s">
        <v>8</v>
      </c>
      <c r="E306">
        <v>22109.276999999998</v>
      </c>
    </row>
    <row r="307" spans="1:5">
      <c r="A307" t="s">
        <v>143</v>
      </c>
      <c r="B307" t="s">
        <v>212</v>
      </c>
      <c r="C307">
        <v>2023</v>
      </c>
      <c r="D307" t="s">
        <v>19</v>
      </c>
      <c r="E307">
        <v>37706.457999999999</v>
      </c>
    </row>
    <row r="308" spans="1:5">
      <c r="A308" t="s">
        <v>143</v>
      </c>
      <c r="B308" t="s">
        <v>212</v>
      </c>
      <c r="C308">
        <v>2023</v>
      </c>
      <c r="D308" t="s">
        <v>20</v>
      </c>
      <c r="E308">
        <v>35391.660000000003</v>
      </c>
    </row>
    <row r="309" spans="1:5">
      <c r="A309" t="s">
        <v>143</v>
      </c>
      <c r="B309" t="s">
        <v>212</v>
      </c>
      <c r="C309">
        <v>2022</v>
      </c>
      <c r="D309" t="s">
        <v>21</v>
      </c>
      <c r="E309">
        <v>40939.15</v>
      </c>
    </row>
    <row r="310" spans="1:5">
      <c r="A310" t="s">
        <v>143</v>
      </c>
      <c r="B310" t="s">
        <v>212</v>
      </c>
      <c r="C310">
        <v>2022</v>
      </c>
      <c r="D310" t="s">
        <v>8</v>
      </c>
      <c r="E310">
        <v>34390.85</v>
      </c>
    </row>
    <row r="311" spans="1:5">
      <c r="A311" t="s">
        <v>143</v>
      </c>
      <c r="B311" t="s">
        <v>212</v>
      </c>
      <c r="C311">
        <v>2022</v>
      </c>
      <c r="D311" t="s">
        <v>19</v>
      </c>
      <c r="E311">
        <v>43155.15</v>
      </c>
    </row>
    <row r="312" spans="1:5">
      <c r="A312" t="s">
        <v>143</v>
      </c>
      <c r="B312" t="s">
        <v>212</v>
      </c>
      <c r="C312">
        <v>2022</v>
      </c>
      <c r="D312" t="s">
        <v>20</v>
      </c>
      <c r="E312">
        <v>49745.85</v>
      </c>
    </row>
    <row r="313" spans="1:5">
      <c r="A313" t="s">
        <v>143</v>
      </c>
      <c r="B313" t="s">
        <v>212</v>
      </c>
      <c r="C313">
        <v>2021</v>
      </c>
      <c r="D313" t="s">
        <v>21</v>
      </c>
      <c r="E313">
        <v>47649.05</v>
      </c>
    </row>
    <row r="314" spans="1:5">
      <c r="A314" t="s">
        <v>143</v>
      </c>
      <c r="B314" t="s">
        <v>212</v>
      </c>
      <c r="C314">
        <v>2021</v>
      </c>
      <c r="D314" t="s">
        <v>8</v>
      </c>
      <c r="E314">
        <v>50138.184999999998</v>
      </c>
    </row>
    <row r="315" spans="1:5">
      <c r="A315" t="s">
        <v>143</v>
      </c>
      <c r="B315" t="s">
        <v>212</v>
      </c>
      <c r="C315">
        <v>2021</v>
      </c>
      <c r="D315" t="s">
        <v>19</v>
      </c>
      <c r="E315">
        <v>34467.040000000001</v>
      </c>
    </row>
    <row r="316" spans="1:5">
      <c r="A316" t="s">
        <v>143</v>
      </c>
      <c r="B316" t="s">
        <v>212</v>
      </c>
      <c r="C316">
        <v>2021</v>
      </c>
      <c r="D316" t="s">
        <v>20</v>
      </c>
      <c r="E316">
        <v>33753.47</v>
      </c>
    </row>
    <row r="317" spans="1:5">
      <c r="A317" t="s">
        <v>143</v>
      </c>
      <c r="B317" t="s">
        <v>212</v>
      </c>
      <c r="C317">
        <v>2020</v>
      </c>
      <c r="D317" t="s">
        <v>21</v>
      </c>
      <c r="E317">
        <v>10912.934999999999</v>
      </c>
    </row>
    <row r="318" spans="1:5">
      <c r="A318" t="s">
        <v>143</v>
      </c>
      <c r="B318" t="s">
        <v>212</v>
      </c>
      <c r="C318">
        <v>2020</v>
      </c>
      <c r="D318" t="s">
        <v>8</v>
      </c>
      <c r="E318">
        <v>15870.31</v>
      </c>
    </row>
    <row r="319" spans="1:5">
      <c r="A319" t="s">
        <v>143</v>
      </c>
      <c r="B319" t="s">
        <v>212</v>
      </c>
      <c r="C319">
        <v>2020</v>
      </c>
      <c r="D319" t="s">
        <v>19</v>
      </c>
      <c r="E319">
        <v>9587.5149999999994</v>
      </c>
    </row>
    <row r="320" spans="1:5">
      <c r="A320" t="s">
        <v>143</v>
      </c>
      <c r="B320" t="s">
        <v>212</v>
      </c>
      <c r="C320">
        <v>2020</v>
      </c>
      <c r="D320" t="s">
        <v>20</v>
      </c>
      <c r="E320">
        <v>8342.9</v>
      </c>
    </row>
    <row r="321" spans="1:5">
      <c r="A321" t="s">
        <v>143</v>
      </c>
      <c r="B321" t="s">
        <v>212</v>
      </c>
      <c r="C321">
        <v>2019</v>
      </c>
      <c r="D321" t="s">
        <v>21</v>
      </c>
      <c r="E321">
        <v>15393.924999999999</v>
      </c>
    </row>
    <row r="322" spans="1:5">
      <c r="A322" t="s">
        <v>143</v>
      </c>
      <c r="B322" t="s">
        <v>212</v>
      </c>
      <c r="C322">
        <v>2019</v>
      </c>
      <c r="D322" t="s">
        <v>8</v>
      </c>
      <c r="E322">
        <v>24913.325000000001</v>
      </c>
    </row>
    <row r="323" spans="1:5">
      <c r="A323" t="s">
        <v>143</v>
      </c>
      <c r="B323" t="s">
        <v>212</v>
      </c>
      <c r="C323">
        <v>2019</v>
      </c>
      <c r="D323" t="s">
        <v>19</v>
      </c>
      <c r="E323">
        <v>34536.639999999999</v>
      </c>
    </row>
    <row r="324" spans="1:5">
      <c r="A324" t="s">
        <v>143</v>
      </c>
      <c r="B324" t="s">
        <v>212</v>
      </c>
      <c r="C324">
        <v>2019</v>
      </c>
      <c r="D324" t="s">
        <v>20</v>
      </c>
      <c r="E324">
        <v>21135.895</v>
      </c>
    </row>
    <row r="325" spans="1:5">
      <c r="A325" t="s">
        <v>143</v>
      </c>
      <c r="B325" t="s">
        <v>212</v>
      </c>
      <c r="C325">
        <v>2018</v>
      </c>
      <c r="D325" t="s">
        <v>21</v>
      </c>
      <c r="E325">
        <v>9565.0499999999993</v>
      </c>
    </row>
    <row r="326" spans="1:5">
      <c r="A326" t="s">
        <v>143</v>
      </c>
      <c r="B326" t="s">
        <v>212</v>
      </c>
      <c r="C326">
        <v>2018</v>
      </c>
      <c r="D326" t="s">
        <v>8</v>
      </c>
      <c r="E326">
        <v>9955.7450000000008</v>
      </c>
    </row>
    <row r="327" spans="1:5">
      <c r="A327" t="s">
        <v>143</v>
      </c>
      <c r="B327" t="s">
        <v>212</v>
      </c>
      <c r="C327">
        <v>2018</v>
      </c>
      <c r="D327" t="s">
        <v>19</v>
      </c>
      <c r="E327">
        <v>8712.0349999999999</v>
      </c>
    </row>
    <row r="328" spans="1:5">
      <c r="A328" t="s">
        <v>143</v>
      </c>
      <c r="B328" t="s">
        <v>212</v>
      </c>
      <c r="C328">
        <v>2018</v>
      </c>
      <c r="D328" t="s">
        <v>20</v>
      </c>
      <c r="E328">
        <v>24828.205000000002</v>
      </c>
    </row>
    <row r="329" spans="1:5">
      <c r="A329" t="s">
        <v>143</v>
      </c>
      <c r="B329" t="s">
        <v>212</v>
      </c>
      <c r="C329">
        <v>2017</v>
      </c>
      <c r="D329" t="s">
        <v>21</v>
      </c>
      <c r="E329">
        <v>19864.599999999999</v>
      </c>
    </row>
    <row r="330" spans="1:5">
      <c r="A330" t="s">
        <v>143</v>
      </c>
      <c r="B330" t="s">
        <v>212</v>
      </c>
      <c r="C330">
        <v>2017</v>
      </c>
      <c r="D330" t="s">
        <v>8</v>
      </c>
      <c r="E330">
        <v>25177.755000000001</v>
      </c>
    </row>
    <row r="331" spans="1:5">
      <c r="A331" t="s">
        <v>143</v>
      </c>
      <c r="B331" t="s">
        <v>212</v>
      </c>
      <c r="C331">
        <v>2017</v>
      </c>
      <c r="D331" t="s">
        <v>19</v>
      </c>
      <c r="E331">
        <v>28575.51</v>
      </c>
    </row>
    <row r="332" spans="1:5">
      <c r="A332" t="s">
        <v>143</v>
      </c>
      <c r="B332" t="s">
        <v>212</v>
      </c>
      <c r="C332">
        <v>2017</v>
      </c>
      <c r="D332" t="s">
        <v>20</v>
      </c>
      <c r="E332">
        <v>34938.644999999997</v>
      </c>
    </row>
    <row r="333" spans="1:5">
      <c r="A333" t="s">
        <v>143</v>
      </c>
      <c r="B333" t="s">
        <v>212</v>
      </c>
      <c r="C333">
        <v>2016</v>
      </c>
      <c r="D333" t="s">
        <v>21</v>
      </c>
      <c r="E333">
        <v>13569.35</v>
      </c>
    </row>
    <row r="334" spans="1:5">
      <c r="A334" t="s">
        <v>143</v>
      </c>
      <c r="B334" t="s">
        <v>212</v>
      </c>
      <c r="C334">
        <v>2016</v>
      </c>
      <c r="D334" t="s">
        <v>8</v>
      </c>
      <c r="E334">
        <v>7522.665</v>
      </c>
    </row>
    <row r="335" spans="1:5">
      <c r="A335" t="s">
        <v>143</v>
      </c>
      <c r="B335" t="s">
        <v>212</v>
      </c>
      <c r="C335">
        <v>2016</v>
      </c>
      <c r="D335" t="s">
        <v>19</v>
      </c>
      <c r="E335">
        <v>6493.2</v>
      </c>
    </row>
    <row r="336" spans="1:5">
      <c r="A336" t="s">
        <v>143</v>
      </c>
      <c r="B336" t="s">
        <v>212</v>
      </c>
      <c r="C336">
        <v>2016</v>
      </c>
      <c r="D336" t="s">
        <v>20</v>
      </c>
      <c r="E336">
        <v>6785</v>
      </c>
    </row>
    <row r="337" spans="1:5">
      <c r="A337" t="s">
        <v>143</v>
      </c>
      <c r="B337" t="s">
        <v>212</v>
      </c>
      <c r="C337">
        <v>2015</v>
      </c>
      <c r="D337" t="s">
        <v>21</v>
      </c>
      <c r="E337">
        <v>6655.45</v>
      </c>
    </row>
    <row r="338" spans="1:5">
      <c r="A338" t="s">
        <v>143</v>
      </c>
      <c r="B338" t="s">
        <v>212</v>
      </c>
      <c r="C338">
        <v>2015</v>
      </c>
      <c r="D338" t="s">
        <v>8</v>
      </c>
      <c r="E338">
        <v>6104.45</v>
      </c>
    </row>
    <row r="339" spans="1:5">
      <c r="A339" t="s">
        <v>143</v>
      </c>
      <c r="B339" t="s">
        <v>212</v>
      </c>
      <c r="C339">
        <v>2015</v>
      </c>
      <c r="D339" t="s">
        <v>19</v>
      </c>
      <c r="E339">
        <v>5677.4</v>
      </c>
    </row>
    <row r="340" spans="1:5">
      <c r="A340" t="s">
        <v>143</v>
      </c>
      <c r="B340" t="s">
        <v>212</v>
      </c>
      <c r="C340">
        <v>2015</v>
      </c>
      <c r="D340" t="s">
        <v>20</v>
      </c>
      <c r="E340">
        <v>6230.55</v>
      </c>
    </row>
    <row r="341" spans="1:5">
      <c r="A341" t="s">
        <v>143</v>
      </c>
      <c r="B341" t="s">
        <v>212</v>
      </c>
      <c r="C341">
        <v>2014</v>
      </c>
      <c r="D341" t="s">
        <v>21</v>
      </c>
      <c r="E341">
        <v>8509</v>
      </c>
    </row>
    <row r="342" spans="1:5">
      <c r="A342" t="s">
        <v>143</v>
      </c>
      <c r="B342" t="s">
        <v>212</v>
      </c>
      <c r="C342">
        <v>2014</v>
      </c>
      <c r="D342" t="s">
        <v>8</v>
      </c>
      <c r="E342">
        <v>14151.9</v>
      </c>
    </row>
    <row r="343" spans="1:5">
      <c r="A343" t="s">
        <v>143</v>
      </c>
      <c r="B343" t="s">
        <v>212</v>
      </c>
      <c r="C343">
        <v>2014</v>
      </c>
      <c r="D343" t="s">
        <v>19</v>
      </c>
      <c r="E343">
        <v>25465.85</v>
      </c>
    </row>
    <row r="344" spans="1:5">
      <c r="A344" t="s">
        <v>143</v>
      </c>
      <c r="B344" t="s">
        <v>212</v>
      </c>
      <c r="C344">
        <v>2014</v>
      </c>
      <c r="D344" t="s">
        <v>20</v>
      </c>
      <c r="E344">
        <v>8830</v>
      </c>
    </row>
    <row r="345" spans="1:5">
      <c r="A345" t="s">
        <v>143</v>
      </c>
      <c r="B345" t="s">
        <v>212</v>
      </c>
      <c r="C345">
        <v>2013</v>
      </c>
      <c r="D345" t="s">
        <v>21</v>
      </c>
      <c r="E345">
        <v>6193</v>
      </c>
    </row>
    <row r="346" spans="1:5">
      <c r="A346" t="s">
        <v>143</v>
      </c>
      <c r="B346" t="s">
        <v>212</v>
      </c>
      <c r="C346">
        <v>2013</v>
      </c>
      <c r="D346" t="s">
        <v>8</v>
      </c>
      <c r="E346">
        <v>5887.35</v>
      </c>
    </row>
    <row r="347" spans="1:5">
      <c r="A347" t="s">
        <v>143</v>
      </c>
      <c r="B347" t="s">
        <v>212</v>
      </c>
      <c r="C347">
        <v>2013</v>
      </c>
      <c r="D347" t="s">
        <v>19</v>
      </c>
      <c r="E347">
        <v>4630.95</v>
      </c>
    </row>
    <row r="348" spans="1:5">
      <c r="A348" t="s">
        <v>143</v>
      </c>
      <c r="B348" t="s">
        <v>212</v>
      </c>
      <c r="C348">
        <v>2013</v>
      </c>
      <c r="D348" t="s">
        <v>20</v>
      </c>
      <c r="E348">
        <v>3506.8</v>
      </c>
    </row>
    <row r="349" spans="1:5">
      <c r="A349" t="s">
        <v>143</v>
      </c>
      <c r="B349" t="s">
        <v>212</v>
      </c>
      <c r="C349">
        <v>2012</v>
      </c>
      <c r="D349" t="s">
        <v>21</v>
      </c>
      <c r="E349">
        <v>4295</v>
      </c>
    </row>
    <row r="350" spans="1:5">
      <c r="A350" t="s">
        <v>143</v>
      </c>
      <c r="B350" t="s">
        <v>212</v>
      </c>
      <c r="C350">
        <v>2012</v>
      </c>
      <c r="D350" t="s">
        <v>8</v>
      </c>
      <c r="E350">
        <v>3237.2</v>
      </c>
    </row>
    <row r="351" spans="1:5">
      <c r="A351" t="s">
        <v>143</v>
      </c>
      <c r="B351" t="s">
        <v>212</v>
      </c>
      <c r="C351">
        <v>2012</v>
      </c>
      <c r="D351" t="s">
        <v>19</v>
      </c>
      <c r="E351">
        <v>3197</v>
      </c>
    </row>
    <row r="352" spans="1:5">
      <c r="A352" t="s">
        <v>143</v>
      </c>
      <c r="B352" t="s">
        <v>212</v>
      </c>
      <c r="C352">
        <v>2012</v>
      </c>
      <c r="D352" t="s">
        <v>20</v>
      </c>
      <c r="E352">
        <v>1935.7</v>
      </c>
    </row>
    <row r="353" spans="1:5">
      <c r="A353" t="s">
        <v>143</v>
      </c>
      <c r="B353" t="s">
        <v>212</v>
      </c>
      <c r="C353">
        <v>2011</v>
      </c>
      <c r="D353" t="s">
        <v>21</v>
      </c>
      <c r="E353">
        <v>2438.5</v>
      </c>
    </row>
    <row r="354" spans="1:5">
      <c r="A354" t="s">
        <v>143</v>
      </c>
      <c r="B354" t="s">
        <v>212</v>
      </c>
      <c r="C354">
        <v>2011</v>
      </c>
      <c r="D354" t="s">
        <v>8</v>
      </c>
      <c r="E354">
        <v>2451</v>
      </c>
    </row>
    <row r="355" spans="1:5">
      <c r="A355" t="s">
        <v>143</v>
      </c>
      <c r="B355" t="s">
        <v>212</v>
      </c>
      <c r="C355">
        <v>2011</v>
      </c>
      <c r="D355" t="s">
        <v>19</v>
      </c>
      <c r="E355">
        <v>1860.8</v>
      </c>
    </row>
    <row r="356" spans="1:5">
      <c r="A356" t="s">
        <v>143</v>
      </c>
      <c r="B356" t="s">
        <v>212</v>
      </c>
      <c r="C356">
        <v>2011</v>
      </c>
      <c r="D356" t="s">
        <v>20</v>
      </c>
      <c r="E356">
        <v>2033.3</v>
      </c>
    </row>
    <row r="357" spans="1:5">
      <c r="A357" t="s">
        <v>143</v>
      </c>
      <c r="B357" t="s">
        <v>212</v>
      </c>
      <c r="C357">
        <v>2010</v>
      </c>
      <c r="D357" t="s">
        <v>21</v>
      </c>
      <c r="E357">
        <v>2488.15</v>
      </c>
    </row>
    <row r="358" spans="1:5">
      <c r="A358" t="s">
        <v>143</v>
      </c>
      <c r="B358" t="s">
        <v>212</v>
      </c>
      <c r="C358">
        <v>2010</v>
      </c>
      <c r="D358" t="s">
        <v>8</v>
      </c>
      <c r="E358">
        <v>2357.85</v>
      </c>
    </row>
    <row r="359" spans="1:5">
      <c r="A359" t="s">
        <v>143</v>
      </c>
      <c r="B359" t="s">
        <v>212</v>
      </c>
      <c r="C359">
        <v>2010</v>
      </c>
      <c r="D359" t="s">
        <v>19</v>
      </c>
      <c r="E359">
        <v>2144</v>
      </c>
    </row>
    <row r="360" spans="1:5">
      <c r="A360" t="s">
        <v>143</v>
      </c>
      <c r="B360" t="s">
        <v>212</v>
      </c>
      <c r="C360">
        <v>2010</v>
      </c>
      <c r="D360" t="s">
        <v>20</v>
      </c>
      <c r="E360">
        <v>2000</v>
      </c>
    </row>
    <row r="361" spans="1:5">
      <c r="A361" t="s">
        <v>143</v>
      </c>
      <c r="B361" t="s">
        <v>212</v>
      </c>
      <c r="C361">
        <v>2009</v>
      </c>
      <c r="D361" t="s">
        <v>21</v>
      </c>
      <c r="E361">
        <v>4601</v>
      </c>
    </row>
    <row r="362" spans="1:5">
      <c r="A362" t="s">
        <v>143</v>
      </c>
      <c r="B362" t="s">
        <v>212</v>
      </c>
      <c r="C362">
        <v>2009</v>
      </c>
      <c r="D362" t="s">
        <v>8</v>
      </c>
      <c r="E362">
        <v>6748</v>
      </c>
    </row>
    <row r="363" spans="1:5">
      <c r="A363" t="s">
        <v>143</v>
      </c>
      <c r="B363" t="s">
        <v>212</v>
      </c>
      <c r="C363">
        <v>2009</v>
      </c>
      <c r="D363" t="s">
        <v>19</v>
      </c>
      <c r="E363">
        <v>3710</v>
      </c>
    </row>
    <row r="364" spans="1:5">
      <c r="A364" t="s">
        <v>143</v>
      </c>
      <c r="B364" t="s">
        <v>212</v>
      </c>
      <c r="C364">
        <v>2009</v>
      </c>
      <c r="D364" t="s">
        <v>20</v>
      </c>
      <c r="E364">
        <v>3513</v>
      </c>
    </row>
    <row r="365" spans="1:5">
      <c r="A365" t="s">
        <v>143</v>
      </c>
      <c r="B365" t="s">
        <v>212</v>
      </c>
      <c r="C365">
        <v>2008</v>
      </c>
      <c r="D365" t="s">
        <v>21</v>
      </c>
      <c r="E365">
        <v>3481</v>
      </c>
    </row>
    <row r="366" spans="1:5">
      <c r="A366" t="s">
        <v>143</v>
      </c>
      <c r="B366" t="s">
        <v>212</v>
      </c>
      <c r="C366">
        <v>2008</v>
      </c>
      <c r="D366" t="s">
        <v>8</v>
      </c>
      <c r="E366">
        <v>2677</v>
      </c>
    </row>
    <row r="367" spans="1:5">
      <c r="A367" t="s">
        <v>143</v>
      </c>
      <c r="B367" t="s">
        <v>212</v>
      </c>
      <c r="C367">
        <v>2008</v>
      </c>
      <c r="D367" t="s">
        <v>19</v>
      </c>
      <c r="E367">
        <v>2292</v>
      </c>
    </row>
    <row r="368" spans="1:5">
      <c r="A368" t="s">
        <v>143</v>
      </c>
      <c r="B368" t="s">
        <v>212</v>
      </c>
      <c r="C368">
        <v>2008</v>
      </c>
      <c r="D368" t="s">
        <v>20</v>
      </c>
      <c r="E368">
        <v>3337.42</v>
      </c>
    </row>
    <row r="369" spans="1:5">
      <c r="A369" t="s">
        <v>143</v>
      </c>
      <c r="B369" t="s">
        <v>212</v>
      </c>
      <c r="C369">
        <v>2007</v>
      </c>
      <c r="D369" t="s">
        <v>21</v>
      </c>
      <c r="E369">
        <v>3718</v>
      </c>
    </row>
    <row r="370" spans="1:5">
      <c r="A370" t="s">
        <v>143</v>
      </c>
      <c r="B370" t="s">
        <v>212</v>
      </c>
      <c r="C370">
        <v>2007</v>
      </c>
      <c r="D370" t="s">
        <v>8</v>
      </c>
      <c r="E370">
        <v>3419</v>
      </c>
    </row>
    <row r="371" spans="1:5">
      <c r="A371" t="s">
        <v>143</v>
      </c>
      <c r="B371" t="s">
        <v>212</v>
      </c>
      <c r="C371">
        <v>2007</v>
      </c>
      <c r="D371" t="s">
        <v>19</v>
      </c>
      <c r="E371">
        <v>2529</v>
      </c>
    </row>
    <row r="372" spans="1:5">
      <c r="A372" t="s">
        <v>143</v>
      </c>
      <c r="B372" t="s">
        <v>212</v>
      </c>
      <c r="C372">
        <v>2007</v>
      </c>
      <c r="D372" t="s">
        <v>20</v>
      </c>
      <c r="E372">
        <v>1831</v>
      </c>
    </row>
    <row r="373" spans="1:5">
      <c r="A373" t="s">
        <v>143</v>
      </c>
      <c r="B373" t="s">
        <v>212</v>
      </c>
      <c r="C373">
        <v>2006</v>
      </c>
      <c r="D373" t="s">
        <v>21</v>
      </c>
      <c r="E373">
        <v>1830.6679999999999</v>
      </c>
    </row>
    <row r="374" spans="1:5">
      <c r="A374" t="s">
        <v>143</v>
      </c>
      <c r="B374" t="s">
        <v>212</v>
      </c>
      <c r="C374">
        <v>2006</v>
      </c>
      <c r="D374" t="s">
        <v>8</v>
      </c>
      <c r="E374">
        <v>740.85500000000002</v>
      </c>
    </row>
    <row r="375" spans="1:5">
      <c r="A375" t="s">
        <v>143</v>
      </c>
      <c r="B375" t="s">
        <v>212</v>
      </c>
      <c r="C375">
        <v>2006</v>
      </c>
      <c r="D375" t="s">
        <v>19</v>
      </c>
      <c r="E375">
        <v>1211.1679999999999</v>
      </c>
    </row>
    <row r="376" spans="1:5">
      <c r="A376" t="s">
        <v>143</v>
      </c>
      <c r="B376" t="s">
        <v>212</v>
      </c>
      <c r="C376">
        <v>2006</v>
      </c>
      <c r="D376" t="s">
        <v>20</v>
      </c>
      <c r="E376">
        <v>1523.828</v>
      </c>
    </row>
    <row r="377" spans="1:5">
      <c r="A377" t="s">
        <v>143</v>
      </c>
      <c r="B377" t="s">
        <v>213</v>
      </c>
      <c r="C377">
        <v>2024</v>
      </c>
      <c r="D377" t="s">
        <v>8</v>
      </c>
      <c r="E377">
        <v>9333.1721844521599</v>
      </c>
    </row>
    <row r="378" spans="1:5">
      <c r="A378" t="s">
        <v>143</v>
      </c>
      <c r="B378" t="s">
        <v>213</v>
      </c>
      <c r="C378">
        <v>2024</v>
      </c>
      <c r="D378" t="s">
        <v>19</v>
      </c>
      <c r="E378">
        <v>6825.618937166797</v>
      </c>
    </row>
    <row r="379" spans="1:5">
      <c r="A379" t="s">
        <v>143</v>
      </c>
      <c r="B379" t="s">
        <v>213</v>
      </c>
      <c r="C379">
        <v>2024</v>
      </c>
      <c r="D379" t="s">
        <v>20</v>
      </c>
      <c r="E379">
        <v>7592.049</v>
      </c>
    </row>
    <row r="380" spans="1:5">
      <c r="A380" t="s">
        <v>143</v>
      </c>
      <c r="B380" t="s">
        <v>213</v>
      </c>
      <c r="C380">
        <v>2023</v>
      </c>
      <c r="D380" t="s">
        <v>21</v>
      </c>
      <c r="E380">
        <v>8629.3523418302011</v>
      </c>
    </row>
    <row r="381" spans="1:5">
      <c r="A381" t="s">
        <v>143</v>
      </c>
      <c r="B381" t="s">
        <v>213</v>
      </c>
      <c r="C381">
        <v>2023</v>
      </c>
      <c r="D381" t="s">
        <v>8</v>
      </c>
      <c r="E381">
        <v>5642.5360000000001</v>
      </c>
    </row>
    <row r="382" spans="1:5">
      <c r="A382" t="s">
        <v>143</v>
      </c>
      <c r="B382" t="s">
        <v>213</v>
      </c>
      <c r="C382">
        <v>2023</v>
      </c>
      <c r="D382" t="s">
        <v>19</v>
      </c>
      <c r="E382">
        <v>8979.7759999999998</v>
      </c>
    </row>
    <row r="383" spans="1:5">
      <c r="A383" t="s">
        <v>143</v>
      </c>
      <c r="B383" t="s">
        <v>213</v>
      </c>
      <c r="C383">
        <v>2023</v>
      </c>
      <c r="D383" t="s">
        <v>20</v>
      </c>
      <c r="E383">
        <v>11462.369000000001</v>
      </c>
    </row>
    <row r="384" spans="1:5">
      <c r="A384" t="s">
        <v>143</v>
      </c>
      <c r="B384" t="s">
        <v>213</v>
      </c>
      <c r="C384">
        <v>2022</v>
      </c>
      <c r="D384" t="s">
        <v>21</v>
      </c>
      <c r="E384">
        <v>7912.75</v>
      </c>
    </row>
    <row r="385" spans="1:5">
      <c r="A385" t="s">
        <v>143</v>
      </c>
      <c r="B385" t="s">
        <v>213</v>
      </c>
      <c r="C385">
        <v>2022</v>
      </c>
      <c r="D385" t="s">
        <v>8</v>
      </c>
      <c r="E385">
        <v>5919.45</v>
      </c>
    </row>
    <row r="386" spans="1:5">
      <c r="A386" t="s">
        <v>143</v>
      </c>
      <c r="B386" t="s">
        <v>213</v>
      </c>
      <c r="C386">
        <v>2022</v>
      </c>
      <c r="D386" t="s">
        <v>19</v>
      </c>
      <c r="E386">
        <v>6432.45</v>
      </c>
    </row>
    <row r="387" spans="1:5">
      <c r="A387" t="s">
        <v>143</v>
      </c>
      <c r="B387" t="s">
        <v>213</v>
      </c>
      <c r="C387">
        <v>2022</v>
      </c>
      <c r="D387" t="s">
        <v>20</v>
      </c>
      <c r="E387">
        <v>17454.25</v>
      </c>
    </row>
    <row r="388" spans="1:5">
      <c r="A388" t="s">
        <v>143</v>
      </c>
      <c r="B388" t="s">
        <v>213</v>
      </c>
      <c r="C388">
        <v>2021</v>
      </c>
      <c r="D388" t="s">
        <v>21</v>
      </c>
      <c r="E388">
        <v>6485.7</v>
      </c>
    </row>
    <row r="389" spans="1:5">
      <c r="A389" t="s">
        <v>143</v>
      </c>
      <c r="B389" t="s">
        <v>213</v>
      </c>
      <c r="C389">
        <v>2021</v>
      </c>
      <c r="D389" t="s">
        <v>8</v>
      </c>
      <c r="E389">
        <v>5999.2150000000001</v>
      </c>
    </row>
    <row r="390" spans="1:5">
      <c r="A390" t="s">
        <v>143</v>
      </c>
      <c r="B390" t="s">
        <v>213</v>
      </c>
      <c r="C390">
        <v>2021</v>
      </c>
      <c r="D390" t="s">
        <v>19</v>
      </c>
      <c r="E390">
        <v>5294.38</v>
      </c>
    </row>
    <row r="391" spans="1:5">
      <c r="A391" t="s">
        <v>143</v>
      </c>
      <c r="B391" t="s">
        <v>213</v>
      </c>
      <c r="C391">
        <v>2021</v>
      </c>
      <c r="D391" t="s">
        <v>20</v>
      </c>
      <c r="E391">
        <v>3623.83</v>
      </c>
    </row>
    <row r="392" spans="1:5">
      <c r="A392" t="s">
        <v>143</v>
      </c>
      <c r="B392" t="s">
        <v>213</v>
      </c>
      <c r="C392">
        <v>2020</v>
      </c>
      <c r="D392" t="s">
        <v>21</v>
      </c>
      <c r="E392">
        <v>2821.355</v>
      </c>
    </row>
    <row r="393" spans="1:5">
      <c r="A393" t="s">
        <v>143</v>
      </c>
      <c r="B393" t="s">
        <v>213</v>
      </c>
      <c r="C393">
        <v>2020</v>
      </c>
      <c r="D393" t="s">
        <v>8</v>
      </c>
      <c r="E393">
        <v>2481.5349999999999</v>
      </c>
    </row>
    <row r="394" spans="1:5">
      <c r="A394" t="s">
        <v>143</v>
      </c>
      <c r="B394" t="s">
        <v>213</v>
      </c>
      <c r="C394">
        <v>2020</v>
      </c>
      <c r="D394" t="s">
        <v>19</v>
      </c>
      <c r="E394">
        <v>2641.3449999999998</v>
      </c>
    </row>
    <row r="395" spans="1:5">
      <c r="A395" t="s">
        <v>143</v>
      </c>
      <c r="B395" t="s">
        <v>213</v>
      </c>
      <c r="C395">
        <v>2020</v>
      </c>
      <c r="D395" t="s">
        <v>20</v>
      </c>
      <c r="E395">
        <v>2952.82</v>
      </c>
    </row>
    <row r="396" spans="1:5">
      <c r="A396" t="s">
        <v>143</v>
      </c>
      <c r="B396" t="s">
        <v>213</v>
      </c>
      <c r="C396">
        <v>2019</v>
      </c>
      <c r="D396" t="s">
        <v>21</v>
      </c>
      <c r="E396">
        <v>3224.59</v>
      </c>
    </row>
    <row r="397" spans="1:5">
      <c r="A397" t="s">
        <v>143</v>
      </c>
      <c r="B397" t="s">
        <v>213</v>
      </c>
      <c r="C397">
        <v>2019</v>
      </c>
      <c r="D397" t="s">
        <v>8</v>
      </c>
      <c r="E397">
        <v>3178.95</v>
      </c>
    </row>
    <row r="398" spans="1:5">
      <c r="A398" t="s">
        <v>143</v>
      </c>
      <c r="B398" t="s">
        <v>213</v>
      </c>
      <c r="C398">
        <v>2019</v>
      </c>
      <c r="D398" t="s">
        <v>19</v>
      </c>
      <c r="E398">
        <v>8066.8</v>
      </c>
    </row>
    <row r="399" spans="1:5">
      <c r="A399" t="s">
        <v>143</v>
      </c>
      <c r="B399" t="s">
        <v>213</v>
      </c>
      <c r="C399">
        <v>2019</v>
      </c>
      <c r="D399" t="s">
        <v>20</v>
      </c>
      <c r="E399">
        <v>4977.6000000000004</v>
      </c>
    </row>
    <row r="400" spans="1:5">
      <c r="A400" t="s">
        <v>143</v>
      </c>
      <c r="B400" t="s">
        <v>213</v>
      </c>
      <c r="C400">
        <v>2018</v>
      </c>
      <c r="D400" t="s">
        <v>21</v>
      </c>
      <c r="E400">
        <v>4043.2249999999999</v>
      </c>
    </row>
    <row r="401" spans="1:5">
      <c r="A401" t="s">
        <v>143</v>
      </c>
      <c r="B401" t="s">
        <v>213</v>
      </c>
      <c r="C401">
        <v>2018</v>
      </c>
      <c r="D401" t="s">
        <v>8</v>
      </c>
      <c r="E401">
        <v>3748.7</v>
      </c>
    </row>
    <row r="402" spans="1:5">
      <c r="A402" t="s">
        <v>143</v>
      </c>
      <c r="B402" t="s">
        <v>213</v>
      </c>
      <c r="C402">
        <v>2018</v>
      </c>
      <c r="D402" t="s">
        <v>19</v>
      </c>
      <c r="E402">
        <v>4049.2359999999999</v>
      </c>
    </row>
    <row r="403" spans="1:5">
      <c r="A403" t="s">
        <v>143</v>
      </c>
      <c r="B403" t="s">
        <v>213</v>
      </c>
      <c r="C403">
        <v>2018</v>
      </c>
      <c r="D403" t="s">
        <v>20</v>
      </c>
      <c r="E403">
        <v>5326.1549999999997</v>
      </c>
    </row>
    <row r="404" spans="1:5">
      <c r="A404" t="s">
        <v>143</v>
      </c>
      <c r="B404" t="s">
        <v>213</v>
      </c>
      <c r="C404">
        <v>2017</v>
      </c>
      <c r="D404" t="s">
        <v>21</v>
      </c>
      <c r="E404">
        <v>5471.65</v>
      </c>
    </row>
    <row r="405" spans="1:5">
      <c r="A405" t="s">
        <v>143</v>
      </c>
      <c r="B405" t="s">
        <v>213</v>
      </c>
      <c r="C405">
        <v>2017</v>
      </c>
      <c r="D405" t="s">
        <v>8</v>
      </c>
      <c r="E405">
        <v>7851.66</v>
      </c>
    </row>
    <row r="406" spans="1:5">
      <c r="A406" t="s">
        <v>143</v>
      </c>
      <c r="B406" t="s">
        <v>213</v>
      </c>
      <c r="C406">
        <v>2017</v>
      </c>
      <c r="D406" t="s">
        <v>19</v>
      </c>
      <c r="E406">
        <v>10852.885</v>
      </c>
    </row>
    <row r="407" spans="1:5">
      <c r="A407" t="s">
        <v>143</v>
      </c>
      <c r="B407" t="s">
        <v>213</v>
      </c>
      <c r="C407">
        <v>2017</v>
      </c>
      <c r="D407" t="s">
        <v>20</v>
      </c>
      <c r="E407">
        <v>18050.11</v>
      </c>
    </row>
    <row r="408" spans="1:5">
      <c r="A408" t="s">
        <v>143</v>
      </c>
      <c r="B408" t="s">
        <v>213</v>
      </c>
      <c r="C408">
        <v>2016</v>
      </c>
      <c r="D408" t="s">
        <v>21</v>
      </c>
      <c r="E408">
        <v>3492.72</v>
      </c>
    </row>
    <row r="409" spans="1:5">
      <c r="A409" t="s">
        <v>143</v>
      </c>
      <c r="B409" t="s">
        <v>213</v>
      </c>
      <c r="C409">
        <v>2016</v>
      </c>
      <c r="D409" t="s">
        <v>8</v>
      </c>
      <c r="E409">
        <v>3146.83</v>
      </c>
    </row>
    <row r="410" spans="1:5">
      <c r="A410" t="s">
        <v>143</v>
      </c>
      <c r="B410" t="s">
        <v>213</v>
      </c>
      <c r="C410">
        <v>2016</v>
      </c>
      <c r="D410" t="s">
        <v>19</v>
      </c>
      <c r="E410">
        <v>2909.15</v>
      </c>
    </row>
    <row r="411" spans="1:5">
      <c r="A411" t="s">
        <v>143</v>
      </c>
      <c r="B411" t="s">
        <v>213</v>
      </c>
      <c r="C411">
        <v>2016</v>
      </c>
      <c r="D411" t="s">
        <v>20</v>
      </c>
      <c r="E411">
        <v>3042</v>
      </c>
    </row>
    <row r="412" spans="1:5">
      <c r="A412" t="s">
        <v>143</v>
      </c>
      <c r="B412" t="s">
        <v>213</v>
      </c>
      <c r="C412">
        <v>2015</v>
      </c>
      <c r="D412" t="s">
        <v>21</v>
      </c>
      <c r="E412">
        <v>2782.7</v>
      </c>
    </row>
    <row r="413" spans="1:5">
      <c r="A413" t="s">
        <v>143</v>
      </c>
      <c r="B413" t="s">
        <v>213</v>
      </c>
      <c r="C413">
        <v>2015</v>
      </c>
      <c r="D413" t="s">
        <v>8</v>
      </c>
      <c r="E413">
        <v>2710.55</v>
      </c>
    </row>
    <row r="414" spans="1:5">
      <c r="A414" t="s">
        <v>143</v>
      </c>
      <c r="B414" t="s">
        <v>213</v>
      </c>
      <c r="C414">
        <v>2015</v>
      </c>
      <c r="D414" t="s">
        <v>19</v>
      </c>
      <c r="E414">
        <v>2602.9499999999998</v>
      </c>
    </row>
    <row r="415" spans="1:5">
      <c r="A415" t="s">
        <v>143</v>
      </c>
      <c r="B415" t="s">
        <v>213</v>
      </c>
      <c r="C415">
        <v>2015</v>
      </c>
      <c r="D415" t="s">
        <v>20</v>
      </c>
      <c r="E415">
        <v>2647.6000000000004</v>
      </c>
    </row>
    <row r="416" spans="1:5">
      <c r="A416" t="s">
        <v>143</v>
      </c>
      <c r="B416" t="s">
        <v>213</v>
      </c>
      <c r="C416">
        <v>2014</v>
      </c>
      <c r="D416" t="s">
        <v>21</v>
      </c>
      <c r="E416">
        <v>2662</v>
      </c>
    </row>
    <row r="417" spans="1:5">
      <c r="A417" t="s">
        <v>143</v>
      </c>
      <c r="B417" t="s">
        <v>213</v>
      </c>
      <c r="C417">
        <v>2014</v>
      </c>
      <c r="D417" t="s">
        <v>8</v>
      </c>
      <c r="E417">
        <v>3019.6</v>
      </c>
    </row>
    <row r="418" spans="1:5">
      <c r="A418" t="s">
        <v>143</v>
      </c>
      <c r="B418" t="s">
        <v>213</v>
      </c>
      <c r="C418">
        <v>2014</v>
      </c>
      <c r="D418" t="s">
        <v>19</v>
      </c>
      <c r="E418">
        <v>2733.6</v>
      </c>
    </row>
    <row r="419" spans="1:5">
      <c r="A419" t="s">
        <v>143</v>
      </c>
      <c r="B419" t="s">
        <v>213</v>
      </c>
      <c r="C419">
        <v>2014</v>
      </c>
      <c r="D419" t="s">
        <v>20</v>
      </c>
      <c r="E419">
        <v>2303</v>
      </c>
    </row>
    <row r="420" spans="1:5">
      <c r="A420" t="s">
        <v>143</v>
      </c>
      <c r="B420" t="s">
        <v>213</v>
      </c>
      <c r="C420">
        <v>2013</v>
      </c>
      <c r="D420" t="s">
        <v>21</v>
      </c>
      <c r="E420">
        <v>2565</v>
      </c>
    </row>
    <row r="421" spans="1:5">
      <c r="A421" t="s">
        <v>143</v>
      </c>
      <c r="B421" t="s">
        <v>213</v>
      </c>
      <c r="C421">
        <v>2013</v>
      </c>
      <c r="D421" t="s">
        <v>8</v>
      </c>
      <c r="E421">
        <v>2686.9</v>
      </c>
    </row>
    <row r="422" spans="1:5">
      <c r="A422" t="s">
        <v>143</v>
      </c>
      <c r="B422" t="s">
        <v>213</v>
      </c>
      <c r="C422">
        <v>2013</v>
      </c>
      <c r="D422" t="s">
        <v>19</v>
      </c>
      <c r="E422">
        <v>2333.4</v>
      </c>
    </row>
    <row r="423" spans="1:5">
      <c r="A423" t="s">
        <v>143</v>
      </c>
      <c r="B423" t="s">
        <v>213</v>
      </c>
      <c r="C423">
        <v>2013</v>
      </c>
      <c r="D423" t="s">
        <v>20</v>
      </c>
      <c r="E423">
        <v>2323.1</v>
      </c>
    </row>
    <row r="424" spans="1:5">
      <c r="A424" t="s">
        <v>143</v>
      </c>
      <c r="B424" t="s">
        <v>213</v>
      </c>
      <c r="C424">
        <v>2012</v>
      </c>
      <c r="D424" t="s">
        <v>21</v>
      </c>
      <c r="E424">
        <v>2123</v>
      </c>
    </row>
    <row r="425" spans="1:5">
      <c r="A425" t="s">
        <v>143</v>
      </c>
      <c r="B425" t="s">
        <v>213</v>
      </c>
      <c r="C425">
        <v>2012</v>
      </c>
      <c r="D425" t="s">
        <v>8</v>
      </c>
      <c r="E425">
        <v>1787.2</v>
      </c>
    </row>
    <row r="426" spans="1:5">
      <c r="A426" t="s">
        <v>143</v>
      </c>
      <c r="B426" t="s">
        <v>213</v>
      </c>
      <c r="C426">
        <v>2012</v>
      </c>
      <c r="D426" t="s">
        <v>19</v>
      </c>
      <c r="E426">
        <v>2843</v>
      </c>
    </row>
    <row r="427" spans="1:5">
      <c r="A427" t="s">
        <v>143</v>
      </c>
      <c r="B427" t="s">
        <v>213</v>
      </c>
      <c r="C427">
        <v>2012</v>
      </c>
      <c r="D427" t="s">
        <v>20</v>
      </c>
      <c r="E427">
        <v>1857.3</v>
      </c>
    </row>
    <row r="428" spans="1:5">
      <c r="A428" t="s">
        <v>143</v>
      </c>
      <c r="B428" t="s">
        <v>213</v>
      </c>
      <c r="C428">
        <v>2011</v>
      </c>
      <c r="D428" t="s">
        <v>21</v>
      </c>
      <c r="E428">
        <v>2108.65</v>
      </c>
    </row>
    <row r="429" spans="1:5">
      <c r="A429" t="s">
        <v>143</v>
      </c>
      <c r="B429" t="s">
        <v>213</v>
      </c>
      <c r="C429">
        <v>2011</v>
      </c>
      <c r="D429" t="s">
        <v>8</v>
      </c>
      <c r="E429">
        <v>1818</v>
      </c>
    </row>
    <row r="430" spans="1:5">
      <c r="A430" t="s">
        <v>143</v>
      </c>
      <c r="B430" t="s">
        <v>213</v>
      </c>
      <c r="C430">
        <v>2011</v>
      </c>
      <c r="D430" t="s">
        <v>19</v>
      </c>
      <c r="E430">
        <v>1786.35</v>
      </c>
    </row>
    <row r="431" spans="1:5">
      <c r="A431" t="s">
        <v>143</v>
      </c>
      <c r="B431" t="s">
        <v>213</v>
      </c>
      <c r="C431">
        <v>2011</v>
      </c>
      <c r="D431" t="s">
        <v>20</v>
      </c>
      <c r="E431">
        <v>8475.75</v>
      </c>
    </row>
    <row r="432" spans="1:5">
      <c r="A432" t="s">
        <v>143</v>
      </c>
      <c r="B432" t="s">
        <v>213</v>
      </c>
      <c r="C432">
        <v>2010</v>
      </c>
      <c r="D432" t="s">
        <v>21</v>
      </c>
      <c r="E432">
        <v>1743.25</v>
      </c>
    </row>
    <row r="433" spans="1:5">
      <c r="A433" t="s">
        <v>143</v>
      </c>
      <c r="B433" t="s">
        <v>213</v>
      </c>
      <c r="C433">
        <v>2010</v>
      </c>
      <c r="D433" t="s">
        <v>8</v>
      </c>
      <c r="E433">
        <v>1924.45</v>
      </c>
    </row>
    <row r="434" spans="1:5">
      <c r="A434" t="s">
        <v>143</v>
      </c>
      <c r="B434" t="s">
        <v>213</v>
      </c>
      <c r="C434">
        <v>2010</v>
      </c>
      <c r="D434" t="s">
        <v>19</v>
      </c>
      <c r="E434">
        <v>1746</v>
      </c>
    </row>
    <row r="435" spans="1:5">
      <c r="A435" t="s">
        <v>143</v>
      </c>
      <c r="B435" t="s">
        <v>213</v>
      </c>
      <c r="C435">
        <v>2010</v>
      </c>
      <c r="D435" t="s">
        <v>20</v>
      </c>
      <c r="E435">
        <v>1921.1</v>
      </c>
    </row>
    <row r="436" spans="1:5">
      <c r="A436" t="s">
        <v>143</v>
      </c>
      <c r="B436" t="s">
        <v>213</v>
      </c>
      <c r="C436">
        <v>2009</v>
      </c>
      <c r="D436" t="s">
        <v>21</v>
      </c>
      <c r="E436">
        <v>2697</v>
      </c>
    </row>
    <row r="437" spans="1:5">
      <c r="A437" t="s">
        <v>143</v>
      </c>
      <c r="B437" t="s">
        <v>213</v>
      </c>
      <c r="C437">
        <v>2009</v>
      </c>
      <c r="D437" t="s">
        <v>8</v>
      </c>
      <c r="E437">
        <v>3370</v>
      </c>
    </row>
    <row r="438" spans="1:5">
      <c r="A438" t="s">
        <v>143</v>
      </c>
      <c r="B438" t="s">
        <v>213</v>
      </c>
      <c r="C438">
        <v>2009</v>
      </c>
      <c r="D438" t="s">
        <v>19</v>
      </c>
      <c r="E438">
        <v>2507</v>
      </c>
    </row>
    <row r="439" spans="1:5">
      <c r="A439" t="s">
        <v>143</v>
      </c>
      <c r="B439" t="s">
        <v>213</v>
      </c>
      <c r="C439">
        <v>2009</v>
      </c>
      <c r="D439" t="s">
        <v>20</v>
      </c>
      <c r="E439">
        <v>1904</v>
      </c>
    </row>
    <row r="440" spans="1:5">
      <c r="A440" t="s">
        <v>143</v>
      </c>
      <c r="B440" t="s">
        <v>213</v>
      </c>
      <c r="C440">
        <v>2008</v>
      </c>
      <c r="D440" t="s">
        <v>21</v>
      </c>
      <c r="E440">
        <v>1876</v>
      </c>
    </row>
    <row r="441" spans="1:5">
      <c r="A441" t="s">
        <v>143</v>
      </c>
      <c r="B441" t="s">
        <v>213</v>
      </c>
      <c r="C441">
        <v>2008</v>
      </c>
      <c r="D441" t="s">
        <v>8</v>
      </c>
      <c r="E441">
        <v>1623</v>
      </c>
    </row>
    <row r="442" spans="1:5">
      <c r="A442" t="s">
        <v>143</v>
      </c>
      <c r="B442" t="s">
        <v>213</v>
      </c>
      <c r="C442">
        <v>2008</v>
      </c>
      <c r="D442" t="s">
        <v>19</v>
      </c>
      <c r="E442">
        <v>682</v>
      </c>
    </row>
    <row r="443" spans="1:5">
      <c r="A443" t="s">
        <v>143</v>
      </c>
      <c r="B443" t="s">
        <v>213</v>
      </c>
      <c r="C443">
        <v>2008</v>
      </c>
      <c r="D443" t="s">
        <v>20</v>
      </c>
      <c r="E443">
        <v>1508.624</v>
      </c>
    </row>
    <row r="444" spans="1:5">
      <c r="A444" t="s">
        <v>143</v>
      </c>
      <c r="B444" t="s">
        <v>213</v>
      </c>
      <c r="C444">
        <v>2007</v>
      </c>
      <c r="D444" t="s">
        <v>21</v>
      </c>
      <c r="E444">
        <v>1841</v>
      </c>
    </row>
    <row r="445" spans="1:5">
      <c r="A445" t="s">
        <v>143</v>
      </c>
      <c r="B445" t="s">
        <v>213</v>
      </c>
      <c r="C445">
        <v>2007</v>
      </c>
      <c r="D445" t="s">
        <v>8</v>
      </c>
      <c r="E445">
        <v>805</v>
      </c>
    </row>
    <row r="446" spans="1:5">
      <c r="A446" t="s">
        <v>143</v>
      </c>
      <c r="B446" t="s">
        <v>213</v>
      </c>
      <c r="C446">
        <v>2007</v>
      </c>
      <c r="D446" t="s">
        <v>19</v>
      </c>
      <c r="E446">
        <v>374</v>
      </c>
    </row>
    <row r="447" spans="1:5">
      <c r="A447" t="s">
        <v>143</v>
      </c>
      <c r="B447" t="s">
        <v>213</v>
      </c>
      <c r="C447">
        <v>2007</v>
      </c>
      <c r="D447" t="s">
        <v>20</v>
      </c>
      <c r="E447">
        <v>424</v>
      </c>
    </row>
    <row r="448" spans="1:5">
      <c r="A448" t="s">
        <v>143</v>
      </c>
      <c r="B448" t="s">
        <v>213</v>
      </c>
      <c r="C448">
        <v>2006</v>
      </c>
      <c r="D448" t="s">
        <v>21</v>
      </c>
      <c r="E448">
        <v>423.58</v>
      </c>
    </row>
    <row r="449" spans="1:5">
      <c r="A449" t="s">
        <v>143</v>
      </c>
      <c r="B449" t="s">
        <v>213</v>
      </c>
      <c r="C449">
        <v>2006</v>
      </c>
      <c r="D449" t="s">
        <v>8</v>
      </c>
      <c r="E449">
        <v>497.32</v>
      </c>
    </row>
    <row r="450" spans="1:5">
      <c r="A450" t="s">
        <v>143</v>
      </c>
      <c r="B450" t="s">
        <v>213</v>
      </c>
      <c r="C450">
        <v>2006</v>
      </c>
      <c r="D450" t="s">
        <v>19</v>
      </c>
      <c r="E450">
        <v>923.77599999999995</v>
      </c>
    </row>
    <row r="451" spans="1:5">
      <c r="A451" t="s">
        <v>143</v>
      </c>
      <c r="B451" t="s">
        <v>213</v>
      </c>
      <c r="C451">
        <v>2006</v>
      </c>
      <c r="D451" t="s">
        <v>20</v>
      </c>
      <c r="E451">
        <v>985.5</v>
      </c>
    </row>
    <row r="452" spans="1:5">
      <c r="A452" t="s">
        <v>16</v>
      </c>
      <c r="B452" t="s">
        <v>211</v>
      </c>
      <c r="C452">
        <v>2024</v>
      </c>
      <c r="D452" t="s">
        <v>8</v>
      </c>
      <c r="E452">
        <v>13247.8556189016</v>
      </c>
    </row>
    <row r="453" spans="1:5">
      <c r="A453" t="s">
        <v>16</v>
      </c>
      <c r="B453" t="s">
        <v>211</v>
      </c>
      <c r="C453">
        <v>2024</v>
      </c>
      <c r="D453" t="s">
        <v>19</v>
      </c>
      <c r="E453">
        <v>11855.971892932932</v>
      </c>
    </row>
    <row r="454" spans="1:5">
      <c r="A454" t="s">
        <v>16</v>
      </c>
      <c r="B454" t="s">
        <v>211</v>
      </c>
      <c r="C454">
        <v>2024</v>
      </c>
      <c r="D454" t="s">
        <v>20</v>
      </c>
      <c r="E454">
        <v>11008.227999999999</v>
      </c>
    </row>
    <row r="455" spans="1:5">
      <c r="A455" t="s">
        <v>16</v>
      </c>
      <c r="B455" t="s">
        <v>211</v>
      </c>
      <c r="C455">
        <v>2023</v>
      </c>
      <c r="D455" t="s">
        <v>21</v>
      </c>
      <c r="E455">
        <v>10573.980443842358</v>
      </c>
    </row>
    <row r="456" spans="1:5">
      <c r="A456" t="s">
        <v>16</v>
      </c>
      <c r="B456" t="s">
        <v>211</v>
      </c>
      <c r="C456">
        <v>2023</v>
      </c>
      <c r="D456" t="s">
        <v>8</v>
      </c>
      <c r="E456">
        <v>11988.029</v>
      </c>
    </row>
    <row r="457" spans="1:5">
      <c r="A457" t="s">
        <v>16</v>
      </c>
      <c r="B457" t="s">
        <v>211</v>
      </c>
      <c r="C457">
        <v>2023</v>
      </c>
      <c r="D457" t="s">
        <v>19</v>
      </c>
      <c r="E457">
        <v>9776.7209999999995</v>
      </c>
    </row>
    <row r="458" spans="1:5">
      <c r="A458" t="s">
        <v>16</v>
      </c>
      <c r="B458" t="s">
        <v>211</v>
      </c>
      <c r="C458">
        <v>2023</v>
      </c>
      <c r="D458" t="s">
        <v>20</v>
      </c>
      <c r="E458">
        <v>10127.754295158154</v>
      </c>
    </row>
    <row r="459" spans="1:5">
      <c r="A459" t="s">
        <v>16</v>
      </c>
      <c r="B459" t="s">
        <v>211</v>
      </c>
      <c r="C459">
        <v>2022</v>
      </c>
      <c r="D459" t="s">
        <v>21</v>
      </c>
      <c r="E459">
        <v>9016.6758769542557</v>
      </c>
    </row>
    <row r="460" spans="1:5">
      <c r="A460" t="s">
        <v>16</v>
      </c>
      <c r="B460" t="s">
        <v>211</v>
      </c>
      <c r="C460">
        <v>2022</v>
      </c>
      <c r="D460" t="s">
        <v>8</v>
      </c>
      <c r="E460">
        <v>9257.4863422417147</v>
      </c>
    </row>
    <row r="461" spans="1:5">
      <c r="A461" t="s">
        <v>16</v>
      </c>
      <c r="B461" t="s">
        <v>211</v>
      </c>
      <c r="C461">
        <v>2022</v>
      </c>
      <c r="D461" t="s">
        <v>19</v>
      </c>
      <c r="E461">
        <v>8511.5202112221614</v>
      </c>
    </row>
    <row r="462" spans="1:5">
      <c r="A462" t="s">
        <v>16</v>
      </c>
      <c r="B462" t="s">
        <v>211</v>
      </c>
      <c r="C462">
        <v>2022</v>
      </c>
      <c r="D462" t="s">
        <v>20</v>
      </c>
      <c r="E462">
        <v>8286.219970924536</v>
      </c>
    </row>
    <row r="463" spans="1:5">
      <c r="A463" t="s">
        <v>16</v>
      </c>
      <c r="B463" t="s">
        <v>211</v>
      </c>
      <c r="C463">
        <v>2021</v>
      </c>
      <c r="D463" t="s">
        <v>21</v>
      </c>
      <c r="E463">
        <v>8554.9391153005854</v>
      </c>
    </row>
    <row r="464" spans="1:5">
      <c r="A464" t="s">
        <v>16</v>
      </c>
      <c r="B464" t="s">
        <v>211</v>
      </c>
      <c r="C464">
        <v>2021</v>
      </c>
      <c r="D464" t="s">
        <v>8</v>
      </c>
      <c r="E464">
        <v>8468.741</v>
      </c>
    </row>
    <row r="465" spans="1:5">
      <c r="A465" t="s">
        <v>16</v>
      </c>
      <c r="B465" t="s">
        <v>211</v>
      </c>
      <c r="C465">
        <v>2021</v>
      </c>
      <c r="D465" t="s">
        <v>19</v>
      </c>
      <c r="E465">
        <v>6939.6289999999999</v>
      </c>
    </row>
    <row r="466" spans="1:5">
      <c r="A466" t="s">
        <v>16</v>
      </c>
      <c r="B466" t="s">
        <v>211</v>
      </c>
      <c r="C466">
        <v>2021</v>
      </c>
      <c r="D466" t="s">
        <v>20</v>
      </c>
      <c r="E466">
        <v>6812.1065529668449</v>
      </c>
    </row>
    <row r="467" spans="1:5">
      <c r="A467" t="s">
        <v>16</v>
      </c>
      <c r="B467" t="s">
        <v>211</v>
      </c>
      <c r="C467">
        <v>2020</v>
      </c>
      <c r="D467" t="s">
        <v>21</v>
      </c>
      <c r="E467">
        <v>6628.8409903542988</v>
      </c>
    </row>
    <row r="468" spans="1:5">
      <c r="A468" t="s">
        <v>16</v>
      </c>
      <c r="B468" t="s">
        <v>211</v>
      </c>
      <c r="C468">
        <v>2020</v>
      </c>
      <c r="D468" t="s">
        <v>8</v>
      </c>
      <c r="E468">
        <v>7175.9984035423058</v>
      </c>
    </row>
    <row r="469" spans="1:5">
      <c r="A469" t="s">
        <v>16</v>
      </c>
      <c r="B469" t="s">
        <v>211</v>
      </c>
      <c r="C469">
        <v>2020</v>
      </c>
      <c r="D469" t="s">
        <v>19</v>
      </c>
      <c r="E469">
        <v>6079.7730000000001</v>
      </c>
    </row>
    <row r="470" spans="1:5">
      <c r="A470" t="s">
        <v>16</v>
      </c>
      <c r="B470" t="s">
        <v>211</v>
      </c>
      <c r="C470">
        <v>2020</v>
      </c>
      <c r="D470" t="s">
        <v>20</v>
      </c>
      <c r="E470">
        <v>5763.5331600053996</v>
      </c>
    </row>
    <row r="471" spans="1:5">
      <c r="A471" t="s">
        <v>16</v>
      </c>
      <c r="B471" t="s">
        <v>211</v>
      </c>
      <c r="C471">
        <v>2019</v>
      </c>
      <c r="D471" t="s">
        <v>21</v>
      </c>
      <c r="E471">
        <v>6252.3487565179621</v>
      </c>
    </row>
    <row r="472" spans="1:5">
      <c r="A472" t="s">
        <v>16</v>
      </c>
      <c r="B472" t="s">
        <v>211</v>
      </c>
      <c r="C472">
        <v>2019</v>
      </c>
      <c r="D472" t="s">
        <v>8</v>
      </c>
      <c r="E472">
        <v>6793.8029931621732</v>
      </c>
    </row>
    <row r="473" spans="1:5">
      <c r="A473" t="s">
        <v>16</v>
      </c>
      <c r="B473" t="s">
        <v>211</v>
      </c>
      <c r="C473">
        <v>2019</v>
      </c>
      <c r="D473" t="s">
        <v>19</v>
      </c>
      <c r="E473">
        <v>6413.1048069965073</v>
      </c>
    </row>
    <row r="474" spans="1:5">
      <c r="A474" t="s">
        <v>16</v>
      </c>
      <c r="B474" t="s">
        <v>211</v>
      </c>
      <c r="C474">
        <v>2019</v>
      </c>
      <c r="D474" t="s">
        <v>20</v>
      </c>
      <c r="E474">
        <v>6234.1945960582534</v>
      </c>
    </row>
    <row r="475" spans="1:5">
      <c r="A475" t="s">
        <v>16</v>
      </c>
      <c r="B475" t="s">
        <v>211</v>
      </c>
      <c r="C475">
        <v>2018</v>
      </c>
      <c r="D475" t="s">
        <v>21</v>
      </c>
      <c r="E475">
        <v>7449.9427575891505</v>
      </c>
    </row>
    <row r="476" spans="1:5">
      <c r="A476" t="s">
        <v>16</v>
      </c>
      <c r="B476" t="s">
        <v>211</v>
      </c>
      <c r="C476">
        <v>2018</v>
      </c>
      <c r="D476" t="s">
        <v>8</v>
      </c>
      <c r="E476">
        <v>7931.0584769150428</v>
      </c>
    </row>
    <row r="477" spans="1:5">
      <c r="A477" t="s">
        <v>16</v>
      </c>
      <c r="B477" t="s">
        <v>211</v>
      </c>
      <c r="C477">
        <v>2018</v>
      </c>
      <c r="D477" t="s">
        <v>19</v>
      </c>
      <c r="E477">
        <v>6529.2849999999999</v>
      </c>
    </row>
    <row r="478" spans="1:5">
      <c r="A478" t="s">
        <v>16</v>
      </c>
      <c r="B478" t="s">
        <v>211</v>
      </c>
      <c r="C478">
        <v>2018</v>
      </c>
      <c r="D478" t="s">
        <v>20</v>
      </c>
      <c r="E478">
        <v>6786.73</v>
      </c>
    </row>
    <row r="479" spans="1:5">
      <c r="A479" t="s">
        <v>16</v>
      </c>
      <c r="B479" t="s">
        <v>211</v>
      </c>
      <c r="C479">
        <v>2017</v>
      </c>
      <c r="D479" t="s">
        <v>21</v>
      </c>
      <c r="E479">
        <v>6445.8378719500133</v>
      </c>
    </row>
    <row r="480" spans="1:5">
      <c r="A480" t="s">
        <v>16</v>
      </c>
      <c r="B480" t="s">
        <v>211</v>
      </c>
      <c r="C480">
        <v>2017</v>
      </c>
      <c r="D480" t="s">
        <v>8</v>
      </c>
      <c r="E480">
        <v>7140.7579999999998</v>
      </c>
    </row>
    <row r="481" spans="1:5">
      <c r="A481" t="s">
        <v>16</v>
      </c>
      <c r="B481" t="s">
        <v>211</v>
      </c>
      <c r="C481">
        <v>2017</v>
      </c>
      <c r="D481" t="s">
        <v>19</v>
      </c>
      <c r="E481">
        <v>5827.7144669999998</v>
      </c>
    </row>
    <row r="482" spans="1:5">
      <c r="A482" t="s">
        <v>16</v>
      </c>
      <c r="B482" t="s">
        <v>211</v>
      </c>
      <c r="C482">
        <v>2017</v>
      </c>
      <c r="D482" t="s">
        <v>20</v>
      </c>
      <c r="E482">
        <v>6105.6905340000003</v>
      </c>
    </row>
    <row r="483" spans="1:5">
      <c r="A483" t="s">
        <v>16</v>
      </c>
      <c r="B483" t="s">
        <v>211</v>
      </c>
      <c r="C483">
        <v>2016</v>
      </c>
      <c r="D483" t="s">
        <v>21</v>
      </c>
      <c r="E483">
        <v>6269.6121692567131</v>
      </c>
    </row>
    <row r="484" spans="1:5">
      <c r="A484" t="s">
        <v>16</v>
      </c>
      <c r="B484" t="s">
        <v>211</v>
      </c>
      <c r="C484">
        <v>2016</v>
      </c>
      <c r="D484" t="s">
        <v>8</v>
      </c>
      <c r="E484">
        <v>6489.838973792881</v>
      </c>
    </row>
    <row r="485" spans="1:5">
      <c r="A485" t="s">
        <v>16</v>
      </c>
      <c r="B485" t="s">
        <v>211</v>
      </c>
      <c r="C485">
        <v>2016</v>
      </c>
      <c r="D485" t="s">
        <v>19</v>
      </c>
      <c r="E485">
        <v>6037.43</v>
      </c>
    </row>
    <row r="486" spans="1:5">
      <c r="A486" t="s">
        <v>16</v>
      </c>
      <c r="B486" t="s">
        <v>211</v>
      </c>
      <c r="C486">
        <v>2016</v>
      </c>
      <c r="D486" t="s">
        <v>20</v>
      </c>
      <c r="E486">
        <v>5517</v>
      </c>
    </row>
    <row r="487" spans="1:5">
      <c r="A487" t="s">
        <v>16</v>
      </c>
      <c r="B487" t="s">
        <v>211</v>
      </c>
      <c r="C487">
        <v>2015</v>
      </c>
      <c r="D487" t="s">
        <v>21</v>
      </c>
      <c r="E487">
        <v>4698.45</v>
      </c>
    </row>
    <row r="488" spans="1:5">
      <c r="A488" t="s">
        <v>16</v>
      </c>
      <c r="B488" t="s">
        <v>211</v>
      </c>
      <c r="C488">
        <v>2015</v>
      </c>
      <c r="D488" t="s">
        <v>8</v>
      </c>
      <c r="E488">
        <v>5440.0339999999997</v>
      </c>
    </row>
    <row r="489" spans="1:5">
      <c r="A489" t="s">
        <v>16</v>
      </c>
      <c r="B489" t="s">
        <v>211</v>
      </c>
      <c r="C489">
        <v>2015</v>
      </c>
      <c r="D489" t="s">
        <v>19</v>
      </c>
      <c r="E489">
        <v>4587.1511043358278</v>
      </c>
    </row>
    <row r="490" spans="1:5">
      <c r="A490" t="s">
        <v>16</v>
      </c>
      <c r="B490" t="s">
        <v>211</v>
      </c>
      <c r="C490">
        <v>2015</v>
      </c>
      <c r="D490" t="s">
        <v>20</v>
      </c>
      <c r="E490">
        <v>4735.5239360693095</v>
      </c>
    </row>
    <row r="491" spans="1:5">
      <c r="A491" t="s">
        <v>16</v>
      </c>
      <c r="B491" t="s">
        <v>211</v>
      </c>
      <c r="C491">
        <v>2014</v>
      </c>
      <c r="D491" t="s">
        <v>21</v>
      </c>
      <c r="E491">
        <v>4311</v>
      </c>
    </row>
    <row r="492" spans="1:5">
      <c r="A492" t="s">
        <v>16</v>
      </c>
      <c r="B492" t="s">
        <v>211</v>
      </c>
      <c r="C492">
        <v>2014</v>
      </c>
      <c r="D492" t="s">
        <v>8</v>
      </c>
      <c r="E492">
        <v>4720.76</v>
      </c>
    </row>
    <row r="493" spans="1:5">
      <c r="A493" t="s">
        <v>16</v>
      </c>
      <c r="B493" t="s">
        <v>211</v>
      </c>
      <c r="C493">
        <v>2014</v>
      </c>
      <c r="D493" t="s">
        <v>19</v>
      </c>
      <c r="E493">
        <v>4315.7169999999996</v>
      </c>
    </row>
    <row r="494" spans="1:5">
      <c r="A494" t="s">
        <v>16</v>
      </c>
      <c r="B494" t="s">
        <v>211</v>
      </c>
      <c r="C494">
        <v>2014</v>
      </c>
      <c r="D494" t="s">
        <v>20</v>
      </c>
      <c r="E494">
        <v>4666</v>
      </c>
    </row>
    <row r="495" spans="1:5">
      <c r="A495" t="s">
        <v>16</v>
      </c>
      <c r="B495" t="s">
        <v>211</v>
      </c>
      <c r="C495">
        <v>2013</v>
      </c>
      <c r="D495" t="s">
        <v>21</v>
      </c>
      <c r="E495">
        <v>3371</v>
      </c>
    </row>
    <row r="496" spans="1:5">
      <c r="A496" t="s">
        <v>16</v>
      </c>
      <c r="B496" t="s">
        <v>211</v>
      </c>
      <c r="C496">
        <v>2013</v>
      </c>
      <c r="D496" t="s">
        <v>8</v>
      </c>
      <c r="E496">
        <v>4489.0609999999997</v>
      </c>
    </row>
    <row r="497" spans="1:5">
      <c r="A497" t="s">
        <v>16</v>
      </c>
      <c r="B497" t="s">
        <v>211</v>
      </c>
      <c r="C497">
        <v>2013</v>
      </c>
      <c r="D497" t="s">
        <v>19</v>
      </c>
      <c r="E497">
        <v>3920.692</v>
      </c>
    </row>
    <row r="498" spans="1:5">
      <c r="A498" t="s">
        <v>16</v>
      </c>
      <c r="B498" t="s">
        <v>211</v>
      </c>
      <c r="C498">
        <v>2013</v>
      </c>
      <c r="D498" t="s">
        <v>20</v>
      </c>
      <c r="E498">
        <v>3860.27</v>
      </c>
    </row>
    <row r="499" spans="1:5">
      <c r="A499" t="s">
        <v>16</v>
      </c>
      <c r="B499" t="s">
        <v>211</v>
      </c>
      <c r="C499">
        <v>2012</v>
      </c>
      <c r="D499" t="s">
        <v>21</v>
      </c>
      <c r="E499">
        <v>3976</v>
      </c>
    </row>
    <row r="500" spans="1:5">
      <c r="A500" t="s">
        <v>16</v>
      </c>
      <c r="B500" t="s">
        <v>211</v>
      </c>
      <c r="C500">
        <v>2012</v>
      </c>
      <c r="D500" t="s">
        <v>8</v>
      </c>
      <c r="E500">
        <v>5263.6220000000003</v>
      </c>
    </row>
    <row r="501" spans="1:5">
      <c r="A501" t="s">
        <v>16</v>
      </c>
      <c r="B501" t="s">
        <v>211</v>
      </c>
      <c r="C501">
        <v>2012</v>
      </c>
      <c r="D501" t="s">
        <v>19</v>
      </c>
      <c r="E501">
        <v>5886</v>
      </c>
    </row>
    <row r="502" spans="1:5">
      <c r="A502" t="s">
        <v>16</v>
      </c>
      <c r="B502" t="s">
        <v>211</v>
      </c>
      <c r="C502">
        <v>2012</v>
      </c>
      <c r="D502" t="s">
        <v>20</v>
      </c>
      <c r="E502">
        <v>3787.1469999999999</v>
      </c>
    </row>
    <row r="503" spans="1:5">
      <c r="A503" t="s">
        <v>16</v>
      </c>
      <c r="B503" t="s">
        <v>211</v>
      </c>
      <c r="C503">
        <v>2011</v>
      </c>
      <c r="D503" t="s">
        <v>21</v>
      </c>
      <c r="E503">
        <v>3759.723</v>
      </c>
    </row>
    <row r="504" spans="1:5">
      <c r="A504" t="s">
        <v>16</v>
      </c>
      <c r="B504" t="s">
        <v>211</v>
      </c>
      <c r="C504">
        <v>2011</v>
      </c>
      <c r="D504" t="s">
        <v>8</v>
      </c>
      <c r="E504">
        <v>4274</v>
      </c>
    </row>
    <row r="505" spans="1:5">
      <c r="A505" t="s">
        <v>16</v>
      </c>
      <c r="B505" t="s">
        <v>211</v>
      </c>
      <c r="C505">
        <v>2011</v>
      </c>
      <c r="D505" t="s">
        <v>19</v>
      </c>
      <c r="E505">
        <v>3302</v>
      </c>
    </row>
    <row r="506" spans="1:5">
      <c r="A506" t="s">
        <v>16</v>
      </c>
      <c r="B506" t="s">
        <v>211</v>
      </c>
      <c r="C506">
        <v>2011</v>
      </c>
      <c r="D506" t="s">
        <v>20</v>
      </c>
      <c r="E506">
        <v>6106</v>
      </c>
    </row>
    <row r="507" spans="1:5">
      <c r="A507" t="s">
        <v>16</v>
      </c>
      <c r="B507" t="s">
        <v>211</v>
      </c>
      <c r="C507">
        <v>2010</v>
      </c>
      <c r="D507" t="s">
        <v>21</v>
      </c>
      <c r="E507">
        <v>3193</v>
      </c>
    </row>
    <row r="508" spans="1:5">
      <c r="A508" t="s">
        <v>16</v>
      </c>
      <c r="B508" t="s">
        <v>211</v>
      </c>
      <c r="C508">
        <v>2010</v>
      </c>
      <c r="D508" t="s">
        <v>8</v>
      </c>
      <c r="E508">
        <v>3964.6709999999998</v>
      </c>
    </row>
    <row r="509" spans="1:5">
      <c r="A509" t="s">
        <v>16</v>
      </c>
      <c r="B509" t="s">
        <v>211</v>
      </c>
      <c r="C509">
        <v>2010</v>
      </c>
      <c r="D509" t="s">
        <v>19</v>
      </c>
      <c r="E509">
        <v>3713</v>
      </c>
    </row>
    <row r="510" spans="1:5">
      <c r="A510" t="s">
        <v>16</v>
      </c>
      <c r="B510" t="s">
        <v>211</v>
      </c>
      <c r="C510">
        <v>2010</v>
      </c>
      <c r="D510" t="s">
        <v>20</v>
      </c>
      <c r="E510">
        <v>3531</v>
      </c>
    </row>
    <row r="511" spans="1:5">
      <c r="A511" t="s">
        <v>16</v>
      </c>
      <c r="B511" t="s">
        <v>211</v>
      </c>
      <c r="C511">
        <v>2009</v>
      </c>
      <c r="D511" t="s">
        <v>21</v>
      </c>
      <c r="E511">
        <v>3653</v>
      </c>
    </row>
    <row r="512" spans="1:5">
      <c r="A512" t="s">
        <v>16</v>
      </c>
      <c r="B512" t="s">
        <v>211</v>
      </c>
      <c r="C512">
        <v>2009</v>
      </c>
      <c r="D512" t="s">
        <v>8</v>
      </c>
      <c r="E512">
        <v>3964</v>
      </c>
    </row>
    <row r="513" spans="1:5">
      <c r="A513" t="s">
        <v>16</v>
      </c>
      <c r="B513" t="s">
        <v>211</v>
      </c>
      <c r="C513">
        <v>2009</v>
      </c>
      <c r="D513" t="s">
        <v>19</v>
      </c>
      <c r="E513">
        <v>3770</v>
      </c>
    </row>
    <row r="514" spans="1:5">
      <c r="A514" t="s">
        <v>16</v>
      </c>
      <c r="B514" t="s">
        <v>211</v>
      </c>
      <c r="C514">
        <v>2009</v>
      </c>
      <c r="D514" t="s">
        <v>20</v>
      </c>
      <c r="E514">
        <v>3444</v>
      </c>
    </row>
    <row r="515" spans="1:5">
      <c r="A515" t="s">
        <v>16</v>
      </c>
      <c r="B515" t="s">
        <v>211</v>
      </c>
      <c r="C515">
        <v>2008</v>
      </c>
      <c r="D515" t="s">
        <v>21</v>
      </c>
      <c r="E515">
        <v>4705</v>
      </c>
    </row>
    <row r="516" spans="1:5">
      <c r="A516" t="s">
        <v>16</v>
      </c>
      <c r="B516" t="s">
        <v>211</v>
      </c>
      <c r="C516">
        <v>2008</v>
      </c>
      <c r="D516" t="s">
        <v>8</v>
      </c>
      <c r="E516">
        <v>5800</v>
      </c>
    </row>
    <row r="517" spans="1:5">
      <c r="A517" t="s">
        <v>16</v>
      </c>
      <c r="B517" t="s">
        <v>211</v>
      </c>
      <c r="C517">
        <v>2008</v>
      </c>
      <c r="D517" t="s">
        <v>19</v>
      </c>
      <c r="E517">
        <v>4961</v>
      </c>
    </row>
    <row r="518" spans="1:5">
      <c r="A518" t="s">
        <v>16</v>
      </c>
      <c r="B518" t="s">
        <v>211</v>
      </c>
      <c r="C518">
        <v>2008</v>
      </c>
      <c r="D518" t="s">
        <v>20</v>
      </c>
      <c r="E518">
        <v>3166.3359999999998</v>
      </c>
    </row>
    <row r="519" spans="1:5">
      <c r="A519" t="s">
        <v>16</v>
      </c>
      <c r="B519" t="s">
        <v>211</v>
      </c>
      <c r="C519">
        <v>2007</v>
      </c>
      <c r="D519" t="s">
        <v>21</v>
      </c>
      <c r="E519">
        <v>5053</v>
      </c>
    </row>
    <row r="520" spans="1:5">
      <c r="A520" t="s">
        <v>16</v>
      </c>
      <c r="B520" t="s">
        <v>211</v>
      </c>
      <c r="C520">
        <v>2007</v>
      </c>
      <c r="D520" t="s">
        <v>8</v>
      </c>
      <c r="E520">
        <v>0</v>
      </c>
    </row>
    <row r="521" spans="1:5">
      <c r="A521" t="s">
        <v>16</v>
      </c>
      <c r="B521" t="s">
        <v>211</v>
      </c>
      <c r="C521">
        <v>2007</v>
      </c>
      <c r="D521" t="s">
        <v>19</v>
      </c>
      <c r="E521">
        <v>2988</v>
      </c>
    </row>
    <row r="522" spans="1:5">
      <c r="A522" t="s">
        <v>16</v>
      </c>
      <c r="B522" t="s">
        <v>211</v>
      </c>
      <c r="C522">
        <v>2007</v>
      </c>
      <c r="D522" t="s">
        <v>20</v>
      </c>
      <c r="E522">
        <v>10154</v>
      </c>
    </row>
    <row r="523" spans="1:5">
      <c r="A523" t="s">
        <v>16</v>
      </c>
      <c r="B523" t="s">
        <v>211</v>
      </c>
      <c r="C523">
        <v>2006</v>
      </c>
      <c r="D523" t="s">
        <v>21</v>
      </c>
      <c r="E523">
        <v>10154</v>
      </c>
    </row>
    <row r="524" spans="1:5">
      <c r="A524" t="s">
        <v>16</v>
      </c>
      <c r="B524" t="s">
        <v>211</v>
      </c>
      <c r="C524">
        <v>2006</v>
      </c>
      <c r="D524" t="s">
        <v>8</v>
      </c>
      <c r="E524">
        <v>12041</v>
      </c>
    </row>
    <row r="525" spans="1:5">
      <c r="A525" t="s">
        <v>16</v>
      </c>
      <c r="B525" t="s">
        <v>211</v>
      </c>
      <c r="C525">
        <v>2006</v>
      </c>
      <c r="D525" t="s">
        <v>19</v>
      </c>
      <c r="E525">
        <v>9167</v>
      </c>
    </row>
    <row r="526" spans="1:5">
      <c r="A526" t="s">
        <v>16</v>
      </c>
      <c r="B526" t="s">
        <v>211</v>
      </c>
      <c r="C526">
        <v>2006</v>
      </c>
      <c r="D526" t="s">
        <v>20</v>
      </c>
      <c r="E526">
        <v>8666</v>
      </c>
    </row>
    <row r="527" spans="1:5">
      <c r="A527" t="s">
        <v>16</v>
      </c>
      <c r="B527" t="s">
        <v>212</v>
      </c>
      <c r="C527">
        <v>2024</v>
      </c>
      <c r="D527" t="s">
        <v>8</v>
      </c>
      <c r="E527">
        <v>23054.0542352927</v>
      </c>
    </row>
    <row r="528" spans="1:5">
      <c r="A528" t="s">
        <v>16</v>
      </c>
      <c r="B528" t="s">
        <v>212</v>
      </c>
      <c r="C528">
        <v>2024</v>
      </c>
      <c r="D528" t="s">
        <v>19</v>
      </c>
      <c r="E528">
        <v>19146.433229539951</v>
      </c>
    </row>
    <row r="529" spans="1:5">
      <c r="A529" t="s">
        <v>16</v>
      </c>
      <c r="B529" t="s">
        <v>212</v>
      </c>
      <c r="C529">
        <v>2024</v>
      </c>
      <c r="D529" t="s">
        <v>20</v>
      </c>
      <c r="E529">
        <v>17638.414000000001</v>
      </c>
    </row>
    <row r="530" spans="1:5">
      <c r="A530" t="s">
        <v>16</v>
      </c>
      <c r="B530" t="s">
        <v>212</v>
      </c>
      <c r="C530">
        <v>2023</v>
      </c>
      <c r="D530" t="s">
        <v>21</v>
      </c>
      <c r="E530">
        <v>16669.546220630265</v>
      </c>
    </row>
    <row r="531" spans="1:5">
      <c r="A531" t="s">
        <v>16</v>
      </c>
      <c r="B531" t="s">
        <v>212</v>
      </c>
      <c r="C531">
        <v>2023</v>
      </c>
      <c r="D531" t="s">
        <v>8</v>
      </c>
      <c r="E531">
        <v>20372.518</v>
      </c>
    </row>
    <row r="532" spans="1:5">
      <c r="A532" t="s">
        <v>16</v>
      </c>
      <c r="B532" t="s">
        <v>212</v>
      </c>
      <c r="C532">
        <v>2023</v>
      </c>
      <c r="D532" t="s">
        <v>19</v>
      </c>
      <c r="E532">
        <v>14905.691999999999</v>
      </c>
    </row>
    <row r="533" spans="1:5">
      <c r="A533" t="s">
        <v>16</v>
      </c>
      <c r="B533" t="s">
        <v>212</v>
      </c>
      <c r="C533">
        <v>2023</v>
      </c>
      <c r="D533" t="s">
        <v>20</v>
      </c>
      <c r="E533">
        <v>16444.610446984479</v>
      </c>
    </row>
    <row r="534" spans="1:5">
      <c r="A534" t="s">
        <v>16</v>
      </c>
      <c r="B534" t="s">
        <v>212</v>
      </c>
      <c r="C534">
        <v>2022</v>
      </c>
      <c r="D534" t="s">
        <v>21</v>
      </c>
      <c r="E534">
        <v>11980.499634870181</v>
      </c>
    </row>
    <row r="535" spans="1:5">
      <c r="A535" t="s">
        <v>16</v>
      </c>
      <c r="B535" t="s">
        <v>212</v>
      </c>
      <c r="C535">
        <v>2022</v>
      </c>
      <c r="D535" t="s">
        <v>8</v>
      </c>
      <c r="E535">
        <v>15583.975757138633</v>
      </c>
    </row>
    <row r="536" spans="1:5">
      <c r="A536" t="s">
        <v>16</v>
      </c>
      <c r="B536" t="s">
        <v>212</v>
      </c>
      <c r="C536">
        <v>2022</v>
      </c>
      <c r="D536" t="s">
        <v>19</v>
      </c>
      <c r="E536">
        <v>13410.123887259806</v>
      </c>
    </row>
    <row r="537" spans="1:5">
      <c r="A537" t="s">
        <v>16</v>
      </c>
      <c r="B537" t="s">
        <v>212</v>
      </c>
      <c r="C537">
        <v>2022</v>
      </c>
      <c r="D537" t="s">
        <v>20</v>
      </c>
      <c r="E537">
        <v>13728.042860802674</v>
      </c>
    </row>
    <row r="538" spans="1:5">
      <c r="A538" t="s">
        <v>16</v>
      </c>
      <c r="B538" t="s">
        <v>212</v>
      </c>
      <c r="C538">
        <v>2021</v>
      </c>
      <c r="D538" t="s">
        <v>21</v>
      </c>
      <c r="E538">
        <v>13215.091512338431</v>
      </c>
    </row>
    <row r="539" spans="1:5">
      <c r="A539" t="s">
        <v>16</v>
      </c>
      <c r="B539" t="s">
        <v>212</v>
      </c>
      <c r="C539">
        <v>2021</v>
      </c>
      <c r="D539" t="s">
        <v>8</v>
      </c>
      <c r="E539">
        <v>13644.736999999999</v>
      </c>
    </row>
    <row r="540" spans="1:5">
      <c r="A540" t="s">
        <v>16</v>
      </c>
      <c r="B540" t="s">
        <v>212</v>
      </c>
      <c r="C540">
        <v>2021</v>
      </c>
      <c r="D540" t="s">
        <v>19</v>
      </c>
      <c r="E540">
        <v>10649.608</v>
      </c>
    </row>
    <row r="541" spans="1:5">
      <c r="A541" t="s">
        <v>16</v>
      </c>
      <c r="B541" t="s">
        <v>212</v>
      </c>
      <c r="C541">
        <v>2021</v>
      </c>
      <c r="D541" t="s">
        <v>20</v>
      </c>
      <c r="E541">
        <v>10746.609337303891</v>
      </c>
    </row>
    <row r="542" spans="1:5">
      <c r="A542" t="s">
        <v>16</v>
      </c>
      <c r="B542" t="s">
        <v>212</v>
      </c>
      <c r="C542">
        <v>2020</v>
      </c>
      <c r="D542" t="s">
        <v>21</v>
      </c>
      <c r="E542">
        <v>10154.097961669047</v>
      </c>
    </row>
    <row r="543" spans="1:5">
      <c r="A543" t="s">
        <v>16</v>
      </c>
      <c r="B543" t="s">
        <v>212</v>
      </c>
      <c r="C543">
        <v>2020</v>
      </c>
      <c r="D543" t="s">
        <v>8</v>
      </c>
      <c r="E543">
        <v>11359.065787833471</v>
      </c>
    </row>
    <row r="544" spans="1:5">
      <c r="A544" t="s">
        <v>16</v>
      </c>
      <c r="B544" t="s">
        <v>212</v>
      </c>
      <c r="C544">
        <v>2020</v>
      </c>
      <c r="D544" t="s">
        <v>19</v>
      </c>
      <c r="E544">
        <v>8807.8960000000006</v>
      </c>
    </row>
    <row r="545" spans="1:5">
      <c r="A545" t="s">
        <v>16</v>
      </c>
      <c r="B545" t="s">
        <v>212</v>
      </c>
      <c r="C545">
        <v>2020</v>
      </c>
      <c r="D545" t="s">
        <v>20</v>
      </c>
      <c r="E545">
        <v>8447.070252488289</v>
      </c>
    </row>
    <row r="546" spans="1:5">
      <c r="A546" t="s">
        <v>16</v>
      </c>
      <c r="B546" t="s">
        <v>212</v>
      </c>
      <c r="C546">
        <v>2019</v>
      </c>
      <c r="D546" t="s">
        <v>21</v>
      </c>
      <c r="E546">
        <v>8715.8430835472682</v>
      </c>
    </row>
    <row r="547" spans="1:5">
      <c r="A547" t="s">
        <v>16</v>
      </c>
      <c r="B547" t="s">
        <v>212</v>
      </c>
      <c r="C547">
        <v>2019</v>
      </c>
      <c r="D547" t="s">
        <v>8</v>
      </c>
      <c r="E547">
        <v>10435.054186556574</v>
      </c>
    </row>
    <row r="548" spans="1:5">
      <c r="A548" t="s">
        <v>16</v>
      </c>
      <c r="B548" t="s">
        <v>212</v>
      </c>
      <c r="C548">
        <v>2019</v>
      </c>
      <c r="D548" t="s">
        <v>19</v>
      </c>
      <c r="E548">
        <v>9614.8429922132746</v>
      </c>
    </row>
    <row r="549" spans="1:5">
      <c r="A549" t="s">
        <v>16</v>
      </c>
      <c r="B549" t="s">
        <v>212</v>
      </c>
      <c r="C549">
        <v>2019</v>
      </c>
      <c r="D549" t="s">
        <v>20</v>
      </c>
      <c r="E549">
        <v>9562.6673327153567</v>
      </c>
    </row>
    <row r="550" spans="1:5">
      <c r="A550" t="s">
        <v>16</v>
      </c>
      <c r="B550" t="s">
        <v>212</v>
      </c>
      <c r="C550">
        <v>2018</v>
      </c>
      <c r="D550" t="s">
        <v>21</v>
      </c>
      <c r="E550">
        <v>11301.472335709886</v>
      </c>
    </row>
    <row r="551" spans="1:5">
      <c r="A551" t="s">
        <v>16</v>
      </c>
      <c r="B551" t="s">
        <v>212</v>
      </c>
      <c r="C551">
        <v>2018</v>
      </c>
      <c r="D551" t="s">
        <v>8</v>
      </c>
      <c r="E551">
        <v>13038.945015942954</v>
      </c>
    </row>
    <row r="552" spans="1:5">
      <c r="A552" t="s">
        <v>16</v>
      </c>
      <c r="B552" t="s">
        <v>212</v>
      </c>
      <c r="C552">
        <v>2018</v>
      </c>
      <c r="D552" t="s">
        <v>19</v>
      </c>
      <c r="E552">
        <v>9677.0810000000001</v>
      </c>
    </row>
    <row r="553" spans="1:5">
      <c r="A553" t="s">
        <v>16</v>
      </c>
      <c r="B553" t="s">
        <v>212</v>
      </c>
      <c r="C553">
        <v>2018</v>
      </c>
      <c r="D553" t="s">
        <v>20</v>
      </c>
      <c r="E553">
        <v>10647.388000000001</v>
      </c>
    </row>
    <row r="554" spans="1:5">
      <c r="A554" t="s">
        <v>16</v>
      </c>
      <c r="B554" t="s">
        <v>212</v>
      </c>
      <c r="C554">
        <v>2017</v>
      </c>
      <c r="D554" t="s">
        <v>21</v>
      </c>
      <c r="E554">
        <v>8714.0905784623428</v>
      </c>
    </row>
    <row r="555" spans="1:5">
      <c r="A555" t="s">
        <v>16</v>
      </c>
      <c r="B555" t="s">
        <v>212</v>
      </c>
      <c r="C555">
        <v>2017</v>
      </c>
      <c r="D555" t="s">
        <v>8</v>
      </c>
      <c r="E555">
        <v>11107.707</v>
      </c>
    </row>
    <row r="556" spans="1:5">
      <c r="A556" t="s">
        <v>16</v>
      </c>
      <c r="B556" t="s">
        <v>212</v>
      </c>
      <c r="C556">
        <v>2017</v>
      </c>
      <c r="D556" t="s">
        <v>19</v>
      </c>
      <c r="E556">
        <v>7969.9385949999996</v>
      </c>
    </row>
    <row r="557" spans="1:5">
      <c r="A557" t="s">
        <v>16</v>
      </c>
      <c r="B557" t="s">
        <v>212</v>
      </c>
      <c r="C557">
        <v>2017</v>
      </c>
      <c r="D557" t="s">
        <v>20</v>
      </c>
      <c r="E557">
        <v>9099.3508199999997</v>
      </c>
    </row>
    <row r="558" spans="1:5">
      <c r="A558" t="s">
        <v>16</v>
      </c>
      <c r="B558" t="s">
        <v>212</v>
      </c>
      <c r="C558">
        <v>2016</v>
      </c>
      <c r="D558" t="s">
        <v>21</v>
      </c>
      <c r="E558">
        <v>9092.6883786786839</v>
      </c>
    </row>
    <row r="559" spans="1:5">
      <c r="A559" t="s">
        <v>16</v>
      </c>
      <c r="B559" t="s">
        <v>212</v>
      </c>
      <c r="C559">
        <v>2016</v>
      </c>
      <c r="D559" t="s">
        <v>8</v>
      </c>
      <c r="E559">
        <v>10243.277679302048</v>
      </c>
    </row>
    <row r="560" spans="1:5">
      <c r="A560" t="s">
        <v>16</v>
      </c>
      <c r="B560" t="s">
        <v>212</v>
      </c>
      <c r="C560">
        <v>2016</v>
      </c>
      <c r="D560" t="s">
        <v>19</v>
      </c>
      <c r="E560">
        <v>9040.91</v>
      </c>
    </row>
    <row r="561" spans="1:5">
      <c r="A561" t="s">
        <v>16</v>
      </c>
      <c r="B561" t="s">
        <v>212</v>
      </c>
      <c r="C561">
        <v>2016</v>
      </c>
      <c r="D561" t="s">
        <v>20</v>
      </c>
      <c r="E561">
        <v>8508</v>
      </c>
    </row>
    <row r="562" spans="1:5">
      <c r="A562" t="s">
        <v>16</v>
      </c>
      <c r="B562" t="s">
        <v>212</v>
      </c>
      <c r="C562">
        <v>2015</v>
      </c>
      <c r="D562" t="s">
        <v>21</v>
      </c>
      <c r="E562">
        <v>6658</v>
      </c>
    </row>
    <row r="563" spans="1:5">
      <c r="A563" t="s">
        <v>16</v>
      </c>
      <c r="B563" t="s">
        <v>212</v>
      </c>
      <c r="C563">
        <v>2015</v>
      </c>
      <c r="D563" t="s">
        <v>8</v>
      </c>
      <c r="E563">
        <v>8649.6149999999998</v>
      </c>
    </row>
    <row r="564" spans="1:5">
      <c r="A564" t="s">
        <v>16</v>
      </c>
      <c r="B564" t="s">
        <v>212</v>
      </c>
      <c r="C564">
        <v>2015</v>
      </c>
      <c r="D564" t="s">
        <v>19</v>
      </c>
      <c r="E564">
        <v>6903.6406679097954</v>
      </c>
    </row>
    <row r="565" spans="1:5">
      <c r="A565" t="s">
        <v>16</v>
      </c>
      <c r="B565" t="s">
        <v>212</v>
      </c>
      <c r="C565">
        <v>2015</v>
      </c>
      <c r="D565" t="s">
        <v>20</v>
      </c>
      <c r="E565">
        <v>7454.42153643045</v>
      </c>
    </row>
    <row r="566" spans="1:5">
      <c r="A566" t="s">
        <v>16</v>
      </c>
      <c r="B566" t="s">
        <v>212</v>
      </c>
      <c r="C566">
        <v>2014</v>
      </c>
      <c r="D566" t="s">
        <v>21</v>
      </c>
      <c r="E566">
        <v>5998</v>
      </c>
    </row>
    <row r="567" spans="1:5">
      <c r="A567" t="s">
        <v>16</v>
      </c>
      <c r="B567" t="s">
        <v>212</v>
      </c>
      <c r="C567">
        <v>2014</v>
      </c>
      <c r="D567" t="s">
        <v>8</v>
      </c>
      <c r="E567">
        <v>7545.08</v>
      </c>
    </row>
    <row r="568" spans="1:5">
      <c r="A568" t="s">
        <v>16</v>
      </c>
      <c r="B568" t="s">
        <v>212</v>
      </c>
      <c r="C568">
        <v>2014</v>
      </c>
      <c r="D568" t="s">
        <v>19</v>
      </c>
      <c r="E568">
        <v>6212.1589999999997</v>
      </c>
    </row>
    <row r="569" spans="1:5">
      <c r="A569" t="s">
        <v>16</v>
      </c>
      <c r="B569" t="s">
        <v>212</v>
      </c>
      <c r="C569">
        <v>2014</v>
      </c>
      <c r="D569" t="s">
        <v>20</v>
      </c>
      <c r="E569">
        <v>6076</v>
      </c>
    </row>
    <row r="570" spans="1:5">
      <c r="A570" t="s">
        <v>16</v>
      </c>
      <c r="B570" t="s">
        <v>212</v>
      </c>
      <c r="C570">
        <v>2013</v>
      </c>
      <c r="D570" t="s">
        <v>21</v>
      </c>
      <c r="E570">
        <v>4970</v>
      </c>
    </row>
    <row r="571" spans="1:5">
      <c r="A571" t="s">
        <v>16</v>
      </c>
      <c r="B571" t="s">
        <v>212</v>
      </c>
      <c r="C571">
        <v>2013</v>
      </c>
      <c r="D571" t="s">
        <v>8</v>
      </c>
      <c r="E571">
        <v>7079.1859999999997</v>
      </c>
    </row>
    <row r="572" spans="1:5">
      <c r="A572" t="s">
        <v>16</v>
      </c>
      <c r="B572" t="s">
        <v>212</v>
      </c>
      <c r="C572">
        <v>2013</v>
      </c>
      <c r="D572" t="s">
        <v>19</v>
      </c>
      <c r="E572">
        <v>6263.5150000000003</v>
      </c>
    </row>
    <row r="573" spans="1:5">
      <c r="A573" t="s">
        <v>16</v>
      </c>
      <c r="B573" t="s">
        <v>212</v>
      </c>
      <c r="C573">
        <v>2013</v>
      </c>
      <c r="D573" t="s">
        <v>20</v>
      </c>
      <c r="E573">
        <v>6095.05</v>
      </c>
    </row>
    <row r="574" spans="1:5">
      <c r="A574" t="s">
        <v>16</v>
      </c>
      <c r="B574" t="s">
        <v>212</v>
      </c>
      <c r="C574">
        <v>2012</v>
      </c>
      <c r="D574" t="s">
        <v>21</v>
      </c>
      <c r="E574">
        <v>6349</v>
      </c>
    </row>
    <row r="575" spans="1:5">
      <c r="A575" t="s">
        <v>16</v>
      </c>
      <c r="B575" t="s">
        <v>212</v>
      </c>
      <c r="C575">
        <v>2012</v>
      </c>
      <c r="D575" t="s">
        <v>8</v>
      </c>
      <c r="E575">
        <v>8630.3279999999995</v>
      </c>
    </row>
    <row r="576" spans="1:5">
      <c r="A576" t="s">
        <v>16</v>
      </c>
      <c r="B576" t="s">
        <v>212</v>
      </c>
      <c r="C576">
        <v>2012</v>
      </c>
      <c r="D576" t="s">
        <v>19</v>
      </c>
      <c r="E576">
        <v>3964</v>
      </c>
    </row>
    <row r="577" spans="1:5">
      <c r="A577" t="s">
        <v>16</v>
      </c>
      <c r="B577" t="s">
        <v>212</v>
      </c>
      <c r="C577">
        <v>2012</v>
      </c>
      <c r="D577" t="s">
        <v>20</v>
      </c>
      <c r="E577">
        <v>7078.9129999999996</v>
      </c>
    </row>
    <row r="578" spans="1:5">
      <c r="A578" t="s">
        <v>16</v>
      </c>
      <c r="B578" t="s">
        <v>212</v>
      </c>
      <c r="C578">
        <v>2011</v>
      </c>
      <c r="D578" t="s">
        <v>21</v>
      </c>
      <c r="E578">
        <v>5893.1350000000002</v>
      </c>
    </row>
    <row r="579" spans="1:5">
      <c r="A579" t="s">
        <v>16</v>
      </c>
      <c r="B579" t="s">
        <v>212</v>
      </c>
      <c r="C579">
        <v>2011</v>
      </c>
      <c r="D579" t="s">
        <v>8</v>
      </c>
      <c r="E579">
        <v>6652</v>
      </c>
    </row>
    <row r="580" spans="1:5">
      <c r="A580" t="s">
        <v>16</v>
      </c>
      <c r="B580" t="s">
        <v>212</v>
      </c>
      <c r="C580">
        <v>2011</v>
      </c>
      <c r="D580" t="s">
        <v>19</v>
      </c>
      <c r="E580">
        <v>5387</v>
      </c>
    </row>
    <row r="581" spans="1:5">
      <c r="A581" t="s">
        <v>16</v>
      </c>
      <c r="B581" t="s">
        <v>212</v>
      </c>
      <c r="C581">
        <v>2011</v>
      </c>
      <c r="D581" t="s">
        <v>20</v>
      </c>
      <c r="E581">
        <v>3959</v>
      </c>
    </row>
    <row r="582" spans="1:5">
      <c r="A582" t="s">
        <v>16</v>
      </c>
      <c r="B582" t="s">
        <v>212</v>
      </c>
      <c r="C582">
        <v>2010</v>
      </c>
      <c r="D582" t="s">
        <v>21</v>
      </c>
      <c r="E582">
        <v>4981</v>
      </c>
    </row>
    <row r="583" spans="1:5">
      <c r="A583" t="s">
        <v>16</v>
      </c>
      <c r="B583" t="s">
        <v>212</v>
      </c>
      <c r="C583">
        <v>2010</v>
      </c>
      <c r="D583" t="s">
        <v>8</v>
      </c>
      <c r="E583">
        <v>5776.54</v>
      </c>
    </row>
    <row r="584" spans="1:5">
      <c r="A584" t="s">
        <v>16</v>
      </c>
      <c r="B584" t="s">
        <v>212</v>
      </c>
      <c r="C584">
        <v>2010</v>
      </c>
      <c r="D584" t="s">
        <v>19</v>
      </c>
      <c r="E584">
        <v>5407</v>
      </c>
    </row>
    <row r="585" spans="1:5">
      <c r="A585" t="s">
        <v>16</v>
      </c>
      <c r="B585" t="s">
        <v>212</v>
      </c>
      <c r="C585">
        <v>2010</v>
      </c>
      <c r="D585" t="s">
        <v>20</v>
      </c>
      <c r="E585">
        <v>4976</v>
      </c>
    </row>
    <row r="586" spans="1:5">
      <c r="A586" t="s">
        <v>16</v>
      </c>
      <c r="B586" t="s">
        <v>212</v>
      </c>
      <c r="C586">
        <v>2009</v>
      </c>
      <c r="D586" t="s">
        <v>21</v>
      </c>
      <c r="E586">
        <v>4986</v>
      </c>
    </row>
    <row r="587" spans="1:5">
      <c r="A587" t="s">
        <v>16</v>
      </c>
      <c r="B587" t="s">
        <v>212</v>
      </c>
      <c r="C587">
        <v>2009</v>
      </c>
      <c r="D587" t="s">
        <v>8</v>
      </c>
      <c r="E587">
        <v>5484</v>
      </c>
    </row>
    <row r="588" spans="1:5">
      <c r="A588" t="s">
        <v>16</v>
      </c>
      <c r="B588" t="s">
        <v>212</v>
      </c>
      <c r="C588">
        <v>2009</v>
      </c>
      <c r="D588" t="s">
        <v>19</v>
      </c>
      <c r="E588">
        <v>4987</v>
      </c>
    </row>
    <row r="589" spans="1:5">
      <c r="A589" t="s">
        <v>16</v>
      </c>
      <c r="B589" t="s">
        <v>212</v>
      </c>
      <c r="C589">
        <v>2009</v>
      </c>
      <c r="D589" t="s">
        <v>20</v>
      </c>
      <c r="E589">
        <v>4754</v>
      </c>
    </row>
    <row r="590" spans="1:5">
      <c r="A590" t="s">
        <v>16</v>
      </c>
      <c r="B590" t="s">
        <v>212</v>
      </c>
      <c r="C590">
        <v>2008</v>
      </c>
      <c r="D590" t="s">
        <v>21</v>
      </c>
      <c r="E590">
        <v>3485</v>
      </c>
    </row>
    <row r="591" spans="1:5">
      <c r="A591" t="s">
        <v>16</v>
      </c>
      <c r="B591" t="s">
        <v>212</v>
      </c>
      <c r="C591">
        <v>2008</v>
      </c>
      <c r="D591" t="s">
        <v>8</v>
      </c>
      <c r="E591">
        <v>3961</v>
      </c>
    </row>
    <row r="592" spans="1:5">
      <c r="A592" t="s">
        <v>16</v>
      </c>
      <c r="B592" t="s">
        <v>212</v>
      </c>
      <c r="C592">
        <v>2008</v>
      </c>
      <c r="D592" t="s">
        <v>19</v>
      </c>
      <c r="E592">
        <v>3501</v>
      </c>
    </row>
    <row r="593" spans="1:5">
      <c r="A593" t="s">
        <v>16</v>
      </c>
      <c r="B593" t="s">
        <v>212</v>
      </c>
      <c r="C593">
        <v>2008</v>
      </c>
      <c r="D593" t="s">
        <v>20</v>
      </c>
      <c r="E593">
        <v>4760.4830000000002</v>
      </c>
    </row>
    <row r="594" spans="1:5">
      <c r="A594" t="s">
        <v>16</v>
      </c>
      <c r="B594" t="s">
        <v>212</v>
      </c>
      <c r="C594">
        <v>2007</v>
      </c>
      <c r="D594" t="s">
        <v>21</v>
      </c>
      <c r="E594">
        <v>2977</v>
      </c>
    </row>
    <row r="595" spans="1:5">
      <c r="A595" t="s">
        <v>16</v>
      </c>
      <c r="B595" t="s">
        <v>212</v>
      </c>
      <c r="C595">
        <v>2007</v>
      </c>
      <c r="D595" t="s">
        <v>8</v>
      </c>
      <c r="E595">
        <v>12037</v>
      </c>
    </row>
    <row r="596" spans="1:5">
      <c r="A596" t="s">
        <v>16</v>
      </c>
      <c r="B596" t="s">
        <v>212</v>
      </c>
      <c r="C596">
        <v>2007</v>
      </c>
      <c r="D596" t="s">
        <v>19</v>
      </c>
      <c r="E596">
        <v>5299</v>
      </c>
    </row>
    <row r="597" spans="1:5">
      <c r="A597" t="s">
        <v>16</v>
      </c>
      <c r="B597" t="s">
        <v>212</v>
      </c>
      <c r="C597">
        <v>2007</v>
      </c>
      <c r="D597" t="s">
        <v>20</v>
      </c>
      <c r="E597">
        <v>0</v>
      </c>
    </row>
    <row r="598" spans="1:5">
      <c r="A598" t="s">
        <v>16</v>
      </c>
      <c r="B598" t="s">
        <v>212</v>
      </c>
      <c r="C598">
        <v>2006</v>
      </c>
      <c r="D598" t="s">
        <v>21</v>
      </c>
      <c r="E598">
        <v>0</v>
      </c>
    </row>
    <row r="599" spans="1:5">
      <c r="A599" t="s">
        <v>16</v>
      </c>
      <c r="B599" t="s">
        <v>212</v>
      </c>
      <c r="C599">
        <v>2006</v>
      </c>
      <c r="D599" t="s">
        <v>8</v>
      </c>
      <c r="E599">
        <v>0</v>
      </c>
    </row>
    <row r="600" spans="1:5">
      <c r="A600" t="s">
        <v>16</v>
      </c>
      <c r="B600" t="s">
        <v>212</v>
      </c>
      <c r="C600">
        <v>2006</v>
      </c>
      <c r="D600" t="s">
        <v>19</v>
      </c>
      <c r="E600">
        <v>0</v>
      </c>
    </row>
    <row r="601" spans="1:5">
      <c r="A601" t="s">
        <v>16</v>
      </c>
      <c r="B601" t="s">
        <v>212</v>
      </c>
      <c r="C601">
        <v>2006</v>
      </c>
      <c r="D601" t="s">
        <v>20</v>
      </c>
      <c r="E601">
        <v>0</v>
      </c>
    </row>
    <row r="602" spans="1:5">
      <c r="A602" t="s">
        <v>16</v>
      </c>
      <c r="B602" t="s">
        <v>213</v>
      </c>
      <c r="C602">
        <v>2024</v>
      </c>
      <c r="D602" t="s">
        <v>8</v>
      </c>
      <c r="E602">
        <v>13473.7701458058</v>
      </c>
    </row>
    <row r="603" spans="1:5">
      <c r="A603" t="s">
        <v>16</v>
      </c>
      <c r="B603" t="s">
        <v>213</v>
      </c>
      <c r="C603">
        <v>2024</v>
      </c>
      <c r="D603" t="s">
        <v>19</v>
      </c>
      <c r="E603">
        <v>8325.8748775271106</v>
      </c>
    </row>
    <row r="604" spans="1:5">
      <c r="A604" t="s">
        <v>16</v>
      </c>
      <c r="B604" t="s">
        <v>213</v>
      </c>
      <c r="C604">
        <v>2024</v>
      </c>
      <c r="D604" t="s">
        <v>20</v>
      </c>
      <c r="E604">
        <v>7775.2579999999998</v>
      </c>
    </row>
    <row r="605" spans="1:5">
      <c r="A605" t="s">
        <v>16</v>
      </c>
      <c r="B605" t="s">
        <v>213</v>
      </c>
      <c r="C605">
        <v>2023</v>
      </c>
      <c r="D605" t="s">
        <v>21</v>
      </c>
      <c r="E605">
        <v>7834.1333355273746</v>
      </c>
    </row>
    <row r="606" spans="1:5">
      <c r="A606" t="s">
        <v>16</v>
      </c>
      <c r="B606" t="s">
        <v>213</v>
      </c>
      <c r="C606">
        <v>2023</v>
      </c>
      <c r="D606" t="s">
        <v>8</v>
      </c>
      <c r="E606">
        <v>8598.2029999999995</v>
      </c>
    </row>
    <row r="607" spans="1:5">
      <c r="A607" t="s">
        <v>16</v>
      </c>
      <c r="B607" t="s">
        <v>213</v>
      </c>
      <c r="C607">
        <v>2023</v>
      </c>
      <c r="D607" t="s">
        <v>19</v>
      </c>
      <c r="E607">
        <v>7049.018</v>
      </c>
    </row>
    <row r="608" spans="1:5">
      <c r="A608" t="s">
        <v>16</v>
      </c>
      <c r="B608" t="s">
        <v>213</v>
      </c>
      <c r="C608">
        <v>2023</v>
      </c>
      <c r="D608" t="s">
        <v>20</v>
      </c>
      <c r="E608">
        <v>7289.5052578573668</v>
      </c>
    </row>
    <row r="609" spans="1:5">
      <c r="A609" t="s">
        <v>16</v>
      </c>
      <c r="B609" t="s">
        <v>213</v>
      </c>
      <c r="C609">
        <v>2022</v>
      </c>
      <c r="D609" t="s">
        <v>21</v>
      </c>
      <c r="E609">
        <v>5279.3244881755663</v>
      </c>
    </row>
    <row r="610" spans="1:5">
      <c r="A610" t="s">
        <v>16</v>
      </c>
      <c r="B610" t="s">
        <v>213</v>
      </c>
      <c r="C610">
        <v>2022</v>
      </c>
      <c r="D610" t="s">
        <v>8</v>
      </c>
      <c r="E610">
        <v>6153.7579006196529</v>
      </c>
    </row>
    <row r="611" spans="1:5">
      <c r="A611" t="s">
        <v>16</v>
      </c>
      <c r="B611" t="s">
        <v>213</v>
      </c>
      <c r="C611">
        <v>2022</v>
      </c>
      <c r="D611" t="s">
        <v>19</v>
      </c>
      <c r="E611">
        <v>5790.9259015180305</v>
      </c>
    </row>
    <row r="612" spans="1:5">
      <c r="A612" t="s">
        <v>16</v>
      </c>
      <c r="B612" t="s">
        <v>213</v>
      </c>
      <c r="C612">
        <v>2022</v>
      </c>
      <c r="D612" t="s">
        <v>20</v>
      </c>
      <c r="E612">
        <v>5693.2371682727871</v>
      </c>
    </row>
    <row r="613" spans="1:5">
      <c r="A613" t="s">
        <v>16</v>
      </c>
      <c r="B613" t="s">
        <v>213</v>
      </c>
      <c r="C613">
        <v>2021</v>
      </c>
      <c r="D613" t="s">
        <v>21</v>
      </c>
      <c r="E613">
        <v>6055.9693723609826</v>
      </c>
    </row>
    <row r="614" spans="1:5">
      <c r="A614" t="s">
        <v>16</v>
      </c>
      <c r="B614" t="s">
        <v>213</v>
      </c>
      <c r="C614">
        <v>2021</v>
      </c>
      <c r="D614" t="s">
        <v>8</v>
      </c>
      <c r="E614">
        <v>5866.5219999999999</v>
      </c>
    </row>
    <row r="615" spans="1:5">
      <c r="A615" t="s">
        <v>16</v>
      </c>
      <c r="B615" t="s">
        <v>213</v>
      </c>
      <c r="C615">
        <v>2021</v>
      </c>
      <c r="D615" t="s">
        <v>19</v>
      </c>
      <c r="E615">
        <v>4529.7629999999999</v>
      </c>
    </row>
    <row r="616" spans="1:5">
      <c r="A616" t="s">
        <v>16</v>
      </c>
      <c r="B616" t="s">
        <v>213</v>
      </c>
      <c r="C616">
        <v>2021</v>
      </c>
      <c r="D616" t="s">
        <v>20</v>
      </c>
      <c r="E616">
        <v>4429.284109729263</v>
      </c>
    </row>
    <row r="617" spans="1:5">
      <c r="A617" t="s">
        <v>16</v>
      </c>
      <c r="B617" t="s">
        <v>213</v>
      </c>
      <c r="C617">
        <v>2020</v>
      </c>
      <c r="D617" t="s">
        <v>21</v>
      </c>
      <c r="E617">
        <v>4444.0610479766528</v>
      </c>
    </row>
    <row r="618" spans="1:5">
      <c r="A618" t="s">
        <v>16</v>
      </c>
      <c r="B618" t="s">
        <v>213</v>
      </c>
      <c r="C618">
        <v>2020</v>
      </c>
      <c r="D618" t="s">
        <v>8</v>
      </c>
      <c r="E618">
        <v>4924.9358086242246</v>
      </c>
    </row>
    <row r="619" spans="1:5">
      <c r="A619" t="s">
        <v>16</v>
      </c>
      <c r="B619" t="s">
        <v>213</v>
      </c>
      <c r="C619">
        <v>2020</v>
      </c>
      <c r="D619" t="s">
        <v>19</v>
      </c>
      <c r="E619">
        <v>3876.3310000000001</v>
      </c>
    </row>
    <row r="620" spans="1:5">
      <c r="A620" t="s">
        <v>16</v>
      </c>
      <c r="B620" t="s">
        <v>213</v>
      </c>
      <c r="C620">
        <v>2020</v>
      </c>
      <c r="D620" t="s">
        <v>20</v>
      </c>
      <c r="E620">
        <v>3717.3965875063127</v>
      </c>
    </row>
    <row r="621" spans="1:5">
      <c r="A621" t="s">
        <v>16</v>
      </c>
      <c r="B621" t="s">
        <v>213</v>
      </c>
      <c r="C621">
        <v>2019</v>
      </c>
      <c r="D621" t="s">
        <v>21</v>
      </c>
      <c r="E621">
        <v>4179.8081599347679</v>
      </c>
    </row>
    <row r="622" spans="1:5">
      <c r="A622" t="s">
        <v>16</v>
      </c>
      <c r="B622" t="s">
        <v>213</v>
      </c>
      <c r="C622">
        <v>2019</v>
      </c>
      <c r="D622" t="s">
        <v>8</v>
      </c>
      <c r="E622">
        <v>4758.6981034705204</v>
      </c>
    </row>
    <row r="623" spans="1:5">
      <c r="A623" t="s">
        <v>16</v>
      </c>
      <c r="B623" t="s">
        <v>213</v>
      </c>
      <c r="C623">
        <v>2019</v>
      </c>
      <c r="D623" t="s">
        <v>19</v>
      </c>
      <c r="E623">
        <v>4172.0522007902173</v>
      </c>
    </row>
    <row r="624" spans="1:5">
      <c r="A624" t="s">
        <v>16</v>
      </c>
      <c r="B624" t="s">
        <v>213</v>
      </c>
      <c r="C624">
        <v>2019</v>
      </c>
      <c r="D624" t="s">
        <v>20</v>
      </c>
      <c r="E624">
        <v>3989.1380712263881</v>
      </c>
    </row>
    <row r="625" spans="1:5">
      <c r="A625" t="s">
        <v>16</v>
      </c>
      <c r="B625" t="s">
        <v>213</v>
      </c>
      <c r="C625">
        <v>2018</v>
      </c>
      <c r="D625" t="s">
        <v>21</v>
      </c>
      <c r="E625">
        <v>5128.5849067009622</v>
      </c>
    </row>
    <row r="626" spans="1:5">
      <c r="A626" t="s">
        <v>16</v>
      </c>
      <c r="B626" t="s">
        <v>213</v>
      </c>
      <c r="C626">
        <v>2018</v>
      </c>
      <c r="D626" t="s">
        <v>8</v>
      </c>
      <c r="E626">
        <v>5964.9965071420038</v>
      </c>
    </row>
    <row r="627" spans="1:5">
      <c r="A627" t="s">
        <v>16</v>
      </c>
      <c r="B627" t="s">
        <v>213</v>
      </c>
      <c r="C627">
        <v>2018</v>
      </c>
      <c r="D627" t="s">
        <v>19</v>
      </c>
      <c r="E627">
        <v>4167.6329999999998</v>
      </c>
    </row>
    <row r="628" spans="1:5">
      <c r="A628" t="s">
        <v>16</v>
      </c>
      <c r="B628" t="s">
        <v>213</v>
      </c>
      <c r="C628">
        <v>2018</v>
      </c>
      <c r="D628" t="s">
        <v>20</v>
      </c>
      <c r="E628">
        <v>4750.8819999999996</v>
      </c>
    </row>
    <row r="629" spans="1:5">
      <c r="A629" t="s">
        <v>16</v>
      </c>
      <c r="B629" t="s">
        <v>213</v>
      </c>
      <c r="C629">
        <v>2017</v>
      </c>
      <c r="D629" t="s">
        <v>21</v>
      </c>
      <c r="E629">
        <v>4240.0715495876439</v>
      </c>
    </row>
    <row r="630" spans="1:5">
      <c r="A630" t="s">
        <v>16</v>
      </c>
      <c r="B630" t="s">
        <v>213</v>
      </c>
      <c r="C630">
        <v>2017</v>
      </c>
      <c r="D630" t="s">
        <v>8</v>
      </c>
      <c r="E630">
        <v>4854.5349999999999</v>
      </c>
    </row>
    <row r="631" spans="1:5">
      <c r="A631" t="s">
        <v>16</v>
      </c>
      <c r="B631" t="s">
        <v>213</v>
      </c>
      <c r="C631">
        <v>2017</v>
      </c>
      <c r="D631" t="s">
        <v>19</v>
      </c>
      <c r="E631">
        <v>3743.3469380000001</v>
      </c>
    </row>
    <row r="632" spans="1:5">
      <c r="A632" t="s">
        <v>16</v>
      </c>
      <c r="B632" t="s">
        <v>213</v>
      </c>
      <c r="C632">
        <v>2017</v>
      </c>
      <c r="D632" t="s">
        <v>20</v>
      </c>
      <c r="E632">
        <v>3921.958646</v>
      </c>
    </row>
    <row r="633" spans="1:5">
      <c r="A633" t="s">
        <v>16</v>
      </c>
      <c r="B633" t="s">
        <v>213</v>
      </c>
      <c r="C633">
        <v>2016</v>
      </c>
      <c r="D633" t="s">
        <v>21</v>
      </c>
      <c r="E633">
        <v>4116.6994520645994</v>
      </c>
    </row>
    <row r="634" spans="1:5">
      <c r="A634" t="s">
        <v>16</v>
      </c>
      <c r="B634" t="s">
        <v>213</v>
      </c>
      <c r="C634">
        <v>2016</v>
      </c>
      <c r="D634" t="s">
        <v>8</v>
      </c>
      <c r="E634">
        <v>4376.8833469050714</v>
      </c>
    </row>
    <row r="635" spans="1:5">
      <c r="A635" t="s">
        <v>16</v>
      </c>
      <c r="B635" t="s">
        <v>213</v>
      </c>
      <c r="C635">
        <v>2016</v>
      </c>
      <c r="D635" t="s">
        <v>19</v>
      </c>
      <c r="E635">
        <v>3888.67</v>
      </c>
    </row>
    <row r="636" spans="1:5">
      <c r="A636" t="s">
        <v>16</v>
      </c>
      <c r="B636" t="s">
        <v>213</v>
      </c>
      <c r="C636">
        <v>2016</v>
      </c>
      <c r="D636" t="s">
        <v>20</v>
      </c>
      <c r="E636">
        <v>3600</v>
      </c>
    </row>
    <row r="637" spans="1:5">
      <c r="A637" t="s">
        <v>16</v>
      </c>
      <c r="B637" t="s">
        <v>213</v>
      </c>
      <c r="C637">
        <v>2015</v>
      </c>
      <c r="D637" t="s">
        <v>21</v>
      </c>
      <c r="E637">
        <v>2809.55</v>
      </c>
    </row>
    <row r="638" spans="1:5">
      <c r="A638" t="s">
        <v>16</v>
      </c>
      <c r="B638" t="s">
        <v>213</v>
      </c>
      <c r="C638">
        <v>2015</v>
      </c>
      <c r="D638" t="s">
        <v>8</v>
      </c>
      <c r="E638">
        <v>3591.3510000000001</v>
      </c>
    </row>
    <row r="639" spans="1:5">
      <c r="A639" t="s">
        <v>16</v>
      </c>
      <c r="B639" t="s">
        <v>213</v>
      </c>
      <c r="C639">
        <v>2015</v>
      </c>
      <c r="D639" t="s">
        <v>19</v>
      </c>
      <c r="E639">
        <v>2703.2082277543759</v>
      </c>
    </row>
    <row r="640" spans="1:5">
      <c r="A640" t="s">
        <v>16</v>
      </c>
      <c r="B640" t="s">
        <v>213</v>
      </c>
      <c r="C640">
        <v>2015</v>
      </c>
      <c r="D640" t="s">
        <v>20</v>
      </c>
      <c r="E640">
        <v>2997.0545275002401</v>
      </c>
    </row>
    <row r="641" spans="1:5">
      <c r="A641" t="s">
        <v>16</v>
      </c>
      <c r="B641" t="s">
        <v>213</v>
      </c>
      <c r="C641">
        <v>2014</v>
      </c>
      <c r="D641" t="s">
        <v>21</v>
      </c>
      <c r="E641">
        <v>2674</v>
      </c>
    </row>
    <row r="642" spans="1:5">
      <c r="A642" t="s">
        <v>16</v>
      </c>
      <c r="B642" t="s">
        <v>213</v>
      </c>
      <c r="C642">
        <v>2014</v>
      </c>
      <c r="D642" t="s">
        <v>8</v>
      </c>
      <c r="E642">
        <v>2971.16</v>
      </c>
    </row>
    <row r="643" spans="1:5">
      <c r="A643" t="s">
        <v>16</v>
      </c>
      <c r="B643" t="s">
        <v>213</v>
      </c>
      <c r="C643">
        <v>2014</v>
      </c>
      <c r="D643" t="s">
        <v>19</v>
      </c>
      <c r="E643">
        <v>2538.1239999999998</v>
      </c>
    </row>
    <row r="644" spans="1:5">
      <c r="A644" t="s">
        <v>16</v>
      </c>
      <c r="B644" t="s">
        <v>213</v>
      </c>
      <c r="C644">
        <v>2014</v>
      </c>
      <c r="D644" t="s">
        <v>20</v>
      </c>
      <c r="E644">
        <v>3620</v>
      </c>
    </row>
    <row r="645" spans="1:5">
      <c r="A645" t="s">
        <v>16</v>
      </c>
      <c r="B645" t="s">
        <v>213</v>
      </c>
      <c r="C645">
        <v>2013</v>
      </c>
      <c r="D645" t="s">
        <v>21</v>
      </c>
      <c r="E645">
        <v>3852</v>
      </c>
    </row>
    <row r="646" spans="1:5">
      <c r="A646" t="s">
        <v>16</v>
      </c>
      <c r="B646" t="s">
        <v>213</v>
      </c>
      <c r="C646">
        <v>2013</v>
      </c>
      <c r="D646" t="s">
        <v>8</v>
      </c>
      <c r="E646">
        <v>3818.7530000000002</v>
      </c>
    </row>
    <row r="647" spans="1:5">
      <c r="A647" t="s">
        <v>16</v>
      </c>
      <c r="B647" t="s">
        <v>213</v>
      </c>
      <c r="C647">
        <v>2013</v>
      </c>
      <c r="D647" t="s">
        <v>19</v>
      </c>
      <c r="E647">
        <v>3175.7930000000001</v>
      </c>
    </row>
    <row r="648" spans="1:5">
      <c r="A648" t="s">
        <v>16</v>
      </c>
      <c r="B648" t="s">
        <v>213</v>
      </c>
      <c r="C648">
        <v>2013</v>
      </c>
      <c r="D648" t="s">
        <v>20</v>
      </c>
      <c r="E648">
        <v>3547.68</v>
      </c>
    </row>
    <row r="649" spans="1:5">
      <c r="A649" t="s">
        <v>16</v>
      </c>
      <c r="B649" t="s">
        <v>213</v>
      </c>
      <c r="C649">
        <v>2012</v>
      </c>
      <c r="D649" t="s">
        <v>21</v>
      </c>
      <c r="E649">
        <v>2828</v>
      </c>
    </row>
    <row r="650" spans="1:5">
      <c r="A650" t="s">
        <v>16</v>
      </c>
      <c r="B650" t="s">
        <v>213</v>
      </c>
      <c r="C650">
        <v>2012</v>
      </c>
      <c r="D650" t="s">
        <v>8</v>
      </c>
      <c r="E650">
        <v>3966.05</v>
      </c>
    </row>
    <row r="651" spans="1:5">
      <c r="A651" t="s">
        <v>16</v>
      </c>
      <c r="B651" t="s">
        <v>213</v>
      </c>
      <c r="C651">
        <v>2012</v>
      </c>
      <c r="D651" t="s">
        <v>19</v>
      </c>
      <c r="E651">
        <v>2504</v>
      </c>
    </row>
    <row r="652" spans="1:5">
      <c r="A652" t="s">
        <v>16</v>
      </c>
      <c r="B652" t="s">
        <v>213</v>
      </c>
      <c r="C652">
        <v>2012</v>
      </c>
      <c r="D652" t="s">
        <v>20</v>
      </c>
      <c r="E652">
        <v>2910.9389999999999</v>
      </c>
    </row>
    <row r="653" spans="1:5">
      <c r="A653" t="s">
        <v>16</v>
      </c>
      <c r="B653" t="s">
        <v>213</v>
      </c>
      <c r="C653">
        <v>2011</v>
      </c>
      <c r="D653" t="s">
        <v>21</v>
      </c>
      <c r="E653">
        <v>2520.1410000000001</v>
      </c>
    </row>
    <row r="654" spans="1:5">
      <c r="A654" t="s">
        <v>16</v>
      </c>
      <c r="B654" t="s">
        <v>213</v>
      </c>
      <c r="C654">
        <v>2011</v>
      </c>
      <c r="D654" t="s">
        <v>8</v>
      </c>
      <c r="E654">
        <v>3021</v>
      </c>
    </row>
    <row r="655" spans="1:5">
      <c r="A655" t="s">
        <v>16</v>
      </c>
      <c r="B655" t="s">
        <v>213</v>
      </c>
      <c r="C655">
        <v>2011</v>
      </c>
      <c r="D655" t="s">
        <v>19</v>
      </c>
      <c r="E655">
        <v>3158</v>
      </c>
    </row>
    <row r="656" spans="1:5">
      <c r="A656" t="s">
        <v>16</v>
      </c>
      <c r="B656" t="s">
        <v>213</v>
      </c>
      <c r="C656">
        <v>2011</v>
      </c>
      <c r="D656" t="s">
        <v>20</v>
      </c>
      <c r="E656">
        <v>2906</v>
      </c>
    </row>
    <row r="657" spans="1:5">
      <c r="A657" t="s">
        <v>16</v>
      </c>
      <c r="B657" t="s">
        <v>213</v>
      </c>
      <c r="C657">
        <v>2010</v>
      </c>
      <c r="D657" t="s">
        <v>21</v>
      </c>
      <c r="E657">
        <v>3046</v>
      </c>
    </row>
    <row r="658" spans="1:5">
      <c r="A658" t="s">
        <v>16</v>
      </c>
      <c r="B658" t="s">
        <v>213</v>
      </c>
      <c r="C658">
        <v>2010</v>
      </c>
      <c r="D658" t="s">
        <v>8</v>
      </c>
      <c r="E658">
        <v>2444.7890000000002</v>
      </c>
    </row>
    <row r="659" spans="1:5">
      <c r="A659" t="s">
        <v>16</v>
      </c>
      <c r="B659" t="s">
        <v>213</v>
      </c>
      <c r="C659">
        <v>2010</v>
      </c>
      <c r="D659" t="s">
        <v>19</v>
      </c>
      <c r="E659">
        <v>2239</v>
      </c>
    </row>
    <row r="660" spans="1:5">
      <c r="A660" t="s">
        <v>16</v>
      </c>
      <c r="B660" t="s">
        <v>213</v>
      </c>
      <c r="C660">
        <v>2010</v>
      </c>
      <c r="D660" t="s">
        <v>20</v>
      </c>
      <c r="E660">
        <v>2091</v>
      </c>
    </row>
    <row r="661" spans="1:5">
      <c r="A661" t="s">
        <v>16</v>
      </c>
      <c r="B661" t="s">
        <v>213</v>
      </c>
      <c r="C661">
        <v>2009</v>
      </c>
      <c r="D661" t="s">
        <v>21</v>
      </c>
      <c r="E661">
        <v>2094</v>
      </c>
    </row>
    <row r="662" spans="1:5">
      <c r="A662" t="s">
        <v>16</v>
      </c>
      <c r="B662" t="s">
        <v>213</v>
      </c>
      <c r="C662">
        <v>2009</v>
      </c>
      <c r="D662" t="s">
        <v>8</v>
      </c>
      <c r="E662">
        <v>2351</v>
      </c>
    </row>
    <row r="663" spans="1:5">
      <c r="A663" t="s">
        <v>16</v>
      </c>
      <c r="B663" t="s">
        <v>213</v>
      </c>
      <c r="C663">
        <v>2009</v>
      </c>
      <c r="D663" t="s">
        <v>19</v>
      </c>
      <c r="E663">
        <v>1972</v>
      </c>
    </row>
    <row r="664" spans="1:5">
      <c r="A664" t="s">
        <v>16</v>
      </c>
      <c r="B664" t="s">
        <v>213</v>
      </c>
      <c r="C664">
        <v>2009</v>
      </c>
      <c r="D664" t="s">
        <v>20</v>
      </c>
      <c r="E664">
        <v>2010</v>
      </c>
    </row>
    <row r="665" spans="1:5">
      <c r="A665" t="s">
        <v>16</v>
      </c>
      <c r="B665" t="s">
        <v>213</v>
      </c>
      <c r="C665">
        <v>2008</v>
      </c>
      <c r="D665" t="s">
        <v>21</v>
      </c>
      <c r="E665">
        <v>2130</v>
      </c>
    </row>
    <row r="666" spans="1:5">
      <c r="A666" t="s">
        <v>16</v>
      </c>
      <c r="B666" t="s">
        <v>213</v>
      </c>
      <c r="C666">
        <v>2008</v>
      </c>
      <c r="D666" t="s">
        <v>8</v>
      </c>
      <c r="E666">
        <v>2538</v>
      </c>
    </row>
    <row r="667" spans="1:5">
      <c r="A667" t="s">
        <v>16</v>
      </c>
      <c r="B667" t="s">
        <v>213</v>
      </c>
      <c r="C667">
        <v>2008</v>
      </c>
      <c r="D667" t="s">
        <v>19</v>
      </c>
      <c r="E667">
        <v>1984</v>
      </c>
    </row>
    <row r="668" spans="1:5">
      <c r="A668" t="s">
        <v>16</v>
      </c>
      <c r="B668" t="s">
        <v>213</v>
      </c>
      <c r="C668">
        <v>2008</v>
      </c>
      <c r="D668" t="s">
        <v>20</v>
      </c>
      <c r="E668">
        <v>2029.181</v>
      </c>
    </row>
    <row r="669" spans="1:5">
      <c r="A669" t="s">
        <v>16</v>
      </c>
      <c r="B669" t="s">
        <v>213</v>
      </c>
      <c r="C669">
        <v>2007</v>
      </c>
      <c r="D669" t="s">
        <v>21</v>
      </c>
      <c r="E669">
        <v>2171</v>
      </c>
    </row>
    <row r="670" spans="1:5">
      <c r="A670" t="s">
        <v>16</v>
      </c>
      <c r="B670" t="s">
        <v>213</v>
      </c>
      <c r="C670">
        <v>2007</v>
      </c>
      <c r="D670" t="s">
        <v>8</v>
      </c>
      <c r="E670">
        <v>0</v>
      </c>
    </row>
    <row r="671" spans="1:5">
      <c r="A671" t="s">
        <v>16</v>
      </c>
      <c r="B671" t="s">
        <v>213</v>
      </c>
      <c r="C671">
        <v>2007</v>
      </c>
      <c r="D671" t="s">
        <v>19</v>
      </c>
      <c r="E671">
        <v>2166</v>
      </c>
    </row>
    <row r="672" spans="1:5">
      <c r="A672" t="s">
        <v>16</v>
      </c>
      <c r="B672" t="s">
        <v>213</v>
      </c>
      <c r="C672">
        <v>2007</v>
      </c>
      <c r="D672" t="s">
        <v>20</v>
      </c>
      <c r="E672">
        <v>0</v>
      </c>
    </row>
    <row r="673" spans="1:5">
      <c r="A673" t="s">
        <v>16</v>
      </c>
      <c r="B673" t="s">
        <v>213</v>
      </c>
      <c r="C673">
        <v>2006</v>
      </c>
      <c r="D673" t="s">
        <v>21</v>
      </c>
      <c r="E673">
        <v>0</v>
      </c>
    </row>
    <row r="674" spans="1:5">
      <c r="A674" t="s">
        <v>16</v>
      </c>
      <c r="B674" t="s">
        <v>213</v>
      </c>
      <c r="C674">
        <v>2006</v>
      </c>
      <c r="D674" t="s">
        <v>8</v>
      </c>
      <c r="E674">
        <v>0</v>
      </c>
    </row>
    <row r="675" spans="1:5">
      <c r="A675" t="s">
        <v>16</v>
      </c>
      <c r="B675" t="s">
        <v>213</v>
      </c>
      <c r="C675">
        <v>2006</v>
      </c>
      <c r="D675" t="s">
        <v>19</v>
      </c>
      <c r="E675">
        <v>0</v>
      </c>
    </row>
    <row r="676" spans="1:5">
      <c r="A676" t="s">
        <v>16</v>
      </c>
      <c r="B676" t="s">
        <v>213</v>
      </c>
      <c r="C676">
        <v>2006</v>
      </c>
      <c r="D676" t="s">
        <v>20</v>
      </c>
      <c r="E676">
        <v>0</v>
      </c>
    </row>
    <row r="677" spans="1:5">
      <c r="A677" t="s">
        <v>79</v>
      </c>
      <c r="B677" t="s">
        <v>211</v>
      </c>
      <c r="C677">
        <v>2024</v>
      </c>
      <c r="D677" t="s">
        <v>8</v>
      </c>
      <c r="E677">
        <v>4629.57076070315</v>
      </c>
    </row>
    <row r="678" spans="1:5">
      <c r="A678" t="s">
        <v>79</v>
      </c>
      <c r="B678" t="s">
        <v>211</v>
      </c>
      <c r="C678">
        <v>2024</v>
      </c>
      <c r="D678" t="s">
        <v>19</v>
      </c>
      <c r="E678">
        <v>7696.9043116368321</v>
      </c>
    </row>
    <row r="679" spans="1:5">
      <c r="A679" t="s">
        <v>79</v>
      </c>
      <c r="B679" t="s">
        <v>211</v>
      </c>
      <c r="C679">
        <v>2024</v>
      </c>
      <c r="D679" t="s">
        <v>20</v>
      </c>
      <c r="E679">
        <v>9386.8259999999991</v>
      </c>
    </row>
    <row r="680" spans="1:5">
      <c r="A680" t="s">
        <v>79</v>
      </c>
      <c r="B680" t="s">
        <v>211</v>
      </c>
      <c r="C680">
        <v>2023</v>
      </c>
      <c r="D680" t="s">
        <v>21</v>
      </c>
      <c r="E680">
        <v>10486.756242055844</v>
      </c>
    </row>
    <row r="681" spans="1:5">
      <c r="A681" t="s">
        <v>79</v>
      </c>
      <c r="B681" t="s">
        <v>211</v>
      </c>
      <c r="C681">
        <v>2023</v>
      </c>
      <c r="D681" t="s">
        <v>8</v>
      </c>
      <c r="E681">
        <v>16855.741999999998</v>
      </c>
    </row>
    <row r="682" spans="1:5">
      <c r="A682" t="s">
        <v>79</v>
      </c>
      <c r="B682" t="s">
        <v>211</v>
      </c>
      <c r="C682">
        <v>2023</v>
      </c>
      <c r="D682" t="s">
        <v>19</v>
      </c>
      <c r="E682">
        <v>3080.8209999999999</v>
      </c>
    </row>
    <row r="683" spans="1:5">
      <c r="A683" t="s">
        <v>79</v>
      </c>
      <c r="B683" t="s">
        <v>211</v>
      </c>
      <c r="C683">
        <v>2023</v>
      </c>
      <c r="D683" t="s">
        <v>20</v>
      </c>
      <c r="E683">
        <v>448.20288283522854</v>
      </c>
    </row>
    <row r="684" spans="1:5">
      <c r="A684" t="s">
        <v>79</v>
      </c>
      <c r="B684" t="s">
        <v>211</v>
      </c>
      <c r="C684">
        <v>2022</v>
      </c>
      <c r="D684" t="s">
        <v>21</v>
      </c>
      <c r="E684">
        <v>415.83182747534642</v>
      </c>
    </row>
    <row r="685" spans="1:5">
      <c r="A685" t="s">
        <v>79</v>
      </c>
      <c r="B685" t="s">
        <v>211</v>
      </c>
      <c r="C685">
        <v>2022</v>
      </c>
      <c r="D685" t="s">
        <v>8</v>
      </c>
      <c r="E685">
        <v>551.36653730025193</v>
      </c>
    </row>
    <row r="686" spans="1:5">
      <c r="A686" t="s">
        <v>79</v>
      </c>
      <c r="B686" t="s">
        <v>211</v>
      </c>
      <c r="C686">
        <v>2022</v>
      </c>
      <c r="D686" t="s">
        <v>19</v>
      </c>
      <c r="E686">
        <v>551.85042625990116</v>
      </c>
    </row>
    <row r="687" spans="1:5">
      <c r="A687" t="s">
        <v>79</v>
      </c>
      <c r="B687" t="s">
        <v>211</v>
      </c>
      <c r="C687">
        <v>2022</v>
      </c>
      <c r="D687" t="s">
        <v>20</v>
      </c>
      <c r="E687">
        <v>630.03323499733915</v>
      </c>
    </row>
    <row r="688" spans="1:5">
      <c r="A688" t="s">
        <v>79</v>
      </c>
      <c r="B688" t="s">
        <v>211</v>
      </c>
      <c r="C688">
        <v>2021</v>
      </c>
      <c r="D688" t="s">
        <v>21</v>
      </c>
      <c r="E688">
        <v>633.01344145616622</v>
      </c>
    </row>
    <row r="689" spans="1:5">
      <c r="A689" t="s">
        <v>79</v>
      </c>
      <c r="B689" t="s">
        <v>211</v>
      </c>
      <c r="C689">
        <v>2021</v>
      </c>
      <c r="D689" t="s">
        <v>8</v>
      </c>
      <c r="E689">
        <v>537.49300000000005</v>
      </c>
    </row>
    <row r="690" spans="1:5">
      <c r="A690" t="s">
        <v>79</v>
      </c>
      <c r="B690" t="s">
        <v>211</v>
      </c>
      <c r="C690">
        <v>2021</v>
      </c>
      <c r="D690" t="s">
        <v>19</v>
      </c>
      <c r="E690">
        <v>575.59500000000003</v>
      </c>
    </row>
    <row r="691" spans="1:5">
      <c r="A691" t="s">
        <v>79</v>
      </c>
      <c r="B691" t="s">
        <v>211</v>
      </c>
      <c r="C691">
        <v>2021</v>
      </c>
      <c r="D691" t="s">
        <v>20</v>
      </c>
      <c r="E691">
        <v>631.1124420382057</v>
      </c>
    </row>
    <row r="692" spans="1:5">
      <c r="A692" t="s">
        <v>79</v>
      </c>
      <c r="B692" t="s">
        <v>211</v>
      </c>
      <c r="C692">
        <v>2020</v>
      </c>
      <c r="D692" t="s">
        <v>21</v>
      </c>
      <c r="E692">
        <v>588.97502168087533</v>
      </c>
    </row>
    <row r="693" spans="1:5">
      <c r="A693" t="s">
        <v>79</v>
      </c>
      <c r="B693" t="s">
        <v>211</v>
      </c>
      <c r="C693">
        <v>2020</v>
      </c>
      <c r="D693" t="s">
        <v>8</v>
      </c>
      <c r="E693">
        <v>647.3011942691279</v>
      </c>
    </row>
    <row r="694" spans="1:5">
      <c r="A694" t="s">
        <v>79</v>
      </c>
      <c r="B694" t="s">
        <v>211</v>
      </c>
      <c r="C694">
        <v>2020</v>
      </c>
      <c r="D694" t="s">
        <v>19</v>
      </c>
      <c r="E694">
        <v>398.13</v>
      </c>
    </row>
    <row r="695" spans="1:5">
      <c r="A695" t="s">
        <v>79</v>
      </c>
      <c r="B695" t="s">
        <v>211</v>
      </c>
      <c r="C695">
        <v>2020</v>
      </c>
      <c r="D695" t="s">
        <v>20</v>
      </c>
      <c r="E695">
        <v>389.49707302220651</v>
      </c>
    </row>
    <row r="696" spans="1:5">
      <c r="A696" t="s">
        <v>79</v>
      </c>
      <c r="B696" t="s">
        <v>211</v>
      </c>
      <c r="C696">
        <v>2019</v>
      </c>
      <c r="D696" t="s">
        <v>21</v>
      </c>
      <c r="E696">
        <v>817.59223973127553</v>
      </c>
    </row>
    <row r="697" spans="1:5">
      <c r="A697" t="s">
        <v>79</v>
      </c>
      <c r="B697" t="s">
        <v>211</v>
      </c>
      <c r="C697">
        <v>2019</v>
      </c>
      <c r="D697" t="s">
        <v>8</v>
      </c>
      <c r="E697">
        <v>465.28829300047607</v>
      </c>
    </row>
    <row r="698" spans="1:5">
      <c r="A698" t="s">
        <v>79</v>
      </c>
      <c r="B698" t="s">
        <v>211</v>
      </c>
      <c r="C698">
        <v>2019</v>
      </c>
      <c r="D698" t="s">
        <v>19</v>
      </c>
      <c r="E698">
        <v>437.03582371432799</v>
      </c>
    </row>
    <row r="699" spans="1:5">
      <c r="A699" t="s">
        <v>79</v>
      </c>
      <c r="B699" t="s">
        <v>211</v>
      </c>
      <c r="C699">
        <v>2019</v>
      </c>
      <c r="D699" t="s">
        <v>20</v>
      </c>
      <c r="E699">
        <v>749.76232010576916</v>
      </c>
    </row>
    <row r="700" spans="1:5">
      <c r="A700" t="s">
        <v>79</v>
      </c>
      <c r="B700" t="s">
        <v>211</v>
      </c>
      <c r="C700">
        <v>2018</v>
      </c>
      <c r="D700" t="s">
        <v>21</v>
      </c>
      <c r="E700">
        <v>698.25097307747365</v>
      </c>
    </row>
    <row r="701" spans="1:5">
      <c r="A701" t="s">
        <v>79</v>
      </c>
      <c r="B701" t="s">
        <v>211</v>
      </c>
      <c r="C701">
        <v>2018</v>
      </c>
      <c r="D701" t="s">
        <v>8</v>
      </c>
      <c r="E701">
        <v>525.92278047834839</v>
      </c>
    </row>
    <row r="702" spans="1:5">
      <c r="A702" t="s">
        <v>79</v>
      </c>
      <c r="B702" t="s">
        <v>211</v>
      </c>
      <c r="C702">
        <v>2018</v>
      </c>
      <c r="D702" t="s">
        <v>19</v>
      </c>
      <c r="E702">
        <v>603.93899999999996</v>
      </c>
    </row>
    <row r="703" spans="1:5">
      <c r="A703" t="s">
        <v>79</v>
      </c>
      <c r="B703" t="s">
        <v>211</v>
      </c>
      <c r="C703">
        <v>2018</v>
      </c>
      <c r="D703" t="s">
        <v>20</v>
      </c>
      <c r="E703">
        <v>497.40800000000002</v>
      </c>
    </row>
    <row r="704" spans="1:5">
      <c r="A704" t="s">
        <v>79</v>
      </c>
      <c r="B704" t="s">
        <v>211</v>
      </c>
      <c r="C704">
        <v>2017</v>
      </c>
      <c r="D704" t="s">
        <v>21</v>
      </c>
      <c r="E704">
        <v>737.03440248142624</v>
      </c>
    </row>
    <row r="705" spans="1:5">
      <c r="A705" t="s">
        <v>79</v>
      </c>
      <c r="B705" t="s">
        <v>211</v>
      </c>
      <c r="C705">
        <v>2017</v>
      </c>
      <c r="D705" t="s">
        <v>8</v>
      </c>
      <c r="E705">
        <v>838.71199999999999</v>
      </c>
    </row>
    <row r="706" spans="1:5">
      <c r="A706" t="s">
        <v>79</v>
      </c>
      <c r="B706" t="s">
        <v>211</v>
      </c>
      <c r="C706">
        <v>2017</v>
      </c>
      <c r="D706" t="s">
        <v>19</v>
      </c>
      <c r="E706">
        <v>917.53362230000005</v>
      </c>
    </row>
    <row r="707" spans="1:5">
      <c r="A707" t="s">
        <v>79</v>
      </c>
      <c r="B707" t="s">
        <v>211</v>
      </c>
      <c r="C707">
        <v>2017</v>
      </c>
      <c r="D707" t="s">
        <v>20</v>
      </c>
      <c r="E707">
        <v>461.66302289999999</v>
      </c>
    </row>
    <row r="708" spans="1:5">
      <c r="A708" t="s">
        <v>79</v>
      </c>
      <c r="B708" t="s">
        <v>211</v>
      </c>
      <c r="C708">
        <v>2016</v>
      </c>
      <c r="D708" t="s">
        <v>21</v>
      </c>
      <c r="E708">
        <v>89.130693143948349</v>
      </c>
    </row>
    <row r="709" spans="1:5">
      <c r="A709" t="s">
        <v>79</v>
      </c>
      <c r="B709" t="s">
        <v>211</v>
      </c>
      <c r="C709">
        <v>2016</v>
      </c>
      <c r="D709" t="s">
        <v>8</v>
      </c>
      <c r="E709">
        <v>194.24723198660803</v>
      </c>
    </row>
    <row r="710" spans="1:5">
      <c r="A710" t="s">
        <v>79</v>
      </c>
      <c r="B710" t="s">
        <v>211</v>
      </c>
      <c r="C710">
        <v>2016</v>
      </c>
      <c r="D710" t="s">
        <v>19</v>
      </c>
      <c r="E710">
        <v>323.58999999999997</v>
      </c>
    </row>
    <row r="711" spans="1:5">
      <c r="A711" t="s">
        <v>79</v>
      </c>
      <c r="B711" t="s">
        <v>211</v>
      </c>
      <c r="C711">
        <v>2016</v>
      </c>
      <c r="D711" t="s">
        <v>20</v>
      </c>
      <c r="E711">
        <v>272</v>
      </c>
    </row>
    <row r="712" spans="1:5">
      <c r="A712" t="s">
        <v>79</v>
      </c>
      <c r="B712" t="s">
        <v>211</v>
      </c>
      <c r="C712">
        <v>2015</v>
      </c>
      <c r="D712" t="s">
        <v>21</v>
      </c>
      <c r="E712">
        <v>0</v>
      </c>
    </row>
    <row r="713" spans="1:5">
      <c r="A713" t="s">
        <v>79</v>
      </c>
      <c r="B713" t="s">
        <v>211</v>
      </c>
      <c r="C713">
        <v>2015</v>
      </c>
      <c r="D713" t="s">
        <v>8</v>
      </c>
      <c r="E713">
        <v>0</v>
      </c>
    </row>
    <row r="714" spans="1:5">
      <c r="A714" t="s">
        <v>79</v>
      </c>
      <c r="B714" t="s">
        <v>211</v>
      </c>
      <c r="C714">
        <v>2015</v>
      </c>
      <c r="D714" t="s">
        <v>19</v>
      </c>
      <c r="E714">
        <v>310.794760660164</v>
      </c>
    </row>
    <row r="715" spans="1:5">
      <c r="A715" t="s">
        <v>79</v>
      </c>
      <c r="B715" t="s">
        <v>211</v>
      </c>
      <c r="C715">
        <v>2015</v>
      </c>
      <c r="D715" t="s">
        <v>20</v>
      </c>
      <c r="E715">
        <v>335.466489194394</v>
      </c>
    </row>
    <row r="716" spans="1:5">
      <c r="A716" t="s">
        <v>79</v>
      </c>
      <c r="B716" t="s">
        <v>211</v>
      </c>
      <c r="C716">
        <v>2014</v>
      </c>
      <c r="D716" t="s">
        <v>21</v>
      </c>
      <c r="E716">
        <v>222</v>
      </c>
    </row>
    <row r="717" spans="1:5">
      <c r="A717" t="s">
        <v>79</v>
      </c>
      <c r="B717" t="s">
        <v>211</v>
      </c>
      <c r="C717">
        <v>2014</v>
      </c>
      <c r="D717" t="s">
        <v>8</v>
      </c>
      <c r="E717">
        <v>469.44</v>
      </c>
    </row>
    <row r="718" spans="1:5">
      <c r="A718" t="s">
        <v>79</v>
      </c>
      <c r="B718" t="s">
        <v>211</v>
      </c>
      <c r="C718">
        <v>2014</v>
      </c>
      <c r="D718" t="s">
        <v>19</v>
      </c>
      <c r="E718">
        <v>512.72</v>
      </c>
    </row>
    <row r="719" spans="1:5">
      <c r="A719" t="s">
        <v>79</v>
      </c>
      <c r="B719" t="s">
        <v>211</v>
      </c>
      <c r="C719">
        <v>2014</v>
      </c>
      <c r="D719" t="s">
        <v>20</v>
      </c>
      <c r="E719">
        <v>301</v>
      </c>
    </row>
    <row r="720" spans="1:5">
      <c r="A720" t="s">
        <v>79</v>
      </c>
      <c r="B720" t="s">
        <v>211</v>
      </c>
      <c r="C720">
        <v>2013</v>
      </c>
      <c r="D720" t="s">
        <v>21</v>
      </c>
      <c r="E720">
        <v>361</v>
      </c>
    </row>
    <row r="721" spans="1:5">
      <c r="A721" t="s">
        <v>79</v>
      </c>
      <c r="B721" t="s">
        <v>211</v>
      </c>
      <c r="C721">
        <v>2013</v>
      </c>
      <c r="D721" t="s">
        <v>8</v>
      </c>
      <c r="E721">
        <v>204.74</v>
      </c>
    </row>
    <row r="722" spans="1:5">
      <c r="A722" t="s">
        <v>79</v>
      </c>
      <c r="B722" t="s">
        <v>211</v>
      </c>
      <c r="C722">
        <v>2013</v>
      </c>
      <c r="D722" t="s">
        <v>19</v>
      </c>
      <c r="E722">
        <v>0</v>
      </c>
    </row>
    <row r="723" spans="1:5">
      <c r="A723" t="s">
        <v>79</v>
      </c>
      <c r="B723" t="s">
        <v>211</v>
      </c>
      <c r="C723">
        <v>2013</v>
      </c>
      <c r="D723" t="s">
        <v>20</v>
      </c>
      <c r="E723">
        <v>97.92</v>
      </c>
    </row>
    <row r="724" spans="1:5">
      <c r="A724" t="s">
        <v>79</v>
      </c>
      <c r="B724" t="s">
        <v>211</v>
      </c>
      <c r="C724">
        <v>2012</v>
      </c>
      <c r="D724" t="s">
        <v>21</v>
      </c>
      <c r="E724">
        <v>122</v>
      </c>
    </row>
    <row r="725" spans="1:5">
      <c r="A725" t="s">
        <v>79</v>
      </c>
      <c r="B725" t="s">
        <v>211</v>
      </c>
      <c r="C725">
        <v>2012</v>
      </c>
      <c r="D725" t="s">
        <v>8</v>
      </c>
      <c r="E725">
        <v>337.09399999999999</v>
      </c>
    </row>
    <row r="726" spans="1:5">
      <c r="A726" t="s">
        <v>79</v>
      </c>
      <c r="B726" t="s">
        <v>211</v>
      </c>
      <c r="C726">
        <v>2012</v>
      </c>
      <c r="D726" t="s">
        <v>19</v>
      </c>
      <c r="E726">
        <v>247</v>
      </c>
    </row>
    <row r="727" spans="1:5">
      <c r="A727" t="s">
        <v>79</v>
      </c>
      <c r="B727" t="s">
        <v>211</v>
      </c>
      <c r="C727">
        <v>2012</v>
      </c>
      <c r="D727" t="s">
        <v>20</v>
      </c>
      <c r="E727">
        <v>152.36600000000001</v>
      </c>
    </row>
    <row r="728" spans="1:5">
      <c r="A728" t="s">
        <v>79</v>
      </c>
      <c r="B728" t="s">
        <v>211</v>
      </c>
      <c r="C728">
        <v>2011</v>
      </c>
      <c r="D728" t="s">
        <v>21</v>
      </c>
      <c r="E728">
        <v>332.78800000000001</v>
      </c>
    </row>
    <row r="729" spans="1:5">
      <c r="A729" t="s">
        <v>79</v>
      </c>
      <c r="B729" t="s">
        <v>211</v>
      </c>
      <c r="C729">
        <v>2011</v>
      </c>
      <c r="D729" t="s">
        <v>8</v>
      </c>
      <c r="E729">
        <v>413</v>
      </c>
    </row>
    <row r="730" spans="1:5">
      <c r="A730" t="s">
        <v>79</v>
      </c>
      <c r="B730" t="s">
        <v>211</v>
      </c>
      <c r="C730">
        <v>2011</v>
      </c>
      <c r="D730" t="s">
        <v>19</v>
      </c>
      <c r="E730">
        <v>223</v>
      </c>
    </row>
    <row r="731" spans="1:5">
      <c r="A731" t="s">
        <v>79</v>
      </c>
      <c r="B731" t="s">
        <v>211</v>
      </c>
      <c r="C731">
        <v>2011</v>
      </c>
      <c r="D731" t="s">
        <v>20</v>
      </c>
      <c r="E731">
        <v>99</v>
      </c>
    </row>
    <row r="732" spans="1:5">
      <c r="A732" t="s">
        <v>79</v>
      </c>
      <c r="B732" t="s">
        <v>211</v>
      </c>
      <c r="C732">
        <v>2010</v>
      </c>
      <c r="D732" t="s">
        <v>21</v>
      </c>
      <c r="E732">
        <v>192</v>
      </c>
    </row>
    <row r="733" spans="1:5">
      <c r="A733" t="s">
        <v>79</v>
      </c>
      <c r="B733" t="s">
        <v>211</v>
      </c>
      <c r="C733">
        <v>2010</v>
      </c>
      <c r="D733" t="s">
        <v>8</v>
      </c>
      <c r="E733">
        <v>341</v>
      </c>
    </row>
    <row r="734" spans="1:5">
      <c r="A734" t="s">
        <v>79</v>
      </c>
      <c r="B734" t="s">
        <v>211</v>
      </c>
      <c r="C734">
        <v>2010</v>
      </c>
      <c r="D734" t="s">
        <v>19</v>
      </c>
      <c r="E734">
        <v>48</v>
      </c>
    </row>
    <row r="735" spans="1:5">
      <c r="A735" t="s">
        <v>79</v>
      </c>
      <c r="B735" t="s">
        <v>211</v>
      </c>
      <c r="C735">
        <v>2010</v>
      </c>
      <c r="D735" t="s">
        <v>20</v>
      </c>
      <c r="E735">
        <v>4.25</v>
      </c>
    </row>
    <row r="736" spans="1:5">
      <c r="A736" t="s">
        <v>79</v>
      </c>
      <c r="B736" t="s">
        <v>211</v>
      </c>
      <c r="C736">
        <v>2009</v>
      </c>
      <c r="D736" t="s">
        <v>21</v>
      </c>
      <c r="E736">
        <v>36</v>
      </c>
    </row>
    <row r="737" spans="1:5">
      <c r="A737" t="s">
        <v>79</v>
      </c>
      <c r="B737" t="s">
        <v>211</v>
      </c>
      <c r="C737">
        <v>2009</v>
      </c>
      <c r="D737" t="s">
        <v>8</v>
      </c>
      <c r="E737">
        <v>76</v>
      </c>
    </row>
    <row r="738" spans="1:5">
      <c r="A738" t="s">
        <v>79</v>
      </c>
      <c r="B738" t="s">
        <v>211</v>
      </c>
      <c r="C738">
        <v>2009</v>
      </c>
      <c r="D738" t="s">
        <v>19</v>
      </c>
      <c r="E738">
        <v>51</v>
      </c>
    </row>
    <row r="739" spans="1:5">
      <c r="A739" t="s">
        <v>79</v>
      </c>
      <c r="B739" t="s">
        <v>211</v>
      </c>
      <c r="C739">
        <v>2009</v>
      </c>
      <c r="D739" t="s">
        <v>20</v>
      </c>
      <c r="E739">
        <v>9</v>
      </c>
    </row>
    <row r="740" spans="1:5">
      <c r="A740" t="s">
        <v>79</v>
      </c>
      <c r="B740" t="s">
        <v>211</v>
      </c>
      <c r="C740">
        <v>2008</v>
      </c>
      <c r="D740" t="s">
        <v>21</v>
      </c>
      <c r="E740">
        <v>23</v>
      </c>
    </row>
    <row r="741" spans="1:5">
      <c r="A741" t="s">
        <v>79</v>
      </c>
      <c r="B741" t="s">
        <v>211</v>
      </c>
      <c r="C741">
        <v>2008</v>
      </c>
      <c r="D741" t="s">
        <v>8</v>
      </c>
      <c r="E741">
        <v>2</v>
      </c>
    </row>
    <row r="742" spans="1:5">
      <c r="A742" t="s">
        <v>79</v>
      </c>
      <c r="B742" t="s">
        <v>211</v>
      </c>
      <c r="C742">
        <v>2008</v>
      </c>
      <c r="D742" t="s">
        <v>19</v>
      </c>
      <c r="E742">
        <v>0</v>
      </c>
    </row>
    <row r="743" spans="1:5">
      <c r="A743" t="s">
        <v>79</v>
      </c>
      <c r="B743" t="s">
        <v>211</v>
      </c>
      <c r="C743">
        <v>2008</v>
      </c>
      <c r="D743" t="s">
        <v>20</v>
      </c>
      <c r="E743">
        <v>0</v>
      </c>
    </row>
    <row r="744" spans="1:5">
      <c r="A744" t="s">
        <v>79</v>
      </c>
      <c r="B744" t="s">
        <v>211</v>
      </c>
      <c r="C744">
        <v>2007</v>
      </c>
      <c r="D744" t="s">
        <v>21</v>
      </c>
      <c r="E744">
        <v>18</v>
      </c>
    </row>
    <row r="745" spans="1:5">
      <c r="A745" t="s">
        <v>79</v>
      </c>
      <c r="B745" t="s">
        <v>211</v>
      </c>
      <c r="C745">
        <v>2007</v>
      </c>
      <c r="D745" t="s">
        <v>8</v>
      </c>
      <c r="E745">
        <v>0</v>
      </c>
    </row>
    <row r="746" spans="1:5">
      <c r="A746" t="s">
        <v>79</v>
      </c>
      <c r="B746" t="s">
        <v>211</v>
      </c>
      <c r="C746">
        <v>2007</v>
      </c>
      <c r="D746" t="s">
        <v>19</v>
      </c>
      <c r="E746">
        <v>103</v>
      </c>
    </row>
    <row r="747" spans="1:5">
      <c r="A747" t="s">
        <v>79</v>
      </c>
      <c r="B747" t="s">
        <v>211</v>
      </c>
      <c r="C747">
        <v>2007</v>
      </c>
      <c r="D747" t="s">
        <v>20</v>
      </c>
      <c r="E747">
        <v>341</v>
      </c>
    </row>
    <row r="748" spans="1:5">
      <c r="A748" t="s">
        <v>79</v>
      </c>
      <c r="B748" t="s">
        <v>211</v>
      </c>
      <c r="C748">
        <v>2006</v>
      </c>
      <c r="D748" t="s">
        <v>21</v>
      </c>
      <c r="E748">
        <v>341</v>
      </c>
    </row>
    <row r="749" spans="1:5">
      <c r="A749" t="s">
        <v>79</v>
      </c>
      <c r="B749" t="s">
        <v>211</v>
      </c>
      <c r="C749">
        <v>2006</v>
      </c>
      <c r="D749" t="s">
        <v>8</v>
      </c>
      <c r="E749">
        <v>561</v>
      </c>
    </row>
    <row r="750" spans="1:5">
      <c r="A750" t="s">
        <v>79</v>
      </c>
      <c r="B750" t="s">
        <v>211</v>
      </c>
      <c r="C750">
        <v>2006</v>
      </c>
      <c r="D750" t="s">
        <v>19</v>
      </c>
      <c r="E750">
        <v>740.10699999999997</v>
      </c>
    </row>
    <row r="751" spans="1:5">
      <c r="A751" t="s">
        <v>79</v>
      </c>
      <c r="B751" t="s">
        <v>211</v>
      </c>
      <c r="C751">
        <v>2006</v>
      </c>
      <c r="D751" t="s">
        <v>20</v>
      </c>
      <c r="E751">
        <v>833</v>
      </c>
    </row>
    <row r="752" spans="1:5">
      <c r="A752" t="s">
        <v>79</v>
      </c>
      <c r="B752" t="s">
        <v>212</v>
      </c>
      <c r="C752">
        <v>2024</v>
      </c>
      <c r="D752" t="s">
        <v>8</v>
      </c>
      <c r="E752">
        <v>7946.0061504191299</v>
      </c>
    </row>
    <row r="753" spans="1:5">
      <c r="A753" t="s">
        <v>79</v>
      </c>
      <c r="B753" t="s">
        <v>212</v>
      </c>
      <c r="C753">
        <v>2024</v>
      </c>
      <c r="D753" t="s">
        <v>19</v>
      </c>
      <c r="E753">
        <v>9016.8883057222047</v>
      </c>
    </row>
    <row r="754" spans="1:5">
      <c r="A754" t="s">
        <v>79</v>
      </c>
      <c r="B754" t="s">
        <v>212</v>
      </c>
      <c r="C754">
        <v>2024</v>
      </c>
      <c r="D754" t="s">
        <v>20</v>
      </c>
      <c r="E754">
        <v>11607.28</v>
      </c>
    </row>
    <row r="755" spans="1:5">
      <c r="A755" t="s">
        <v>79</v>
      </c>
      <c r="B755" t="s">
        <v>212</v>
      </c>
      <c r="C755">
        <v>2023</v>
      </c>
      <c r="D755" t="s">
        <v>21</v>
      </c>
      <c r="E755">
        <v>14144.85480224226</v>
      </c>
    </row>
    <row r="756" spans="1:5">
      <c r="A756" t="s">
        <v>79</v>
      </c>
      <c r="B756" t="s">
        <v>212</v>
      </c>
      <c r="C756">
        <v>2023</v>
      </c>
      <c r="D756" t="s">
        <v>8</v>
      </c>
      <c r="E756">
        <v>24710.830999999998</v>
      </c>
    </row>
    <row r="757" spans="1:5">
      <c r="A757" t="s">
        <v>79</v>
      </c>
      <c r="B757" t="s">
        <v>212</v>
      </c>
      <c r="C757">
        <v>2023</v>
      </c>
      <c r="D757" t="s">
        <v>19</v>
      </c>
      <c r="E757">
        <v>4307.1859999999997</v>
      </c>
    </row>
    <row r="758" spans="1:5">
      <c r="A758" t="s">
        <v>79</v>
      </c>
      <c r="B758" t="s">
        <v>212</v>
      </c>
      <c r="C758">
        <v>2023</v>
      </c>
      <c r="D758" t="s">
        <v>20</v>
      </c>
      <c r="E758">
        <v>537.45760506768397</v>
      </c>
    </row>
    <row r="759" spans="1:5">
      <c r="A759" t="s">
        <v>79</v>
      </c>
      <c r="B759" t="s">
        <v>212</v>
      </c>
      <c r="C759">
        <v>2022</v>
      </c>
      <c r="D759" t="s">
        <v>21</v>
      </c>
      <c r="E759">
        <v>591.8991758396777</v>
      </c>
    </row>
    <row r="760" spans="1:5">
      <c r="A760" t="s">
        <v>79</v>
      </c>
      <c r="B760" t="s">
        <v>212</v>
      </c>
      <c r="C760">
        <v>2022</v>
      </c>
      <c r="D760" t="s">
        <v>8</v>
      </c>
      <c r="E760">
        <v>709.44590411982915</v>
      </c>
    </row>
    <row r="761" spans="1:5">
      <c r="A761" t="s">
        <v>79</v>
      </c>
      <c r="B761" t="s">
        <v>212</v>
      </c>
      <c r="C761">
        <v>2022</v>
      </c>
      <c r="D761" t="s">
        <v>19</v>
      </c>
      <c r="E761">
        <v>882.4863688797335</v>
      </c>
    </row>
    <row r="762" spans="1:5">
      <c r="A762" t="s">
        <v>79</v>
      </c>
      <c r="B762" t="s">
        <v>212</v>
      </c>
      <c r="C762">
        <v>2022</v>
      </c>
      <c r="D762" t="s">
        <v>20</v>
      </c>
      <c r="E762">
        <v>1114.3404769515437</v>
      </c>
    </row>
    <row r="763" spans="1:5">
      <c r="A763" t="s">
        <v>79</v>
      </c>
      <c r="B763" t="s">
        <v>212</v>
      </c>
      <c r="C763">
        <v>2021</v>
      </c>
      <c r="D763" t="s">
        <v>21</v>
      </c>
      <c r="E763">
        <v>905.68188374880879</v>
      </c>
    </row>
    <row r="764" spans="1:5">
      <c r="A764" t="s">
        <v>79</v>
      </c>
      <c r="B764" t="s">
        <v>212</v>
      </c>
      <c r="C764">
        <v>2021</v>
      </c>
      <c r="D764" t="s">
        <v>8</v>
      </c>
      <c r="E764">
        <v>939.35</v>
      </c>
    </row>
    <row r="765" spans="1:5">
      <c r="A765" t="s">
        <v>79</v>
      </c>
      <c r="B765" t="s">
        <v>212</v>
      </c>
      <c r="C765">
        <v>2021</v>
      </c>
      <c r="D765" t="s">
        <v>19</v>
      </c>
      <c r="E765">
        <v>977.41700000000003</v>
      </c>
    </row>
    <row r="766" spans="1:5">
      <c r="A766" t="s">
        <v>79</v>
      </c>
      <c r="B766" t="s">
        <v>212</v>
      </c>
      <c r="C766">
        <v>2021</v>
      </c>
      <c r="D766" t="s">
        <v>20</v>
      </c>
      <c r="E766">
        <v>1007.089913386024</v>
      </c>
    </row>
    <row r="767" spans="1:5">
      <c r="A767" t="s">
        <v>79</v>
      </c>
      <c r="B767" t="s">
        <v>212</v>
      </c>
      <c r="C767">
        <v>2020</v>
      </c>
      <c r="D767" t="s">
        <v>21</v>
      </c>
      <c r="E767">
        <v>940.15893698516322</v>
      </c>
    </row>
    <row r="768" spans="1:5">
      <c r="A768" t="s">
        <v>79</v>
      </c>
      <c r="B768" t="s">
        <v>212</v>
      </c>
      <c r="C768">
        <v>2020</v>
      </c>
      <c r="D768" t="s">
        <v>8</v>
      </c>
      <c r="E768">
        <v>1028.4437348612485</v>
      </c>
    </row>
    <row r="769" spans="1:5">
      <c r="A769" t="s">
        <v>79</v>
      </c>
      <c r="B769" t="s">
        <v>212</v>
      </c>
      <c r="C769">
        <v>2020</v>
      </c>
      <c r="D769" t="s">
        <v>19</v>
      </c>
      <c r="E769">
        <v>666.255</v>
      </c>
    </row>
    <row r="770" spans="1:5">
      <c r="A770" t="s">
        <v>79</v>
      </c>
      <c r="B770" t="s">
        <v>212</v>
      </c>
      <c r="C770">
        <v>2020</v>
      </c>
      <c r="D770" t="s">
        <v>20</v>
      </c>
      <c r="E770">
        <v>548.11866781279571</v>
      </c>
    </row>
    <row r="771" spans="1:5">
      <c r="A771" t="s">
        <v>79</v>
      </c>
      <c r="B771" t="s">
        <v>212</v>
      </c>
      <c r="C771">
        <v>2019</v>
      </c>
      <c r="D771" t="s">
        <v>21</v>
      </c>
      <c r="E771">
        <v>1128.3204914686382</v>
      </c>
    </row>
    <row r="772" spans="1:5">
      <c r="A772" t="s">
        <v>79</v>
      </c>
      <c r="B772" t="s">
        <v>212</v>
      </c>
      <c r="C772">
        <v>2019</v>
      </c>
      <c r="D772" t="s">
        <v>8</v>
      </c>
      <c r="E772">
        <v>621.82811840133297</v>
      </c>
    </row>
    <row r="773" spans="1:5">
      <c r="A773" t="s">
        <v>79</v>
      </c>
      <c r="B773" t="s">
        <v>212</v>
      </c>
      <c r="C773">
        <v>2019</v>
      </c>
      <c r="D773" t="s">
        <v>19</v>
      </c>
      <c r="E773">
        <v>591.79865541767288</v>
      </c>
    </row>
    <row r="774" spans="1:5">
      <c r="A774" t="s">
        <v>79</v>
      </c>
      <c r="B774" t="s">
        <v>212</v>
      </c>
      <c r="C774">
        <v>2019</v>
      </c>
      <c r="D774" t="s">
        <v>20</v>
      </c>
      <c r="E774">
        <v>1042.7512463500125</v>
      </c>
    </row>
    <row r="775" spans="1:5">
      <c r="A775" t="s">
        <v>79</v>
      </c>
      <c r="B775" t="s">
        <v>212</v>
      </c>
      <c r="C775">
        <v>2018</v>
      </c>
      <c r="D775" t="s">
        <v>21</v>
      </c>
      <c r="E775">
        <v>955.77715881733343</v>
      </c>
    </row>
    <row r="776" spans="1:5">
      <c r="A776" t="s">
        <v>79</v>
      </c>
      <c r="B776" t="s">
        <v>212</v>
      </c>
      <c r="C776">
        <v>2018</v>
      </c>
      <c r="D776" t="s">
        <v>8</v>
      </c>
      <c r="E776">
        <v>754.32558154537344</v>
      </c>
    </row>
    <row r="777" spans="1:5">
      <c r="A777" t="s">
        <v>79</v>
      </c>
      <c r="B777" t="s">
        <v>212</v>
      </c>
      <c r="C777">
        <v>2018</v>
      </c>
      <c r="D777" t="s">
        <v>19</v>
      </c>
      <c r="E777">
        <v>989.72299999999996</v>
      </c>
    </row>
    <row r="778" spans="1:5">
      <c r="A778" t="s">
        <v>79</v>
      </c>
      <c r="B778" t="s">
        <v>212</v>
      </c>
      <c r="C778">
        <v>2018</v>
      </c>
      <c r="D778" t="s">
        <v>20</v>
      </c>
      <c r="E778">
        <v>1381.913</v>
      </c>
    </row>
    <row r="779" spans="1:5">
      <c r="A779" t="s">
        <v>79</v>
      </c>
      <c r="B779" t="s">
        <v>212</v>
      </c>
      <c r="C779">
        <v>2017</v>
      </c>
      <c r="D779" t="s">
        <v>21</v>
      </c>
      <c r="E779">
        <v>1217.0601095485331</v>
      </c>
    </row>
    <row r="780" spans="1:5">
      <c r="A780" t="s">
        <v>79</v>
      </c>
      <c r="B780" t="s">
        <v>212</v>
      </c>
      <c r="C780">
        <v>2017</v>
      </c>
      <c r="D780" t="s">
        <v>8</v>
      </c>
      <c r="E780">
        <v>1367.748</v>
      </c>
    </row>
    <row r="781" spans="1:5">
      <c r="A781" t="s">
        <v>79</v>
      </c>
      <c r="B781" t="s">
        <v>212</v>
      </c>
      <c r="C781">
        <v>2017</v>
      </c>
      <c r="D781" t="s">
        <v>19</v>
      </c>
      <c r="E781">
        <v>1235.6045919999999</v>
      </c>
    </row>
    <row r="782" spans="1:5">
      <c r="A782" t="s">
        <v>79</v>
      </c>
      <c r="B782" t="s">
        <v>212</v>
      </c>
      <c r="C782">
        <v>2017</v>
      </c>
      <c r="D782" t="s">
        <v>20</v>
      </c>
      <c r="E782">
        <v>379.5932904</v>
      </c>
    </row>
    <row r="783" spans="1:5">
      <c r="A783" t="s">
        <v>79</v>
      </c>
      <c r="B783" t="s">
        <v>212</v>
      </c>
      <c r="C783">
        <v>2016</v>
      </c>
      <c r="D783" t="s">
        <v>21</v>
      </c>
      <c r="E783">
        <v>86.468783568265252</v>
      </c>
    </row>
    <row r="784" spans="1:5">
      <c r="A784" t="s">
        <v>79</v>
      </c>
      <c r="B784" t="s">
        <v>212</v>
      </c>
      <c r="C784">
        <v>2016</v>
      </c>
      <c r="D784" t="s">
        <v>8</v>
      </c>
      <c r="E784">
        <v>249.06650554319307</v>
      </c>
    </row>
    <row r="785" spans="1:5">
      <c r="A785" t="s">
        <v>79</v>
      </c>
      <c r="B785" t="s">
        <v>212</v>
      </c>
      <c r="C785">
        <v>2016</v>
      </c>
      <c r="D785" t="s">
        <v>19</v>
      </c>
      <c r="E785">
        <v>324.85000000000002</v>
      </c>
    </row>
    <row r="786" spans="1:5">
      <c r="A786" t="s">
        <v>79</v>
      </c>
      <c r="B786" t="s">
        <v>212</v>
      </c>
      <c r="C786">
        <v>2016</v>
      </c>
      <c r="D786" t="s">
        <v>20</v>
      </c>
      <c r="E786">
        <v>273</v>
      </c>
    </row>
    <row r="787" spans="1:5">
      <c r="A787" t="s">
        <v>79</v>
      </c>
      <c r="B787" t="s">
        <v>212</v>
      </c>
      <c r="C787">
        <v>2015</v>
      </c>
      <c r="D787" t="s">
        <v>21</v>
      </c>
      <c r="E787">
        <v>0</v>
      </c>
    </row>
    <row r="788" spans="1:5">
      <c r="A788" t="s">
        <v>79</v>
      </c>
      <c r="B788" t="s">
        <v>212</v>
      </c>
      <c r="C788">
        <v>2015</v>
      </c>
      <c r="D788" t="s">
        <v>8</v>
      </c>
      <c r="E788">
        <v>0</v>
      </c>
    </row>
    <row r="789" spans="1:5">
      <c r="A789" t="s">
        <v>79</v>
      </c>
      <c r="B789" t="s">
        <v>212</v>
      </c>
      <c r="C789">
        <v>2015</v>
      </c>
      <c r="D789" t="s">
        <v>19</v>
      </c>
      <c r="E789">
        <v>346.72373235871203</v>
      </c>
    </row>
    <row r="790" spans="1:5">
      <c r="A790" t="s">
        <v>79</v>
      </c>
      <c r="B790" t="s">
        <v>212</v>
      </c>
      <c r="C790">
        <v>2015</v>
      </c>
      <c r="D790" t="s">
        <v>20</v>
      </c>
      <c r="E790">
        <v>444.96484310110907</v>
      </c>
    </row>
    <row r="791" spans="1:5">
      <c r="A791" t="s">
        <v>79</v>
      </c>
      <c r="B791" t="s">
        <v>212</v>
      </c>
      <c r="C791">
        <v>2014</v>
      </c>
      <c r="D791" t="s">
        <v>21</v>
      </c>
      <c r="E791">
        <v>88</v>
      </c>
    </row>
    <row r="792" spans="1:5">
      <c r="A792" t="s">
        <v>79</v>
      </c>
      <c r="B792" t="s">
        <v>212</v>
      </c>
      <c r="C792">
        <v>2014</v>
      </c>
      <c r="D792" t="s">
        <v>8</v>
      </c>
      <c r="E792">
        <v>240.64</v>
      </c>
    </row>
    <row r="793" spans="1:5">
      <c r="A793" t="s">
        <v>79</v>
      </c>
      <c r="B793" t="s">
        <v>212</v>
      </c>
      <c r="C793">
        <v>2014</v>
      </c>
      <c r="D793" t="s">
        <v>19</v>
      </c>
      <c r="E793">
        <v>384.584</v>
      </c>
    </row>
    <row r="794" spans="1:5">
      <c r="A794" t="s">
        <v>79</v>
      </c>
      <c r="B794" t="s">
        <v>212</v>
      </c>
      <c r="C794">
        <v>2014</v>
      </c>
      <c r="D794" t="s">
        <v>20</v>
      </c>
      <c r="E794">
        <v>190</v>
      </c>
    </row>
    <row r="795" spans="1:5">
      <c r="A795" t="s">
        <v>79</v>
      </c>
      <c r="B795" t="s">
        <v>212</v>
      </c>
      <c r="C795">
        <v>2013</v>
      </c>
      <c r="D795" t="s">
        <v>21</v>
      </c>
      <c r="E795">
        <v>189</v>
      </c>
    </row>
    <row r="796" spans="1:5">
      <c r="A796" t="s">
        <v>79</v>
      </c>
      <c r="B796" t="s">
        <v>212</v>
      </c>
      <c r="C796">
        <v>2013</v>
      </c>
      <c r="D796" t="s">
        <v>8</v>
      </c>
      <c r="E796">
        <v>305.96800000000002</v>
      </c>
    </row>
    <row r="797" spans="1:5">
      <c r="A797" t="s">
        <v>79</v>
      </c>
      <c r="B797" t="s">
        <v>212</v>
      </c>
      <c r="C797">
        <v>2013</v>
      </c>
      <c r="D797" t="s">
        <v>19</v>
      </c>
      <c r="E797">
        <v>0</v>
      </c>
    </row>
    <row r="798" spans="1:5">
      <c r="A798" t="s">
        <v>79</v>
      </c>
      <c r="B798" t="s">
        <v>212</v>
      </c>
      <c r="C798">
        <v>2013</v>
      </c>
      <c r="D798" t="s">
        <v>20</v>
      </c>
      <c r="E798">
        <v>73.19</v>
      </c>
    </row>
    <row r="799" spans="1:5">
      <c r="A799" t="s">
        <v>79</v>
      </c>
      <c r="B799" t="s">
        <v>212</v>
      </c>
      <c r="C799">
        <v>2012</v>
      </c>
      <c r="D799" t="s">
        <v>21</v>
      </c>
      <c r="E799">
        <v>40</v>
      </c>
    </row>
    <row r="800" spans="1:5">
      <c r="A800" t="s">
        <v>79</v>
      </c>
      <c r="B800" t="s">
        <v>212</v>
      </c>
      <c r="C800">
        <v>2012</v>
      </c>
      <c r="D800" t="s">
        <v>8</v>
      </c>
      <c r="E800">
        <v>237.4</v>
      </c>
    </row>
    <row r="801" spans="1:5">
      <c r="A801" t="s">
        <v>79</v>
      </c>
      <c r="B801" t="s">
        <v>212</v>
      </c>
      <c r="C801">
        <v>2012</v>
      </c>
      <c r="D801" t="s">
        <v>19</v>
      </c>
      <c r="E801">
        <v>163</v>
      </c>
    </row>
    <row r="802" spans="1:5">
      <c r="A802" t="s">
        <v>79</v>
      </c>
      <c r="B802" t="s">
        <v>212</v>
      </c>
      <c r="C802">
        <v>2012</v>
      </c>
      <c r="D802" t="s">
        <v>20</v>
      </c>
      <c r="E802">
        <v>284.57600000000002</v>
      </c>
    </row>
    <row r="803" spans="1:5">
      <c r="A803" t="s">
        <v>79</v>
      </c>
      <c r="B803" t="s">
        <v>212</v>
      </c>
      <c r="C803">
        <v>2011</v>
      </c>
      <c r="D803" t="s">
        <v>21</v>
      </c>
      <c r="E803">
        <v>263.45</v>
      </c>
    </row>
    <row r="804" spans="1:5">
      <c r="A804" t="s">
        <v>79</v>
      </c>
      <c r="B804" t="s">
        <v>212</v>
      </c>
      <c r="C804">
        <v>2011</v>
      </c>
      <c r="D804" t="s">
        <v>8</v>
      </c>
      <c r="E804">
        <v>506</v>
      </c>
    </row>
    <row r="805" spans="1:5">
      <c r="A805" t="s">
        <v>79</v>
      </c>
      <c r="B805" t="s">
        <v>212</v>
      </c>
      <c r="C805">
        <v>2011</v>
      </c>
      <c r="D805" t="s">
        <v>19</v>
      </c>
      <c r="E805">
        <v>401</v>
      </c>
    </row>
    <row r="806" spans="1:5">
      <c r="A806" t="s">
        <v>79</v>
      </c>
      <c r="B806" t="s">
        <v>212</v>
      </c>
      <c r="C806">
        <v>2011</v>
      </c>
      <c r="D806" t="s">
        <v>20</v>
      </c>
      <c r="E806">
        <v>67</v>
      </c>
    </row>
    <row r="807" spans="1:5">
      <c r="A807" t="s">
        <v>79</v>
      </c>
      <c r="B807" t="s">
        <v>212</v>
      </c>
      <c r="C807">
        <v>2010</v>
      </c>
      <c r="D807" t="s">
        <v>21</v>
      </c>
      <c r="E807">
        <v>308</v>
      </c>
    </row>
    <row r="808" spans="1:5">
      <c r="A808" t="s">
        <v>79</v>
      </c>
      <c r="B808" t="s">
        <v>212</v>
      </c>
      <c r="C808">
        <v>2010</v>
      </c>
      <c r="D808" t="s">
        <v>8</v>
      </c>
      <c r="E808">
        <v>486</v>
      </c>
    </row>
    <row r="809" spans="1:5">
      <c r="A809" t="s">
        <v>79</v>
      </c>
      <c r="B809" t="s">
        <v>212</v>
      </c>
      <c r="C809">
        <v>2010</v>
      </c>
      <c r="D809" t="s">
        <v>19</v>
      </c>
      <c r="E809">
        <v>144</v>
      </c>
    </row>
    <row r="810" spans="1:5">
      <c r="A810" t="s">
        <v>79</v>
      </c>
      <c r="B810" t="s">
        <v>212</v>
      </c>
      <c r="C810">
        <v>2010</v>
      </c>
      <c r="D810" t="s">
        <v>20</v>
      </c>
      <c r="E810">
        <v>12.5</v>
      </c>
    </row>
    <row r="811" spans="1:5">
      <c r="A811" t="s">
        <v>79</v>
      </c>
      <c r="B811" t="s">
        <v>212</v>
      </c>
      <c r="C811">
        <v>2009</v>
      </c>
      <c r="D811" t="s">
        <v>21</v>
      </c>
      <c r="E811">
        <v>69</v>
      </c>
    </row>
    <row r="812" spans="1:5">
      <c r="A812" t="s">
        <v>79</v>
      </c>
      <c r="B812" t="s">
        <v>212</v>
      </c>
      <c r="C812">
        <v>2009</v>
      </c>
      <c r="D812" t="s">
        <v>8</v>
      </c>
      <c r="E812">
        <v>26</v>
      </c>
    </row>
    <row r="813" spans="1:5">
      <c r="A813" t="s">
        <v>79</v>
      </c>
      <c r="B813" t="s">
        <v>212</v>
      </c>
      <c r="C813">
        <v>2009</v>
      </c>
      <c r="D813" t="s">
        <v>19</v>
      </c>
      <c r="E813">
        <v>77</v>
      </c>
    </row>
    <row r="814" spans="1:5">
      <c r="A814" t="s">
        <v>79</v>
      </c>
      <c r="B814" t="s">
        <v>212</v>
      </c>
      <c r="C814">
        <v>2009</v>
      </c>
      <c r="D814" t="s">
        <v>20</v>
      </c>
      <c r="E814">
        <v>14</v>
      </c>
    </row>
    <row r="815" spans="1:5">
      <c r="A815" t="s">
        <v>79</v>
      </c>
      <c r="B815" t="s">
        <v>212</v>
      </c>
      <c r="C815">
        <v>2008</v>
      </c>
      <c r="D815" t="s">
        <v>21</v>
      </c>
      <c r="E815">
        <v>34</v>
      </c>
    </row>
    <row r="816" spans="1:5">
      <c r="A816" t="s">
        <v>79</v>
      </c>
      <c r="B816" t="s">
        <v>212</v>
      </c>
      <c r="C816">
        <v>2008</v>
      </c>
      <c r="D816" t="s">
        <v>8</v>
      </c>
      <c r="E816">
        <v>4</v>
      </c>
    </row>
    <row r="817" spans="1:5">
      <c r="A817" t="s">
        <v>79</v>
      </c>
      <c r="B817" t="s">
        <v>212</v>
      </c>
      <c r="C817">
        <v>2008</v>
      </c>
      <c r="D817" t="s">
        <v>19</v>
      </c>
      <c r="E817">
        <v>0</v>
      </c>
    </row>
    <row r="818" spans="1:5">
      <c r="A818" t="s">
        <v>79</v>
      </c>
      <c r="B818" t="s">
        <v>212</v>
      </c>
      <c r="C818">
        <v>2008</v>
      </c>
      <c r="D818" t="s">
        <v>20</v>
      </c>
      <c r="E818">
        <v>0</v>
      </c>
    </row>
    <row r="819" spans="1:5">
      <c r="A819" t="s">
        <v>79</v>
      </c>
      <c r="B819" t="s">
        <v>212</v>
      </c>
      <c r="C819">
        <v>2007</v>
      </c>
      <c r="D819" t="s">
        <v>21</v>
      </c>
      <c r="E819">
        <v>16</v>
      </c>
    </row>
    <row r="820" spans="1:5">
      <c r="A820" t="s">
        <v>79</v>
      </c>
      <c r="B820" t="s">
        <v>212</v>
      </c>
      <c r="C820">
        <v>2007</v>
      </c>
      <c r="D820" t="s">
        <v>8</v>
      </c>
      <c r="E820">
        <v>0</v>
      </c>
    </row>
    <row r="821" spans="1:5">
      <c r="A821" t="s">
        <v>79</v>
      </c>
      <c r="B821" t="s">
        <v>212</v>
      </c>
      <c r="C821">
        <v>2007</v>
      </c>
      <c r="D821" t="s">
        <v>19</v>
      </c>
      <c r="E821">
        <v>48</v>
      </c>
    </row>
    <row r="822" spans="1:5">
      <c r="A822" t="s">
        <v>79</v>
      </c>
      <c r="B822" t="s">
        <v>212</v>
      </c>
      <c r="C822">
        <v>2007</v>
      </c>
      <c r="D822" t="s">
        <v>20</v>
      </c>
      <c r="E822">
        <v>0</v>
      </c>
    </row>
    <row r="823" spans="1:5">
      <c r="A823" t="s">
        <v>79</v>
      </c>
      <c r="B823" t="s">
        <v>212</v>
      </c>
      <c r="C823">
        <v>2006</v>
      </c>
      <c r="D823" t="s">
        <v>21</v>
      </c>
      <c r="E823">
        <v>0</v>
      </c>
    </row>
    <row r="824" spans="1:5">
      <c r="A824" t="s">
        <v>79</v>
      </c>
      <c r="B824" t="s">
        <v>212</v>
      </c>
      <c r="C824">
        <v>2006</v>
      </c>
      <c r="D824" t="s">
        <v>8</v>
      </c>
      <c r="E824">
        <v>0</v>
      </c>
    </row>
    <row r="825" spans="1:5">
      <c r="A825" t="s">
        <v>79</v>
      </c>
      <c r="B825" t="s">
        <v>212</v>
      </c>
      <c r="C825">
        <v>2006</v>
      </c>
      <c r="D825" t="s">
        <v>19</v>
      </c>
      <c r="E825">
        <v>0</v>
      </c>
    </row>
    <row r="826" spans="1:5">
      <c r="A826" t="s">
        <v>79</v>
      </c>
      <c r="B826" t="s">
        <v>212</v>
      </c>
      <c r="C826">
        <v>2006</v>
      </c>
      <c r="D826" t="s">
        <v>20</v>
      </c>
      <c r="E826">
        <v>0</v>
      </c>
    </row>
    <row r="827" spans="1:5">
      <c r="A827" t="s">
        <v>79</v>
      </c>
      <c r="B827" t="s">
        <v>213</v>
      </c>
      <c r="C827">
        <v>2024</v>
      </c>
      <c r="D827" t="s">
        <v>8</v>
      </c>
      <c r="E827">
        <v>2783.2688688777198</v>
      </c>
    </row>
    <row r="828" spans="1:5">
      <c r="A828" t="s">
        <v>79</v>
      </c>
      <c r="B828" t="s">
        <v>213</v>
      </c>
      <c r="C828">
        <v>2024</v>
      </c>
      <c r="D828" t="s">
        <v>19</v>
      </c>
      <c r="E828">
        <v>5502.5048826409638</v>
      </c>
    </row>
    <row r="829" spans="1:5">
      <c r="A829" t="s">
        <v>79</v>
      </c>
      <c r="B829" t="s">
        <v>213</v>
      </c>
      <c r="C829">
        <v>2024</v>
      </c>
      <c r="D829" t="s">
        <v>20</v>
      </c>
      <c r="E829">
        <v>1088.1030000000001</v>
      </c>
    </row>
    <row r="830" spans="1:5">
      <c r="A830" t="s">
        <v>79</v>
      </c>
      <c r="B830" t="s">
        <v>213</v>
      </c>
      <c r="C830">
        <v>2023</v>
      </c>
      <c r="D830" t="s">
        <v>21</v>
      </c>
      <c r="E830">
        <v>1418.0620357018945</v>
      </c>
    </row>
    <row r="831" spans="1:5">
      <c r="A831" t="s">
        <v>79</v>
      </c>
      <c r="B831" t="s">
        <v>213</v>
      </c>
      <c r="C831">
        <v>2023</v>
      </c>
      <c r="D831" t="s">
        <v>8</v>
      </c>
      <c r="E831">
        <v>13297.257</v>
      </c>
    </row>
    <row r="832" spans="1:5">
      <c r="A832" t="s">
        <v>79</v>
      </c>
      <c r="B832" t="s">
        <v>213</v>
      </c>
      <c r="C832">
        <v>2023</v>
      </c>
      <c r="D832" t="s">
        <v>19</v>
      </c>
      <c r="E832">
        <v>1644.7159999999999</v>
      </c>
    </row>
    <row r="833" spans="1:5">
      <c r="A833" t="s">
        <v>79</v>
      </c>
      <c r="B833" t="s">
        <v>213</v>
      </c>
      <c r="C833">
        <v>2023</v>
      </c>
      <c r="D833" t="s">
        <v>20</v>
      </c>
      <c r="E833">
        <v>317.35023209708743</v>
      </c>
    </row>
    <row r="834" spans="1:5">
      <c r="A834" t="s">
        <v>79</v>
      </c>
      <c r="B834" t="s">
        <v>213</v>
      </c>
      <c r="C834">
        <v>2022</v>
      </c>
      <c r="D834" t="s">
        <v>21</v>
      </c>
      <c r="E834">
        <v>313.63895668497594</v>
      </c>
    </row>
    <row r="835" spans="1:5">
      <c r="A835" t="s">
        <v>79</v>
      </c>
      <c r="B835" t="s">
        <v>213</v>
      </c>
      <c r="C835">
        <v>2022</v>
      </c>
      <c r="D835" t="s">
        <v>8</v>
      </c>
      <c r="E835">
        <v>361.79457857991895</v>
      </c>
    </row>
    <row r="836" spans="1:5">
      <c r="A836" t="s">
        <v>79</v>
      </c>
      <c r="B836" t="s">
        <v>213</v>
      </c>
      <c r="C836">
        <v>2022</v>
      </c>
      <c r="D836" t="s">
        <v>19</v>
      </c>
      <c r="E836">
        <v>410.91294486036537</v>
      </c>
    </row>
    <row r="837" spans="1:5">
      <c r="A837" t="s">
        <v>79</v>
      </c>
      <c r="B837" t="s">
        <v>213</v>
      </c>
      <c r="C837">
        <v>2022</v>
      </c>
      <c r="D837" t="s">
        <v>20</v>
      </c>
      <c r="E837">
        <v>500.21528805111745</v>
      </c>
    </row>
    <row r="838" spans="1:5">
      <c r="A838" t="s">
        <v>79</v>
      </c>
      <c r="B838" t="s">
        <v>213</v>
      </c>
      <c r="C838">
        <v>2021</v>
      </c>
      <c r="D838" t="s">
        <v>21</v>
      </c>
      <c r="E838">
        <v>471.8541747950249</v>
      </c>
    </row>
    <row r="839" spans="1:5">
      <c r="A839" t="s">
        <v>79</v>
      </c>
      <c r="B839" t="s">
        <v>213</v>
      </c>
      <c r="C839">
        <v>2021</v>
      </c>
      <c r="D839" t="s">
        <v>8</v>
      </c>
      <c r="E839">
        <v>408.61599999999999</v>
      </c>
    </row>
    <row r="840" spans="1:5">
      <c r="A840" t="s">
        <v>79</v>
      </c>
      <c r="B840" t="s">
        <v>213</v>
      </c>
      <c r="C840">
        <v>2021</v>
      </c>
      <c r="D840" t="s">
        <v>19</v>
      </c>
      <c r="E840">
        <v>443.30700000000002</v>
      </c>
    </row>
    <row r="841" spans="1:5">
      <c r="A841" t="s">
        <v>79</v>
      </c>
      <c r="B841" t="s">
        <v>213</v>
      </c>
      <c r="C841">
        <v>2021</v>
      </c>
      <c r="D841" t="s">
        <v>20</v>
      </c>
      <c r="E841">
        <v>473.23404457577016</v>
      </c>
    </row>
    <row r="842" spans="1:5">
      <c r="A842" t="s">
        <v>79</v>
      </c>
      <c r="B842" t="s">
        <v>213</v>
      </c>
      <c r="C842">
        <v>2020</v>
      </c>
      <c r="D842" t="s">
        <v>21</v>
      </c>
      <c r="E842">
        <v>435.54690133396127</v>
      </c>
    </row>
    <row r="843" spans="1:5">
      <c r="A843" t="s">
        <v>79</v>
      </c>
      <c r="B843" t="s">
        <v>213</v>
      </c>
      <c r="C843">
        <v>2020</v>
      </c>
      <c r="D843" t="s">
        <v>8</v>
      </c>
      <c r="E843">
        <v>465.09865981584562</v>
      </c>
    </row>
    <row r="844" spans="1:5">
      <c r="A844" t="s">
        <v>79</v>
      </c>
      <c r="B844" t="s">
        <v>213</v>
      </c>
      <c r="C844">
        <v>2020</v>
      </c>
      <c r="D844" t="s">
        <v>19</v>
      </c>
      <c r="E844">
        <v>281.79399999999998</v>
      </c>
    </row>
    <row r="845" spans="1:5">
      <c r="A845" t="s">
        <v>79</v>
      </c>
      <c r="B845" t="s">
        <v>213</v>
      </c>
      <c r="C845">
        <v>2020</v>
      </c>
      <c r="D845" t="s">
        <v>20</v>
      </c>
      <c r="E845">
        <v>280.50941916499789</v>
      </c>
    </row>
    <row r="846" spans="1:5">
      <c r="A846" t="s">
        <v>79</v>
      </c>
      <c r="B846" t="s">
        <v>213</v>
      </c>
      <c r="C846">
        <v>2019</v>
      </c>
      <c r="D846" t="s">
        <v>21</v>
      </c>
      <c r="E846">
        <v>541.62946880008633</v>
      </c>
    </row>
    <row r="847" spans="1:5">
      <c r="A847" t="s">
        <v>79</v>
      </c>
      <c r="B847" t="s">
        <v>213</v>
      </c>
      <c r="C847">
        <v>2019</v>
      </c>
      <c r="D847" t="s">
        <v>8</v>
      </c>
      <c r="E847">
        <v>321.67228859819096</v>
      </c>
    </row>
    <row r="848" spans="1:5">
      <c r="A848" t="s">
        <v>79</v>
      </c>
      <c r="B848" t="s">
        <v>213</v>
      </c>
      <c r="C848">
        <v>2019</v>
      </c>
      <c r="D848" t="s">
        <v>19</v>
      </c>
      <c r="E848">
        <v>302.8810208679991</v>
      </c>
    </row>
    <row r="849" spans="1:5">
      <c r="A849" t="s">
        <v>79</v>
      </c>
      <c r="B849" t="s">
        <v>213</v>
      </c>
      <c r="C849">
        <v>2019</v>
      </c>
      <c r="D849" t="s">
        <v>20</v>
      </c>
      <c r="E849">
        <v>525.50613354421841</v>
      </c>
    </row>
    <row r="850" spans="1:5">
      <c r="A850" t="s">
        <v>79</v>
      </c>
      <c r="B850" t="s">
        <v>213</v>
      </c>
      <c r="C850">
        <v>2018</v>
      </c>
      <c r="D850" t="s">
        <v>21</v>
      </c>
      <c r="E850">
        <v>504.97906810519288</v>
      </c>
    </row>
    <row r="851" spans="1:5">
      <c r="A851" t="s">
        <v>79</v>
      </c>
      <c r="B851" t="s">
        <v>213</v>
      </c>
      <c r="C851">
        <v>2018</v>
      </c>
      <c r="D851" t="s">
        <v>8</v>
      </c>
      <c r="E851">
        <v>371.0871379762782</v>
      </c>
    </row>
    <row r="852" spans="1:5">
      <c r="A852" t="s">
        <v>79</v>
      </c>
      <c r="B852" t="s">
        <v>213</v>
      </c>
      <c r="C852">
        <v>2018</v>
      </c>
      <c r="D852" t="s">
        <v>19</v>
      </c>
      <c r="E852">
        <v>438.762</v>
      </c>
    </row>
    <row r="853" spans="1:5">
      <c r="A853" t="s">
        <v>79</v>
      </c>
      <c r="B853" t="s">
        <v>213</v>
      </c>
      <c r="C853">
        <v>2018</v>
      </c>
      <c r="D853" t="s">
        <v>20</v>
      </c>
      <c r="E853">
        <v>612.69000000000005</v>
      </c>
    </row>
    <row r="854" spans="1:5">
      <c r="A854" t="s">
        <v>79</v>
      </c>
      <c r="B854" t="s">
        <v>213</v>
      </c>
      <c r="C854">
        <v>2017</v>
      </c>
      <c r="D854" t="s">
        <v>21</v>
      </c>
      <c r="E854">
        <v>572.44642797004065</v>
      </c>
    </row>
    <row r="855" spans="1:5">
      <c r="A855" t="s">
        <v>79</v>
      </c>
      <c r="B855" t="s">
        <v>213</v>
      </c>
      <c r="C855">
        <v>2017</v>
      </c>
      <c r="D855" t="s">
        <v>8</v>
      </c>
      <c r="E855">
        <v>640.48400000000004</v>
      </c>
    </row>
    <row r="856" spans="1:5">
      <c r="A856" t="s">
        <v>79</v>
      </c>
      <c r="B856" t="s">
        <v>213</v>
      </c>
      <c r="C856">
        <v>2017</v>
      </c>
      <c r="D856" t="s">
        <v>19</v>
      </c>
      <c r="E856">
        <v>685.64946580000003</v>
      </c>
    </row>
    <row r="857" spans="1:5">
      <c r="A857" t="s">
        <v>79</v>
      </c>
      <c r="B857" t="s">
        <v>213</v>
      </c>
      <c r="C857">
        <v>2017</v>
      </c>
      <c r="D857" t="s">
        <v>20</v>
      </c>
      <c r="E857">
        <v>225.20600669999999</v>
      </c>
    </row>
    <row r="858" spans="1:5">
      <c r="A858" t="s">
        <v>79</v>
      </c>
      <c r="B858" t="s">
        <v>213</v>
      </c>
      <c r="C858">
        <v>2016</v>
      </c>
      <c r="D858" t="s">
        <v>21</v>
      </c>
      <c r="E858">
        <v>47.665263287786381</v>
      </c>
    </row>
    <row r="859" spans="1:5">
      <c r="A859" t="s">
        <v>79</v>
      </c>
      <c r="B859" t="s">
        <v>213</v>
      </c>
      <c r="C859">
        <v>2016</v>
      </c>
      <c r="D859" t="s">
        <v>8</v>
      </c>
      <c r="E859">
        <v>125.57725833553936</v>
      </c>
    </row>
    <row r="860" spans="1:5">
      <c r="A860" t="s">
        <v>79</v>
      </c>
      <c r="B860" t="s">
        <v>213</v>
      </c>
      <c r="C860">
        <v>2016</v>
      </c>
      <c r="D860" t="s">
        <v>19</v>
      </c>
      <c r="E860">
        <v>218.06</v>
      </c>
    </row>
    <row r="861" spans="1:5">
      <c r="A861" t="s">
        <v>79</v>
      </c>
      <c r="B861" t="s">
        <v>213</v>
      </c>
      <c r="C861">
        <v>2016</v>
      </c>
      <c r="D861" t="s">
        <v>20</v>
      </c>
      <c r="E861">
        <v>205</v>
      </c>
    </row>
    <row r="862" spans="1:5">
      <c r="A862" t="s">
        <v>79</v>
      </c>
      <c r="B862" t="s">
        <v>213</v>
      </c>
      <c r="C862">
        <v>2015</v>
      </c>
      <c r="D862" t="s">
        <v>21</v>
      </c>
      <c r="E862">
        <v>0</v>
      </c>
    </row>
    <row r="863" spans="1:5">
      <c r="A863" t="s">
        <v>79</v>
      </c>
      <c r="B863" t="s">
        <v>213</v>
      </c>
      <c r="C863">
        <v>2015</v>
      </c>
      <c r="D863" t="s">
        <v>8</v>
      </c>
      <c r="E863">
        <v>0</v>
      </c>
    </row>
    <row r="864" spans="1:5">
      <c r="A864" t="s">
        <v>79</v>
      </c>
      <c r="B864" t="s">
        <v>213</v>
      </c>
      <c r="C864">
        <v>2015</v>
      </c>
      <c r="D864" t="s">
        <v>19</v>
      </c>
      <c r="E864">
        <v>234.42980698112376</v>
      </c>
    </row>
    <row r="865" spans="1:5">
      <c r="A865" t="s">
        <v>79</v>
      </c>
      <c r="B865" t="s">
        <v>213</v>
      </c>
      <c r="C865">
        <v>2015</v>
      </c>
      <c r="D865" t="s">
        <v>20</v>
      </c>
      <c r="E865">
        <v>270.50146770449703</v>
      </c>
    </row>
    <row r="866" spans="1:5">
      <c r="A866" t="s">
        <v>79</v>
      </c>
      <c r="B866" t="s">
        <v>213</v>
      </c>
      <c r="C866">
        <v>2014</v>
      </c>
      <c r="D866" t="s">
        <v>21</v>
      </c>
      <c r="E866">
        <v>32</v>
      </c>
    </row>
    <row r="867" spans="1:5">
      <c r="A867" t="s">
        <v>79</v>
      </c>
      <c r="B867" t="s">
        <v>213</v>
      </c>
      <c r="C867">
        <v>2014</v>
      </c>
      <c r="D867" t="s">
        <v>8</v>
      </c>
      <c r="E867">
        <v>46.12</v>
      </c>
    </row>
    <row r="868" spans="1:5">
      <c r="A868" t="s">
        <v>79</v>
      </c>
      <c r="B868" t="s">
        <v>213</v>
      </c>
      <c r="C868">
        <v>2014</v>
      </c>
      <c r="D868" t="s">
        <v>19</v>
      </c>
      <c r="E868">
        <v>41.488</v>
      </c>
    </row>
    <row r="869" spans="1:5">
      <c r="A869" t="s">
        <v>79</v>
      </c>
      <c r="B869" t="s">
        <v>213</v>
      </c>
      <c r="C869">
        <v>2014</v>
      </c>
      <c r="D869" t="s">
        <v>20</v>
      </c>
      <c r="E869">
        <v>57</v>
      </c>
    </row>
    <row r="870" spans="1:5">
      <c r="A870" t="s">
        <v>79</v>
      </c>
      <c r="B870" t="s">
        <v>213</v>
      </c>
      <c r="C870">
        <v>2013</v>
      </c>
      <c r="D870" t="s">
        <v>21</v>
      </c>
      <c r="E870">
        <v>98</v>
      </c>
    </row>
    <row r="871" spans="1:5">
      <c r="A871" t="s">
        <v>79</v>
      </c>
      <c r="B871" t="s">
        <v>213</v>
      </c>
      <c r="C871">
        <v>2013</v>
      </c>
      <c r="D871" t="s">
        <v>8</v>
      </c>
      <c r="E871">
        <v>78.494</v>
      </c>
    </row>
    <row r="872" spans="1:5">
      <c r="A872" t="s">
        <v>79</v>
      </c>
      <c r="B872" t="s">
        <v>213</v>
      </c>
      <c r="C872">
        <v>2013</v>
      </c>
      <c r="D872" t="s">
        <v>19</v>
      </c>
      <c r="E872">
        <v>0</v>
      </c>
    </row>
    <row r="873" spans="1:5">
      <c r="A873" t="s">
        <v>79</v>
      </c>
      <c r="B873" t="s">
        <v>213</v>
      </c>
      <c r="C873">
        <v>2013</v>
      </c>
      <c r="D873" t="s">
        <v>20</v>
      </c>
      <c r="E873">
        <v>51.87</v>
      </c>
    </row>
    <row r="874" spans="1:5">
      <c r="A874" t="s">
        <v>79</v>
      </c>
      <c r="B874" t="s">
        <v>213</v>
      </c>
      <c r="C874">
        <v>2012</v>
      </c>
      <c r="D874" t="s">
        <v>21</v>
      </c>
      <c r="E874">
        <v>5</v>
      </c>
    </row>
    <row r="875" spans="1:5">
      <c r="A875" t="s">
        <v>79</v>
      </c>
      <c r="B875" t="s">
        <v>213</v>
      </c>
      <c r="C875">
        <v>2012</v>
      </c>
      <c r="D875" t="s">
        <v>8</v>
      </c>
      <c r="E875">
        <v>34.238</v>
      </c>
    </row>
    <row r="876" spans="1:5">
      <c r="A876" t="s">
        <v>79</v>
      </c>
      <c r="B876" t="s">
        <v>213</v>
      </c>
      <c r="C876">
        <v>2012</v>
      </c>
      <c r="D876" t="s">
        <v>19</v>
      </c>
      <c r="E876">
        <v>96</v>
      </c>
    </row>
    <row r="877" spans="1:5">
      <c r="A877" t="s">
        <v>79</v>
      </c>
      <c r="B877" t="s">
        <v>213</v>
      </c>
      <c r="C877">
        <v>2012</v>
      </c>
      <c r="D877" t="s">
        <v>20</v>
      </c>
      <c r="E877">
        <v>116.895</v>
      </c>
    </row>
    <row r="878" spans="1:5">
      <c r="A878" t="s">
        <v>79</v>
      </c>
      <c r="B878" t="s">
        <v>213</v>
      </c>
      <c r="C878">
        <v>2011</v>
      </c>
      <c r="D878" t="s">
        <v>21</v>
      </c>
      <c r="E878">
        <v>199.72300000000001</v>
      </c>
    </row>
    <row r="879" spans="1:5">
      <c r="A879" t="s">
        <v>79</v>
      </c>
      <c r="B879" t="s">
        <v>213</v>
      </c>
      <c r="C879">
        <v>2011</v>
      </c>
      <c r="D879" t="s">
        <v>8</v>
      </c>
      <c r="E879">
        <v>377</v>
      </c>
    </row>
    <row r="880" spans="1:5">
      <c r="A880" t="s">
        <v>79</v>
      </c>
      <c r="B880" t="s">
        <v>213</v>
      </c>
      <c r="C880">
        <v>2011</v>
      </c>
      <c r="D880" t="s">
        <v>19</v>
      </c>
      <c r="E880">
        <v>188</v>
      </c>
    </row>
    <row r="881" spans="1:5">
      <c r="A881" t="s">
        <v>79</v>
      </c>
      <c r="B881" t="s">
        <v>213</v>
      </c>
      <c r="C881">
        <v>2011</v>
      </c>
      <c r="D881" t="s">
        <v>20</v>
      </c>
      <c r="E881">
        <v>45</v>
      </c>
    </row>
    <row r="882" spans="1:5">
      <c r="A882" t="s">
        <v>79</v>
      </c>
      <c r="B882" t="s">
        <v>213</v>
      </c>
      <c r="C882">
        <v>2010</v>
      </c>
      <c r="D882" t="s">
        <v>21</v>
      </c>
      <c r="E882">
        <v>198</v>
      </c>
    </row>
    <row r="883" spans="1:5">
      <c r="A883" t="s">
        <v>79</v>
      </c>
      <c r="B883" t="s">
        <v>213</v>
      </c>
      <c r="C883">
        <v>2010</v>
      </c>
      <c r="D883" t="s">
        <v>8</v>
      </c>
      <c r="E883">
        <v>220</v>
      </c>
    </row>
    <row r="884" spans="1:5">
      <c r="A884" t="s">
        <v>79</v>
      </c>
      <c r="B884" t="s">
        <v>213</v>
      </c>
      <c r="C884">
        <v>2010</v>
      </c>
      <c r="D884" t="s">
        <v>19</v>
      </c>
      <c r="E884">
        <v>8</v>
      </c>
    </row>
    <row r="885" spans="1:5">
      <c r="A885" t="s">
        <v>79</v>
      </c>
      <c r="B885" t="s">
        <v>213</v>
      </c>
      <c r="C885">
        <v>2010</v>
      </c>
      <c r="D885" t="s">
        <v>20</v>
      </c>
      <c r="E885">
        <v>4.25</v>
      </c>
    </row>
    <row r="886" spans="1:5">
      <c r="A886" t="s">
        <v>79</v>
      </c>
      <c r="B886" t="s">
        <v>213</v>
      </c>
      <c r="C886">
        <v>2009</v>
      </c>
      <c r="D886" t="s">
        <v>21</v>
      </c>
      <c r="E886">
        <v>28</v>
      </c>
    </row>
    <row r="887" spans="1:5">
      <c r="A887" t="s">
        <v>79</v>
      </c>
      <c r="B887" t="s">
        <v>213</v>
      </c>
      <c r="C887">
        <v>2009</v>
      </c>
      <c r="D887" t="s">
        <v>8</v>
      </c>
      <c r="E887">
        <v>12</v>
      </c>
    </row>
    <row r="888" spans="1:5">
      <c r="A888" t="s">
        <v>79</v>
      </c>
      <c r="B888" t="s">
        <v>213</v>
      </c>
      <c r="C888">
        <v>2009</v>
      </c>
      <c r="D888" t="s">
        <v>19</v>
      </c>
      <c r="E888">
        <v>36</v>
      </c>
    </row>
    <row r="889" spans="1:5">
      <c r="A889" t="s">
        <v>79</v>
      </c>
      <c r="B889" t="s">
        <v>213</v>
      </c>
      <c r="C889">
        <v>2009</v>
      </c>
      <c r="D889" t="s">
        <v>20</v>
      </c>
      <c r="E889">
        <v>3</v>
      </c>
    </row>
    <row r="890" spans="1:5">
      <c r="A890" t="s">
        <v>79</v>
      </c>
      <c r="B890" t="s">
        <v>213</v>
      </c>
      <c r="C890">
        <v>2008</v>
      </c>
      <c r="D890" t="s">
        <v>21</v>
      </c>
      <c r="E890">
        <v>14</v>
      </c>
    </row>
    <row r="891" spans="1:5">
      <c r="A891" t="s">
        <v>79</v>
      </c>
      <c r="B891" t="s">
        <v>213</v>
      </c>
      <c r="C891">
        <v>2008</v>
      </c>
      <c r="D891" t="s">
        <v>8</v>
      </c>
      <c r="E891">
        <v>1</v>
      </c>
    </row>
    <row r="892" spans="1:5">
      <c r="A892" t="s">
        <v>79</v>
      </c>
      <c r="B892" t="s">
        <v>213</v>
      </c>
      <c r="C892">
        <v>2008</v>
      </c>
      <c r="D892" t="s">
        <v>19</v>
      </c>
      <c r="E892">
        <v>0</v>
      </c>
    </row>
    <row r="893" spans="1:5">
      <c r="A893" t="s">
        <v>79</v>
      </c>
      <c r="B893" t="s">
        <v>213</v>
      </c>
      <c r="C893">
        <v>2008</v>
      </c>
      <c r="D893" t="s">
        <v>20</v>
      </c>
      <c r="E893">
        <v>0</v>
      </c>
    </row>
    <row r="894" spans="1:5">
      <c r="A894" t="s">
        <v>79</v>
      </c>
      <c r="B894" t="s">
        <v>213</v>
      </c>
      <c r="C894">
        <v>2007</v>
      </c>
      <c r="D894" t="s">
        <v>21</v>
      </c>
      <c r="E894">
        <v>27</v>
      </c>
    </row>
    <row r="895" spans="1:5">
      <c r="A895" t="s">
        <v>79</v>
      </c>
      <c r="B895" t="s">
        <v>213</v>
      </c>
      <c r="C895">
        <v>2007</v>
      </c>
      <c r="D895" t="s">
        <v>8</v>
      </c>
      <c r="E895">
        <v>41</v>
      </c>
    </row>
    <row r="896" spans="1:5">
      <c r="A896" t="s">
        <v>79</v>
      </c>
      <c r="B896" t="s">
        <v>213</v>
      </c>
      <c r="C896">
        <v>2007</v>
      </c>
      <c r="D896" t="s">
        <v>19</v>
      </c>
      <c r="E896">
        <v>56</v>
      </c>
    </row>
    <row r="897" spans="1:5">
      <c r="A897" t="s">
        <v>79</v>
      </c>
      <c r="B897" t="s">
        <v>213</v>
      </c>
      <c r="C897">
        <v>2007</v>
      </c>
      <c r="D897" t="s">
        <v>20</v>
      </c>
      <c r="E897">
        <v>0</v>
      </c>
    </row>
    <row r="898" spans="1:5">
      <c r="A898" t="s">
        <v>79</v>
      </c>
      <c r="B898" t="s">
        <v>213</v>
      </c>
      <c r="C898">
        <v>2006</v>
      </c>
      <c r="D898" t="s">
        <v>21</v>
      </c>
      <c r="E898">
        <v>0</v>
      </c>
    </row>
    <row r="899" spans="1:5">
      <c r="A899" t="s">
        <v>79</v>
      </c>
      <c r="B899" t="s">
        <v>213</v>
      </c>
      <c r="C899">
        <v>2006</v>
      </c>
      <c r="D899" t="s">
        <v>8</v>
      </c>
      <c r="E899">
        <v>0</v>
      </c>
    </row>
    <row r="900" spans="1:5">
      <c r="A900" t="s">
        <v>79</v>
      </c>
      <c r="B900" t="s">
        <v>213</v>
      </c>
      <c r="C900">
        <v>2006</v>
      </c>
      <c r="D900" t="s">
        <v>19</v>
      </c>
      <c r="E900">
        <v>0</v>
      </c>
    </row>
    <row r="901" spans="1:5">
      <c r="A901" t="s">
        <v>79</v>
      </c>
      <c r="B901" t="s">
        <v>213</v>
      </c>
      <c r="C901">
        <v>2006</v>
      </c>
      <c r="D901" t="s">
        <v>20</v>
      </c>
      <c r="E901">
        <v>0</v>
      </c>
    </row>
    <row r="902" spans="1:5">
      <c r="A902" t="s">
        <v>679</v>
      </c>
      <c r="B902" t="s">
        <v>211</v>
      </c>
      <c r="C902">
        <v>2024</v>
      </c>
      <c r="D902" t="s">
        <v>8</v>
      </c>
      <c r="E902">
        <v>205.477</v>
      </c>
    </row>
    <row r="903" spans="1:5">
      <c r="A903" t="s">
        <v>679</v>
      </c>
      <c r="B903" t="s">
        <v>211</v>
      </c>
      <c r="C903">
        <v>2024</v>
      </c>
      <c r="D903" t="s">
        <v>19</v>
      </c>
      <c r="E903">
        <v>218.67980588902185</v>
      </c>
    </row>
    <row r="904" spans="1:5">
      <c r="A904" t="s">
        <v>679</v>
      </c>
      <c r="B904" t="s">
        <v>211</v>
      </c>
      <c r="C904">
        <v>2024</v>
      </c>
      <c r="D904" t="s">
        <v>20</v>
      </c>
      <c r="E904">
        <v>203.59899999999999</v>
      </c>
    </row>
    <row r="905" spans="1:5">
      <c r="A905" t="s">
        <v>679</v>
      </c>
      <c r="B905" t="s">
        <v>211</v>
      </c>
      <c r="C905">
        <v>2023</v>
      </c>
      <c r="D905" t="s">
        <v>21</v>
      </c>
      <c r="E905">
        <v>217.95699999999999</v>
      </c>
    </row>
    <row r="906" spans="1:5">
      <c r="A906" t="s">
        <v>679</v>
      </c>
      <c r="B906" t="s">
        <v>211</v>
      </c>
      <c r="C906">
        <v>2023</v>
      </c>
      <c r="D906" t="s">
        <v>8</v>
      </c>
      <c r="E906">
        <v>188.578</v>
      </c>
    </row>
    <row r="907" spans="1:5">
      <c r="A907" t="s">
        <v>679</v>
      </c>
      <c r="B907" t="s">
        <v>211</v>
      </c>
      <c r="C907">
        <v>2023</v>
      </c>
      <c r="D907" t="s">
        <v>19</v>
      </c>
      <c r="E907">
        <v>188.744</v>
      </c>
    </row>
    <row r="908" spans="1:5">
      <c r="A908" t="s">
        <v>679</v>
      </c>
      <c r="B908" t="s">
        <v>211</v>
      </c>
      <c r="C908">
        <v>2023</v>
      </c>
      <c r="D908" t="s">
        <v>20</v>
      </c>
      <c r="E908">
        <v>188.16399999999999</v>
      </c>
    </row>
    <row r="909" spans="1:5">
      <c r="A909" t="s">
        <v>679</v>
      </c>
      <c r="B909" t="s">
        <v>211</v>
      </c>
      <c r="C909">
        <v>2022</v>
      </c>
      <c r="D909" t="s">
        <v>21</v>
      </c>
      <c r="E909">
        <v>186.28</v>
      </c>
    </row>
    <row r="910" spans="1:5">
      <c r="A910" t="s">
        <v>679</v>
      </c>
      <c r="B910" t="s">
        <v>211</v>
      </c>
      <c r="C910">
        <v>2022</v>
      </c>
      <c r="D910" t="s">
        <v>8</v>
      </c>
      <c r="E910">
        <v>151.755</v>
      </c>
    </row>
    <row r="911" spans="1:5">
      <c r="A911" t="s">
        <v>679</v>
      </c>
      <c r="B911" t="s">
        <v>211</v>
      </c>
      <c r="C911">
        <v>2022</v>
      </c>
      <c r="D911" t="s">
        <v>19</v>
      </c>
      <c r="E911">
        <v>173.50800000000001</v>
      </c>
    </row>
    <row r="912" spans="1:5">
      <c r="A912" t="s">
        <v>679</v>
      </c>
      <c r="B912" t="s">
        <v>211</v>
      </c>
      <c r="C912">
        <v>2022</v>
      </c>
      <c r="D912" t="s">
        <v>20</v>
      </c>
      <c r="E912">
        <v>160.202</v>
      </c>
    </row>
    <row r="913" spans="1:5">
      <c r="A913" t="s">
        <v>679</v>
      </c>
      <c r="B913" t="s">
        <v>211</v>
      </c>
      <c r="C913">
        <v>2021</v>
      </c>
      <c r="D913" t="s">
        <v>21</v>
      </c>
      <c r="E913">
        <v>160.136</v>
      </c>
    </row>
    <row r="914" spans="1:5">
      <c r="A914" t="s">
        <v>679</v>
      </c>
      <c r="B914" t="s">
        <v>211</v>
      </c>
      <c r="C914">
        <v>2021</v>
      </c>
      <c r="D914" t="s">
        <v>8</v>
      </c>
      <c r="E914">
        <v>146.399</v>
      </c>
    </row>
    <row r="915" spans="1:5">
      <c r="A915" t="s">
        <v>679</v>
      </c>
      <c r="B915" t="s">
        <v>211</v>
      </c>
      <c r="C915">
        <v>2021</v>
      </c>
      <c r="D915" t="s">
        <v>19</v>
      </c>
      <c r="E915">
        <v>151.82</v>
      </c>
    </row>
    <row r="916" spans="1:5">
      <c r="A916" t="s">
        <v>679</v>
      </c>
      <c r="B916" t="s">
        <v>211</v>
      </c>
      <c r="C916">
        <v>2021</v>
      </c>
      <c r="D916" t="s">
        <v>20</v>
      </c>
      <c r="E916">
        <v>146.066</v>
      </c>
    </row>
    <row r="917" spans="1:5">
      <c r="A917" t="s">
        <v>679</v>
      </c>
      <c r="B917" t="s">
        <v>211</v>
      </c>
      <c r="C917">
        <v>2020</v>
      </c>
      <c r="D917" t="s">
        <v>21</v>
      </c>
      <c r="E917">
        <v>180.012</v>
      </c>
    </row>
    <row r="918" spans="1:5">
      <c r="A918" t="s">
        <v>679</v>
      </c>
      <c r="B918" t="s">
        <v>211</v>
      </c>
      <c r="C918">
        <v>2020</v>
      </c>
      <c r="D918" t="s">
        <v>8</v>
      </c>
      <c r="E918">
        <v>165.31800000000001</v>
      </c>
    </row>
    <row r="919" spans="1:5">
      <c r="A919" t="s">
        <v>679</v>
      </c>
      <c r="B919" t="s">
        <v>211</v>
      </c>
      <c r="C919">
        <v>2020</v>
      </c>
      <c r="D919" t="s">
        <v>19</v>
      </c>
      <c r="E919">
        <v>136.255</v>
      </c>
    </row>
    <row r="920" spans="1:5">
      <c r="A920" t="s">
        <v>679</v>
      </c>
      <c r="B920" t="s">
        <v>211</v>
      </c>
      <c r="C920">
        <v>2020</v>
      </c>
      <c r="D920" t="s">
        <v>20</v>
      </c>
      <c r="E920">
        <v>217.37799999999999</v>
      </c>
    </row>
    <row r="921" spans="1:5">
      <c r="A921" t="s">
        <v>679</v>
      </c>
      <c r="B921" t="s">
        <v>211</v>
      </c>
      <c r="C921">
        <v>2019</v>
      </c>
      <c r="D921" t="s">
        <v>21</v>
      </c>
      <c r="E921">
        <v>207.61600000000001</v>
      </c>
    </row>
    <row r="922" spans="1:5">
      <c r="A922" t="s">
        <v>679</v>
      </c>
      <c r="B922" t="s">
        <v>211</v>
      </c>
      <c r="C922">
        <v>2019</v>
      </c>
      <c r="D922" t="s">
        <v>8</v>
      </c>
      <c r="E922">
        <v>200.762</v>
      </c>
    </row>
    <row r="923" spans="1:5">
      <c r="A923" t="s">
        <v>679</v>
      </c>
      <c r="B923" t="s">
        <v>211</v>
      </c>
      <c r="C923">
        <v>2019</v>
      </c>
      <c r="D923" t="s">
        <v>19</v>
      </c>
      <c r="E923">
        <v>195.69441999999992</v>
      </c>
    </row>
    <row r="924" spans="1:5">
      <c r="A924" t="s">
        <v>679</v>
      </c>
      <c r="B924" t="s">
        <v>211</v>
      </c>
      <c r="C924">
        <v>2019</v>
      </c>
      <c r="D924" t="s">
        <v>20</v>
      </c>
      <c r="E924">
        <v>199.096</v>
      </c>
    </row>
    <row r="925" spans="1:5">
      <c r="A925" t="s">
        <v>679</v>
      </c>
      <c r="B925" t="s">
        <v>211</v>
      </c>
      <c r="C925">
        <v>2018</v>
      </c>
      <c r="D925" t="s">
        <v>21</v>
      </c>
      <c r="E925">
        <v>204.071</v>
      </c>
    </row>
    <row r="926" spans="1:5">
      <c r="A926" t="s">
        <v>679</v>
      </c>
      <c r="B926" t="s">
        <v>211</v>
      </c>
      <c r="C926">
        <v>2018</v>
      </c>
      <c r="D926" t="s">
        <v>8</v>
      </c>
      <c r="E926">
        <v>182.89099999999999</v>
      </c>
    </row>
    <row r="927" spans="1:5">
      <c r="A927" t="s">
        <v>679</v>
      </c>
      <c r="B927" t="s">
        <v>211</v>
      </c>
      <c r="C927">
        <v>2018</v>
      </c>
      <c r="D927" t="s">
        <v>19</v>
      </c>
      <c r="E927">
        <v>200.40100000000001</v>
      </c>
    </row>
    <row r="928" spans="1:5">
      <c r="A928" t="s">
        <v>679</v>
      </c>
      <c r="B928" t="s">
        <v>211</v>
      </c>
      <c r="C928">
        <v>2018</v>
      </c>
      <c r="D928" t="s">
        <v>20</v>
      </c>
      <c r="E928">
        <v>175.39599999999999</v>
      </c>
    </row>
    <row r="929" spans="1:5">
      <c r="A929" t="s">
        <v>679</v>
      </c>
      <c r="B929" t="s">
        <v>211</v>
      </c>
      <c r="C929">
        <v>2017</v>
      </c>
      <c r="D929" t="s">
        <v>21</v>
      </c>
      <c r="E929">
        <v>254.72045</v>
      </c>
    </row>
    <row r="930" spans="1:5">
      <c r="A930" t="s">
        <v>679</v>
      </c>
      <c r="B930" t="s">
        <v>211</v>
      </c>
      <c r="C930">
        <v>2017</v>
      </c>
      <c r="D930" t="s">
        <v>8</v>
      </c>
      <c r="E930">
        <v>180.084</v>
      </c>
    </row>
    <row r="931" spans="1:5">
      <c r="A931" t="s">
        <v>679</v>
      </c>
      <c r="B931" t="s">
        <v>211</v>
      </c>
      <c r="C931">
        <v>2017</v>
      </c>
      <c r="D931" t="s">
        <v>19</v>
      </c>
      <c r="E931">
        <v>190.886</v>
      </c>
    </row>
    <row r="932" spans="1:5">
      <c r="A932" t="s">
        <v>679</v>
      </c>
      <c r="B932" t="s">
        <v>211</v>
      </c>
      <c r="C932">
        <v>2017</v>
      </c>
      <c r="D932" t="s">
        <v>20</v>
      </c>
      <c r="E932">
        <v>193.571</v>
      </c>
    </row>
    <row r="933" spans="1:5">
      <c r="A933" t="s">
        <v>679</v>
      </c>
      <c r="B933" t="s">
        <v>211</v>
      </c>
      <c r="C933">
        <v>2016</v>
      </c>
      <c r="D933" t="s">
        <v>21</v>
      </c>
      <c r="E933">
        <v>163.36699999999999</v>
      </c>
    </row>
    <row r="934" spans="1:5">
      <c r="A934" t="s">
        <v>679</v>
      </c>
      <c r="B934" t="s">
        <v>211</v>
      </c>
      <c r="C934">
        <v>2016</v>
      </c>
      <c r="D934" t="s">
        <v>8</v>
      </c>
      <c r="E934">
        <v>193.76400000000001</v>
      </c>
    </row>
    <row r="935" spans="1:5">
      <c r="A935" t="s">
        <v>679</v>
      </c>
      <c r="B935" t="s">
        <v>211</v>
      </c>
      <c r="C935">
        <v>2016</v>
      </c>
      <c r="D935" t="s">
        <v>19</v>
      </c>
      <c r="E935">
        <v>171.41</v>
      </c>
    </row>
    <row r="936" spans="1:5">
      <c r="A936" t="s">
        <v>679</v>
      </c>
      <c r="B936" t="s">
        <v>211</v>
      </c>
      <c r="C936">
        <v>2016</v>
      </c>
      <c r="D936" t="s">
        <v>20</v>
      </c>
      <c r="E936">
        <v>182</v>
      </c>
    </row>
    <row r="937" spans="1:5">
      <c r="A937" t="s">
        <v>679</v>
      </c>
      <c r="B937" t="s">
        <v>211</v>
      </c>
      <c r="C937">
        <v>2015</v>
      </c>
      <c r="D937" t="s">
        <v>21</v>
      </c>
      <c r="E937">
        <v>192.15</v>
      </c>
    </row>
    <row r="938" spans="1:5">
      <c r="A938" t="s">
        <v>679</v>
      </c>
      <c r="B938" t="s">
        <v>211</v>
      </c>
      <c r="C938">
        <v>2015</v>
      </c>
      <c r="D938" t="s">
        <v>8</v>
      </c>
      <c r="E938">
        <v>0</v>
      </c>
    </row>
    <row r="939" spans="1:5">
      <c r="A939" t="s">
        <v>679</v>
      </c>
      <c r="B939" t="s">
        <v>211</v>
      </c>
      <c r="C939">
        <v>2015</v>
      </c>
      <c r="D939" t="s">
        <v>19</v>
      </c>
      <c r="E939">
        <v>188.881</v>
      </c>
    </row>
    <row r="940" spans="1:5">
      <c r="A940" t="s">
        <v>679</v>
      </c>
      <c r="B940" t="s">
        <v>211</v>
      </c>
      <c r="C940">
        <v>2015</v>
      </c>
      <c r="D940" t="s">
        <v>20</v>
      </c>
      <c r="E940">
        <v>195.5615</v>
      </c>
    </row>
    <row r="941" spans="1:5">
      <c r="A941" t="s">
        <v>679</v>
      </c>
      <c r="B941" t="s">
        <v>211</v>
      </c>
      <c r="C941">
        <v>2014</v>
      </c>
      <c r="D941" t="s">
        <v>21</v>
      </c>
      <c r="E941">
        <v>201</v>
      </c>
    </row>
    <row r="942" spans="1:5">
      <c r="A942" t="s">
        <v>679</v>
      </c>
      <c r="B942" t="s">
        <v>211</v>
      </c>
      <c r="C942">
        <v>2014</v>
      </c>
      <c r="D942" t="s">
        <v>8</v>
      </c>
      <c r="E942">
        <v>0</v>
      </c>
    </row>
    <row r="943" spans="1:5">
      <c r="A943" t="s">
        <v>679</v>
      </c>
      <c r="B943" t="s">
        <v>211</v>
      </c>
      <c r="C943">
        <v>2014</v>
      </c>
      <c r="D943" t="s">
        <v>19</v>
      </c>
      <c r="E943">
        <v>0</v>
      </c>
    </row>
    <row r="944" spans="1:5">
      <c r="A944" t="s">
        <v>679</v>
      </c>
      <c r="B944" t="s">
        <v>211</v>
      </c>
      <c r="C944">
        <v>2014</v>
      </c>
      <c r="D944" t="s">
        <v>20</v>
      </c>
      <c r="E944">
        <v>0</v>
      </c>
    </row>
    <row r="945" spans="1:5">
      <c r="A945" t="s">
        <v>679</v>
      </c>
      <c r="B945" t="s">
        <v>211</v>
      </c>
      <c r="C945">
        <v>2013</v>
      </c>
      <c r="D945" t="s">
        <v>21</v>
      </c>
      <c r="E945">
        <v>178</v>
      </c>
    </row>
    <row r="946" spans="1:5">
      <c r="A946" t="s">
        <v>679</v>
      </c>
      <c r="B946" t="s">
        <v>211</v>
      </c>
      <c r="C946">
        <v>2013</v>
      </c>
      <c r="D946" t="s">
        <v>8</v>
      </c>
      <c r="E946">
        <v>207.488</v>
      </c>
    </row>
    <row r="947" spans="1:5">
      <c r="A947" t="s">
        <v>679</v>
      </c>
      <c r="B947" t="s">
        <v>212</v>
      </c>
      <c r="C947">
        <v>2024</v>
      </c>
      <c r="D947" t="s">
        <v>8</v>
      </c>
      <c r="E947">
        <v>346.99900000000002</v>
      </c>
    </row>
    <row r="948" spans="1:5">
      <c r="A948" t="s">
        <v>679</v>
      </c>
      <c r="B948" t="s">
        <v>212</v>
      </c>
      <c r="C948">
        <v>2024</v>
      </c>
      <c r="D948" t="s">
        <v>19</v>
      </c>
      <c r="E948">
        <v>384.80920635774174</v>
      </c>
    </row>
    <row r="949" spans="1:5">
      <c r="A949" t="s">
        <v>679</v>
      </c>
      <c r="B949" t="s">
        <v>212</v>
      </c>
      <c r="C949">
        <v>2024</v>
      </c>
      <c r="D949" t="s">
        <v>20</v>
      </c>
      <c r="E949">
        <v>346.66699999999997</v>
      </c>
    </row>
    <row r="950" spans="1:5">
      <c r="A950" t="s">
        <v>679</v>
      </c>
      <c r="B950" t="s">
        <v>212</v>
      </c>
      <c r="C950">
        <v>2023</v>
      </c>
      <c r="D950" t="s">
        <v>21</v>
      </c>
      <c r="E950">
        <v>319.33</v>
      </c>
    </row>
    <row r="951" spans="1:5">
      <c r="A951" t="s">
        <v>679</v>
      </c>
      <c r="B951" t="s">
        <v>212</v>
      </c>
      <c r="C951">
        <v>2023</v>
      </c>
      <c r="D951" t="s">
        <v>8</v>
      </c>
      <c r="E951">
        <v>323.34399999999999</v>
      </c>
    </row>
    <row r="952" spans="1:5">
      <c r="A952" t="s">
        <v>679</v>
      </c>
      <c r="B952" t="s">
        <v>212</v>
      </c>
      <c r="C952">
        <v>2023</v>
      </c>
      <c r="D952" t="s">
        <v>19</v>
      </c>
      <c r="E952">
        <v>315.75299999999999</v>
      </c>
    </row>
    <row r="953" spans="1:5">
      <c r="A953" t="s">
        <v>679</v>
      </c>
      <c r="B953" t="s">
        <v>212</v>
      </c>
      <c r="C953">
        <v>2023</v>
      </c>
      <c r="D953" t="s">
        <v>20</v>
      </c>
      <c r="E953">
        <v>299.03399999999999</v>
      </c>
    </row>
    <row r="954" spans="1:5">
      <c r="A954" t="s">
        <v>679</v>
      </c>
      <c r="B954" t="s">
        <v>212</v>
      </c>
      <c r="C954">
        <v>2022</v>
      </c>
      <c r="D954" t="s">
        <v>21</v>
      </c>
      <c r="E954">
        <v>256.15499999999997</v>
      </c>
    </row>
    <row r="955" spans="1:5">
      <c r="A955" t="s">
        <v>679</v>
      </c>
      <c r="B955" t="s">
        <v>212</v>
      </c>
      <c r="C955">
        <v>2022</v>
      </c>
      <c r="D955" t="s">
        <v>8</v>
      </c>
      <c r="E955">
        <v>242.565</v>
      </c>
    </row>
    <row r="956" spans="1:5">
      <c r="A956" t="s">
        <v>679</v>
      </c>
      <c r="B956" t="s">
        <v>212</v>
      </c>
      <c r="C956">
        <v>2022</v>
      </c>
      <c r="D956" t="s">
        <v>19</v>
      </c>
      <c r="E956">
        <v>245.221</v>
      </c>
    </row>
    <row r="957" spans="1:5">
      <c r="A957" t="s">
        <v>679</v>
      </c>
      <c r="B957" t="s">
        <v>212</v>
      </c>
      <c r="C957">
        <v>2022</v>
      </c>
      <c r="D957" t="s">
        <v>20</v>
      </c>
      <c r="E957">
        <v>236.16900000000001</v>
      </c>
    </row>
    <row r="958" spans="1:5">
      <c r="A958" t="s">
        <v>679</v>
      </c>
      <c r="B958" t="s">
        <v>212</v>
      </c>
      <c r="C958">
        <v>2021</v>
      </c>
      <c r="D958" t="s">
        <v>21</v>
      </c>
      <c r="E958">
        <v>215</v>
      </c>
    </row>
    <row r="959" spans="1:5">
      <c r="A959" t="s">
        <v>679</v>
      </c>
      <c r="B959" t="s">
        <v>212</v>
      </c>
      <c r="C959">
        <v>2021</v>
      </c>
      <c r="D959" t="s">
        <v>8</v>
      </c>
      <c r="E959">
        <v>235.14</v>
      </c>
    </row>
    <row r="960" spans="1:5">
      <c r="A960" t="s">
        <v>679</v>
      </c>
      <c r="B960" t="s">
        <v>212</v>
      </c>
      <c r="C960">
        <v>2021</v>
      </c>
      <c r="D960" t="s">
        <v>19</v>
      </c>
      <c r="E960">
        <v>225.57300000000001</v>
      </c>
    </row>
    <row r="961" spans="1:5">
      <c r="A961" t="s">
        <v>679</v>
      </c>
      <c r="B961" t="s">
        <v>212</v>
      </c>
      <c r="C961">
        <v>2021</v>
      </c>
      <c r="D961" t="s">
        <v>20</v>
      </c>
      <c r="E961">
        <v>236.82499999999999</v>
      </c>
    </row>
    <row r="962" spans="1:5">
      <c r="A962" t="s">
        <v>679</v>
      </c>
      <c r="B962" t="s">
        <v>212</v>
      </c>
      <c r="C962">
        <v>2020</v>
      </c>
      <c r="D962" t="s">
        <v>21</v>
      </c>
      <c r="E962">
        <v>279.60300000000001</v>
      </c>
    </row>
    <row r="963" spans="1:5">
      <c r="A963" t="s">
        <v>679</v>
      </c>
      <c r="B963" t="s">
        <v>212</v>
      </c>
      <c r="C963">
        <v>2020</v>
      </c>
      <c r="D963" t="s">
        <v>8</v>
      </c>
      <c r="E963">
        <v>276.71600000000001</v>
      </c>
    </row>
    <row r="964" spans="1:5">
      <c r="A964" t="s">
        <v>679</v>
      </c>
      <c r="B964" t="s">
        <v>212</v>
      </c>
      <c r="C964">
        <v>2020</v>
      </c>
      <c r="D964" t="s">
        <v>19</v>
      </c>
      <c r="E964">
        <v>232.33099999999999</v>
      </c>
    </row>
    <row r="965" spans="1:5">
      <c r="A965" t="s">
        <v>679</v>
      </c>
      <c r="B965" t="s">
        <v>212</v>
      </c>
      <c r="C965">
        <v>2020</v>
      </c>
      <c r="D965" t="s">
        <v>20</v>
      </c>
      <c r="E965">
        <v>342.46300000000002</v>
      </c>
    </row>
    <row r="966" spans="1:5">
      <c r="A966" t="s">
        <v>679</v>
      </c>
      <c r="B966" t="s">
        <v>212</v>
      </c>
      <c r="C966">
        <v>2019</v>
      </c>
      <c r="D966" t="s">
        <v>21</v>
      </c>
      <c r="E966">
        <v>332.64699999999999</v>
      </c>
    </row>
    <row r="967" spans="1:5">
      <c r="A967" t="s">
        <v>679</v>
      </c>
      <c r="B967" t="s">
        <v>212</v>
      </c>
      <c r="C967">
        <v>2019</v>
      </c>
      <c r="D967" t="s">
        <v>8</v>
      </c>
      <c r="E967">
        <v>316.42500000000001</v>
      </c>
    </row>
    <row r="968" spans="1:5">
      <c r="A968" t="s">
        <v>679</v>
      </c>
      <c r="B968" t="s">
        <v>212</v>
      </c>
      <c r="C968">
        <v>2019</v>
      </c>
      <c r="D968" t="s">
        <v>19</v>
      </c>
      <c r="E968">
        <v>316.21699000000024</v>
      </c>
    </row>
    <row r="969" spans="1:5">
      <c r="A969" t="s">
        <v>679</v>
      </c>
      <c r="B969" t="s">
        <v>212</v>
      </c>
      <c r="C969">
        <v>2019</v>
      </c>
      <c r="D969" t="s">
        <v>20</v>
      </c>
      <c r="E969">
        <v>318.67500000000001</v>
      </c>
    </row>
    <row r="970" spans="1:5">
      <c r="A970" t="s">
        <v>679</v>
      </c>
      <c r="B970" t="s">
        <v>212</v>
      </c>
      <c r="C970">
        <v>2018</v>
      </c>
      <c r="D970" t="s">
        <v>21</v>
      </c>
      <c r="E970">
        <v>314.33199999999999</v>
      </c>
    </row>
    <row r="971" spans="1:5">
      <c r="A971" t="s">
        <v>679</v>
      </c>
      <c r="B971" t="s">
        <v>212</v>
      </c>
      <c r="C971">
        <v>2018</v>
      </c>
      <c r="D971" t="s">
        <v>8</v>
      </c>
      <c r="E971">
        <v>215.30099999999999</v>
      </c>
    </row>
    <row r="972" spans="1:5">
      <c r="A972" t="s">
        <v>679</v>
      </c>
      <c r="B972" t="s">
        <v>212</v>
      </c>
      <c r="C972">
        <v>2018</v>
      </c>
      <c r="D972" t="s">
        <v>19</v>
      </c>
      <c r="E972">
        <v>282.13299999999998</v>
      </c>
    </row>
    <row r="973" spans="1:5">
      <c r="A973" t="s">
        <v>679</v>
      </c>
      <c r="B973" t="s">
        <v>212</v>
      </c>
      <c r="C973">
        <v>2018</v>
      </c>
      <c r="D973" t="s">
        <v>20</v>
      </c>
      <c r="E973">
        <v>258.72500000000002</v>
      </c>
    </row>
    <row r="974" spans="1:5">
      <c r="A974" t="s">
        <v>679</v>
      </c>
      <c r="B974" t="s">
        <v>212</v>
      </c>
      <c r="C974">
        <v>2017</v>
      </c>
      <c r="D974" t="s">
        <v>21</v>
      </c>
      <c r="E974">
        <v>354.68945000000002</v>
      </c>
    </row>
    <row r="975" spans="1:5">
      <c r="A975" t="s">
        <v>679</v>
      </c>
      <c r="B975" t="s">
        <v>212</v>
      </c>
      <c r="C975">
        <v>2017</v>
      </c>
      <c r="D975" t="s">
        <v>8</v>
      </c>
      <c r="E975">
        <v>284.57900000000001</v>
      </c>
    </row>
    <row r="976" spans="1:5">
      <c r="A976" t="s">
        <v>679</v>
      </c>
      <c r="B976" t="s">
        <v>212</v>
      </c>
      <c r="C976">
        <v>2017</v>
      </c>
      <c r="D976" t="s">
        <v>19</v>
      </c>
      <c r="E976">
        <v>284.548</v>
      </c>
    </row>
    <row r="977" spans="1:5">
      <c r="A977" t="s">
        <v>679</v>
      </c>
      <c r="B977" t="s">
        <v>212</v>
      </c>
      <c r="C977">
        <v>2017</v>
      </c>
      <c r="D977" t="s">
        <v>20</v>
      </c>
      <c r="E977">
        <v>288.812456</v>
      </c>
    </row>
    <row r="978" spans="1:5">
      <c r="A978" t="s">
        <v>679</v>
      </c>
      <c r="B978" t="s">
        <v>212</v>
      </c>
      <c r="C978">
        <v>2016</v>
      </c>
      <c r="D978" t="s">
        <v>21</v>
      </c>
      <c r="E978">
        <v>248.143</v>
      </c>
    </row>
    <row r="979" spans="1:5">
      <c r="A979" t="s">
        <v>679</v>
      </c>
      <c r="B979" t="s">
        <v>212</v>
      </c>
      <c r="C979">
        <v>2016</v>
      </c>
      <c r="D979" t="s">
        <v>8</v>
      </c>
      <c r="E979">
        <v>296.30200000000002</v>
      </c>
    </row>
    <row r="980" spans="1:5">
      <c r="A980" t="s">
        <v>679</v>
      </c>
      <c r="B980" t="s">
        <v>212</v>
      </c>
      <c r="C980">
        <v>2016</v>
      </c>
      <c r="D980" t="s">
        <v>19</v>
      </c>
      <c r="E980">
        <v>260.57</v>
      </c>
    </row>
    <row r="981" spans="1:5">
      <c r="A981" t="s">
        <v>679</v>
      </c>
      <c r="B981" t="s">
        <v>212</v>
      </c>
      <c r="C981">
        <v>2016</v>
      </c>
      <c r="D981" t="s">
        <v>20</v>
      </c>
      <c r="E981">
        <v>271</v>
      </c>
    </row>
    <row r="982" spans="1:5">
      <c r="A982" t="s">
        <v>679</v>
      </c>
      <c r="B982" t="s">
        <v>212</v>
      </c>
      <c r="C982">
        <v>2015</v>
      </c>
      <c r="D982" t="s">
        <v>21</v>
      </c>
      <c r="E982">
        <v>285.25</v>
      </c>
    </row>
    <row r="983" spans="1:5">
      <c r="A983" t="s">
        <v>679</v>
      </c>
      <c r="B983" t="s">
        <v>212</v>
      </c>
      <c r="C983">
        <v>2015</v>
      </c>
      <c r="D983" t="s">
        <v>8</v>
      </c>
      <c r="E983">
        <v>0</v>
      </c>
    </row>
    <row r="984" spans="1:5">
      <c r="A984" t="s">
        <v>679</v>
      </c>
      <c r="B984" t="s">
        <v>212</v>
      </c>
      <c r="C984">
        <v>2015</v>
      </c>
      <c r="D984" t="s">
        <v>19</v>
      </c>
      <c r="E984">
        <v>257.89600000000002</v>
      </c>
    </row>
    <row r="985" spans="1:5">
      <c r="A985" t="s">
        <v>679</v>
      </c>
      <c r="B985" t="s">
        <v>212</v>
      </c>
      <c r="C985">
        <v>2015</v>
      </c>
      <c r="D985" t="s">
        <v>20</v>
      </c>
      <c r="E985">
        <v>272.81450000000001</v>
      </c>
    </row>
    <row r="986" spans="1:5">
      <c r="A986" t="s">
        <v>679</v>
      </c>
      <c r="B986" t="s">
        <v>212</v>
      </c>
      <c r="C986">
        <v>2014</v>
      </c>
      <c r="D986" t="s">
        <v>21</v>
      </c>
      <c r="E986">
        <v>306</v>
      </c>
    </row>
    <row r="987" spans="1:5">
      <c r="A987" t="s">
        <v>679</v>
      </c>
      <c r="B987" t="s">
        <v>212</v>
      </c>
      <c r="C987">
        <v>2014</v>
      </c>
      <c r="D987" t="s">
        <v>8</v>
      </c>
      <c r="E987">
        <v>0</v>
      </c>
    </row>
    <row r="988" spans="1:5">
      <c r="A988" t="s">
        <v>679</v>
      </c>
      <c r="B988" t="s">
        <v>212</v>
      </c>
      <c r="C988">
        <v>2014</v>
      </c>
      <c r="D988" t="s">
        <v>19</v>
      </c>
      <c r="E988">
        <v>0</v>
      </c>
    </row>
    <row r="989" spans="1:5">
      <c r="A989" t="s">
        <v>679</v>
      </c>
      <c r="B989" t="s">
        <v>212</v>
      </c>
      <c r="C989">
        <v>2014</v>
      </c>
      <c r="D989" t="s">
        <v>20</v>
      </c>
      <c r="E989">
        <v>0</v>
      </c>
    </row>
    <row r="990" spans="1:5">
      <c r="A990" t="s">
        <v>679</v>
      </c>
      <c r="B990" t="s">
        <v>212</v>
      </c>
      <c r="C990">
        <v>2013</v>
      </c>
      <c r="D990" t="s">
        <v>21</v>
      </c>
      <c r="E990">
        <v>263</v>
      </c>
    </row>
    <row r="991" spans="1:5">
      <c r="A991" t="s">
        <v>679</v>
      </c>
      <c r="B991" t="s">
        <v>212</v>
      </c>
      <c r="C991">
        <v>2013</v>
      </c>
      <c r="D991" t="s">
        <v>8</v>
      </c>
      <c r="E991">
        <v>353.04300000000001</v>
      </c>
    </row>
    <row r="992" spans="1:5">
      <c r="A992" t="s">
        <v>679</v>
      </c>
      <c r="B992" t="s">
        <v>213</v>
      </c>
      <c r="C992">
        <v>2024</v>
      </c>
      <c r="D992" t="s">
        <v>8</v>
      </c>
      <c r="E992">
        <v>107.31100000000001</v>
      </c>
    </row>
    <row r="993" spans="1:5">
      <c r="A993" t="s">
        <v>679</v>
      </c>
      <c r="B993" t="s">
        <v>213</v>
      </c>
      <c r="C993">
        <v>2024</v>
      </c>
      <c r="D993" t="s">
        <v>19</v>
      </c>
      <c r="E993">
        <v>123.64398775323644</v>
      </c>
    </row>
    <row r="994" spans="1:5">
      <c r="A994" t="s">
        <v>679</v>
      </c>
      <c r="B994" t="s">
        <v>213</v>
      </c>
      <c r="C994">
        <v>2024</v>
      </c>
      <c r="D994" t="s">
        <v>20</v>
      </c>
      <c r="E994">
        <v>111.84699999999999</v>
      </c>
    </row>
    <row r="995" spans="1:5">
      <c r="A995" t="s">
        <v>679</v>
      </c>
      <c r="B995" t="s">
        <v>213</v>
      </c>
      <c r="C995">
        <v>2023</v>
      </c>
      <c r="D995" t="s">
        <v>21</v>
      </c>
      <c r="E995">
        <v>138.14400000000001</v>
      </c>
    </row>
    <row r="996" spans="1:5">
      <c r="A996" t="s">
        <v>679</v>
      </c>
      <c r="B996" t="s">
        <v>213</v>
      </c>
      <c r="C996">
        <v>2023</v>
      </c>
      <c r="D996" t="s">
        <v>8</v>
      </c>
      <c r="E996">
        <v>104.432</v>
      </c>
    </row>
    <row r="997" spans="1:5">
      <c r="A997" t="s">
        <v>679</v>
      </c>
      <c r="B997" t="s">
        <v>213</v>
      </c>
      <c r="C997">
        <v>2023</v>
      </c>
      <c r="D997" t="s">
        <v>19</v>
      </c>
      <c r="E997">
        <v>110.64700000000001</v>
      </c>
    </row>
    <row r="998" spans="1:5">
      <c r="A998" t="s">
        <v>679</v>
      </c>
      <c r="B998" t="s">
        <v>213</v>
      </c>
      <c r="C998">
        <v>2023</v>
      </c>
      <c r="D998" t="s">
        <v>20</v>
      </c>
      <c r="E998">
        <v>91.736000000000004</v>
      </c>
    </row>
    <row r="999" spans="1:5">
      <c r="A999" t="s">
        <v>679</v>
      </c>
      <c r="B999" t="s">
        <v>213</v>
      </c>
      <c r="C999">
        <v>2022</v>
      </c>
      <c r="D999" t="s">
        <v>21</v>
      </c>
      <c r="E999">
        <v>112.045</v>
      </c>
    </row>
    <row r="1000" spans="1:5">
      <c r="A1000" t="s">
        <v>679</v>
      </c>
      <c r="B1000" t="s">
        <v>213</v>
      </c>
      <c r="C1000">
        <v>2022</v>
      </c>
      <c r="D1000" t="s">
        <v>8</v>
      </c>
      <c r="E1000">
        <v>75.518000000000001</v>
      </c>
    </row>
    <row r="1001" spans="1:5">
      <c r="A1001" t="s">
        <v>679</v>
      </c>
      <c r="B1001" t="s">
        <v>213</v>
      </c>
      <c r="C1001">
        <v>2022</v>
      </c>
      <c r="D1001" t="s">
        <v>19</v>
      </c>
      <c r="E1001">
        <v>87.858999999999995</v>
      </c>
    </row>
    <row r="1002" spans="1:5">
      <c r="A1002" t="s">
        <v>679</v>
      </c>
      <c r="B1002" t="s">
        <v>213</v>
      </c>
      <c r="C1002">
        <v>2022</v>
      </c>
      <c r="D1002" t="s">
        <v>20</v>
      </c>
      <c r="E1002">
        <v>82.462000000000003</v>
      </c>
    </row>
    <row r="1003" spans="1:5">
      <c r="A1003" t="s">
        <v>679</v>
      </c>
      <c r="B1003" t="s">
        <v>213</v>
      </c>
      <c r="C1003">
        <v>2021</v>
      </c>
      <c r="D1003" t="s">
        <v>21</v>
      </c>
      <c r="E1003">
        <v>86.167000000000002</v>
      </c>
    </row>
    <row r="1004" spans="1:5">
      <c r="A1004" t="s">
        <v>679</v>
      </c>
      <c r="B1004" t="s">
        <v>213</v>
      </c>
      <c r="C1004">
        <v>2021</v>
      </c>
      <c r="D1004" t="s">
        <v>8</v>
      </c>
      <c r="E1004">
        <v>77.338999999999999</v>
      </c>
    </row>
    <row r="1005" spans="1:5">
      <c r="A1005" t="s">
        <v>679</v>
      </c>
      <c r="B1005" t="s">
        <v>213</v>
      </c>
      <c r="C1005">
        <v>2021</v>
      </c>
      <c r="D1005" t="s">
        <v>19</v>
      </c>
      <c r="E1005">
        <v>82.872</v>
      </c>
    </row>
    <row r="1006" spans="1:5">
      <c r="A1006" t="s">
        <v>679</v>
      </c>
      <c r="B1006" t="s">
        <v>213</v>
      </c>
      <c r="C1006">
        <v>2021</v>
      </c>
      <c r="D1006" t="s">
        <v>20</v>
      </c>
      <c r="E1006">
        <v>75.864000000000004</v>
      </c>
    </row>
    <row r="1007" spans="1:5">
      <c r="A1007" t="s">
        <v>679</v>
      </c>
      <c r="B1007" t="s">
        <v>213</v>
      </c>
      <c r="C1007">
        <v>2020</v>
      </c>
      <c r="D1007" t="s">
        <v>21</v>
      </c>
      <c r="E1007">
        <v>93.94</v>
      </c>
    </row>
    <row r="1008" spans="1:5">
      <c r="A1008" t="s">
        <v>679</v>
      </c>
      <c r="B1008" t="s">
        <v>213</v>
      </c>
      <c r="C1008">
        <v>2020</v>
      </c>
      <c r="D1008" t="s">
        <v>8</v>
      </c>
      <c r="E1008">
        <v>77.33</v>
      </c>
    </row>
    <row r="1009" spans="1:5">
      <c r="A1009" t="s">
        <v>679</v>
      </c>
      <c r="B1009" t="s">
        <v>213</v>
      </c>
      <c r="C1009">
        <v>2020</v>
      </c>
      <c r="D1009" t="s">
        <v>19</v>
      </c>
      <c r="E1009">
        <v>63.128</v>
      </c>
    </row>
    <row r="1010" spans="1:5">
      <c r="A1010" t="s">
        <v>679</v>
      </c>
      <c r="B1010" t="s">
        <v>213</v>
      </c>
      <c r="C1010">
        <v>2020</v>
      </c>
      <c r="D1010" t="s">
        <v>20</v>
      </c>
      <c r="E1010">
        <v>104.979</v>
      </c>
    </row>
    <row r="1011" spans="1:5">
      <c r="A1011" t="s">
        <v>679</v>
      </c>
      <c r="B1011" t="s">
        <v>213</v>
      </c>
      <c r="C1011">
        <v>2019</v>
      </c>
      <c r="D1011" t="s">
        <v>21</v>
      </c>
      <c r="E1011">
        <v>96.637</v>
      </c>
    </row>
    <row r="1012" spans="1:5">
      <c r="A1012" t="s">
        <v>679</v>
      </c>
      <c r="B1012" t="s">
        <v>213</v>
      </c>
      <c r="C1012">
        <v>2019</v>
      </c>
      <c r="D1012" t="s">
        <v>8</v>
      </c>
      <c r="E1012">
        <v>102.501</v>
      </c>
    </row>
    <row r="1013" spans="1:5">
      <c r="A1013" t="s">
        <v>679</v>
      </c>
      <c r="B1013" t="s">
        <v>213</v>
      </c>
      <c r="C1013">
        <v>2019</v>
      </c>
      <c r="D1013" t="s">
        <v>19</v>
      </c>
      <c r="E1013">
        <v>102.0753999999999</v>
      </c>
    </row>
    <row r="1014" spans="1:5">
      <c r="A1014" t="s">
        <v>679</v>
      </c>
      <c r="B1014" t="s">
        <v>213</v>
      </c>
      <c r="C1014">
        <v>2019</v>
      </c>
      <c r="D1014" t="s">
        <v>20</v>
      </c>
      <c r="E1014">
        <v>105.94499999999999</v>
      </c>
    </row>
    <row r="1015" spans="1:5">
      <c r="A1015" t="s">
        <v>679</v>
      </c>
      <c r="B1015" t="s">
        <v>213</v>
      </c>
      <c r="C1015">
        <v>2018</v>
      </c>
      <c r="D1015" t="s">
        <v>21</v>
      </c>
      <c r="E1015">
        <v>111.224</v>
      </c>
    </row>
    <row r="1016" spans="1:5">
      <c r="A1016" t="s">
        <v>679</v>
      </c>
      <c r="B1016" t="s">
        <v>213</v>
      </c>
      <c r="C1016">
        <v>2018</v>
      </c>
      <c r="D1016" t="s">
        <v>8</v>
      </c>
      <c r="E1016">
        <v>102.248</v>
      </c>
    </row>
    <row r="1017" spans="1:5">
      <c r="A1017" t="s">
        <v>679</v>
      </c>
      <c r="B1017" t="s">
        <v>213</v>
      </c>
      <c r="C1017">
        <v>2018</v>
      </c>
      <c r="D1017" t="s">
        <v>19</v>
      </c>
      <c r="E1017">
        <v>101.47</v>
      </c>
    </row>
    <row r="1018" spans="1:5">
      <c r="A1018" t="s">
        <v>679</v>
      </c>
      <c r="B1018" t="s">
        <v>213</v>
      </c>
      <c r="C1018">
        <v>2018</v>
      </c>
      <c r="D1018" t="s">
        <v>20</v>
      </c>
      <c r="E1018">
        <v>95.698999999999998</v>
      </c>
    </row>
    <row r="1019" spans="1:5">
      <c r="A1019" t="s">
        <v>679</v>
      </c>
      <c r="B1019" t="s">
        <v>213</v>
      </c>
      <c r="C1019">
        <v>2017</v>
      </c>
      <c r="D1019" t="s">
        <v>21</v>
      </c>
      <c r="E1019">
        <v>145.99100000000001</v>
      </c>
    </row>
    <row r="1020" spans="1:5">
      <c r="A1020" t="s">
        <v>679</v>
      </c>
      <c r="B1020" t="s">
        <v>213</v>
      </c>
      <c r="C1020">
        <v>2017</v>
      </c>
      <c r="D1020" t="s">
        <v>8</v>
      </c>
      <c r="E1020">
        <v>91.48</v>
      </c>
    </row>
    <row r="1021" spans="1:5">
      <c r="A1021" t="s">
        <v>679</v>
      </c>
      <c r="B1021" t="s">
        <v>213</v>
      </c>
      <c r="C1021">
        <v>2017</v>
      </c>
      <c r="D1021" t="s">
        <v>19</v>
      </c>
      <c r="E1021">
        <v>101.83199999999999</v>
      </c>
    </row>
    <row r="1022" spans="1:5">
      <c r="A1022" t="s">
        <v>679</v>
      </c>
      <c r="B1022" t="s">
        <v>213</v>
      </c>
      <c r="C1022">
        <v>2017</v>
      </c>
      <c r="D1022" t="s">
        <v>20</v>
      </c>
      <c r="E1022">
        <v>107.13245000000001</v>
      </c>
    </row>
    <row r="1023" spans="1:5">
      <c r="A1023" t="s">
        <v>679</v>
      </c>
      <c r="B1023" t="s">
        <v>213</v>
      </c>
      <c r="C1023">
        <v>2016</v>
      </c>
      <c r="D1023" t="s">
        <v>21</v>
      </c>
      <c r="E1023">
        <v>90.355000000000004</v>
      </c>
    </row>
    <row r="1024" spans="1:5">
      <c r="A1024" s="361" t="s">
        <v>679</v>
      </c>
      <c r="B1024" s="361" t="s">
        <v>213</v>
      </c>
      <c r="C1024" s="361">
        <v>2016</v>
      </c>
      <c r="D1024" s="361" t="s">
        <v>8</v>
      </c>
      <c r="E1024" s="361">
        <v>112.39400000000001</v>
      </c>
    </row>
    <row r="1025" spans="1:5">
      <c r="A1025" s="361" t="s">
        <v>679</v>
      </c>
      <c r="B1025" s="361" t="s">
        <v>213</v>
      </c>
      <c r="C1025" s="361">
        <v>2016</v>
      </c>
      <c r="D1025" s="361" t="s">
        <v>19</v>
      </c>
      <c r="E1025" s="361">
        <v>97.62</v>
      </c>
    </row>
    <row r="1026" spans="1:5">
      <c r="A1026" s="361" t="s">
        <v>679</v>
      </c>
      <c r="B1026" s="361" t="s">
        <v>213</v>
      </c>
      <c r="C1026" s="361">
        <v>2016</v>
      </c>
      <c r="D1026" s="361" t="s">
        <v>20</v>
      </c>
      <c r="E1026" s="361">
        <v>98</v>
      </c>
    </row>
    <row r="1027" spans="1:5">
      <c r="A1027" s="361" t="s">
        <v>679</v>
      </c>
      <c r="B1027" s="361" t="s">
        <v>213</v>
      </c>
      <c r="C1027" s="361">
        <v>2015</v>
      </c>
      <c r="D1027" s="361" t="s">
        <v>21</v>
      </c>
      <c r="E1027" s="361">
        <v>97.86</v>
      </c>
    </row>
    <row r="1028" spans="1:5">
      <c r="A1028" s="361" t="s">
        <v>679</v>
      </c>
      <c r="B1028" s="361" t="s">
        <v>213</v>
      </c>
      <c r="C1028" s="361">
        <v>2015</v>
      </c>
      <c r="D1028" s="361" t="s">
        <v>8</v>
      </c>
      <c r="E1028" s="361">
        <v>0</v>
      </c>
    </row>
    <row r="1029" spans="1:5">
      <c r="A1029" s="361" t="s">
        <v>679</v>
      </c>
      <c r="B1029" s="361" t="s">
        <v>213</v>
      </c>
      <c r="C1029" s="361">
        <v>2015</v>
      </c>
      <c r="D1029" s="361" t="s">
        <v>19</v>
      </c>
      <c r="E1029" s="361">
        <v>103.729</v>
      </c>
    </row>
    <row r="1030" spans="1:5">
      <c r="A1030" s="361" t="s">
        <v>679</v>
      </c>
      <c r="B1030" s="361" t="s">
        <v>213</v>
      </c>
      <c r="C1030" s="361">
        <v>2015</v>
      </c>
      <c r="D1030" s="361" t="s">
        <v>20</v>
      </c>
      <c r="E1030" s="361">
        <v>108.49</v>
      </c>
    </row>
    <row r="1031" spans="1:5">
      <c r="A1031" s="361" t="s">
        <v>679</v>
      </c>
      <c r="B1031" s="361" t="s">
        <v>213</v>
      </c>
      <c r="C1031" s="361">
        <v>2014</v>
      </c>
      <c r="D1031" s="361" t="s">
        <v>21</v>
      </c>
      <c r="E1031" s="361">
        <v>112</v>
      </c>
    </row>
    <row r="1032" spans="1:5">
      <c r="A1032" s="361" t="s">
        <v>679</v>
      </c>
      <c r="B1032" s="361" t="s">
        <v>213</v>
      </c>
      <c r="C1032" s="361">
        <v>2014</v>
      </c>
      <c r="D1032" s="361" t="s">
        <v>8</v>
      </c>
      <c r="E1032" s="361">
        <v>0</v>
      </c>
    </row>
    <row r="1033" spans="1:5">
      <c r="A1033" s="361" t="s">
        <v>679</v>
      </c>
      <c r="B1033" s="361" t="s">
        <v>213</v>
      </c>
      <c r="C1033" s="361">
        <v>2014</v>
      </c>
      <c r="D1033" s="361" t="s">
        <v>19</v>
      </c>
      <c r="E1033" s="361">
        <v>0</v>
      </c>
    </row>
    <row r="1034" spans="1:5">
      <c r="A1034" s="361" t="s">
        <v>679</v>
      </c>
      <c r="B1034" s="361" t="s">
        <v>213</v>
      </c>
      <c r="C1034" s="361">
        <v>2014</v>
      </c>
      <c r="D1034" s="361" t="s">
        <v>20</v>
      </c>
      <c r="E1034" s="361">
        <v>0</v>
      </c>
    </row>
    <row r="1035" spans="1:5">
      <c r="A1035" s="361" t="s">
        <v>679</v>
      </c>
      <c r="B1035" s="361" t="s">
        <v>213</v>
      </c>
      <c r="C1035" s="361">
        <v>2013</v>
      </c>
      <c r="D1035" s="361" t="s">
        <v>21</v>
      </c>
      <c r="E1035" s="361">
        <v>102</v>
      </c>
    </row>
    <row r="1036" spans="1:5">
      <c r="A1036" s="361" t="s">
        <v>679</v>
      </c>
      <c r="B1036" s="361" t="s">
        <v>213</v>
      </c>
      <c r="C1036" s="361">
        <v>2013</v>
      </c>
      <c r="D1036" s="361" t="s">
        <v>8</v>
      </c>
      <c r="E1036" s="361">
        <v>118.89100000000001</v>
      </c>
    </row>
    <row r="1037" spans="1:5">
      <c r="A1037" s="361" t="s">
        <v>746</v>
      </c>
      <c r="B1037" s="361" t="s">
        <v>211</v>
      </c>
      <c r="C1037" s="361">
        <v>2024</v>
      </c>
      <c r="D1037" s="361" t="s">
        <v>8</v>
      </c>
      <c r="E1037" s="361">
        <v>169.16900000000001</v>
      </c>
    </row>
    <row r="1038" spans="1:5">
      <c r="A1038" s="361" t="s">
        <v>746</v>
      </c>
      <c r="B1038" s="361" t="s">
        <v>211</v>
      </c>
      <c r="C1038" s="361">
        <v>2024</v>
      </c>
      <c r="D1038" s="361" t="s">
        <v>19</v>
      </c>
      <c r="E1038" s="361">
        <v>169.16900000000001</v>
      </c>
    </row>
    <row r="1039" spans="1:5">
      <c r="A1039" s="361" t="s">
        <v>746</v>
      </c>
      <c r="B1039" s="361" t="s">
        <v>212</v>
      </c>
      <c r="C1039" s="361">
        <v>2024</v>
      </c>
      <c r="D1039" s="361" t="s">
        <v>8</v>
      </c>
      <c r="E1039" s="361">
        <v>214.29300000000001</v>
      </c>
    </row>
    <row r="1040" spans="1:5">
      <c r="A1040" s="361" t="s">
        <v>746</v>
      </c>
      <c r="B1040" s="361" t="s">
        <v>212</v>
      </c>
      <c r="C1040" s="361">
        <v>2024</v>
      </c>
      <c r="D1040" s="361" t="s">
        <v>19</v>
      </c>
      <c r="E1040" s="361">
        <v>214.29300000000001</v>
      </c>
    </row>
    <row r="1041" spans="1:5">
      <c r="A1041" s="361" t="s">
        <v>746</v>
      </c>
      <c r="B1041" s="361" t="s">
        <v>213</v>
      </c>
      <c r="C1041" s="361">
        <v>2024</v>
      </c>
      <c r="D1041" s="361" t="s">
        <v>8</v>
      </c>
      <c r="E1041" s="361">
        <v>84.207999999999998</v>
      </c>
    </row>
    <row r="1042" spans="1:5">
      <c r="A1042" s="361" t="s">
        <v>746</v>
      </c>
      <c r="B1042" s="361" t="s">
        <v>213</v>
      </c>
      <c r="C1042" s="361">
        <v>2024</v>
      </c>
      <c r="D1042" s="361" t="s">
        <v>19</v>
      </c>
      <c r="E1042" s="361">
        <v>84.207999999999998</v>
      </c>
    </row>
  </sheetData>
  <sortState ref="K2:K1042">
    <sortCondition ref="K2"/>
  </sortState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E9BCD-D8EB-4481-B51D-2EF153EE833E}">
  <sheetPr published="0" codeName="Sheet19"/>
  <dimension ref="A1:D349"/>
  <sheetViews>
    <sheetView workbookViewId="0">
      <selection activeCell="H14" sqref="H14"/>
    </sheetView>
  </sheetViews>
  <sheetFormatPr defaultRowHeight="14.5"/>
  <cols>
    <col min="1" max="1" width="11.1796875" bestFit="1" customWidth="1"/>
    <col min="2" max="2" width="7.1796875" bestFit="1" customWidth="1"/>
    <col min="3" max="3" width="10.1796875" bestFit="1" customWidth="1"/>
    <col min="4" max="4" width="10" bestFit="1" customWidth="1"/>
  </cols>
  <sheetData>
    <row r="1" spans="1:4">
      <c r="A1" t="s">
        <v>322</v>
      </c>
      <c r="B1" t="s">
        <v>167</v>
      </c>
      <c r="C1" t="s">
        <v>48</v>
      </c>
      <c r="D1" t="s">
        <v>754</v>
      </c>
    </row>
    <row r="2" spans="1:4">
      <c r="A2" t="s">
        <v>744</v>
      </c>
      <c r="B2">
        <v>2024</v>
      </c>
      <c r="C2" t="s">
        <v>8</v>
      </c>
      <c r="D2">
        <v>606</v>
      </c>
    </row>
    <row r="3" spans="1:4">
      <c r="A3" t="s">
        <v>744</v>
      </c>
      <c r="B3">
        <v>2024</v>
      </c>
      <c r="C3" t="s">
        <v>19</v>
      </c>
      <c r="D3">
        <v>606</v>
      </c>
    </row>
    <row r="4" spans="1:4">
      <c r="A4" t="s">
        <v>744</v>
      </c>
      <c r="B4">
        <v>2024</v>
      </c>
      <c r="C4" t="s">
        <v>20</v>
      </c>
      <c r="D4">
        <v>606</v>
      </c>
    </row>
    <row r="5" spans="1:4">
      <c r="A5" t="s">
        <v>744</v>
      </c>
      <c r="B5">
        <v>2023</v>
      </c>
      <c r="C5" t="s">
        <v>21</v>
      </c>
      <c r="D5">
        <v>606</v>
      </c>
    </row>
    <row r="6" spans="1:4">
      <c r="A6" t="s">
        <v>744</v>
      </c>
      <c r="B6">
        <v>2023</v>
      </c>
      <c r="C6" t="s">
        <v>8</v>
      </c>
      <c r="D6">
        <v>0</v>
      </c>
    </row>
    <row r="7" spans="1:4">
      <c r="A7" t="s">
        <v>744</v>
      </c>
      <c r="B7">
        <v>2023</v>
      </c>
      <c r="C7" t="s">
        <v>19</v>
      </c>
      <c r="D7">
        <v>0</v>
      </c>
    </row>
    <row r="8" spans="1:4">
      <c r="A8" t="s">
        <v>744</v>
      </c>
      <c r="B8">
        <v>2023</v>
      </c>
      <c r="C8" t="s">
        <v>20</v>
      </c>
      <c r="D8">
        <v>0</v>
      </c>
    </row>
    <row r="9" spans="1:4">
      <c r="A9" t="s">
        <v>744</v>
      </c>
      <c r="B9">
        <v>2022</v>
      </c>
      <c r="C9" t="s">
        <v>21</v>
      </c>
      <c r="D9">
        <v>0</v>
      </c>
    </row>
    <row r="10" spans="1:4">
      <c r="A10" t="s">
        <v>744</v>
      </c>
      <c r="B10">
        <v>2022</v>
      </c>
      <c r="C10" t="s">
        <v>8</v>
      </c>
      <c r="D10">
        <v>0</v>
      </c>
    </row>
    <row r="11" spans="1:4">
      <c r="A11" t="s">
        <v>744</v>
      </c>
      <c r="B11">
        <v>2022</v>
      </c>
      <c r="C11" t="s">
        <v>19</v>
      </c>
      <c r="D11">
        <v>0</v>
      </c>
    </row>
    <row r="12" spans="1:4">
      <c r="A12" t="s">
        <v>744</v>
      </c>
      <c r="B12">
        <v>2022</v>
      </c>
      <c r="C12" t="s">
        <v>20</v>
      </c>
      <c r="D12">
        <v>0</v>
      </c>
    </row>
    <row r="13" spans="1:4">
      <c r="A13" t="s">
        <v>744</v>
      </c>
      <c r="B13">
        <v>2021</v>
      </c>
      <c r="C13" t="s">
        <v>21</v>
      </c>
      <c r="D13">
        <v>0</v>
      </c>
    </row>
    <row r="14" spans="1:4">
      <c r="A14" t="s">
        <v>744</v>
      </c>
      <c r="B14">
        <v>2021</v>
      </c>
      <c r="C14" t="s">
        <v>8</v>
      </c>
      <c r="D14">
        <v>0</v>
      </c>
    </row>
    <row r="15" spans="1:4">
      <c r="A15" t="s">
        <v>744</v>
      </c>
      <c r="B15">
        <v>2021</v>
      </c>
      <c r="C15" t="s">
        <v>19</v>
      </c>
      <c r="D15">
        <v>0</v>
      </c>
    </row>
    <row r="16" spans="1:4">
      <c r="A16" t="s">
        <v>744</v>
      </c>
      <c r="B16">
        <v>2021</v>
      </c>
      <c r="C16" t="s">
        <v>20</v>
      </c>
      <c r="D16">
        <v>0</v>
      </c>
    </row>
    <row r="17" spans="1:4">
      <c r="A17" t="s">
        <v>744</v>
      </c>
      <c r="B17">
        <v>2020</v>
      </c>
      <c r="C17" t="s">
        <v>21</v>
      </c>
      <c r="D17">
        <v>0</v>
      </c>
    </row>
    <row r="18" spans="1:4">
      <c r="A18" t="s">
        <v>744</v>
      </c>
      <c r="B18">
        <v>2020</v>
      </c>
      <c r="C18" t="s">
        <v>8</v>
      </c>
      <c r="D18">
        <v>0</v>
      </c>
    </row>
    <row r="19" spans="1:4">
      <c r="A19" t="s">
        <v>744</v>
      </c>
      <c r="B19">
        <v>2020</v>
      </c>
      <c r="C19" t="s">
        <v>19</v>
      </c>
      <c r="D19">
        <v>0</v>
      </c>
    </row>
    <row r="20" spans="1:4">
      <c r="A20" t="s">
        <v>744</v>
      </c>
      <c r="B20">
        <v>2020</v>
      </c>
      <c r="C20" t="s">
        <v>20</v>
      </c>
      <c r="D20">
        <v>0</v>
      </c>
    </row>
    <row r="21" spans="1:4">
      <c r="A21" t="s">
        <v>744</v>
      </c>
      <c r="B21">
        <v>2019</v>
      </c>
      <c r="C21" t="s">
        <v>21</v>
      </c>
      <c r="D21">
        <v>0</v>
      </c>
    </row>
    <row r="22" spans="1:4">
      <c r="A22" t="s">
        <v>744</v>
      </c>
      <c r="B22">
        <v>2019</v>
      </c>
      <c r="C22" t="s">
        <v>8</v>
      </c>
      <c r="D22">
        <v>0</v>
      </c>
    </row>
    <row r="23" spans="1:4">
      <c r="A23" t="s">
        <v>744</v>
      </c>
      <c r="B23">
        <v>2019</v>
      </c>
      <c r="C23" t="s">
        <v>19</v>
      </c>
      <c r="D23">
        <v>0</v>
      </c>
    </row>
    <row r="24" spans="1:4">
      <c r="A24" t="s">
        <v>744</v>
      </c>
      <c r="B24">
        <v>2019</v>
      </c>
      <c r="C24" t="s">
        <v>20</v>
      </c>
      <c r="D24">
        <v>0</v>
      </c>
    </row>
    <row r="25" spans="1:4">
      <c r="A25" t="s">
        <v>744</v>
      </c>
      <c r="B25">
        <v>2018</v>
      </c>
      <c r="C25" t="s">
        <v>21</v>
      </c>
      <c r="D25">
        <v>0</v>
      </c>
    </row>
    <row r="26" spans="1:4">
      <c r="A26" t="s">
        <v>744</v>
      </c>
      <c r="B26">
        <v>2018</v>
      </c>
      <c r="C26" t="s">
        <v>8</v>
      </c>
      <c r="D26">
        <v>0</v>
      </c>
    </row>
    <row r="27" spans="1:4">
      <c r="A27" t="s">
        <v>744</v>
      </c>
      <c r="B27">
        <v>2018</v>
      </c>
      <c r="C27" t="s">
        <v>19</v>
      </c>
      <c r="D27">
        <v>0</v>
      </c>
    </row>
    <row r="28" spans="1:4">
      <c r="A28" t="s">
        <v>744</v>
      </c>
      <c r="B28">
        <v>2018</v>
      </c>
      <c r="C28" t="s">
        <v>20</v>
      </c>
      <c r="D28">
        <v>0</v>
      </c>
    </row>
    <row r="29" spans="1:4">
      <c r="A29" t="s">
        <v>744</v>
      </c>
      <c r="B29">
        <v>2017</v>
      </c>
      <c r="C29" t="s">
        <v>21</v>
      </c>
      <c r="D29">
        <v>0</v>
      </c>
    </row>
    <row r="30" spans="1:4">
      <c r="A30" t="s">
        <v>744</v>
      </c>
      <c r="B30">
        <v>2017</v>
      </c>
      <c r="C30" t="s">
        <v>8</v>
      </c>
      <c r="D30">
        <v>0</v>
      </c>
    </row>
    <row r="31" spans="1:4">
      <c r="A31" t="s">
        <v>744</v>
      </c>
      <c r="B31">
        <v>2017</v>
      </c>
      <c r="C31" t="s">
        <v>19</v>
      </c>
      <c r="D31">
        <v>0</v>
      </c>
    </row>
    <row r="32" spans="1:4">
      <c r="A32" t="s">
        <v>744</v>
      </c>
      <c r="B32">
        <v>2017</v>
      </c>
      <c r="C32" t="s">
        <v>20</v>
      </c>
      <c r="D32">
        <v>0</v>
      </c>
    </row>
    <row r="33" spans="1:4">
      <c r="A33" t="s">
        <v>744</v>
      </c>
      <c r="B33">
        <v>2016</v>
      </c>
      <c r="C33" t="s">
        <v>21</v>
      </c>
      <c r="D33">
        <v>0</v>
      </c>
    </row>
    <row r="34" spans="1:4">
      <c r="A34" t="s">
        <v>744</v>
      </c>
      <c r="B34">
        <v>2016</v>
      </c>
      <c r="C34" t="s">
        <v>8</v>
      </c>
      <c r="D34">
        <v>0</v>
      </c>
    </row>
    <row r="35" spans="1:4">
      <c r="A35" t="s">
        <v>744</v>
      </c>
      <c r="B35">
        <v>2016</v>
      </c>
      <c r="C35" t="s">
        <v>19</v>
      </c>
      <c r="D35">
        <v>0</v>
      </c>
    </row>
    <row r="36" spans="1:4">
      <c r="A36" t="s">
        <v>744</v>
      </c>
      <c r="B36">
        <v>2016</v>
      </c>
      <c r="C36" t="s">
        <v>20</v>
      </c>
      <c r="D36">
        <v>0</v>
      </c>
    </row>
    <row r="37" spans="1:4">
      <c r="A37" t="s">
        <v>744</v>
      </c>
      <c r="B37">
        <v>2015</v>
      </c>
      <c r="C37" t="s">
        <v>21</v>
      </c>
      <c r="D37">
        <v>0</v>
      </c>
    </row>
    <row r="38" spans="1:4">
      <c r="A38" t="s">
        <v>744</v>
      </c>
      <c r="B38">
        <v>2015</v>
      </c>
      <c r="C38" t="s">
        <v>8</v>
      </c>
      <c r="D38">
        <v>0</v>
      </c>
    </row>
    <row r="39" spans="1:4">
      <c r="A39" t="s">
        <v>744</v>
      </c>
      <c r="B39">
        <v>2015</v>
      </c>
      <c r="C39" t="s">
        <v>19</v>
      </c>
      <c r="D39">
        <v>0</v>
      </c>
    </row>
    <row r="40" spans="1:4">
      <c r="A40" t="s">
        <v>744</v>
      </c>
      <c r="B40">
        <v>2015</v>
      </c>
      <c r="C40" t="s">
        <v>20</v>
      </c>
      <c r="D40">
        <v>0</v>
      </c>
    </row>
    <row r="41" spans="1:4">
      <c r="A41" t="s">
        <v>744</v>
      </c>
      <c r="B41">
        <v>2014</v>
      </c>
      <c r="C41" t="s">
        <v>21</v>
      </c>
      <c r="D41">
        <v>0</v>
      </c>
    </row>
    <row r="42" spans="1:4">
      <c r="A42" t="s">
        <v>744</v>
      </c>
      <c r="B42">
        <v>2014</v>
      </c>
      <c r="C42" t="s">
        <v>8</v>
      </c>
      <c r="D42">
        <v>0</v>
      </c>
    </row>
    <row r="43" spans="1:4">
      <c r="A43" t="s">
        <v>744</v>
      </c>
      <c r="B43">
        <v>2014</v>
      </c>
      <c r="C43" t="s">
        <v>19</v>
      </c>
      <c r="D43">
        <v>0</v>
      </c>
    </row>
    <row r="44" spans="1:4">
      <c r="A44" t="s">
        <v>744</v>
      </c>
      <c r="B44">
        <v>2014</v>
      </c>
      <c r="C44" t="s">
        <v>20</v>
      </c>
      <c r="D44">
        <v>0</v>
      </c>
    </row>
    <row r="45" spans="1:4">
      <c r="A45" t="s">
        <v>744</v>
      </c>
      <c r="B45">
        <v>2013</v>
      </c>
      <c r="C45" t="s">
        <v>21</v>
      </c>
      <c r="D45">
        <v>0</v>
      </c>
    </row>
    <row r="46" spans="1:4">
      <c r="A46" t="s">
        <v>744</v>
      </c>
      <c r="B46">
        <v>2013</v>
      </c>
      <c r="C46" t="s">
        <v>8</v>
      </c>
      <c r="D46">
        <v>0</v>
      </c>
    </row>
    <row r="47" spans="1:4">
      <c r="A47" t="s">
        <v>744</v>
      </c>
      <c r="B47">
        <v>2013</v>
      </c>
      <c r="C47" t="s">
        <v>19</v>
      </c>
      <c r="D47">
        <v>0</v>
      </c>
    </row>
    <row r="48" spans="1:4">
      <c r="A48" t="s">
        <v>744</v>
      </c>
      <c r="B48">
        <v>2013</v>
      </c>
      <c r="C48" t="s">
        <v>20</v>
      </c>
      <c r="D48">
        <v>0</v>
      </c>
    </row>
    <row r="49" spans="1:4">
      <c r="A49" t="s">
        <v>744</v>
      </c>
      <c r="B49">
        <v>2012</v>
      </c>
      <c r="C49" t="s">
        <v>21</v>
      </c>
      <c r="D49">
        <v>0</v>
      </c>
    </row>
    <row r="50" spans="1:4">
      <c r="A50" t="s">
        <v>744</v>
      </c>
      <c r="B50">
        <v>2012</v>
      </c>
      <c r="C50" t="s">
        <v>8</v>
      </c>
      <c r="D50">
        <v>0</v>
      </c>
    </row>
    <row r="51" spans="1:4">
      <c r="A51" t="s">
        <v>744</v>
      </c>
      <c r="B51">
        <v>2012</v>
      </c>
      <c r="C51" t="s">
        <v>19</v>
      </c>
      <c r="D51">
        <v>0</v>
      </c>
    </row>
    <row r="52" spans="1:4">
      <c r="A52" t="s">
        <v>744</v>
      </c>
      <c r="B52">
        <v>2012</v>
      </c>
      <c r="C52" t="s">
        <v>20</v>
      </c>
      <c r="D52">
        <v>0</v>
      </c>
    </row>
    <row r="53" spans="1:4">
      <c r="A53" t="s">
        <v>744</v>
      </c>
      <c r="B53">
        <v>2011</v>
      </c>
      <c r="C53" t="s">
        <v>21</v>
      </c>
      <c r="D53">
        <v>0</v>
      </c>
    </row>
    <row r="54" spans="1:4">
      <c r="A54" t="s">
        <v>744</v>
      </c>
      <c r="B54">
        <v>2011</v>
      </c>
      <c r="C54" t="s">
        <v>8</v>
      </c>
      <c r="D54">
        <v>0</v>
      </c>
    </row>
    <row r="55" spans="1:4">
      <c r="A55" t="s">
        <v>744</v>
      </c>
      <c r="B55">
        <v>2011</v>
      </c>
      <c r="C55" t="s">
        <v>19</v>
      </c>
      <c r="D55">
        <v>0</v>
      </c>
    </row>
    <row r="56" spans="1:4">
      <c r="A56" t="s">
        <v>744</v>
      </c>
      <c r="B56">
        <v>2011</v>
      </c>
      <c r="C56" t="s">
        <v>20</v>
      </c>
      <c r="D56">
        <v>0</v>
      </c>
    </row>
    <row r="57" spans="1:4">
      <c r="A57" t="s">
        <v>744</v>
      </c>
      <c r="B57">
        <v>2010</v>
      </c>
      <c r="C57" t="s">
        <v>21</v>
      </c>
      <c r="D57">
        <v>0</v>
      </c>
    </row>
    <row r="58" spans="1:4">
      <c r="A58" t="s">
        <v>744</v>
      </c>
      <c r="B58">
        <v>2010</v>
      </c>
      <c r="C58" t="s">
        <v>8</v>
      </c>
      <c r="D58">
        <v>0</v>
      </c>
    </row>
    <row r="59" spans="1:4">
      <c r="A59" t="s">
        <v>744</v>
      </c>
      <c r="B59">
        <v>2010</v>
      </c>
      <c r="C59" t="s">
        <v>19</v>
      </c>
      <c r="D59">
        <v>0</v>
      </c>
    </row>
    <row r="60" spans="1:4">
      <c r="A60" t="s">
        <v>744</v>
      </c>
      <c r="B60">
        <v>2010</v>
      </c>
      <c r="C60" t="s">
        <v>20</v>
      </c>
      <c r="D60">
        <v>0</v>
      </c>
    </row>
    <row r="61" spans="1:4">
      <c r="A61" t="s">
        <v>744</v>
      </c>
      <c r="B61">
        <v>2009</v>
      </c>
      <c r="C61" t="s">
        <v>21</v>
      </c>
      <c r="D61">
        <v>0</v>
      </c>
    </row>
    <row r="62" spans="1:4">
      <c r="A62" t="s">
        <v>744</v>
      </c>
      <c r="B62">
        <v>2009</v>
      </c>
      <c r="C62" t="s">
        <v>8</v>
      </c>
      <c r="D62">
        <v>0</v>
      </c>
    </row>
    <row r="63" spans="1:4">
      <c r="A63" t="s">
        <v>744</v>
      </c>
      <c r="B63">
        <v>2009</v>
      </c>
      <c r="C63" t="s">
        <v>19</v>
      </c>
      <c r="D63">
        <v>0</v>
      </c>
    </row>
    <row r="64" spans="1:4">
      <c r="A64" t="s">
        <v>744</v>
      </c>
      <c r="B64">
        <v>2009</v>
      </c>
      <c r="C64" t="s">
        <v>20</v>
      </c>
      <c r="D64">
        <v>0</v>
      </c>
    </row>
    <row r="65" spans="1:4">
      <c r="A65" t="s">
        <v>744</v>
      </c>
      <c r="B65">
        <v>2008</v>
      </c>
      <c r="C65" t="s">
        <v>21</v>
      </c>
      <c r="D65">
        <v>0</v>
      </c>
    </row>
    <row r="66" spans="1:4">
      <c r="A66" t="s">
        <v>744</v>
      </c>
      <c r="B66">
        <v>2008</v>
      </c>
      <c r="C66" t="s">
        <v>8</v>
      </c>
      <c r="D66">
        <v>0</v>
      </c>
    </row>
    <row r="67" spans="1:4">
      <c r="A67" t="s">
        <v>744</v>
      </c>
      <c r="B67">
        <v>2008</v>
      </c>
      <c r="C67" t="s">
        <v>19</v>
      </c>
      <c r="D67">
        <v>0</v>
      </c>
    </row>
    <row r="68" spans="1:4">
      <c r="A68" t="s">
        <v>744</v>
      </c>
      <c r="B68">
        <v>2008</v>
      </c>
      <c r="C68" t="s">
        <v>20</v>
      </c>
      <c r="D68">
        <v>0</v>
      </c>
    </row>
    <row r="69" spans="1:4">
      <c r="A69" t="s">
        <v>744</v>
      </c>
      <c r="B69">
        <v>2007</v>
      </c>
      <c r="C69" t="s">
        <v>21</v>
      </c>
      <c r="D69">
        <v>0</v>
      </c>
    </row>
    <row r="70" spans="1:4">
      <c r="A70" t="s">
        <v>744</v>
      </c>
      <c r="B70">
        <v>2007</v>
      </c>
      <c r="C70" t="s">
        <v>8</v>
      </c>
      <c r="D70">
        <v>0</v>
      </c>
    </row>
    <row r="71" spans="1:4">
      <c r="A71" t="s">
        <v>744</v>
      </c>
      <c r="B71">
        <v>2007</v>
      </c>
      <c r="C71" t="s">
        <v>19</v>
      </c>
      <c r="D71">
        <v>0</v>
      </c>
    </row>
    <row r="72" spans="1:4">
      <c r="A72" t="s">
        <v>744</v>
      </c>
      <c r="B72">
        <v>2007</v>
      </c>
      <c r="C72" t="s">
        <v>20</v>
      </c>
      <c r="D72">
        <v>0</v>
      </c>
    </row>
    <row r="73" spans="1:4">
      <c r="A73" t="s">
        <v>744</v>
      </c>
      <c r="B73">
        <v>2006</v>
      </c>
      <c r="C73" t="s">
        <v>21</v>
      </c>
      <c r="D73">
        <v>0</v>
      </c>
    </row>
    <row r="74" spans="1:4">
      <c r="A74" t="s">
        <v>744</v>
      </c>
      <c r="B74">
        <v>2006</v>
      </c>
      <c r="C74" t="s">
        <v>8</v>
      </c>
      <c r="D74">
        <v>0</v>
      </c>
    </row>
    <row r="75" spans="1:4">
      <c r="A75" t="s">
        <v>744</v>
      </c>
      <c r="B75">
        <v>2006</v>
      </c>
      <c r="C75" t="s">
        <v>19</v>
      </c>
      <c r="D75">
        <v>0</v>
      </c>
    </row>
    <row r="76" spans="1:4">
      <c r="A76" t="s">
        <v>744</v>
      </c>
      <c r="B76">
        <v>2006</v>
      </c>
      <c r="C76" t="s">
        <v>20</v>
      </c>
      <c r="D76">
        <v>0</v>
      </c>
    </row>
    <row r="77" spans="1:4">
      <c r="A77" t="s">
        <v>744</v>
      </c>
      <c r="B77">
        <v>2005</v>
      </c>
      <c r="C77" t="s">
        <v>21</v>
      </c>
      <c r="D77">
        <v>0</v>
      </c>
    </row>
    <row r="78" spans="1:4">
      <c r="A78" t="s">
        <v>744</v>
      </c>
      <c r="B78">
        <v>2005</v>
      </c>
      <c r="C78" t="s">
        <v>8</v>
      </c>
      <c r="D78">
        <v>0</v>
      </c>
    </row>
    <row r="79" spans="1:4">
      <c r="A79" t="s">
        <v>744</v>
      </c>
      <c r="B79">
        <v>2005</v>
      </c>
      <c r="C79" t="s">
        <v>19</v>
      </c>
      <c r="D79">
        <v>0</v>
      </c>
    </row>
    <row r="80" spans="1:4">
      <c r="A80" t="s">
        <v>744</v>
      </c>
      <c r="B80">
        <v>2005</v>
      </c>
      <c r="C80" t="s">
        <v>20</v>
      </c>
      <c r="D80">
        <v>0</v>
      </c>
    </row>
    <row r="81" spans="1:4">
      <c r="A81" t="s">
        <v>744</v>
      </c>
      <c r="B81">
        <v>2004</v>
      </c>
      <c r="C81" t="s">
        <v>21</v>
      </c>
      <c r="D81">
        <v>0</v>
      </c>
    </row>
    <row r="82" spans="1:4">
      <c r="A82" t="s">
        <v>744</v>
      </c>
      <c r="B82">
        <v>2004</v>
      </c>
      <c r="C82" t="s">
        <v>8</v>
      </c>
      <c r="D82">
        <v>0</v>
      </c>
    </row>
    <row r="83" spans="1:4">
      <c r="A83" t="s">
        <v>744</v>
      </c>
      <c r="B83">
        <v>2004</v>
      </c>
      <c r="C83" t="s">
        <v>19</v>
      </c>
      <c r="D83">
        <v>0</v>
      </c>
    </row>
    <row r="84" spans="1:4">
      <c r="A84" t="s">
        <v>744</v>
      </c>
      <c r="B84">
        <v>2004</v>
      </c>
      <c r="C84" t="s">
        <v>20</v>
      </c>
      <c r="D84">
        <v>0</v>
      </c>
    </row>
    <row r="85" spans="1:4">
      <c r="A85" t="s">
        <v>744</v>
      </c>
      <c r="B85">
        <v>2003</v>
      </c>
      <c r="C85" t="s">
        <v>21</v>
      </c>
      <c r="D85">
        <v>0</v>
      </c>
    </row>
    <row r="86" spans="1:4">
      <c r="A86" t="s">
        <v>744</v>
      </c>
      <c r="B86">
        <v>2003</v>
      </c>
      <c r="C86" t="s">
        <v>8</v>
      </c>
      <c r="D86">
        <v>0</v>
      </c>
    </row>
    <row r="87" spans="1:4">
      <c r="A87" t="s">
        <v>744</v>
      </c>
      <c r="B87">
        <v>2003</v>
      </c>
      <c r="C87" t="s">
        <v>19</v>
      </c>
      <c r="D87">
        <v>0</v>
      </c>
    </row>
    <row r="88" spans="1:4">
      <c r="A88" t="s">
        <v>744</v>
      </c>
      <c r="B88">
        <v>2003</v>
      </c>
      <c r="C88" t="s">
        <v>20</v>
      </c>
      <c r="D88">
        <v>0</v>
      </c>
    </row>
    <row r="89" spans="1:4">
      <c r="A89" t="s">
        <v>202</v>
      </c>
      <c r="B89">
        <v>2024</v>
      </c>
      <c r="C89" t="s">
        <v>8</v>
      </c>
      <c r="D89">
        <v>1002</v>
      </c>
    </row>
    <row r="90" spans="1:4">
      <c r="A90" t="s">
        <v>202</v>
      </c>
      <c r="B90">
        <v>2024</v>
      </c>
      <c r="C90" t="s">
        <v>19</v>
      </c>
      <c r="D90">
        <v>1002</v>
      </c>
    </row>
    <row r="91" spans="1:4">
      <c r="A91" t="s">
        <v>202</v>
      </c>
      <c r="B91">
        <v>2024</v>
      </c>
      <c r="C91" t="s">
        <v>20</v>
      </c>
      <c r="D91">
        <v>1002</v>
      </c>
    </row>
    <row r="92" spans="1:4">
      <c r="A92" t="s">
        <v>202</v>
      </c>
      <c r="B92">
        <v>2023</v>
      </c>
      <c r="C92" t="s">
        <v>21</v>
      </c>
      <c r="D92">
        <v>1002</v>
      </c>
    </row>
    <row r="93" spans="1:4">
      <c r="A93" t="s">
        <v>202</v>
      </c>
      <c r="B93">
        <v>2023</v>
      </c>
      <c r="C93" t="s">
        <v>8</v>
      </c>
      <c r="D93">
        <v>1002</v>
      </c>
    </row>
    <row r="94" spans="1:4">
      <c r="A94" t="s">
        <v>202</v>
      </c>
      <c r="B94">
        <v>2023</v>
      </c>
      <c r="C94" t="s">
        <v>19</v>
      </c>
      <c r="D94">
        <v>1002</v>
      </c>
    </row>
    <row r="95" spans="1:4">
      <c r="A95" t="s">
        <v>202</v>
      </c>
      <c r="B95">
        <v>2023</v>
      </c>
      <c r="C95" t="s">
        <v>20</v>
      </c>
      <c r="D95">
        <v>1002</v>
      </c>
    </row>
    <row r="96" spans="1:4">
      <c r="A96" t="s">
        <v>202</v>
      </c>
      <c r="B96">
        <v>2022</v>
      </c>
      <c r="C96" t="s">
        <v>21</v>
      </c>
      <c r="D96">
        <v>1002</v>
      </c>
    </row>
    <row r="97" spans="1:4">
      <c r="A97" t="s">
        <v>202</v>
      </c>
      <c r="B97">
        <v>2022</v>
      </c>
      <c r="C97" t="s">
        <v>8</v>
      </c>
      <c r="D97">
        <v>1002</v>
      </c>
    </row>
    <row r="98" spans="1:4">
      <c r="A98" t="s">
        <v>202</v>
      </c>
      <c r="B98">
        <v>2022</v>
      </c>
      <c r="C98" t="s">
        <v>19</v>
      </c>
      <c r="D98">
        <v>1002</v>
      </c>
    </row>
    <row r="99" spans="1:4">
      <c r="A99" t="s">
        <v>202</v>
      </c>
      <c r="B99">
        <v>2022</v>
      </c>
      <c r="C99" t="s">
        <v>20</v>
      </c>
      <c r="D99">
        <v>1002</v>
      </c>
    </row>
    <row r="100" spans="1:4">
      <c r="A100" t="s">
        <v>202</v>
      </c>
      <c r="B100">
        <v>2021</v>
      </c>
      <c r="C100" t="s">
        <v>21</v>
      </c>
      <c r="D100">
        <v>1008</v>
      </c>
    </row>
    <row r="101" spans="1:4">
      <c r="A101" t="s">
        <v>202</v>
      </c>
      <c r="B101">
        <v>2021</v>
      </c>
      <c r="C101" t="s">
        <v>8</v>
      </c>
      <c r="D101">
        <v>1008</v>
      </c>
    </row>
    <row r="102" spans="1:4">
      <c r="A102" t="s">
        <v>202</v>
      </c>
      <c r="B102">
        <v>2021</v>
      </c>
      <c r="C102" t="s">
        <v>19</v>
      </c>
      <c r="D102">
        <v>1008</v>
      </c>
    </row>
    <row r="103" spans="1:4">
      <c r="A103" t="s">
        <v>202</v>
      </c>
      <c r="B103">
        <v>2021</v>
      </c>
      <c r="C103" t="s">
        <v>20</v>
      </c>
      <c r="D103">
        <v>1008</v>
      </c>
    </row>
    <row r="104" spans="1:4">
      <c r="A104" t="s">
        <v>202</v>
      </c>
      <c r="B104">
        <v>2020</v>
      </c>
      <c r="C104" t="s">
        <v>21</v>
      </c>
      <c r="D104">
        <v>1008</v>
      </c>
    </row>
    <row r="105" spans="1:4">
      <c r="A105" t="s">
        <v>202</v>
      </c>
      <c r="B105">
        <v>2020</v>
      </c>
      <c r="C105" t="s">
        <v>8</v>
      </c>
      <c r="D105">
        <v>1008</v>
      </c>
    </row>
    <row r="106" spans="1:4">
      <c r="A106" t="s">
        <v>202</v>
      </c>
      <c r="B106">
        <v>2020</v>
      </c>
      <c r="C106" t="s">
        <v>19</v>
      </c>
      <c r="D106">
        <v>1008</v>
      </c>
    </row>
    <row r="107" spans="1:4">
      <c r="A107" t="s">
        <v>202</v>
      </c>
      <c r="B107">
        <v>2020</v>
      </c>
      <c r="C107" t="s">
        <v>20</v>
      </c>
      <c r="D107">
        <v>1008</v>
      </c>
    </row>
    <row r="108" spans="1:4">
      <c r="A108" t="s">
        <v>202</v>
      </c>
      <c r="B108">
        <v>2019</v>
      </c>
      <c r="C108" t="s">
        <v>21</v>
      </c>
      <c r="D108">
        <v>1008</v>
      </c>
    </row>
    <row r="109" spans="1:4">
      <c r="A109" t="s">
        <v>202</v>
      </c>
      <c r="B109">
        <v>2019</v>
      </c>
      <c r="C109" t="s">
        <v>8</v>
      </c>
      <c r="D109">
        <v>1008</v>
      </c>
    </row>
    <row r="110" spans="1:4">
      <c r="A110" t="s">
        <v>202</v>
      </c>
      <c r="B110">
        <v>2019</v>
      </c>
      <c r="C110" t="s">
        <v>19</v>
      </c>
      <c r="D110">
        <v>1008</v>
      </c>
    </row>
    <row r="111" spans="1:4">
      <c r="A111" t="s">
        <v>202</v>
      </c>
      <c r="B111">
        <v>2019</v>
      </c>
      <c r="C111" t="s">
        <v>20</v>
      </c>
      <c r="D111">
        <v>1008</v>
      </c>
    </row>
    <row r="112" spans="1:4">
      <c r="A112" t="s">
        <v>202</v>
      </c>
      <c r="B112">
        <v>2018</v>
      </c>
      <c r="C112" t="s">
        <v>21</v>
      </c>
      <c r="D112">
        <v>1008</v>
      </c>
    </row>
    <row r="113" spans="1:4">
      <c r="A113" t="s">
        <v>202</v>
      </c>
      <c r="B113">
        <v>2018</v>
      </c>
      <c r="C113" t="s">
        <v>8</v>
      </c>
      <c r="D113">
        <v>150</v>
      </c>
    </row>
    <row r="114" spans="1:4">
      <c r="A114" t="s">
        <v>202</v>
      </c>
      <c r="B114">
        <v>2018</v>
      </c>
      <c r="C114" t="s">
        <v>19</v>
      </c>
      <c r="D114">
        <v>150</v>
      </c>
    </row>
    <row r="115" spans="1:4">
      <c r="A115" t="s">
        <v>202</v>
      </c>
      <c r="B115">
        <v>2018</v>
      </c>
      <c r="C115" t="s">
        <v>20</v>
      </c>
      <c r="D115">
        <v>150</v>
      </c>
    </row>
    <row r="116" spans="1:4">
      <c r="A116" t="s">
        <v>202</v>
      </c>
      <c r="B116">
        <v>2017</v>
      </c>
      <c r="C116" t="s">
        <v>21</v>
      </c>
      <c r="D116">
        <v>150</v>
      </c>
    </row>
    <row r="117" spans="1:4">
      <c r="A117" t="s">
        <v>202</v>
      </c>
      <c r="B117">
        <v>2017</v>
      </c>
      <c r="C117" t="s">
        <v>8</v>
      </c>
      <c r="D117">
        <v>150</v>
      </c>
    </row>
    <row r="118" spans="1:4">
      <c r="A118" t="s">
        <v>202</v>
      </c>
      <c r="B118">
        <v>2017</v>
      </c>
      <c r="C118" t="s">
        <v>19</v>
      </c>
      <c r="D118">
        <v>150</v>
      </c>
    </row>
    <row r="119" spans="1:4">
      <c r="A119" t="s">
        <v>202</v>
      </c>
      <c r="B119">
        <v>2017</v>
      </c>
      <c r="C119" t="s">
        <v>20</v>
      </c>
      <c r="D119">
        <v>150</v>
      </c>
    </row>
    <row r="120" spans="1:4">
      <c r="A120" t="s">
        <v>202</v>
      </c>
      <c r="B120">
        <v>2016</v>
      </c>
      <c r="C120" t="s">
        <v>21</v>
      </c>
      <c r="D120">
        <v>150</v>
      </c>
    </row>
    <row r="121" spans="1:4">
      <c r="A121" t="s">
        <v>202</v>
      </c>
      <c r="B121">
        <v>2016</v>
      </c>
      <c r="C121" t="s">
        <v>8</v>
      </c>
      <c r="D121">
        <v>150</v>
      </c>
    </row>
    <row r="122" spans="1:4">
      <c r="A122" t="s">
        <v>202</v>
      </c>
      <c r="B122">
        <v>2016</v>
      </c>
      <c r="C122" t="s">
        <v>19</v>
      </c>
      <c r="D122">
        <v>150</v>
      </c>
    </row>
    <row r="123" spans="1:4">
      <c r="A123" t="s">
        <v>202</v>
      </c>
      <c r="B123">
        <v>2016</v>
      </c>
      <c r="C123" t="s">
        <v>20</v>
      </c>
      <c r="D123">
        <v>150</v>
      </c>
    </row>
    <row r="124" spans="1:4">
      <c r="A124" t="s">
        <v>202</v>
      </c>
      <c r="B124">
        <v>2015</v>
      </c>
      <c r="C124" t="s">
        <v>21</v>
      </c>
      <c r="D124">
        <v>150</v>
      </c>
    </row>
    <row r="125" spans="1:4">
      <c r="A125" t="s">
        <v>202</v>
      </c>
      <c r="B125">
        <v>2015</v>
      </c>
      <c r="C125" t="s">
        <v>8</v>
      </c>
      <c r="D125">
        <v>150</v>
      </c>
    </row>
    <row r="126" spans="1:4">
      <c r="A126" t="s">
        <v>202</v>
      </c>
      <c r="B126">
        <v>2015</v>
      </c>
      <c r="C126" t="s">
        <v>19</v>
      </c>
      <c r="D126">
        <v>150</v>
      </c>
    </row>
    <row r="127" spans="1:4">
      <c r="A127" t="s">
        <v>202</v>
      </c>
      <c r="B127">
        <v>2015</v>
      </c>
      <c r="C127" t="s">
        <v>20</v>
      </c>
      <c r="D127">
        <v>150</v>
      </c>
    </row>
    <row r="128" spans="1:4">
      <c r="A128" t="s">
        <v>202</v>
      </c>
      <c r="B128">
        <v>2014</v>
      </c>
      <c r="C128" t="s">
        <v>21</v>
      </c>
      <c r="D128">
        <v>150</v>
      </c>
    </row>
    <row r="129" spans="1:4">
      <c r="A129" t="s">
        <v>202</v>
      </c>
      <c r="B129">
        <v>2014</v>
      </c>
      <c r="C129" t="s">
        <v>8</v>
      </c>
      <c r="D129">
        <v>150</v>
      </c>
    </row>
    <row r="130" spans="1:4">
      <c r="A130" t="s">
        <v>202</v>
      </c>
      <c r="B130">
        <v>2014</v>
      </c>
      <c r="C130" t="s">
        <v>19</v>
      </c>
      <c r="D130">
        <v>150</v>
      </c>
    </row>
    <row r="131" spans="1:4">
      <c r="A131" t="s">
        <v>202</v>
      </c>
      <c r="B131">
        <v>2014</v>
      </c>
      <c r="C131" t="s">
        <v>20</v>
      </c>
      <c r="D131">
        <v>150</v>
      </c>
    </row>
    <row r="132" spans="1:4">
      <c r="A132" t="s">
        <v>202</v>
      </c>
      <c r="B132">
        <v>2013</v>
      </c>
      <c r="C132" t="s">
        <v>21</v>
      </c>
      <c r="D132">
        <v>150</v>
      </c>
    </row>
    <row r="133" spans="1:4">
      <c r="A133" t="s">
        <v>202</v>
      </c>
      <c r="B133">
        <v>2013</v>
      </c>
      <c r="C133" t="s">
        <v>8</v>
      </c>
      <c r="D133">
        <v>150</v>
      </c>
    </row>
    <row r="134" spans="1:4">
      <c r="A134" t="s">
        <v>202</v>
      </c>
      <c r="B134">
        <v>2013</v>
      </c>
      <c r="C134" t="s">
        <v>19</v>
      </c>
      <c r="D134">
        <v>150</v>
      </c>
    </row>
    <row r="135" spans="1:4">
      <c r="A135" t="s">
        <v>202</v>
      </c>
      <c r="B135">
        <v>2013</v>
      </c>
      <c r="C135" t="s">
        <v>20</v>
      </c>
      <c r="D135">
        <v>150</v>
      </c>
    </row>
    <row r="136" spans="1:4">
      <c r="A136" t="s">
        <v>202</v>
      </c>
      <c r="B136">
        <v>2012</v>
      </c>
      <c r="C136" t="s">
        <v>21</v>
      </c>
      <c r="D136">
        <v>150</v>
      </c>
    </row>
    <row r="137" spans="1:4">
      <c r="A137" t="s">
        <v>202</v>
      </c>
      <c r="B137">
        <v>2012</v>
      </c>
      <c r="C137" t="s">
        <v>8</v>
      </c>
      <c r="D137">
        <v>150</v>
      </c>
    </row>
    <row r="138" spans="1:4">
      <c r="A138" t="s">
        <v>202</v>
      </c>
      <c r="B138">
        <v>2012</v>
      </c>
      <c r="C138" t="s">
        <v>19</v>
      </c>
      <c r="D138">
        <v>75</v>
      </c>
    </row>
    <row r="139" spans="1:4">
      <c r="A139" t="s">
        <v>202</v>
      </c>
      <c r="B139">
        <v>2012</v>
      </c>
      <c r="C139" t="s">
        <v>20</v>
      </c>
      <c r="D139">
        <v>75</v>
      </c>
    </row>
    <row r="140" spans="1:4">
      <c r="A140" t="s">
        <v>202</v>
      </c>
      <c r="B140">
        <v>2011</v>
      </c>
      <c r="C140" t="s">
        <v>21</v>
      </c>
      <c r="D140">
        <v>0</v>
      </c>
    </row>
    <row r="141" spans="1:4">
      <c r="A141" t="s">
        <v>202</v>
      </c>
      <c r="B141">
        <v>2011</v>
      </c>
      <c r="C141" t="s">
        <v>8</v>
      </c>
      <c r="D141">
        <v>0</v>
      </c>
    </row>
    <row r="142" spans="1:4">
      <c r="A142" t="s">
        <v>202</v>
      </c>
      <c r="B142">
        <v>2011</v>
      </c>
      <c r="C142" t="s">
        <v>19</v>
      </c>
      <c r="D142">
        <v>0</v>
      </c>
    </row>
    <row r="143" spans="1:4">
      <c r="A143" t="s">
        <v>202</v>
      </c>
      <c r="B143">
        <v>2011</v>
      </c>
      <c r="C143" t="s">
        <v>20</v>
      </c>
      <c r="D143">
        <v>0</v>
      </c>
    </row>
    <row r="144" spans="1:4">
      <c r="A144" t="s">
        <v>202</v>
      </c>
      <c r="B144">
        <v>2010</v>
      </c>
      <c r="C144" t="s">
        <v>21</v>
      </c>
      <c r="D144">
        <v>0</v>
      </c>
    </row>
    <row r="145" spans="1:4">
      <c r="A145" t="s">
        <v>202</v>
      </c>
      <c r="B145">
        <v>2010</v>
      </c>
      <c r="C145" t="s">
        <v>8</v>
      </c>
      <c r="D145">
        <v>0</v>
      </c>
    </row>
    <row r="146" spans="1:4">
      <c r="A146" t="s">
        <v>202</v>
      </c>
      <c r="B146">
        <v>2010</v>
      </c>
      <c r="C146" t="s">
        <v>19</v>
      </c>
      <c r="D146">
        <v>0</v>
      </c>
    </row>
    <row r="147" spans="1:4">
      <c r="A147" t="s">
        <v>202</v>
      </c>
      <c r="B147">
        <v>2010</v>
      </c>
      <c r="C147" t="s">
        <v>20</v>
      </c>
      <c r="D147">
        <v>0</v>
      </c>
    </row>
    <row r="148" spans="1:4">
      <c r="A148" t="s">
        <v>202</v>
      </c>
      <c r="B148">
        <v>2009</v>
      </c>
      <c r="C148" t="s">
        <v>21</v>
      </c>
      <c r="D148">
        <v>0</v>
      </c>
    </row>
    <row r="149" spans="1:4">
      <c r="A149" t="s">
        <v>202</v>
      </c>
      <c r="B149">
        <v>2009</v>
      </c>
      <c r="C149" t="s">
        <v>8</v>
      </c>
      <c r="D149">
        <v>0</v>
      </c>
    </row>
    <row r="150" spans="1:4">
      <c r="A150" t="s">
        <v>202</v>
      </c>
      <c r="B150">
        <v>2009</v>
      </c>
      <c r="C150" t="s">
        <v>19</v>
      </c>
      <c r="D150">
        <v>0</v>
      </c>
    </row>
    <row r="151" spans="1:4">
      <c r="A151" t="s">
        <v>202</v>
      </c>
      <c r="B151">
        <v>2009</v>
      </c>
      <c r="C151" t="s">
        <v>20</v>
      </c>
      <c r="D151">
        <v>0</v>
      </c>
    </row>
    <row r="152" spans="1:4">
      <c r="A152" t="s">
        <v>202</v>
      </c>
      <c r="B152">
        <v>2008</v>
      </c>
      <c r="C152" t="s">
        <v>21</v>
      </c>
      <c r="D152">
        <v>0</v>
      </c>
    </row>
    <row r="153" spans="1:4">
      <c r="A153" t="s">
        <v>202</v>
      </c>
      <c r="B153">
        <v>2008</v>
      </c>
      <c r="C153" t="s">
        <v>8</v>
      </c>
      <c r="D153">
        <v>0</v>
      </c>
    </row>
    <row r="154" spans="1:4">
      <c r="A154" t="s">
        <v>202</v>
      </c>
      <c r="B154">
        <v>2008</v>
      </c>
      <c r="C154" t="s">
        <v>19</v>
      </c>
      <c r="D154">
        <v>0</v>
      </c>
    </row>
    <row r="155" spans="1:4">
      <c r="A155" t="s">
        <v>202</v>
      </c>
      <c r="B155">
        <v>2008</v>
      </c>
      <c r="C155" t="s">
        <v>20</v>
      </c>
      <c r="D155">
        <v>0</v>
      </c>
    </row>
    <row r="156" spans="1:4">
      <c r="A156" t="s">
        <v>202</v>
      </c>
      <c r="B156">
        <v>2007</v>
      </c>
      <c r="C156" t="s">
        <v>21</v>
      </c>
      <c r="D156">
        <v>0</v>
      </c>
    </row>
    <row r="157" spans="1:4">
      <c r="A157" t="s">
        <v>202</v>
      </c>
      <c r="B157">
        <v>2007</v>
      </c>
      <c r="C157" t="s">
        <v>8</v>
      </c>
      <c r="D157">
        <v>0</v>
      </c>
    </row>
    <row r="158" spans="1:4">
      <c r="A158" t="s">
        <v>202</v>
      </c>
      <c r="B158">
        <v>2007</v>
      </c>
      <c r="C158" t="s">
        <v>19</v>
      </c>
      <c r="D158">
        <v>0</v>
      </c>
    </row>
    <row r="159" spans="1:4">
      <c r="A159" t="s">
        <v>202</v>
      </c>
      <c r="B159">
        <v>2007</v>
      </c>
      <c r="C159" t="s">
        <v>20</v>
      </c>
      <c r="D159">
        <v>0</v>
      </c>
    </row>
    <row r="160" spans="1:4">
      <c r="A160" t="s">
        <v>202</v>
      </c>
      <c r="B160">
        <v>2006</v>
      </c>
      <c r="C160" t="s">
        <v>21</v>
      </c>
      <c r="D160">
        <v>0</v>
      </c>
    </row>
    <row r="161" spans="1:4">
      <c r="A161" t="s">
        <v>202</v>
      </c>
      <c r="B161">
        <v>2006</v>
      </c>
      <c r="C161" t="s">
        <v>8</v>
      </c>
      <c r="D161">
        <v>0</v>
      </c>
    </row>
    <row r="162" spans="1:4">
      <c r="A162" t="s">
        <v>202</v>
      </c>
      <c r="B162">
        <v>2006</v>
      </c>
      <c r="C162" t="s">
        <v>19</v>
      </c>
      <c r="D162">
        <v>0</v>
      </c>
    </row>
    <row r="163" spans="1:4">
      <c r="A163" t="s">
        <v>202</v>
      </c>
      <c r="B163">
        <v>2006</v>
      </c>
      <c r="C163" t="s">
        <v>20</v>
      </c>
      <c r="D163">
        <v>0</v>
      </c>
    </row>
    <row r="164" spans="1:4">
      <c r="A164" t="s">
        <v>202</v>
      </c>
      <c r="B164">
        <v>2005</v>
      </c>
      <c r="C164" t="s">
        <v>21</v>
      </c>
      <c r="D164">
        <v>0</v>
      </c>
    </row>
    <row r="165" spans="1:4">
      <c r="A165" t="s">
        <v>202</v>
      </c>
      <c r="B165">
        <v>2005</v>
      </c>
      <c r="C165" t="s">
        <v>8</v>
      </c>
      <c r="D165">
        <v>0</v>
      </c>
    </row>
    <row r="166" spans="1:4">
      <c r="A166" t="s">
        <v>202</v>
      </c>
      <c r="B166">
        <v>2005</v>
      </c>
      <c r="C166" t="s">
        <v>19</v>
      </c>
      <c r="D166">
        <v>0</v>
      </c>
    </row>
    <row r="167" spans="1:4">
      <c r="A167" t="s">
        <v>202</v>
      </c>
      <c r="B167">
        <v>2005</v>
      </c>
      <c r="C167" t="s">
        <v>20</v>
      </c>
      <c r="D167">
        <v>0</v>
      </c>
    </row>
    <row r="168" spans="1:4">
      <c r="A168" t="s">
        <v>202</v>
      </c>
      <c r="B168">
        <v>2004</v>
      </c>
      <c r="C168" t="s">
        <v>21</v>
      </c>
      <c r="D168">
        <v>0</v>
      </c>
    </row>
    <row r="169" spans="1:4">
      <c r="A169" t="s">
        <v>202</v>
      </c>
      <c r="B169">
        <v>2004</v>
      </c>
      <c r="C169" t="s">
        <v>8</v>
      </c>
      <c r="D169">
        <v>0</v>
      </c>
    </row>
    <row r="170" spans="1:4">
      <c r="A170" t="s">
        <v>202</v>
      </c>
      <c r="B170">
        <v>2004</v>
      </c>
      <c r="C170" t="s">
        <v>19</v>
      </c>
      <c r="D170">
        <v>0</v>
      </c>
    </row>
    <row r="171" spans="1:4">
      <c r="A171" t="s">
        <v>202</v>
      </c>
      <c r="B171">
        <v>2004</v>
      </c>
      <c r="C171" t="s">
        <v>20</v>
      </c>
      <c r="D171">
        <v>0</v>
      </c>
    </row>
    <row r="172" spans="1:4">
      <c r="A172" t="s">
        <v>202</v>
      </c>
      <c r="B172">
        <v>2003</v>
      </c>
      <c r="C172" t="s">
        <v>21</v>
      </c>
      <c r="D172">
        <v>0</v>
      </c>
    </row>
    <row r="173" spans="1:4">
      <c r="A173" t="s">
        <v>202</v>
      </c>
      <c r="B173">
        <v>2003</v>
      </c>
      <c r="C173" t="s">
        <v>8</v>
      </c>
      <c r="D173">
        <v>0</v>
      </c>
    </row>
    <row r="174" spans="1:4">
      <c r="A174" t="s">
        <v>202</v>
      </c>
      <c r="B174">
        <v>2003</v>
      </c>
      <c r="C174" t="s">
        <v>19</v>
      </c>
      <c r="D174">
        <v>0</v>
      </c>
    </row>
    <row r="175" spans="1:4">
      <c r="A175" t="s">
        <v>202</v>
      </c>
      <c r="B175">
        <v>2003</v>
      </c>
      <c r="C175" t="s">
        <v>20</v>
      </c>
      <c r="D175">
        <v>0</v>
      </c>
    </row>
    <row r="176" spans="1:4">
      <c r="A176" t="s">
        <v>203</v>
      </c>
      <c r="B176">
        <v>2024</v>
      </c>
      <c r="C176" t="s">
        <v>8</v>
      </c>
      <c r="D176">
        <v>3205.3238000000001</v>
      </c>
    </row>
    <row r="177" spans="1:4">
      <c r="A177" t="s">
        <v>203</v>
      </c>
      <c r="B177">
        <v>2024</v>
      </c>
      <c r="C177" t="s">
        <v>19</v>
      </c>
      <c r="D177">
        <v>2989.46</v>
      </c>
    </row>
    <row r="178" spans="1:4">
      <c r="A178" t="s">
        <v>203</v>
      </c>
      <c r="B178">
        <v>2024</v>
      </c>
      <c r="C178" t="s">
        <v>20</v>
      </c>
      <c r="D178">
        <v>2875.46</v>
      </c>
    </row>
    <row r="179" spans="1:4">
      <c r="A179" t="s">
        <v>203</v>
      </c>
      <c r="B179">
        <v>2023</v>
      </c>
      <c r="C179" t="s">
        <v>21</v>
      </c>
      <c r="D179">
        <v>2875.46</v>
      </c>
    </row>
    <row r="180" spans="1:4">
      <c r="A180" t="s">
        <v>203</v>
      </c>
      <c r="B180">
        <v>2023</v>
      </c>
      <c r="C180" t="s">
        <v>8</v>
      </c>
      <c r="D180">
        <v>2574.96</v>
      </c>
    </row>
    <row r="181" spans="1:4">
      <c r="A181" t="s">
        <v>203</v>
      </c>
      <c r="B181">
        <v>2023</v>
      </c>
      <c r="C181" t="s">
        <v>19</v>
      </c>
      <c r="D181">
        <v>2348.36</v>
      </c>
    </row>
    <row r="182" spans="1:4">
      <c r="A182" t="s">
        <v>203</v>
      </c>
      <c r="B182">
        <v>2023</v>
      </c>
      <c r="C182" t="s">
        <v>20</v>
      </c>
      <c r="D182">
        <v>2348.36</v>
      </c>
    </row>
    <row r="183" spans="1:4">
      <c r="A183" t="s">
        <v>203</v>
      </c>
      <c r="B183">
        <v>2022</v>
      </c>
      <c r="C183" t="s">
        <v>21</v>
      </c>
      <c r="D183">
        <v>2348.36</v>
      </c>
    </row>
    <row r="184" spans="1:4">
      <c r="A184" t="s">
        <v>203</v>
      </c>
      <c r="B184">
        <v>2022</v>
      </c>
      <c r="C184" t="s">
        <v>8</v>
      </c>
      <c r="D184">
        <v>2348.36</v>
      </c>
    </row>
    <row r="185" spans="1:4">
      <c r="A185" t="s">
        <v>203</v>
      </c>
      <c r="B185">
        <v>2022</v>
      </c>
      <c r="C185" t="s">
        <v>19</v>
      </c>
      <c r="D185">
        <v>2348.36</v>
      </c>
    </row>
    <row r="186" spans="1:4">
      <c r="A186" t="s">
        <v>203</v>
      </c>
      <c r="B186">
        <v>2022</v>
      </c>
      <c r="C186" t="s">
        <v>20</v>
      </c>
      <c r="D186">
        <v>2348.36</v>
      </c>
    </row>
    <row r="187" spans="1:4">
      <c r="A187" t="s">
        <v>203</v>
      </c>
      <c r="B187">
        <v>2021</v>
      </c>
      <c r="C187" t="s">
        <v>21</v>
      </c>
      <c r="D187">
        <v>2387.7000000000003</v>
      </c>
    </row>
    <row r="188" spans="1:4">
      <c r="A188" t="s">
        <v>203</v>
      </c>
      <c r="B188">
        <v>2021</v>
      </c>
      <c r="C188" t="s">
        <v>8</v>
      </c>
      <c r="D188">
        <v>2387.7000000000003</v>
      </c>
    </row>
    <row r="189" spans="1:4">
      <c r="A189" t="s">
        <v>203</v>
      </c>
      <c r="B189">
        <v>2021</v>
      </c>
      <c r="C189" t="s">
        <v>19</v>
      </c>
      <c r="D189">
        <v>2057.3000000000002</v>
      </c>
    </row>
    <row r="190" spans="1:4">
      <c r="A190" t="s">
        <v>203</v>
      </c>
      <c r="B190">
        <v>2021</v>
      </c>
      <c r="C190" t="s">
        <v>20</v>
      </c>
      <c r="D190">
        <v>2057.3000000000002</v>
      </c>
    </row>
    <row r="191" spans="1:4">
      <c r="A191" t="s">
        <v>203</v>
      </c>
      <c r="B191">
        <v>2020</v>
      </c>
      <c r="C191" t="s">
        <v>21</v>
      </c>
      <c r="D191">
        <v>2057.3000000000002</v>
      </c>
    </row>
    <row r="192" spans="1:4">
      <c r="A192" t="s">
        <v>203</v>
      </c>
      <c r="B192">
        <v>2020</v>
      </c>
      <c r="C192" t="s">
        <v>8</v>
      </c>
      <c r="D192">
        <v>2057.3000000000002</v>
      </c>
    </row>
    <row r="193" spans="1:4">
      <c r="A193" t="s">
        <v>203</v>
      </c>
      <c r="B193">
        <v>2020</v>
      </c>
      <c r="C193" t="s">
        <v>19</v>
      </c>
      <c r="D193">
        <v>2057.3000000000002</v>
      </c>
    </row>
    <row r="194" spans="1:4">
      <c r="A194" t="s">
        <v>203</v>
      </c>
      <c r="B194">
        <v>2020</v>
      </c>
      <c r="C194" t="s">
        <v>20</v>
      </c>
      <c r="D194">
        <v>1945.8</v>
      </c>
    </row>
    <row r="195" spans="1:4">
      <c r="A195" t="s">
        <v>203</v>
      </c>
      <c r="B195">
        <v>2019</v>
      </c>
      <c r="C195" t="s">
        <v>21</v>
      </c>
      <c r="D195">
        <v>1945.8</v>
      </c>
    </row>
    <row r="196" spans="1:4">
      <c r="A196" t="s">
        <v>203</v>
      </c>
      <c r="B196">
        <v>2019</v>
      </c>
      <c r="C196" t="s">
        <v>8</v>
      </c>
      <c r="D196">
        <v>1846.6</v>
      </c>
    </row>
    <row r="197" spans="1:4">
      <c r="A197" t="s">
        <v>203</v>
      </c>
      <c r="B197">
        <v>2019</v>
      </c>
      <c r="C197" t="s">
        <v>19</v>
      </c>
      <c r="D197">
        <v>1846.6</v>
      </c>
    </row>
    <row r="198" spans="1:4">
      <c r="A198" t="s">
        <v>203</v>
      </c>
      <c r="B198">
        <v>2019</v>
      </c>
      <c r="C198" t="s">
        <v>20</v>
      </c>
      <c r="D198">
        <v>1845.7</v>
      </c>
    </row>
    <row r="199" spans="1:4">
      <c r="A199" t="s">
        <v>203</v>
      </c>
      <c r="B199">
        <v>2018</v>
      </c>
      <c r="C199" t="s">
        <v>21</v>
      </c>
      <c r="D199">
        <v>1526.6</v>
      </c>
    </row>
    <row r="200" spans="1:4">
      <c r="A200" t="s">
        <v>203</v>
      </c>
      <c r="B200">
        <v>2018</v>
      </c>
      <c r="C200" t="s">
        <v>8</v>
      </c>
      <c r="D200">
        <v>1441.7</v>
      </c>
    </row>
    <row r="201" spans="1:4">
      <c r="A201" t="s">
        <v>203</v>
      </c>
      <c r="B201">
        <v>2018</v>
      </c>
      <c r="C201" t="s">
        <v>19</v>
      </c>
      <c r="D201">
        <v>1441.7</v>
      </c>
    </row>
    <row r="202" spans="1:4">
      <c r="A202" t="s">
        <v>203</v>
      </c>
      <c r="B202">
        <v>2018</v>
      </c>
      <c r="C202" t="s">
        <v>20</v>
      </c>
      <c r="D202">
        <v>1441.7</v>
      </c>
    </row>
    <row r="203" spans="1:4">
      <c r="A203" t="s">
        <v>203</v>
      </c>
      <c r="B203">
        <v>2017</v>
      </c>
      <c r="C203" t="s">
        <v>21</v>
      </c>
      <c r="D203">
        <v>1441.7</v>
      </c>
    </row>
    <row r="204" spans="1:4">
      <c r="A204" t="s">
        <v>203</v>
      </c>
      <c r="B204">
        <v>2017</v>
      </c>
      <c r="C204" t="s">
        <v>8</v>
      </c>
      <c r="D204">
        <v>1441.7</v>
      </c>
    </row>
    <row r="205" spans="1:4">
      <c r="A205" t="s">
        <v>203</v>
      </c>
      <c r="B205">
        <v>2017</v>
      </c>
      <c r="C205" t="s">
        <v>19</v>
      </c>
      <c r="D205">
        <v>1441.7</v>
      </c>
    </row>
    <row r="206" spans="1:4">
      <c r="A206" t="s">
        <v>203</v>
      </c>
      <c r="B206">
        <v>2017</v>
      </c>
      <c r="C206" t="s">
        <v>20</v>
      </c>
      <c r="D206">
        <v>1441.7</v>
      </c>
    </row>
    <row r="207" spans="1:4">
      <c r="A207" t="s">
        <v>203</v>
      </c>
      <c r="B207">
        <v>2016</v>
      </c>
      <c r="C207" t="s">
        <v>21</v>
      </c>
      <c r="D207">
        <v>1441.7</v>
      </c>
    </row>
    <row r="208" spans="1:4">
      <c r="A208" t="s">
        <v>203</v>
      </c>
      <c r="B208">
        <v>2016</v>
      </c>
      <c r="C208" t="s">
        <v>8</v>
      </c>
      <c r="D208">
        <v>1441.7</v>
      </c>
    </row>
    <row r="209" spans="1:4">
      <c r="A209" t="s">
        <v>203</v>
      </c>
      <c r="B209">
        <v>2016</v>
      </c>
      <c r="C209" t="s">
        <v>19</v>
      </c>
      <c r="D209">
        <v>1441.7</v>
      </c>
    </row>
    <row r="210" spans="1:4">
      <c r="A210" t="s">
        <v>203</v>
      </c>
      <c r="B210">
        <v>2016</v>
      </c>
      <c r="C210" t="s">
        <v>20</v>
      </c>
      <c r="D210">
        <v>1441.7</v>
      </c>
    </row>
    <row r="211" spans="1:4">
      <c r="A211" t="s">
        <v>203</v>
      </c>
      <c r="B211">
        <v>2015</v>
      </c>
      <c r="C211" t="s">
        <v>21</v>
      </c>
      <c r="D211">
        <v>1441.7</v>
      </c>
    </row>
    <row r="212" spans="1:4">
      <c r="A212" t="s">
        <v>203</v>
      </c>
      <c r="B212">
        <v>2015</v>
      </c>
      <c r="C212" t="s">
        <v>8</v>
      </c>
      <c r="D212">
        <v>1441.7</v>
      </c>
    </row>
    <row r="213" spans="1:4">
      <c r="A213" t="s">
        <v>203</v>
      </c>
      <c r="B213">
        <v>2015</v>
      </c>
      <c r="C213" t="s">
        <v>19</v>
      </c>
      <c r="D213">
        <v>1441.7</v>
      </c>
    </row>
    <row r="214" spans="1:4">
      <c r="A214" t="s">
        <v>203</v>
      </c>
      <c r="B214">
        <v>2015</v>
      </c>
      <c r="C214" t="s">
        <v>20</v>
      </c>
      <c r="D214">
        <v>1441.7</v>
      </c>
    </row>
    <row r="215" spans="1:4">
      <c r="A215" t="s">
        <v>203</v>
      </c>
      <c r="B215">
        <v>2014</v>
      </c>
      <c r="C215" t="s">
        <v>21</v>
      </c>
      <c r="D215">
        <v>1441.7</v>
      </c>
    </row>
    <row r="216" spans="1:4">
      <c r="A216" t="s">
        <v>203</v>
      </c>
      <c r="B216">
        <v>2014</v>
      </c>
      <c r="C216" t="s">
        <v>8</v>
      </c>
      <c r="D216">
        <v>1441.7</v>
      </c>
    </row>
    <row r="217" spans="1:4">
      <c r="A217" t="s">
        <v>203</v>
      </c>
      <c r="B217">
        <v>2014</v>
      </c>
      <c r="C217" t="s">
        <v>19</v>
      </c>
      <c r="D217">
        <v>1441.7</v>
      </c>
    </row>
    <row r="218" spans="1:4">
      <c r="A218" t="s">
        <v>203</v>
      </c>
      <c r="B218">
        <v>2014</v>
      </c>
      <c r="C218" t="s">
        <v>20</v>
      </c>
      <c r="D218">
        <v>1440.9</v>
      </c>
    </row>
    <row r="219" spans="1:4">
      <c r="A219" t="s">
        <v>203</v>
      </c>
      <c r="B219">
        <v>2013</v>
      </c>
      <c r="C219" t="s">
        <v>21</v>
      </c>
      <c r="D219">
        <v>1440.9</v>
      </c>
    </row>
    <row r="220" spans="1:4">
      <c r="A220" t="s">
        <v>203</v>
      </c>
      <c r="B220">
        <v>2013</v>
      </c>
      <c r="C220" t="s">
        <v>8</v>
      </c>
      <c r="D220">
        <v>1440.9</v>
      </c>
    </row>
    <row r="221" spans="1:4">
      <c r="A221" t="s">
        <v>203</v>
      </c>
      <c r="B221">
        <v>2013</v>
      </c>
      <c r="C221" t="s">
        <v>19</v>
      </c>
      <c r="D221">
        <v>1430</v>
      </c>
    </row>
    <row r="222" spans="1:4">
      <c r="A222" t="s">
        <v>203</v>
      </c>
      <c r="B222">
        <v>2013</v>
      </c>
      <c r="C222" t="s">
        <v>20</v>
      </c>
      <c r="D222">
        <v>1368.4</v>
      </c>
    </row>
    <row r="223" spans="1:4">
      <c r="A223" t="s">
        <v>203</v>
      </c>
      <c r="B223">
        <v>2012</v>
      </c>
      <c r="C223" t="s">
        <v>21</v>
      </c>
      <c r="D223">
        <v>1368.4</v>
      </c>
    </row>
    <row r="224" spans="1:4">
      <c r="A224" t="s">
        <v>203</v>
      </c>
      <c r="B224">
        <v>2012</v>
      </c>
      <c r="C224" t="s">
        <v>8</v>
      </c>
      <c r="D224">
        <v>1368.4</v>
      </c>
    </row>
    <row r="225" spans="1:4">
      <c r="A225" t="s">
        <v>203</v>
      </c>
      <c r="B225">
        <v>2012</v>
      </c>
      <c r="C225" t="s">
        <v>19</v>
      </c>
      <c r="D225">
        <v>1419</v>
      </c>
    </row>
    <row r="226" spans="1:4">
      <c r="A226" t="s">
        <v>203</v>
      </c>
      <c r="B226">
        <v>2012</v>
      </c>
      <c r="C226" t="s">
        <v>20</v>
      </c>
      <c r="D226">
        <v>1413</v>
      </c>
    </row>
    <row r="227" spans="1:4">
      <c r="A227" t="s">
        <v>203</v>
      </c>
      <c r="B227">
        <v>2011</v>
      </c>
      <c r="C227" t="s">
        <v>21</v>
      </c>
      <c r="D227">
        <v>1130</v>
      </c>
    </row>
    <row r="228" spans="1:4">
      <c r="A228" t="s">
        <v>203</v>
      </c>
      <c r="B228">
        <v>2011</v>
      </c>
      <c r="C228" t="s">
        <v>8</v>
      </c>
      <c r="D228">
        <v>1130</v>
      </c>
    </row>
    <row r="229" spans="1:4">
      <c r="A229" t="s">
        <v>203</v>
      </c>
      <c r="B229">
        <v>2011</v>
      </c>
      <c r="C229" t="s">
        <v>19</v>
      </c>
      <c r="D229">
        <v>1130</v>
      </c>
    </row>
    <row r="230" spans="1:4">
      <c r="A230" t="s">
        <v>203</v>
      </c>
      <c r="B230">
        <v>2011</v>
      </c>
      <c r="C230" t="s">
        <v>20</v>
      </c>
      <c r="D230">
        <v>1130</v>
      </c>
    </row>
    <row r="231" spans="1:4">
      <c r="A231" t="s">
        <v>203</v>
      </c>
      <c r="B231">
        <v>2010</v>
      </c>
      <c r="C231" t="s">
        <v>21</v>
      </c>
      <c r="D231">
        <v>1130</v>
      </c>
    </row>
    <row r="232" spans="1:4">
      <c r="A232" t="s">
        <v>203</v>
      </c>
      <c r="B232">
        <v>2010</v>
      </c>
      <c r="C232" t="s">
        <v>8</v>
      </c>
      <c r="D232">
        <v>1130</v>
      </c>
    </row>
    <row r="233" spans="1:4">
      <c r="A233" t="s">
        <v>203</v>
      </c>
      <c r="B233">
        <v>2010</v>
      </c>
      <c r="C233" t="s">
        <v>19</v>
      </c>
      <c r="D233">
        <v>1130</v>
      </c>
    </row>
    <row r="234" spans="1:4">
      <c r="A234" t="s">
        <v>203</v>
      </c>
      <c r="B234">
        <v>2010</v>
      </c>
      <c r="C234" t="s">
        <v>20</v>
      </c>
      <c r="D234">
        <v>1130</v>
      </c>
    </row>
    <row r="235" spans="1:4">
      <c r="A235" t="s">
        <v>203</v>
      </c>
      <c r="B235">
        <v>2009</v>
      </c>
      <c r="C235" t="s">
        <v>21</v>
      </c>
      <c r="D235">
        <v>1130</v>
      </c>
    </row>
    <row r="236" spans="1:4">
      <c r="A236" t="s">
        <v>203</v>
      </c>
      <c r="B236">
        <v>2009</v>
      </c>
      <c r="C236" t="s">
        <v>8</v>
      </c>
      <c r="D236">
        <v>1130</v>
      </c>
    </row>
    <row r="237" spans="1:4">
      <c r="A237" t="s">
        <v>203</v>
      </c>
      <c r="B237">
        <v>2009</v>
      </c>
      <c r="C237" t="s">
        <v>19</v>
      </c>
      <c r="D237">
        <v>1130</v>
      </c>
    </row>
    <row r="238" spans="1:4">
      <c r="A238" t="s">
        <v>203</v>
      </c>
      <c r="B238">
        <v>2009</v>
      </c>
      <c r="C238" t="s">
        <v>20</v>
      </c>
      <c r="D238">
        <v>1130</v>
      </c>
    </row>
    <row r="239" spans="1:4">
      <c r="A239" t="s">
        <v>203</v>
      </c>
      <c r="B239">
        <v>2008</v>
      </c>
      <c r="C239" t="s">
        <v>21</v>
      </c>
      <c r="D239">
        <v>1130</v>
      </c>
    </row>
    <row r="240" spans="1:4">
      <c r="A240" t="s">
        <v>203</v>
      </c>
      <c r="B240">
        <v>2008</v>
      </c>
      <c r="C240" t="s">
        <v>8</v>
      </c>
      <c r="D240">
        <v>1130</v>
      </c>
    </row>
    <row r="241" spans="1:4">
      <c r="A241" t="s">
        <v>203</v>
      </c>
      <c r="B241">
        <v>2008</v>
      </c>
      <c r="C241" t="s">
        <v>19</v>
      </c>
      <c r="D241">
        <v>1130</v>
      </c>
    </row>
    <row r="242" spans="1:4">
      <c r="A242" t="s">
        <v>203</v>
      </c>
      <c r="B242">
        <v>2008</v>
      </c>
      <c r="C242" t="s">
        <v>20</v>
      </c>
      <c r="D242">
        <v>1130</v>
      </c>
    </row>
    <row r="243" spans="1:4">
      <c r="A243" t="s">
        <v>203</v>
      </c>
      <c r="B243">
        <v>2007</v>
      </c>
      <c r="C243" t="s">
        <v>21</v>
      </c>
      <c r="D243">
        <v>1130</v>
      </c>
    </row>
    <row r="244" spans="1:4">
      <c r="A244" t="s">
        <v>203</v>
      </c>
      <c r="B244">
        <v>2007</v>
      </c>
      <c r="C244" t="s">
        <v>8</v>
      </c>
      <c r="D244">
        <v>1130</v>
      </c>
    </row>
    <row r="245" spans="1:4">
      <c r="A245" t="s">
        <v>203</v>
      </c>
      <c r="B245">
        <v>2007</v>
      </c>
      <c r="C245" t="s">
        <v>19</v>
      </c>
      <c r="D245">
        <v>1130</v>
      </c>
    </row>
    <row r="246" spans="1:4">
      <c r="A246" t="s">
        <v>203</v>
      </c>
      <c r="B246">
        <v>2007</v>
      </c>
      <c r="C246" t="s">
        <v>20</v>
      </c>
      <c r="D246">
        <v>1130</v>
      </c>
    </row>
    <row r="247" spans="1:4">
      <c r="A247" t="s">
        <v>203</v>
      </c>
      <c r="B247">
        <v>2006</v>
      </c>
      <c r="C247" t="s">
        <v>21</v>
      </c>
      <c r="D247">
        <v>1130</v>
      </c>
    </row>
    <row r="248" spans="1:4">
      <c r="A248" t="s">
        <v>203</v>
      </c>
      <c r="B248">
        <v>2006</v>
      </c>
      <c r="C248" t="s">
        <v>8</v>
      </c>
      <c r="D248">
        <v>1130</v>
      </c>
    </row>
    <row r="249" spans="1:4">
      <c r="A249" t="s">
        <v>203</v>
      </c>
      <c r="B249">
        <v>2006</v>
      </c>
      <c r="C249" t="s">
        <v>19</v>
      </c>
      <c r="D249">
        <v>1130</v>
      </c>
    </row>
    <row r="250" spans="1:4">
      <c r="A250" t="s">
        <v>203</v>
      </c>
      <c r="B250">
        <v>2006</v>
      </c>
      <c r="C250" t="s">
        <v>20</v>
      </c>
      <c r="D250">
        <v>1130</v>
      </c>
    </row>
    <row r="251" spans="1:4">
      <c r="A251" t="s">
        <v>203</v>
      </c>
      <c r="B251">
        <v>2005</v>
      </c>
      <c r="C251" t="s">
        <v>21</v>
      </c>
      <c r="D251">
        <v>1130</v>
      </c>
    </row>
    <row r="252" spans="1:4">
      <c r="A252" t="s">
        <v>203</v>
      </c>
      <c r="B252">
        <v>2005</v>
      </c>
      <c r="C252" t="s">
        <v>8</v>
      </c>
      <c r="D252">
        <v>1130</v>
      </c>
    </row>
    <row r="253" spans="1:4">
      <c r="A253" t="s">
        <v>203</v>
      </c>
      <c r="B253">
        <v>2005</v>
      </c>
      <c r="C253" t="s">
        <v>19</v>
      </c>
      <c r="D253">
        <v>1130</v>
      </c>
    </row>
    <row r="254" spans="1:4">
      <c r="A254" t="s">
        <v>203</v>
      </c>
      <c r="B254">
        <v>2005</v>
      </c>
      <c r="C254" t="s">
        <v>20</v>
      </c>
      <c r="D254">
        <v>1130</v>
      </c>
    </row>
    <row r="255" spans="1:4">
      <c r="A255" t="s">
        <v>203</v>
      </c>
      <c r="B255">
        <v>2004</v>
      </c>
      <c r="C255" t="s">
        <v>21</v>
      </c>
      <c r="D255">
        <v>1130</v>
      </c>
    </row>
    <row r="256" spans="1:4">
      <c r="A256" t="s">
        <v>203</v>
      </c>
      <c r="B256">
        <v>2004</v>
      </c>
      <c r="C256" t="s">
        <v>8</v>
      </c>
      <c r="D256">
        <v>1130</v>
      </c>
    </row>
    <row r="257" spans="1:4">
      <c r="A257" t="s">
        <v>203</v>
      </c>
      <c r="B257">
        <v>2004</v>
      </c>
      <c r="C257" t="s">
        <v>19</v>
      </c>
      <c r="D257">
        <v>1115</v>
      </c>
    </row>
    <row r="258" spans="1:4">
      <c r="A258" t="s">
        <v>203</v>
      </c>
      <c r="B258">
        <v>2004</v>
      </c>
      <c r="C258" t="s">
        <v>20</v>
      </c>
      <c r="D258">
        <v>1115</v>
      </c>
    </row>
    <row r="259" spans="1:4">
      <c r="A259" t="s">
        <v>203</v>
      </c>
      <c r="B259">
        <v>2003</v>
      </c>
      <c r="C259" t="s">
        <v>21</v>
      </c>
      <c r="D259">
        <v>1130</v>
      </c>
    </row>
    <row r="260" spans="1:4">
      <c r="A260" t="s">
        <v>203</v>
      </c>
      <c r="B260">
        <v>2003</v>
      </c>
      <c r="C260" t="s">
        <v>8</v>
      </c>
      <c r="D260">
        <v>1130</v>
      </c>
    </row>
    <row r="261" spans="1:4">
      <c r="A261" t="s">
        <v>203</v>
      </c>
      <c r="B261">
        <v>2003</v>
      </c>
      <c r="C261" t="s">
        <v>19</v>
      </c>
      <c r="D261">
        <v>1130</v>
      </c>
    </row>
    <row r="262" spans="1:4">
      <c r="A262" t="s">
        <v>203</v>
      </c>
      <c r="B262">
        <v>2003</v>
      </c>
      <c r="C262" t="s">
        <v>20</v>
      </c>
      <c r="D262">
        <v>1130</v>
      </c>
    </row>
    <row r="263" spans="1:4">
      <c r="A263" t="s">
        <v>204</v>
      </c>
      <c r="B263">
        <v>2024</v>
      </c>
      <c r="C263" t="s">
        <v>8</v>
      </c>
      <c r="D263">
        <v>35.200000000000003</v>
      </c>
    </row>
    <row r="264" spans="1:4">
      <c r="A264" t="s">
        <v>204</v>
      </c>
      <c r="B264">
        <v>2024</v>
      </c>
      <c r="C264" t="s">
        <v>19</v>
      </c>
      <c r="D264">
        <v>35.200000000000003</v>
      </c>
    </row>
    <row r="265" spans="1:4">
      <c r="A265" t="s">
        <v>204</v>
      </c>
      <c r="B265">
        <v>2024</v>
      </c>
      <c r="C265" t="s">
        <v>20</v>
      </c>
      <c r="D265">
        <v>35.200000000000003</v>
      </c>
    </row>
    <row r="266" spans="1:4">
      <c r="A266" t="s">
        <v>204</v>
      </c>
      <c r="B266">
        <v>2023</v>
      </c>
      <c r="C266" t="s">
        <v>21</v>
      </c>
      <c r="D266">
        <v>35.200000000000003</v>
      </c>
    </row>
    <row r="267" spans="1:4">
      <c r="A267" t="s">
        <v>204</v>
      </c>
      <c r="B267">
        <v>2023</v>
      </c>
      <c r="C267" t="s">
        <v>8</v>
      </c>
      <c r="D267">
        <v>35.200000000000003</v>
      </c>
    </row>
    <row r="268" spans="1:4">
      <c r="A268" t="s">
        <v>204</v>
      </c>
      <c r="B268">
        <v>2023</v>
      </c>
      <c r="C268" t="s">
        <v>19</v>
      </c>
      <c r="D268">
        <v>35.200000000000003</v>
      </c>
    </row>
    <row r="269" spans="1:4">
      <c r="A269" t="s">
        <v>204</v>
      </c>
      <c r="B269">
        <v>2023</v>
      </c>
      <c r="C269" t="s">
        <v>20</v>
      </c>
      <c r="D269">
        <v>35.200000000000003</v>
      </c>
    </row>
    <row r="270" spans="1:4">
      <c r="A270" t="s">
        <v>204</v>
      </c>
      <c r="B270">
        <v>2022</v>
      </c>
      <c r="C270" t="s">
        <v>21</v>
      </c>
      <c r="D270">
        <v>35.200000000000003</v>
      </c>
    </row>
    <row r="271" spans="1:4">
      <c r="A271" t="s">
        <v>204</v>
      </c>
      <c r="B271">
        <v>2022</v>
      </c>
      <c r="C271" t="s">
        <v>8</v>
      </c>
      <c r="D271">
        <v>35.200000000000003</v>
      </c>
    </row>
    <row r="272" spans="1:4">
      <c r="A272" t="s">
        <v>204</v>
      </c>
      <c r="B272">
        <v>2022</v>
      </c>
      <c r="C272" t="s">
        <v>19</v>
      </c>
      <c r="D272">
        <v>35.200000000000003</v>
      </c>
    </row>
    <row r="273" spans="1:4">
      <c r="A273" t="s">
        <v>204</v>
      </c>
      <c r="B273">
        <v>2022</v>
      </c>
      <c r="C273" t="s">
        <v>20</v>
      </c>
      <c r="D273">
        <v>35.200000000000003</v>
      </c>
    </row>
    <row r="274" spans="1:4">
      <c r="A274" t="s">
        <v>204</v>
      </c>
      <c r="B274">
        <v>2021</v>
      </c>
      <c r="C274" t="s">
        <v>21</v>
      </c>
      <c r="D274">
        <v>35.200000000000003</v>
      </c>
    </row>
    <row r="275" spans="1:4">
      <c r="A275" t="s">
        <v>204</v>
      </c>
      <c r="B275">
        <v>2021</v>
      </c>
      <c r="C275" t="s">
        <v>8</v>
      </c>
      <c r="D275">
        <v>35.200000000000003</v>
      </c>
    </row>
    <row r="276" spans="1:4">
      <c r="A276" t="s">
        <v>204</v>
      </c>
      <c r="B276">
        <v>2021</v>
      </c>
      <c r="C276" t="s">
        <v>19</v>
      </c>
      <c r="D276">
        <v>35.200000000000003</v>
      </c>
    </row>
    <row r="277" spans="1:4">
      <c r="A277" t="s">
        <v>204</v>
      </c>
      <c r="B277">
        <v>2021</v>
      </c>
      <c r="C277" t="s">
        <v>20</v>
      </c>
      <c r="D277">
        <v>35.200000000000003</v>
      </c>
    </row>
    <row r="278" spans="1:4">
      <c r="A278" t="s">
        <v>204</v>
      </c>
      <c r="B278">
        <v>2020</v>
      </c>
      <c r="C278" t="s">
        <v>21</v>
      </c>
      <c r="D278">
        <v>35.200000000000003</v>
      </c>
    </row>
    <row r="279" spans="1:4">
      <c r="A279" t="s">
        <v>204</v>
      </c>
      <c r="B279">
        <v>2020</v>
      </c>
      <c r="C279" t="s">
        <v>8</v>
      </c>
      <c r="D279">
        <v>35.200000000000003</v>
      </c>
    </row>
    <row r="280" spans="1:4">
      <c r="A280" t="s">
        <v>204</v>
      </c>
      <c r="B280">
        <v>2020</v>
      </c>
      <c r="C280" t="s">
        <v>19</v>
      </c>
      <c r="D280">
        <v>35.200000000000003</v>
      </c>
    </row>
    <row r="281" spans="1:4">
      <c r="A281" t="s">
        <v>204</v>
      </c>
      <c r="B281">
        <v>2020</v>
      </c>
      <c r="C281" t="s">
        <v>20</v>
      </c>
      <c r="D281">
        <v>35.200000000000003</v>
      </c>
    </row>
    <row r="282" spans="1:4">
      <c r="A282" t="s">
        <v>204</v>
      </c>
      <c r="B282">
        <v>2019</v>
      </c>
      <c r="C282" t="s">
        <v>21</v>
      </c>
      <c r="D282">
        <v>35.200000000000003</v>
      </c>
    </row>
    <row r="283" spans="1:4">
      <c r="A283" t="s">
        <v>204</v>
      </c>
      <c r="B283">
        <v>2019</v>
      </c>
      <c r="C283" t="s">
        <v>8</v>
      </c>
      <c r="D283">
        <v>35.200000000000003</v>
      </c>
    </row>
    <row r="284" spans="1:4">
      <c r="A284" t="s">
        <v>204</v>
      </c>
      <c r="B284">
        <v>2019</v>
      </c>
      <c r="C284" t="s">
        <v>19</v>
      </c>
      <c r="D284">
        <v>35.200000000000003</v>
      </c>
    </row>
    <row r="285" spans="1:4">
      <c r="A285" t="s">
        <v>204</v>
      </c>
      <c r="B285">
        <v>2019</v>
      </c>
      <c r="C285" t="s">
        <v>20</v>
      </c>
      <c r="D285">
        <v>35.200000000000003</v>
      </c>
    </row>
    <row r="286" spans="1:4">
      <c r="A286" t="s">
        <v>204</v>
      </c>
      <c r="B286">
        <v>2018</v>
      </c>
      <c r="C286" t="s">
        <v>21</v>
      </c>
      <c r="D286">
        <v>35.200000000000003</v>
      </c>
    </row>
    <row r="287" spans="1:4">
      <c r="A287" t="s">
        <v>204</v>
      </c>
      <c r="B287">
        <v>2018</v>
      </c>
      <c r="C287" t="s">
        <v>8</v>
      </c>
      <c r="D287">
        <v>35.200000000000003</v>
      </c>
    </row>
    <row r="288" spans="1:4">
      <c r="A288" t="s">
        <v>204</v>
      </c>
      <c r="B288">
        <v>2018</v>
      </c>
      <c r="C288" t="s">
        <v>19</v>
      </c>
      <c r="D288">
        <v>35.200000000000003</v>
      </c>
    </row>
    <row r="289" spans="1:4">
      <c r="A289" t="s">
        <v>204</v>
      </c>
      <c r="B289">
        <v>2018</v>
      </c>
      <c r="C289" t="s">
        <v>20</v>
      </c>
      <c r="D289">
        <v>35.200000000000003</v>
      </c>
    </row>
    <row r="290" spans="1:4">
      <c r="A290" t="s">
        <v>204</v>
      </c>
      <c r="B290">
        <v>2017</v>
      </c>
      <c r="C290" t="s">
        <v>21</v>
      </c>
      <c r="D290">
        <v>35.200000000000003</v>
      </c>
    </row>
    <row r="291" spans="1:4">
      <c r="A291" t="s">
        <v>204</v>
      </c>
      <c r="B291">
        <v>2017</v>
      </c>
      <c r="C291" t="s">
        <v>8</v>
      </c>
      <c r="D291">
        <v>35.200000000000003</v>
      </c>
    </row>
    <row r="292" spans="1:4">
      <c r="A292" t="s">
        <v>204</v>
      </c>
      <c r="B292">
        <v>2017</v>
      </c>
      <c r="C292" t="s">
        <v>19</v>
      </c>
      <c r="D292">
        <v>35.200000000000003</v>
      </c>
    </row>
    <row r="293" spans="1:4">
      <c r="A293" t="s">
        <v>204</v>
      </c>
      <c r="B293">
        <v>2017</v>
      </c>
      <c r="C293" t="s">
        <v>20</v>
      </c>
      <c r="D293">
        <v>35.200000000000003</v>
      </c>
    </row>
    <row r="294" spans="1:4">
      <c r="A294" t="s">
        <v>204</v>
      </c>
      <c r="B294">
        <v>2016</v>
      </c>
      <c r="C294" t="s">
        <v>21</v>
      </c>
      <c r="D294">
        <v>35.200000000000003</v>
      </c>
    </row>
    <row r="295" spans="1:4">
      <c r="A295" t="s">
        <v>204</v>
      </c>
      <c r="B295">
        <v>2016</v>
      </c>
      <c r="C295" t="s">
        <v>8</v>
      </c>
      <c r="D295">
        <v>35.200000000000003</v>
      </c>
    </row>
    <row r="296" spans="1:4">
      <c r="A296" t="s">
        <v>204</v>
      </c>
      <c r="B296">
        <v>2016</v>
      </c>
      <c r="C296" t="s">
        <v>19</v>
      </c>
      <c r="D296">
        <v>35.200000000000003</v>
      </c>
    </row>
    <row r="297" spans="1:4">
      <c r="A297" t="s">
        <v>204</v>
      </c>
      <c r="B297">
        <v>2016</v>
      </c>
      <c r="C297" t="s">
        <v>20</v>
      </c>
      <c r="D297">
        <v>35.200000000000003</v>
      </c>
    </row>
    <row r="298" spans="1:4">
      <c r="A298" t="s">
        <v>204</v>
      </c>
      <c r="B298">
        <v>2015</v>
      </c>
      <c r="C298" t="s">
        <v>21</v>
      </c>
      <c r="D298">
        <v>35.200000000000003</v>
      </c>
    </row>
    <row r="299" spans="1:4">
      <c r="A299" t="s">
        <v>204</v>
      </c>
      <c r="B299">
        <v>2015</v>
      </c>
      <c r="C299" t="s">
        <v>8</v>
      </c>
      <c r="D299">
        <v>35.200000000000003</v>
      </c>
    </row>
    <row r="300" spans="1:4">
      <c r="A300" t="s">
        <v>204</v>
      </c>
      <c r="B300">
        <v>2015</v>
      </c>
      <c r="C300" t="s">
        <v>19</v>
      </c>
      <c r="D300">
        <v>35.200000000000003</v>
      </c>
    </row>
    <row r="301" spans="1:4">
      <c r="A301" t="s">
        <v>204</v>
      </c>
      <c r="B301">
        <v>2015</v>
      </c>
      <c r="C301" t="s">
        <v>20</v>
      </c>
      <c r="D301">
        <v>35.200000000000003</v>
      </c>
    </row>
    <row r="302" spans="1:4">
      <c r="A302" t="s">
        <v>204</v>
      </c>
      <c r="B302">
        <v>2014</v>
      </c>
      <c r="C302" t="s">
        <v>21</v>
      </c>
      <c r="D302">
        <v>35.200000000000003</v>
      </c>
    </row>
    <row r="303" spans="1:4">
      <c r="A303" t="s">
        <v>204</v>
      </c>
      <c r="B303">
        <v>2014</v>
      </c>
      <c r="C303" t="s">
        <v>8</v>
      </c>
      <c r="D303">
        <v>35.200000000000003</v>
      </c>
    </row>
    <row r="304" spans="1:4">
      <c r="A304" t="s">
        <v>204</v>
      </c>
      <c r="B304">
        <v>2014</v>
      </c>
      <c r="C304" t="s">
        <v>19</v>
      </c>
      <c r="D304">
        <v>35.200000000000003</v>
      </c>
    </row>
    <row r="305" spans="1:4">
      <c r="A305" t="s">
        <v>204</v>
      </c>
      <c r="B305">
        <v>2014</v>
      </c>
      <c r="C305" t="s">
        <v>20</v>
      </c>
      <c r="D305">
        <v>35.200000000000003</v>
      </c>
    </row>
    <row r="306" spans="1:4">
      <c r="A306" t="s">
        <v>204</v>
      </c>
      <c r="B306">
        <v>2013</v>
      </c>
      <c r="C306" t="s">
        <v>21</v>
      </c>
      <c r="D306">
        <v>35.200000000000003</v>
      </c>
    </row>
    <row r="307" spans="1:4">
      <c r="A307" t="s">
        <v>204</v>
      </c>
      <c r="B307">
        <v>2013</v>
      </c>
      <c r="C307" t="s">
        <v>8</v>
      </c>
      <c r="D307">
        <v>35.200000000000003</v>
      </c>
    </row>
    <row r="308" spans="1:4">
      <c r="A308" t="s">
        <v>204</v>
      </c>
      <c r="B308">
        <v>2013</v>
      </c>
      <c r="C308" t="s">
        <v>19</v>
      </c>
      <c r="D308">
        <v>35.200000000000003</v>
      </c>
    </row>
    <row r="309" spans="1:4">
      <c r="A309" t="s">
        <v>204</v>
      </c>
      <c r="B309">
        <v>2013</v>
      </c>
      <c r="C309" t="s">
        <v>20</v>
      </c>
      <c r="D309">
        <v>35.200000000000003</v>
      </c>
    </row>
    <row r="310" spans="1:4">
      <c r="A310" t="s">
        <v>204</v>
      </c>
      <c r="B310">
        <v>2012</v>
      </c>
      <c r="C310" t="s">
        <v>21</v>
      </c>
      <c r="D310">
        <v>35.200000000000003</v>
      </c>
    </row>
    <row r="311" spans="1:4">
      <c r="A311" t="s">
        <v>204</v>
      </c>
      <c r="B311">
        <v>2012</v>
      </c>
      <c r="C311" t="s">
        <v>8</v>
      </c>
      <c r="D311">
        <v>35.200000000000003</v>
      </c>
    </row>
    <row r="312" spans="1:4">
      <c r="A312" t="s">
        <v>204</v>
      </c>
      <c r="B312">
        <v>2012</v>
      </c>
      <c r="C312" t="s">
        <v>19</v>
      </c>
      <c r="D312">
        <v>48</v>
      </c>
    </row>
    <row r="313" spans="1:4">
      <c r="A313" t="s">
        <v>204</v>
      </c>
      <c r="B313">
        <v>2012</v>
      </c>
      <c r="C313" t="s">
        <v>20</v>
      </c>
      <c r="D313">
        <v>48</v>
      </c>
    </row>
    <row r="314" spans="1:4">
      <c r="A314" t="s">
        <v>204</v>
      </c>
      <c r="B314">
        <v>2011</v>
      </c>
      <c r="C314" t="s">
        <v>21</v>
      </c>
      <c r="D314">
        <v>48</v>
      </c>
    </row>
    <row r="315" spans="1:4">
      <c r="A315" t="s">
        <v>204</v>
      </c>
      <c r="B315">
        <v>2011</v>
      </c>
      <c r="C315" t="s">
        <v>8</v>
      </c>
      <c r="D315">
        <v>48</v>
      </c>
    </row>
    <row r="316" spans="1:4">
      <c r="A316" t="s">
        <v>204</v>
      </c>
      <c r="B316">
        <v>2011</v>
      </c>
      <c r="C316" t="s">
        <v>19</v>
      </c>
      <c r="D316">
        <v>48</v>
      </c>
    </row>
    <row r="317" spans="1:4">
      <c r="A317" t="s">
        <v>204</v>
      </c>
      <c r="B317">
        <v>2011</v>
      </c>
      <c r="C317" t="s">
        <v>20</v>
      </c>
      <c r="D317">
        <v>48</v>
      </c>
    </row>
    <row r="318" spans="1:4">
      <c r="A318" t="s">
        <v>204</v>
      </c>
      <c r="B318">
        <v>2010</v>
      </c>
      <c r="C318" t="s">
        <v>21</v>
      </c>
      <c r="D318">
        <v>48</v>
      </c>
    </row>
    <row r="319" spans="1:4">
      <c r="A319" t="s">
        <v>204</v>
      </c>
      <c r="B319">
        <v>2010</v>
      </c>
      <c r="C319" t="s">
        <v>8</v>
      </c>
      <c r="D319">
        <v>48</v>
      </c>
    </row>
    <row r="320" spans="1:4">
      <c r="A320" t="s">
        <v>204</v>
      </c>
      <c r="B320">
        <v>2010</v>
      </c>
      <c r="C320" t="s">
        <v>19</v>
      </c>
      <c r="D320">
        <v>48</v>
      </c>
    </row>
    <row r="321" spans="1:4">
      <c r="A321" t="s">
        <v>204</v>
      </c>
      <c r="B321">
        <v>2010</v>
      </c>
      <c r="C321" t="s">
        <v>20</v>
      </c>
      <c r="D321">
        <v>48</v>
      </c>
    </row>
    <row r="322" spans="1:4">
      <c r="A322" t="s">
        <v>204</v>
      </c>
      <c r="B322">
        <v>2009</v>
      </c>
      <c r="C322" t="s">
        <v>21</v>
      </c>
      <c r="D322">
        <v>48</v>
      </c>
    </row>
    <row r="323" spans="1:4">
      <c r="A323" t="s">
        <v>204</v>
      </c>
      <c r="B323">
        <v>2009</v>
      </c>
      <c r="C323" t="s">
        <v>8</v>
      </c>
      <c r="D323">
        <v>48</v>
      </c>
    </row>
    <row r="324" spans="1:4">
      <c r="A324" t="s">
        <v>204</v>
      </c>
      <c r="B324">
        <v>2009</v>
      </c>
      <c r="C324" t="s">
        <v>19</v>
      </c>
      <c r="D324">
        <v>48</v>
      </c>
    </row>
    <row r="325" spans="1:4">
      <c r="A325" t="s">
        <v>204</v>
      </c>
      <c r="B325">
        <v>2009</v>
      </c>
      <c r="C325" t="s">
        <v>20</v>
      </c>
      <c r="D325">
        <v>48</v>
      </c>
    </row>
    <row r="326" spans="1:4">
      <c r="A326" t="s">
        <v>204</v>
      </c>
      <c r="B326">
        <v>2008</v>
      </c>
      <c r="C326" t="s">
        <v>21</v>
      </c>
      <c r="D326">
        <v>48</v>
      </c>
    </row>
    <row r="327" spans="1:4">
      <c r="A327" t="s">
        <v>204</v>
      </c>
      <c r="B327">
        <v>2008</v>
      </c>
      <c r="C327" t="s">
        <v>8</v>
      </c>
      <c r="D327">
        <v>48</v>
      </c>
    </row>
    <row r="328" spans="1:4">
      <c r="A328" t="s">
        <v>204</v>
      </c>
      <c r="B328">
        <v>2008</v>
      </c>
      <c r="C328" t="s">
        <v>19</v>
      </c>
      <c r="D328">
        <v>48</v>
      </c>
    </row>
    <row r="329" spans="1:4">
      <c r="A329" t="s">
        <v>204</v>
      </c>
      <c r="B329">
        <v>2008</v>
      </c>
      <c r="C329" t="s">
        <v>20</v>
      </c>
      <c r="D329">
        <v>48</v>
      </c>
    </row>
    <row r="330" spans="1:4">
      <c r="A330" t="s">
        <v>204</v>
      </c>
      <c r="B330">
        <v>2007</v>
      </c>
      <c r="C330" t="s">
        <v>21</v>
      </c>
      <c r="D330">
        <v>48</v>
      </c>
    </row>
    <row r="331" spans="1:4">
      <c r="A331" t="s">
        <v>204</v>
      </c>
      <c r="B331">
        <v>2007</v>
      </c>
      <c r="C331" t="s">
        <v>8</v>
      </c>
      <c r="D331">
        <v>48</v>
      </c>
    </row>
    <row r="332" spans="1:4">
      <c r="A332" t="s">
        <v>204</v>
      </c>
      <c r="B332">
        <v>2007</v>
      </c>
      <c r="C332" t="s">
        <v>19</v>
      </c>
      <c r="D332">
        <v>48</v>
      </c>
    </row>
    <row r="333" spans="1:4">
      <c r="A333" t="s">
        <v>204</v>
      </c>
      <c r="B333">
        <v>2007</v>
      </c>
      <c r="C333" t="s">
        <v>20</v>
      </c>
      <c r="D333">
        <v>48</v>
      </c>
    </row>
    <row r="334" spans="1:4">
      <c r="A334" t="s">
        <v>204</v>
      </c>
      <c r="B334">
        <v>2006</v>
      </c>
      <c r="C334" t="s">
        <v>21</v>
      </c>
      <c r="D334">
        <v>48</v>
      </c>
    </row>
    <row r="335" spans="1:4">
      <c r="A335" t="s">
        <v>204</v>
      </c>
      <c r="B335">
        <v>2006</v>
      </c>
      <c r="C335" t="s">
        <v>8</v>
      </c>
      <c r="D335">
        <v>48</v>
      </c>
    </row>
    <row r="336" spans="1:4">
      <c r="A336" t="s">
        <v>204</v>
      </c>
      <c r="B336">
        <v>2006</v>
      </c>
      <c r="C336" t="s">
        <v>19</v>
      </c>
      <c r="D336">
        <v>48</v>
      </c>
    </row>
    <row r="337" spans="1:4">
      <c r="A337" t="s">
        <v>204</v>
      </c>
      <c r="B337">
        <v>2006</v>
      </c>
      <c r="C337" t="s">
        <v>20</v>
      </c>
      <c r="D337">
        <v>48</v>
      </c>
    </row>
    <row r="338" spans="1:4">
      <c r="A338" t="s">
        <v>204</v>
      </c>
      <c r="B338">
        <v>2005</v>
      </c>
      <c r="C338" t="s">
        <v>21</v>
      </c>
      <c r="D338">
        <v>48</v>
      </c>
    </row>
    <row r="339" spans="1:4">
      <c r="A339" t="s">
        <v>204</v>
      </c>
      <c r="B339">
        <v>2005</v>
      </c>
      <c r="C339" t="s">
        <v>8</v>
      </c>
      <c r="D339">
        <v>48</v>
      </c>
    </row>
    <row r="340" spans="1:4">
      <c r="A340" t="s">
        <v>204</v>
      </c>
      <c r="B340">
        <v>2005</v>
      </c>
      <c r="C340" t="s">
        <v>19</v>
      </c>
      <c r="D340">
        <v>48</v>
      </c>
    </row>
    <row r="341" spans="1:4">
      <c r="A341" t="s">
        <v>204</v>
      </c>
      <c r="B341">
        <v>2005</v>
      </c>
      <c r="C341" t="s">
        <v>20</v>
      </c>
      <c r="D341">
        <v>48</v>
      </c>
    </row>
    <row r="342" spans="1:4">
      <c r="A342" t="s">
        <v>204</v>
      </c>
      <c r="B342">
        <v>2004</v>
      </c>
      <c r="C342" t="s">
        <v>21</v>
      </c>
      <c r="D342">
        <v>48</v>
      </c>
    </row>
    <row r="343" spans="1:4">
      <c r="A343" t="s">
        <v>204</v>
      </c>
      <c r="B343">
        <v>2004</v>
      </c>
      <c r="C343" t="s">
        <v>8</v>
      </c>
      <c r="D343">
        <v>48</v>
      </c>
    </row>
    <row r="344" spans="1:4">
      <c r="A344" t="s">
        <v>204</v>
      </c>
      <c r="B344">
        <v>2004</v>
      </c>
      <c r="C344" t="s">
        <v>19</v>
      </c>
      <c r="D344">
        <v>54.4</v>
      </c>
    </row>
    <row r="345" spans="1:4">
      <c r="A345" s="361" t="s">
        <v>204</v>
      </c>
      <c r="B345" s="361">
        <v>2004</v>
      </c>
      <c r="C345" s="361" t="s">
        <v>20</v>
      </c>
      <c r="D345" s="361">
        <v>54.4</v>
      </c>
    </row>
    <row r="346" spans="1:4">
      <c r="A346" s="361" t="s">
        <v>204</v>
      </c>
      <c r="B346" s="361">
        <v>2003</v>
      </c>
      <c r="C346" s="361" t="s">
        <v>21</v>
      </c>
      <c r="D346" s="361">
        <v>35.200000000000003</v>
      </c>
    </row>
    <row r="347" spans="1:4">
      <c r="A347" s="361" t="s">
        <v>204</v>
      </c>
      <c r="B347" s="361">
        <v>2003</v>
      </c>
      <c r="C347" s="361" t="s">
        <v>8</v>
      </c>
      <c r="D347" s="361">
        <v>35.200000000000003</v>
      </c>
    </row>
    <row r="348" spans="1:4">
      <c r="A348" s="361" t="s">
        <v>204</v>
      </c>
      <c r="B348" s="361">
        <v>2003</v>
      </c>
      <c r="C348" s="361" t="s">
        <v>19</v>
      </c>
      <c r="D348" s="361">
        <v>35.200000000000003</v>
      </c>
    </row>
    <row r="349" spans="1:4">
      <c r="A349" s="361" t="s">
        <v>204</v>
      </c>
      <c r="B349" s="361">
        <v>2003</v>
      </c>
      <c r="C349" s="361" t="s">
        <v>20</v>
      </c>
      <c r="D349" s="361">
        <v>35.200000000000003</v>
      </c>
    </row>
  </sheetData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FE7E-05A4-45F7-A3CA-8AD751B31E3C}">
  <sheetPr published="0" codeName="Sheet20"/>
  <dimension ref="A100:AC200"/>
  <sheetViews>
    <sheetView topLeftCell="A179" workbookViewId="0">
      <selection activeCell="B203" sqref="B203"/>
    </sheetView>
  </sheetViews>
  <sheetFormatPr defaultRowHeight="14.5"/>
  <sheetData>
    <row r="100" spans="1:29" ht="15.5">
      <c r="A100" s="403">
        <v>2028</v>
      </c>
      <c r="B100" s="403">
        <v>2027</v>
      </c>
      <c r="C100" s="403">
        <v>2026</v>
      </c>
      <c r="D100" s="403">
        <v>2025</v>
      </c>
      <c r="E100" s="403">
        <v>2024</v>
      </c>
      <c r="F100" s="403">
        <v>2023</v>
      </c>
      <c r="G100" s="403">
        <v>2022</v>
      </c>
      <c r="H100" s="403">
        <v>2021</v>
      </c>
      <c r="I100" s="403">
        <v>2020</v>
      </c>
      <c r="J100" s="403">
        <v>2019</v>
      </c>
      <c r="K100" s="403">
        <v>2018</v>
      </c>
      <c r="L100" s="403">
        <v>2017</v>
      </c>
      <c r="M100" s="403">
        <v>2016</v>
      </c>
      <c r="N100" s="403">
        <v>2015</v>
      </c>
      <c r="O100" s="403">
        <v>2014</v>
      </c>
      <c r="P100" s="403">
        <v>2013</v>
      </c>
      <c r="Q100" s="403">
        <v>2012</v>
      </c>
      <c r="R100" s="403">
        <v>2011</v>
      </c>
      <c r="S100" s="403">
        <v>2010</v>
      </c>
      <c r="T100" s="403">
        <v>2009</v>
      </c>
      <c r="U100" s="403">
        <v>2008</v>
      </c>
      <c r="V100" s="403">
        <v>2007</v>
      </c>
      <c r="W100" s="403">
        <v>2006</v>
      </c>
      <c r="X100" s="403">
        <v>2005</v>
      </c>
      <c r="Y100" s="403">
        <v>2004</v>
      </c>
      <c r="Z100" s="403">
        <v>2003</v>
      </c>
      <c r="AA100" s="403">
        <v>2002</v>
      </c>
      <c r="AB100" s="403">
        <v>2001</v>
      </c>
      <c r="AC100" s="403">
        <v>2000</v>
      </c>
    </row>
    <row r="101" spans="1:29" ht="15.5">
      <c r="A101" s="403"/>
      <c r="B101" s="403"/>
      <c r="C101" s="403"/>
      <c r="D101" s="403"/>
      <c r="E101" s="403"/>
      <c r="F101" s="403"/>
      <c r="G101" s="403"/>
      <c r="H101" s="403"/>
      <c r="I101" s="403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03"/>
    </row>
    <row r="102" spans="1:29" ht="15.5">
      <c r="A102" s="403" t="s">
        <v>20</v>
      </c>
      <c r="B102" s="403" t="s">
        <v>19</v>
      </c>
      <c r="C102" s="403" t="s">
        <v>8</v>
      </c>
      <c r="D102" s="403" t="s">
        <v>21</v>
      </c>
      <c r="E102" s="403" t="s">
        <v>755</v>
      </c>
      <c r="F102" s="403"/>
      <c r="G102" s="403"/>
      <c r="H102" s="403"/>
      <c r="I102" s="403"/>
      <c r="J102" s="403"/>
      <c r="K102" s="403"/>
      <c r="L102" s="403"/>
      <c r="M102" s="403"/>
      <c r="N102" s="403"/>
      <c r="O102" s="403"/>
      <c r="P102" s="403"/>
      <c r="Q102" s="403"/>
      <c r="R102" s="403"/>
      <c r="S102" s="403"/>
      <c r="T102" s="403"/>
      <c r="U102" s="403"/>
      <c r="V102" s="403"/>
      <c r="W102" s="403"/>
      <c r="X102" s="403"/>
      <c r="Y102" s="403"/>
      <c r="Z102" s="403"/>
      <c r="AA102" s="403"/>
      <c r="AB102" s="403"/>
      <c r="AC102" s="403"/>
    </row>
    <row r="200" spans="1:5" ht="15.5">
      <c r="A200" s="401">
        <f>B200-1</f>
        <v>2020</v>
      </c>
      <c r="B200" s="401">
        <f>C200-1</f>
        <v>2021</v>
      </c>
      <c r="C200" s="401">
        <f>D200-1</f>
        <v>2022</v>
      </c>
      <c r="D200" s="401">
        <f>E200-1</f>
        <v>2023</v>
      </c>
      <c r="E200" s="402">
        <f>'Transmission Dashboard'!F5</f>
        <v>2024</v>
      </c>
    </row>
  </sheetData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>
    <pageSetUpPr fitToPage="1"/>
  </sheetPr>
  <dimension ref="A1:X163"/>
  <sheetViews>
    <sheetView topLeftCell="A161" workbookViewId="0">
      <selection activeCell="H5" sqref="H5"/>
    </sheetView>
  </sheetViews>
  <sheetFormatPr defaultColWidth="9.1796875" defaultRowHeight="14.5"/>
  <cols>
    <col min="1" max="1" width="27" style="78" customWidth="1"/>
    <col min="2" max="2" width="19.1796875" style="78" customWidth="1"/>
    <col min="3" max="3" width="16.1796875" style="78" bestFit="1" customWidth="1"/>
    <col min="4" max="4" width="16.1796875" style="78" customWidth="1"/>
    <col min="5" max="5" width="13.81640625" style="78" customWidth="1"/>
    <col min="6" max="6" width="10" style="78" customWidth="1"/>
    <col min="7" max="7" width="10.1796875" style="78" bestFit="1" customWidth="1"/>
    <col min="8" max="8" width="14" style="78" customWidth="1"/>
    <col min="9" max="9" width="10.81640625" style="78" bestFit="1" customWidth="1"/>
    <col min="10" max="10" width="10.26953125" style="78" customWidth="1"/>
    <col min="11" max="11" width="21.7265625" style="78" bestFit="1" customWidth="1"/>
    <col min="12" max="16384" width="9.1796875" style="78"/>
  </cols>
  <sheetData>
    <row r="1" spans="1:24">
      <c r="B1" s="78" t="s">
        <v>652</v>
      </c>
    </row>
    <row r="2" spans="1:24">
      <c r="B2" s="73" t="s">
        <v>215</v>
      </c>
      <c r="C2" s="79">
        <v>2021</v>
      </c>
    </row>
    <row r="3" spans="1:24">
      <c r="B3" s="73" t="s">
        <v>230</v>
      </c>
      <c r="C3" s="79" t="s">
        <v>217</v>
      </c>
    </row>
    <row r="6" spans="1:24">
      <c r="B6" s="77">
        <f>C6-1</f>
        <v>2016</v>
      </c>
      <c r="C6" s="77">
        <f>D6-1</f>
        <v>2017</v>
      </c>
      <c r="D6" s="77">
        <f>E6-1</f>
        <v>2018</v>
      </c>
      <c r="E6" s="77">
        <f>F6-1</f>
        <v>2019</v>
      </c>
      <c r="F6" s="77">
        <f>G6-1</f>
        <v>2020</v>
      </c>
      <c r="G6" s="77">
        <f>C2</f>
        <v>2021</v>
      </c>
    </row>
    <row r="7" spans="1:24">
      <c r="J7" s="73"/>
      <c r="K7" s="73" t="s">
        <v>232</v>
      </c>
      <c r="L7" s="78" t="s">
        <v>621</v>
      </c>
      <c r="N7" s="78" t="s">
        <v>622</v>
      </c>
      <c r="O7" s="78" t="s">
        <v>623</v>
      </c>
      <c r="P7" s="78" t="s">
        <v>298</v>
      </c>
      <c r="R7" s="73"/>
      <c r="S7" s="73" t="s">
        <v>233</v>
      </c>
      <c r="T7" s="78" t="s">
        <v>621</v>
      </c>
      <c r="V7" s="78" t="s">
        <v>622</v>
      </c>
      <c r="W7" s="78" t="s">
        <v>623</v>
      </c>
      <c r="X7" s="78" t="s">
        <v>298</v>
      </c>
    </row>
    <row r="8" spans="1:24">
      <c r="A8" s="73"/>
      <c r="B8" s="74">
        <f t="shared" ref="B8:G8" si="0">IF(OR($C$3="Q1",$C$3="Q2",$C$3="Q3",$C$3="Q4"),B$6&amp;"-"&amp;$C$3,IF($C$3="Financial Year",B$6-1&amp;"/"&amp;B6,IF($C$3="Calender Year",B$6,IF($C$3="Jan - June (Bi-annual)","Jan-Jun,"&amp;B6,IF($C$3="Jan - Sept","Jan-Sep,"&amp;B6,IF($C$3="Jul - Dec (Bi-annual)","Jul-Dec,"&amp;B6,""))))))</f>
        <v>2016</v>
      </c>
      <c r="C8" s="74">
        <f t="shared" si="0"/>
        <v>2017</v>
      </c>
      <c r="D8" s="74">
        <f t="shared" si="0"/>
        <v>2018</v>
      </c>
      <c r="E8" s="74">
        <f t="shared" si="0"/>
        <v>2019</v>
      </c>
      <c r="F8" s="74">
        <f t="shared" si="0"/>
        <v>2020</v>
      </c>
      <c r="G8" s="74">
        <f t="shared" si="0"/>
        <v>2021</v>
      </c>
      <c r="J8" s="74">
        <f>IF(OR($C$3="Q1",$C$3="Q2",$C$3="Q3",$C$3="Q4"),B$6&amp;"-"&amp;$C$3,IF($C$3="Financial Year",B$6-1&amp;"/"&amp;H8,IF($C$3="Calender Year",B$6,IF($C$3="Jan - June (Bi-annual)","Jan-Jun,"&amp;H8,IF($C$3="Jan - Sept","Jan-Sep,"&amp;H8,IF($C$3="Jul - Dec (Bi-annual)","Jul-Dec,"&amp;H8,""))))))</f>
        <v>2016</v>
      </c>
      <c r="K8" s="75" t="str">
        <f>IFERROR(SUM(IF($C$3="Q1",SUMIFS(Trans_Pur_MWh,Trans_Pur_Year,B$6,Trans_Pur_Quarter,"Q1"),IF($C$3="Q2",SUMIFS(Trans_Pur_MWh,Trans_Pur_Year,B$6,Trans_Pur_Quarter,"Q2"),IF($C$3="Q3",SUMIFS(Trans_Pur_MWh,Trans_Pur_Year,B$6,Trans_Pur_Quarter,"Q3"),IF($C$3="Q4",SUMIFS(Trans_Pur_MWh,Trans_Pur_Year,B$6,Trans_Pur_Quarter,"Q4"), IF($C$3="Calender Year",SUMIFS(Trans_Pur_MWh,Trans_Pur_Year,B$6),IF($C$3="Jan - Sept",--(SUMIFS(Trans_Pur_MWh,Trans_Pur_Year,B$6)-SUMIFS(Trans_Pur_MWh,Trans_Pur_Year,B$6,Trans_Pur_Quarter,"Q4")),IF($C$3="Jan - June (Bi-annual)",SUM(SUMIFS(Trans_Pur_MWh,Trans_Pur_Year,B$6,Trans_Pur_Quarter,"Q1"),SUMIFS(Trans_Pur_MWh,Trans_Pur_Year,B$6,Trans_Pur_Quarter,"Q2")),IF($C$3="Financial Year",SUM(SUMIFS(Trans_Pur_MWh,Trans_Pur_Year,B$6-1,Trans_Pur_Quarter,"Q3"),SUMIFS(Trans_Pur_MWh,Trans_Pur_Year,B$6-1,Trans_Pur_Quarter,"Q4"),SUMIFS(Trans_Pur_MWh,Trans_Pur_Year,B$6,Trans_Pur_Quarter,"Q1"),SUMIFS(Trans_Pur_MWh,Trans_Pur_Year,B$6,Trans_Pur_Quarter,"Q2")),IF($C$3="Jul - Dec (Bi-annual)",SUM(SUMIFS(Trans_Pur_MWh,Trans_Pur_Year,B$6,Trans_Pur_Quarter,"Q3"),SUMIFS(Trans_Pur_MWh,Trans_Pur_Year,B$6,Trans_Pur_Quarter,"Q4")),""))))))))))/10^3,"")</f>
        <v/>
      </c>
      <c r="L8" s="295" t="str">
        <f>K9</f>
        <v/>
      </c>
      <c r="M8" s="295" t="e">
        <f t="shared" ref="M8:M13" si="1">K8-L8</f>
        <v>#VALUE!</v>
      </c>
      <c r="N8" s="78" t="e">
        <f>IF(M8&gt;0,M8,"")</f>
        <v>#VALUE!</v>
      </c>
      <c r="O8" s="78" t="e">
        <f>IF(M8&lt;0,-M8,"")</f>
        <v>#VALUE!</v>
      </c>
      <c r="P8" s="296" t="e">
        <f>-M8/K8</f>
        <v>#VALUE!</v>
      </c>
      <c r="R8" s="74">
        <f>IF(OR($C$3="Q1",$C$3="Q2",$C$3="Q3",$C$3="Q4"),B$6&amp;"-"&amp;$C$3,IF($C$3="Financial Year",B$6-1&amp;"/"&amp;P8,IF($C$3="Calender Year",B$6,IF($C$3="Jan - June (Bi-annual)","Jan-Jun,"&amp;P8,IF($C$3="Jan - Sept","Jan-Sep,"&amp;P8,IF($C$3="Jul - Dec (Bi-annual)","Jul-Dec,"&amp;P8,""))))))</f>
        <v>2016</v>
      </c>
      <c r="S8" s="75" t="str">
        <f>IFERROR(SUM(IF($C$3="Q1",SUMIFS(Trans_sale_MWh,Trans_Sale_Year,B$6,Trans_Sale_Quarter,"Q1"),IF($C$3="Q2",SUMIFS(Trans_sale_MWh,Trans_Sale_Year,B$6,Trans_Sale_Quarter,"Q2"),IF($C$3="Q3",SUMIFS(Trans_sale_MWh,Trans_Sale_Year,B$6,Trans_Sale_Quarter,"Q3"),IF($C$3="Q4",SUMIFS(Trans_sale_MWh,Trans_Sale_Year,B$6,Trans_Sale_Quarter,"Q4"), IF($C$3="Calender Year",SUMIFS(Trans_sale_MWh,Trans_Sale_Year,B$6),IF($C$3="Jan - Sept",--(SUMIFS(Trans_sale_MWh,Trans_Sale_Year,B$6)-SUMIFS(Trans_sale_MWh,Trans_Sale_Year,B$6,Trans_Sale_Quarter,"Q4")),IF($C$3="Jan - June (Bi-annual)",SUM(SUMIFS(Trans_sale_MWh,Trans_Sale_Year,B$6,Trans_Sale_Quarter,"Q1"),SUMIFS(Trans_sale_MWh,Trans_Sale_Year,B$6,Trans_Sale_Quarter,"Q2")),IF($C$3="Financial Year",SUM(SUMIFS(Trans_sale_MWh,Trans_Sale_Year,B$6-1,Trans_Sale_Quarter,"Q3"),SUMIFS(Trans_sale_MWh,Trans_Sale_Year,B$6-1,Trans_Sale_Quarter,"Q4"),SUMIFS(Trans_sale_MWh,Trans_Sale_Year,B$6,Trans_Sale_Quarter,"Q1"),SUMIFS(Trans_sale_MWh,Trans_Sale_Year,B$6,Trans_Sale_Quarter,"Q2")),IF($C$3="Jul - Dec (Bi-annual)",SUM(SUMIFS(Trans_sale_MWh,Trans_Sale_Year,B$6,Trans_Sale_Quarter,"Q3"),SUMIFS(Trans_sale_MWh,Trans_Sale_Year,B$6,Trans_Sale_Quarter,"Q4")),""))))))))))/10^3,"")</f>
        <v/>
      </c>
      <c r="T8" s="295" t="str">
        <f>S9</f>
        <v/>
      </c>
      <c r="U8" s="295" t="e">
        <f t="shared" ref="U8:U13" si="2">S8-T8</f>
        <v>#VALUE!</v>
      </c>
      <c r="V8" s="78" t="e">
        <f>IF(U8&gt;0,U8,"")</f>
        <v>#VALUE!</v>
      </c>
      <c r="W8" s="78" t="e">
        <f>IF(U8&lt;0,-U8,"")</f>
        <v>#VALUE!</v>
      </c>
      <c r="X8" s="296" t="e">
        <f>-U8/S8</f>
        <v>#VALUE!</v>
      </c>
    </row>
    <row r="9" spans="1:24">
      <c r="A9" s="73" t="s">
        <v>232</v>
      </c>
      <c r="B9" s="75" t="str">
        <f t="shared" ref="B9:G9" si="3">IFERROR(SUM(IF($C$3="Q1",SUMIFS(Trans_Pur_MWh,Trans_Pur_Year,B$6,Trans_Pur_Quarter,"Q1"),IF($C$3="Q2",SUMIFS(Trans_Pur_MWh,Trans_Pur_Year,B$6,Trans_Pur_Quarter,"Q2"),IF($C$3="Q3",SUMIFS(Trans_Pur_MWh,Trans_Pur_Year,B$6,Trans_Pur_Quarter,"Q3"),IF($C$3="Q4",SUMIFS(Trans_Pur_MWh,Trans_Pur_Year,B$6,Trans_Pur_Quarter,"Q4"), IF($C$3="Calender Year",SUMIFS(Trans_Pur_MWh,Trans_Pur_Year,B$6),IF($C$3="Jan - Sept",--(SUMIFS(Trans_Pur_MWh,Trans_Pur_Year,B$6)-SUMIFS(Trans_Pur_MWh,Trans_Pur_Year,B$6,Trans_Pur_Quarter,"Q4")),IF($C$3="Jan - June (Bi-annual)",SUM(SUMIFS(Trans_Pur_MWh,Trans_Pur_Year,B$6,Trans_Pur_Quarter,"Q1"),SUMIFS(Trans_Pur_MWh,Trans_Pur_Year,B$6,Trans_Pur_Quarter,"Q2")),IF($C$3="Financial Year",SUM(SUMIFS(Trans_Pur_MWh,Trans_Pur_Year,B$6-1,Trans_Pur_Quarter,"Q3"),SUMIFS(Trans_Pur_MWh,Trans_Pur_Year,B$6-1,Trans_Pur_Quarter,"Q4"),SUMIFS(Trans_Pur_MWh,Trans_Pur_Year,B$6,Trans_Pur_Quarter,"Q1"),SUMIFS(Trans_Pur_MWh,Trans_Pur_Year,B$6,Trans_Pur_Quarter,"Q2")),IF($C$3="Jul - Dec (Bi-annual)",SUM(SUMIFS(Trans_Pur_MWh,Trans_Pur_Year,B$6,Trans_Pur_Quarter,"Q3"),SUMIFS(Trans_Pur_MWh,Trans_Pur_Year,B$6,Trans_Pur_Quarter,"Q4")),""))))))))))/10^3,"")</f>
        <v/>
      </c>
      <c r="C9" s="75" t="str">
        <f t="shared" si="3"/>
        <v/>
      </c>
      <c r="D9" s="75" t="str">
        <f t="shared" si="3"/>
        <v/>
      </c>
      <c r="E9" s="75" t="str">
        <f t="shared" si="3"/>
        <v/>
      </c>
      <c r="F9" s="75" t="str">
        <f t="shared" si="3"/>
        <v/>
      </c>
      <c r="G9" s="255" t="str">
        <f t="shared" si="3"/>
        <v/>
      </c>
      <c r="H9" s="78" t="e">
        <f>G9*1000/(365*24)</f>
        <v>#VALUE!</v>
      </c>
      <c r="I9" s="254" t="e">
        <f>H9/794</f>
        <v>#VALUE!</v>
      </c>
      <c r="J9" s="74">
        <f>IF(OR($C$3="Q1",$C$3="Q2",$C$3="Q3",$C$3="Q4"),C$6&amp;"-"&amp;$C$3,IF($C$3="Financial Year",C$6-1&amp;"/"&amp;H9,IF($C$3="Calender Year",C$6,IF($C$3="Jan - June (Bi-annual)","Jan-Jun,"&amp;H9,IF($C$3="Jan - Sept","Jan-Sep,"&amp;H9,IF($C$3="Jul - Dec (Bi-annual)","Jul-Dec,"&amp;H9,""))))))</f>
        <v>2017</v>
      </c>
      <c r="K9" s="75" t="str">
        <f>IFERROR(SUM(IF($C$3="Q1",SUMIFS(Trans_Pur_MWh,Trans_Pur_Year,C$6,Trans_Pur_Quarter,"Q1"),IF($C$3="Q2",SUMIFS(Trans_Pur_MWh,Trans_Pur_Year,C$6,Trans_Pur_Quarter,"Q2"),IF($C$3="Q3",SUMIFS(Trans_Pur_MWh,Trans_Pur_Year,C$6,Trans_Pur_Quarter,"Q3"),IF($C$3="Q4",SUMIFS(Trans_Pur_MWh,Trans_Pur_Year,C$6,Trans_Pur_Quarter,"Q4"), IF($C$3="Calender Year",SUMIFS(Trans_Pur_MWh,Trans_Pur_Year,C$6),IF($C$3="Jan - Sept",--(SUMIFS(Trans_Pur_MWh,Trans_Pur_Year,C$6)-SUMIFS(Trans_Pur_MWh,Trans_Pur_Year,C$6,Trans_Pur_Quarter,"Q4")),IF($C$3="Jan - June (Bi-annual)",SUM(SUMIFS(Trans_Pur_MWh,Trans_Pur_Year,C$6,Trans_Pur_Quarter,"Q1"),SUMIFS(Trans_Pur_MWh,Trans_Pur_Year,C$6,Trans_Pur_Quarter,"Q2")),IF($C$3="Financial Year",SUM(SUMIFS(Trans_Pur_MWh,Trans_Pur_Year,C$6-1,Trans_Pur_Quarter,"Q3"),SUMIFS(Trans_Pur_MWh,Trans_Pur_Year,C$6-1,Trans_Pur_Quarter,"Q4"),SUMIFS(Trans_Pur_MWh,Trans_Pur_Year,C$6,Trans_Pur_Quarter,"Q1"),SUMIFS(Trans_Pur_MWh,Trans_Pur_Year,C$6,Trans_Pur_Quarter,"Q2")),IF($C$3="Jul - Dec (Bi-annual)",SUM(SUMIFS(Trans_Pur_MWh,Trans_Pur_Year,C$6,Trans_Pur_Quarter,"Q3"),SUMIFS(Trans_Pur_MWh,Trans_Pur_Year,C$6,Trans_Pur_Quarter,"Q4")),""))))))))))/10^3,"")</f>
        <v/>
      </c>
      <c r="L9" s="295" t="str">
        <f>K10</f>
        <v/>
      </c>
      <c r="M9" s="295" t="e">
        <f t="shared" si="1"/>
        <v>#VALUE!</v>
      </c>
      <c r="N9" s="78" t="e">
        <f>IF(M9&gt;0,M9,"")</f>
        <v>#VALUE!</v>
      </c>
      <c r="O9" s="78" t="e">
        <f>IF(M9&lt;0,-M9,"")</f>
        <v>#VALUE!</v>
      </c>
      <c r="P9" s="296" t="e">
        <f>-M9/K9</f>
        <v>#VALUE!</v>
      </c>
      <c r="R9" s="74">
        <f>IF(OR($C$3="Q1",$C$3="Q2",$C$3="Q3",$C$3="Q4"),C$6&amp;"-"&amp;$C$3,IF($C$3="Financial Year",C$6-1&amp;"/"&amp;P9,IF($C$3="Calender Year",C$6,IF($C$3="Jan - June (Bi-annual)","Jan-Jun,"&amp;P9,IF($C$3="Jan - Sept","Jan-Sep,"&amp;P9,IF($C$3="Jul - Dec (Bi-annual)","Jul-Dec,"&amp;P9,""))))))</f>
        <v>2017</v>
      </c>
      <c r="S9" s="75" t="str">
        <f>IFERROR(SUM(IF($C$3="Q1",SUMIFS(Trans_sale_MWh,Trans_Sale_Year,C$6,Trans_Sale_Quarter,"Q1"),IF($C$3="Q2",SUMIFS(Trans_sale_MWh,Trans_Sale_Year,C$6,Trans_Sale_Quarter,"Q2"),IF($C$3="Q3",SUMIFS(Trans_sale_MWh,Trans_Sale_Year,C$6,Trans_Sale_Quarter,"Q3"),IF($C$3="Q4",SUMIFS(Trans_sale_MWh,Trans_Sale_Year,C$6,Trans_Sale_Quarter,"Q4"), IF($C$3="Calender Year",SUMIFS(Trans_sale_MWh,Trans_Sale_Year,C$6),IF($C$3="Jan - Sept",--(SUMIFS(Trans_sale_MWh,Trans_Sale_Year,C$6)-SUMIFS(Trans_sale_MWh,Trans_Sale_Year,C$6,Trans_Sale_Quarter,"Q4")),IF($C$3="Jan - June (Bi-annual)",SUM(SUMIFS(Trans_sale_MWh,Trans_Sale_Year,C$6,Trans_Sale_Quarter,"Q1"),SUMIFS(Trans_sale_MWh,Trans_Sale_Year,C$6,Trans_Sale_Quarter,"Q2")),IF($C$3="Financial Year",SUM(SUMIFS(Trans_sale_MWh,Trans_Sale_Year,C$6-1,Trans_Sale_Quarter,"Q3"),SUMIFS(Trans_sale_MWh,Trans_Sale_Year,C$6-1,Trans_Sale_Quarter,"Q4"),SUMIFS(Trans_sale_MWh,Trans_Sale_Year,C$6,Trans_Sale_Quarter,"Q1"),SUMIFS(Trans_sale_MWh,Trans_Sale_Year,C$6,Trans_Sale_Quarter,"Q2")),IF($C$3="Jul - Dec (Bi-annual)",SUM(SUMIFS(Trans_sale_MWh,Trans_Sale_Year,C$6,Trans_Sale_Quarter,"Q3"),SUMIFS(Trans_sale_MWh,Trans_Sale_Year,C$6,Trans_Sale_Quarter,"Q4")),""))))))))))/10^3,"")</f>
        <v/>
      </c>
      <c r="T9" s="295" t="str">
        <f>S10</f>
        <v/>
      </c>
      <c r="U9" s="295" t="e">
        <f t="shared" si="2"/>
        <v>#VALUE!</v>
      </c>
      <c r="V9" s="78" t="e">
        <f>IF(U9&gt;0,U9,"")</f>
        <v>#VALUE!</v>
      </c>
      <c r="W9" s="78" t="e">
        <f>IF(U9&lt;0,-U9,"")</f>
        <v>#VALUE!</v>
      </c>
      <c r="X9" s="296" t="e">
        <f>-U9/S9</f>
        <v>#VALUE!</v>
      </c>
    </row>
    <row r="10" spans="1:24">
      <c r="A10" s="73" t="s">
        <v>233</v>
      </c>
      <c r="B10" s="75" t="str">
        <f t="shared" ref="B10:G10" si="4">IFERROR(SUM(IF($C$3="Q1",SUMIFS(Trans_sale_MWh,Trans_Sale_Year,B$6,Trans_Sale_Quarter,"Q1"),IF($C$3="Q2",SUMIFS(Trans_sale_MWh,Trans_Sale_Year,B$6,Trans_Sale_Quarter,"Q2"),IF($C$3="Q3",SUMIFS(Trans_sale_MWh,Trans_Sale_Year,B$6,Trans_Sale_Quarter,"Q3"),IF($C$3="Q4",SUMIFS(Trans_sale_MWh,Trans_Sale_Year,B$6,Trans_Sale_Quarter,"Q4"), IF($C$3="Calender Year",SUMIFS(Trans_sale_MWh,Trans_Sale_Year,B$6),IF($C$3="Jan - Sept",--(SUMIFS(Trans_sale_MWh,Trans_Sale_Year,B$6)-SUMIFS(Trans_sale_MWh,Trans_Sale_Year,B$6,Trans_Sale_Quarter,"Q4")),IF($C$3="Jan - June (Bi-annual)",SUM(SUMIFS(Trans_sale_MWh,Trans_Sale_Year,B$6,Trans_Sale_Quarter,"Q1"),SUMIFS(Trans_sale_MWh,Trans_Sale_Year,B$6,Trans_Sale_Quarter,"Q2")),IF($C$3="Financial Year",SUM(SUMIFS(Trans_sale_MWh,Trans_Sale_Year,B$6-1,Trans_Sale_Quarter,"Q3"),SUMIFS(Trans_sale_MWh,Trans_Sale_Year,B$6-1,Trans_Sale_Quarter,"Q4"),SUMIFS(Trans_sale_MWh,Trans_Sale_Year,B$6,Trans_Sale_Quarter,"Q1"),SUMIFS(Trans_sale_MWh,Trans_Sale_Year,B$6,Trans_Sale_Quarter,"Q2")),IF($C$3="Jul - Dec (Bi-annual)",SUM(SUMIFS(Trans_sale_MWh,Trans_Sale_Year,B$6,Trans_Sale_Quarter,"Q3"),SUMIFS(Trans_sale_MWh,Trans_Sale_Year,B$6,Trans_Sale_Quarter,"Q4")),""))))))))))/10^3,"")</f>
        <v/>
      </c>
      <c r="C10" s="75" t="str">
        <f t="shared" si="4"/>
        <v/>
      </c>
      <c r="D10" s="75" t="str">
        <f t="shared" si="4"/>
        <v/>
      </c>
      <c r="E10" s="75" t="str">
        <f t="shared" si="4"/>
        <v/>
      </c>
      <c r="F10" s="75" t="str">
        <f t="shared" si="4"/>
        <v/>
      </c>
      <c r="G10" s="75" t="str">
        <f t="shared" si="4"/>
        <v/>
      </c>
      <c r="J10" s="74">
        <f>IF(OR($C$3="Q1",$C$3="Q2",$C$3="Q3",$C$3="Q4"),D$6&amp;"-"&amp;$C$3,IF($C$3="Financial Year",D$6-1&amp;"/"&amp;H10,IF($C$3="Calender Year",D$6,IF($C$3="Jan - June (Bi-annual)","Jan-Jun,"&amp;H10,IF($C$3="Jan - Sept","Jan-Sep,"&amp;H10,IF($C$3="Jul - Dec (Bi-annual)","Jul-Dec,"&amp;H10,""))))))</f>
        <v>2018</v>
      </c>
      <c r="K10" s="75" t="str">
        <f>IFERROR(SUM(IF($C$3="Q1",SUMIFS(Trans_Pur_MWh,Trans_Pur_Year,D$6,Trans_Pur_Quarter,"Q1"),IF($C$3="Q2",SUMIFS(Trans_Pur_MWh,Trans_Pur_Year,D$6,Trans_Pur_Quarter,"Q2"),IF($C$3="Q3",SUMIFS(Trans_Pur_MWh,Trans_Pur_Year,D$6,Trans_Pur_Quarter,"Q3"),IF($C$3="Q4",SUMIFS(Trans_Pur_MWh,Trans_Pur_Year,D$6,Trans_Pur_Quarter,"Q4"), IF($C$3="Calender Year",SUMIFS(Trans_Pur_MWh,Trans_Pur_Year,D$6),IF($C$3="Jan - Sept",--(SUMIFS(Trans_Pur_MWh,Trans_Pur_Year,D$6)-SUMIFS(Trans_Pur_MWh,Trans_Pur_Year,D$6,Trans_Pur_Quarter,"Q4")),IF($C$3="Jan - June (Bi-annual)",SUM(SUMIFS(Trans_Pur_MWh,Trans_Pur_Year,D$6,Trans_Pur_Quarter,"Q1"),SUMIFS(Trans_Pur_MWh,Trans_Pur_Year,D$6,Trans_Pur_Quarter,"Q2")),IF($C$3="Financial Year",SUM(SUMIFS(Trans_Pur_MWh,Trans_Pur_Year,D$6-1,Trans_Pur_Quarter,"Q3"),SUMIFS(Trans_Pur_MWh,Trans_Pur_Year,D$6-1,Trans_Pur_Quarter,"Q4"),SUMIFS(Trans_Pur_MWh,Trans_Pur_Year,D$6,Trans_Pur_Quarter,"Q1"),SUMIFS(Trans_Pur_MWh,Trans_Pur_Year,D$6,Trans_Pur_Quarter,"Q2")),IF($C$3="Jul - Dec (Bi-annual)",SUM(SUMIFS(Trans_Pur_MWh,Trans_Pur_Year,D$6,Trans_Pur_Quarter,"Q3"),SUMIFS(Trans_Pur_MWh,Trans_Pur_Year,D$6,Trans_Pur_Quarter,"Q4")),""))))))))))/10^3,"")</f>
        <v/>
      </c>
      <c r="L10" s="295" t="str">
        <f>K11</f>
        <v/>
      </c>
      <c r="M10" s="295" t="e">
        <f t="shared" si="1"/>
        <v>#VALUE!</v>
      </c>
      <c r="N10" s="78" t="e">
        <f>IF(M10&gt;0,M10,"")</f>
        <v>#VALUE!</v>
      </c>
      <c r="O10" s="78" t="e">
        <f>IF(M10&lt;0,-M10,"")</f>
        <v>#VALUE!</v>
      </c>
      <c r="P10" s="296" t="e">
        <f>-M10/K10</f>
        <v>#VALUE!</v>
      </c>
      <c r="R10" s="74">
        <f>IF(OR($C$3="Q1",$C$3="Q2",$C$3="Q3",$C$3="Q4"),D$6&amp;"-"&amp;$C$3,IF($C$3="Financial Year",D$6-1&amp;"/"&amp;P10,IF($C$3="Calender Year",D$6,IF($C$3="Jan - June (Bi-annual)","Jan-Jun,"&amp;P10,IF($C$3="Jan - Sept","Jan-Sep,"&amp;P10,IF($C$3="Jul - Dec (Bi-annual)","Jul-Dec,"&amp;P10,""))))))</f>
        <v>2018</v>
      </c>
      <c r="S10" s="75" t="str">
        <f>IFERROR(SUM(IF($C$3="Q1",SUMIFS(Trans_sale_MWh,Trans_Sale_Year,D$6,Trans_Sale_Quarter,"Q1"),IF($C$3="Q2",SUMIFS(Trans_sale_MWh,Trans_Sale_Year,D$6,Trans_Sale_Quarter,"Q2"),IF($C$3="Q3",SUMIFS(Trans_sale_MWh,Trans_Sale_Year,D$6,Trans_Sale_Quarter,"Q3"),IF($C$3="Q4",SUMIFS(Trans_sale_MWh,Trans_Sale_Year,D$6,Trans_Sale_Quarter,"Q4"), IF($C$3="Calender Year",SUMIFS(Trans_sale_MWh,Trans_Sale_Year,D$6),IF($C$3="Jan - Sept",--(SUMIFS(Trans_sale_MWh,Trans_Sale_Year,D$6)-SUMIFS(Trans_sale_MWh,Trans_Sale_Year,D$6,Trans_Sale_Quarter,"Q4")),IF($C$3="Jan - June (Bi-annual)",SUM(SUMIFS(Trans_sale_MWh,Trans_Sale_Year,D$6,Trans_Sale_Quarter,"Q1"),SUMIFS(Trans_sale_MWh,Trans_Sale_Year,D$6,Trans_Sale_Quarter,"Q2")),IF($C$3="Financial Year",SUM(SUMIFS(Trans_sale_MWh,Trans_Sale_Year,D$6-1,Trans_Sale_Quarter,"Q3"),SUMIFS(Trans_sale_MWh,Trans_Sale_Year,D$6-1,Trans_Sale_Quarter,"Q4"),SUMIFS(Trans_sale_MWh,Trans_Sale_Year,D$6,Trans_Sale_Quarter,"Q1"),SUMIFS(Trans_sale_MWh,Trans_Sale_Year,D$6,Trans_Sale_Quarter,"Q2")),IF($C$3="Jul - Dec (Bi-annual)",SUM(SUMIFS(Trans_sale_MWh,Trans_Sale_Year,D$6,Trans_Sale_Quarter,"Q3"),SUMIFS(Trans_sale_MWh,Trans_Sale_Year,D$6,Trans_Sale_Quarter,"Q4")),""))))))))))/10^3,"")</f>
        <v/>
      </c>
      <c r="T10" s="295" t="str">
        <f>S11</f>
        <v/>
      </c>
      <c r="U10" s="295" t="e">
        <f t="shared" si="2"/>
        <v>#VALUE!</v>
      </c>
      <c r="V10" s="78" t="e">
        <f>IF(U10&gt;0,U10,"")</f>
        <v>#VALUE!</v>
      </c>
      <c r="W10" s="78" t="e">
        <f>IF(U10&lt;0,-U10,"")</f>
        <v>#VALUE!</v>
      </c>
      <c r="X10" s="296" t="e">
        <f>-U10/S10</f>
        <v>#VALUE!</v>
      </c>
    </row>
    <row r="11" spans="1:24">
      <c r="A11" s="73" t="s">
        <v>234</v>
      </c>
      <c r="B11" s="76" t="e">
        <f t="shared" ref="B11:G11" si="5">B9-B10</f>
        <v>#VALUE!</v>
      </c>
      <c r="C11" s="76" t="e">
        <f t="shared" si="5"/>
        <v>#VALUE!</v>
      </c>
      <c r="D11" s="76" t="e">
        <f t="shared" si="5"/>
        <v>#VALUE!</v>
      </c>
      <c r="E11" s="76" t="e">
        <f t="shared" si="5"/>
        <v>#VALUE!</v>
      </c>
      <c r="F11" s="76" t="e">
        <f t="shared" si="5"/>
        <v>#VALUE!</v>
      </c>
      <c r="G11" s="76" t="e">
        <f t="shared" si="5"/>
        <v>#VALUE!</v>
      </c>
      <c r="J11" s="74">
        <f>IF(OR($C$3="Q1",$C$3="Q2",$C$3="Q3",$C$3="Q4"),E$6&amp;"-"&amp;$C$3,IF($C$3="Financial Year",E$6-1&amp;"/"&amp;H11,IF($C$3="Calender Year",E$6,IF($C$3="Jan - June (Bi-annual)","Jan-Jun,"&amp;H11,IF($C$3="Jan - Sept","Jan-Sep,"&amp;H11,IF($C$3="Jul - Dec (Bi-annual)","Jul-Dec,"&amp;H11,""))))))</f>
        <v>2019</v>
      </c>
      <c r="K11" s="75" t="str">
        <f>IFERROR(SUM(IF($C$3="Q1",SUMIFS(Trans_Pur_MWh,Trans_Pur_Year,E$6,Trans_Pur_Quarter,"Q1"),IF($C$3="Q2",SUMIFS(Trans_Pur_MWh,Trans_Pur_Year,E$6,Trans_Pur_Quarter,"Q2"),IF($C$3="Q3",SUMIFS(Trans_Pur_MWh,Trans_Pur_Year,E$6,Trans_Pur_Quarter,"Q3"),IF($C$3="Q4",SUMIFS(Trans_Pur_MWh,Trans_Pur_Year,E$6,Trans_Pur_Quarter,"Q4"), IF($C$3="Calender Year",SUMIFS(Trans_Pur_MWh,Trans_Pur_Year,E$6),IF($C$3="Jan - Sept",--(SUMIFS(Trans_Pur_MWh,Trans_Pur_Year,E$6)-SUMIFS(Trans_Pur_MWh,Trans_Pur_Year,E$6,Trans_Pur_Quarter,"Q4")),IF($C$3="Jan - June (Bi-annual)",SUM(SUMIFS(Trans_Pur_MWh,Trans_Pur_Year,E$6,Trans_Pur_Quarter,"Q1"),SUMIFS(Trans_Pur_MWh,Trans_Pur_Year,E$6,Trans_Pur_Quarter,"Q2")),IF($C$3="Financial Year",SUM(SUMIFS(Trans_Pur_MWh,Trans_Pur_Year,E$6-1,Trans_Pur_Quarter,"Q3"),SUMIFS(Trans_Pur_MWh,Trans_Pur_Year,E$6-1,Trans_Pur_Quarter,"Q4"),SUMIFS(Trans_Pur_MWh,Trans_Pur_Year,E$6,Trans_Pur_Quarter,"Q1"),SUMIFS(Trans_Pur_MWh,Trans_Pur_Year,E$6,Trans_Pur_Quarter,"Q2")),IF($C$3="Jul - Dec (Bi-annual)",SUM(SUMIFS(Trans_Pur_MWh,Trans_Pur_Year,E$6,Trans_Pur_Quarter,"Q3"),SUMIFS(Trans_Pur_MWh,Trans_Pur_Year,E$6,Trans_Pur_Quarter,"Q4")),""))))))))))/10^3,"")</f>
        <v/>
      </c>
      <c r="L11" s="295" t="str">
        <f>K12</f>
        <v/>
      </c>
      <c r="M11" s="295" t="e">
        <f t="shared" si="1"/>
        <v>#VALUE!</v>
      </c>
      <c r="N11" s="78" t="e">
        <f>IF(M11&gt;0,M11,"")</f>
        <v>#VALUE!</v>
      </c>
      <c r="O11" s="78" t="e">
        <f>IF(M11&lt;0,-M11,"")</f>
        <v>#VALUE!</v>
      </c>
      <c r="P11" s="296" t="e">
        <f>-M11/K11</f>
        <v>#VALUE!</v>
      </c>
      <c r="R11" s="74">
        <f>IF(OR($C$3="Q1",$C$3="Q2",$C$3="Q3",$C$3="Q4"),E$6&amp;"-"&amp;$C$3,IF($C$3="Financial Year",E$6-1&amp;"/"&amp;P11,IF($C$3="Calender Year",E$6,IF($C$3="Jan - June (Bi-annual)","Jan-Jun,"&amp;P11,IF($C$3="Jan - Sept","Jan-Sep,"&amp;P11,IF($C$3="Jul - Dec (Bi-annual)","Jul-Dec,"&amp;P11,""))))))</f>
        <v>2019</v>
      </c>
      <c r="S11" s="75" t="str">
        <f>IFERROR(SUM(IF($C$3="Q1",SUMIFS(Trans_sale_MWh,Trans_Sale_Year,E$6,Trans_Sale_Quarter,"Q1"),IF($C$3="Q2",SUMIFS(Trans_sale_MWh,Trans_Sale_Year,E$6,Trans_Sale_Quarter,"Q2"),IF($C$3="Q3",SUMIFS(Trans_sale_MWh,Trans_Sale_Year,E$6,Trans_Sale_Quarter,"Q3"),IF($C$3="Q4",SUMIFS(Trans_sale_MWh,Trans_Sale_Year,E$6,Trans_Sale_Quarter,"Q4"), IF($C$3="Calender Year",SUMIFS(Trans_sale_MWh,Trans_Sale_Year,E$6),IF($C$3="Jan - Sept",--(SUMIFS(Trans_sale_MWh,Trans_Sale_Year,E$6)-SUMIFS(Trans_sale_MWh,Trans_Sale_Year,E$6,Trans_Sale_Quarter,"Q4")),IF($C$3="Jan - June (Bi-annual)",SUM(SUMIFS(Trans_sale_MWh,Trans_Sale_Year,E$6,Trans_Sale_Quarter,"Q1"),SUMIFS(Trans_sale_MWh,Trans_Sale_Year,E$6,Trans_Sale_Quarter,"Q2")),IF($C$3="Financial Year",SUM(SUMIFS(Trans_sale_MWh,Trans_Sale_Year,E$6-1,Trans_Sale_Quarter,"Q3"),SUMIFS(Trans_sale_MWh,Trans_Sale_Year,E$6-1,Trans_Sale_Quarter,"Q4"),SUMIFS(Trans_sale_MWh,Trans_Sale_Year,E$6,Trans_Sale_Quarter,"Q1"),SUMIFS(Trans_sale_MWh,Trans_Sale_Year,E$6,Trans_Sale_Quarter,"Q2")),IF($C$3="Jul - Dec (Bi-annual)",SUM(SUMIFS(Trans_sale_MWh,Trans_Sale_Year,E$6,Trans_Sale_Quarter,"Q3"),SUMIFS(Trans_sale_MWh,Trans_Sale_Year,E$6,Trans_Sale_Quarter,"Q4")),""))))))))))/10^3,"")</f>
        <v/>
      </c>
      <c r="T11" s="295" t="str">
        <f>S12</f>
        <v/>
      </c>
      <c r="U11" s="295" t="e">
        <f t="shared" si="2"/>
        <v>#VALUE!</v>
      </c>
      <c r="V11" s="78" t="e">
        <f>IF(U11&gt;0,U11,"")</f>
        <v>#VALUE!</v>
      </c>
      <c r="W11" s="78" t="e">
        <f>IF(U11&lt;0,-U11,"")</f>
        <v>#VALUE!</v>
      </c>
      <c r="X11" s="296" t="e">
        <f>-U11/S11</f>
        <v>#VALUE!</v>
      </c>
    </row>
    <row r="12" spans="1:24">
      <c r="A12" s="73" t="s">
        <v>625</v>
      </c>
      <c r="B12" s="304" t="str">
        <f t="shared" ref="B12:G12" si="6">IFERROR(B11/B9,"")</f>
        <v/>
      </c>
      <c r="C12" s="304" t="str">
        <f t="shared" si="6"/>
        <v/>
      </c>
      <c r="D12" s="304" t="str">
        <f t="shared" si="6"/>
        <v/>
      </c>
      <c r="E12" s="304" t="str">
        <f t="shared" si="6"/>
        <v/>
      </c>
      <c r="F12" s="304" t="str">
        <f t="shared" si="6"/>
        <v/>
      </c>
      <c r="G12" s="304" t="str">
        <f t="shared" si="6"/>
        <v/>
      </c>
      <c r="J12" s="74">
        <f>IF(OR($C$3="Q1",$C$3="Q2",$C$3="Q3",$C$3="Q4"),F$6&amp;"-"&amp;$C$3,IF($C$3="Financial Year",F$6-1&amp;"/"&amp;H12,IF($C$3="Calender Year",F$6,IF($C$3="Jan - June (Bi-annual)","Jan-Jun,"&amp;H12,IF($C$3="Jan - Sept","Jan-Sep,"&amp;H12,IF($C$3="Jul - Dec (Bi-annual)","Jul-Dec,"&amp;H12,""))))))</f>
        <v>2020</v>
      </c>
      <c r="K12" s="75" t="str">
        <f>IFERROR(SUM(IF($C$3="Q1",SUMIFS(Trans_Pur_MWh,Trans_Pur_Year,F$6,Trans_Pur_Quarter,"Q1"),IF($C$3="Q2",SUMIFS(Trans_Pur_MWh,Trans_Pur_Year,F$6,Trans_Pur_Quarter,"Q2"),IF($C$3="Q3",SUMIFS(Trans_Pur_MWh,Trans_Pur_Year,F$6,Trans_Pur_Quarter,"Q3"),IF($C$3="Q4",SUMIFS(Trans_Pur_MWh,Trans_Pur_Year,F$6,Trans_Pur_Quarter,"Q4"), IF($C$3="Calender Year",SUMIFS(Trans_Pur_MWh,Trans_Pur_Year,F$6),IF($C$3="Jan - Sept",--(SUMIFS(Trans_Pur_MWh,Trans_Pur_Year,F$6)-SUMIFS(Trans_Pur_MWh,Trans_Pur_Year,F$6,Trans_Pur_Quarter,"Q4")),IF($C$3="Jan - June (Bi-annual)",SUM(SUMIFS(Trans_Pur_MWh,Trans_Pur_Year,F$6,Trans_Pur_Quarter,"Q1"),SUMIFS(Trans_Pur_MWh,Trans_Pur_Year,F$6,Trans_Pur_Quarter,"Q2")),IF($C$3="Financial Year",SUM(SUMIFS(Trans_Pur_MWh,Trans_Pur_Year,F$6-1,Trans_Pur_Quarter,"Q3"),SUMIFS(Trans_Pur_MWh,Trans_Pur_Year,F$6-1,Trans_Pur_Quarter,"Q4"),SUMIFS(Trans_Pur_MWh,Trans_Pur_Year,F$6,Trans_Pur_Quarter,"Q1"),SUMIFS(Trans_Pur_MWh,Trans_Pur_Year,F$6,Trans_Pur_Quarter,"Q2")),IF($C$3="Jul - Dec (Bi-annual)",SUM(SUMIFS(Trans_Pur_MWh,Trans_Pur_Year,F$6,Trans_Pur_Quarter,"Q3"),SUMIFS(Trans_Pur_MWh,Trans_Pur_Year,F$6,Trans_Pur_Quarter,"Q4")),""))))))))))/10^3,"")</f>
        <v/>
      </c>
      <c r="L12" s="295" t="str">
        <f>K13</f>
        <v/>
      </c>
      <c r="M12" s="295" t="e">
        <f t="shared" si="1"/>
        <v>#VALUE!</v>
      </c>
      <c r="N12" s="78" t="e">
        <f>IF(M12&gt;0,M12,"")</f>
        <v>#VALUE!</v>
      </c>
      <c r="O12" s="78" t="e">
        <f>IF(M12&lt;0,-M12,"")</f>
        <v>#VALUE!</v>
      </c>
      <c r="P12" s="296" t="e">
        <f>-M12/K12</f>
        <v>#VALUE!</v>
      </c>
      <c r="R12" s="74">
        <f>IF(OR($C$3="Q1",$C$3="Q2",$C$3="Q3",$C$3="Q4"),F$6&amp;"-"&amp;$C$3,IF($C$3="Financial Year",F$6-1&amp;"/"&amp;P12,IF($C$3="Calender Year",F$6,IF($C$3="Jan - June (Bi-annual)","Jan-Jun,"&amp;P12,IF($C$3="Jan - Sept","Jan-Sep,"&amp;P12,IF($C$3="Jul - Dec (Bi-annual)","Jul-Dec,"&amp;P12,""))))))</f>
        <v>2020</v>
      </c>
      <c r="S12" s="75" t="str">
        <f>IFERROR(SUM(IF($C$3="Q1",SUMIFS(Trans_sale_MWh,Trans_Sale_Year,F$6,Trans_Sale_Quarter,"Q1"),IF($C$3="Q2",SUMIFS(Trans_sale_MWh,Trans_Sale_Year,F$6,Trans_Sale_Quarter,"Q2"),IF($C$3="Q3",SUMIFS(Trans_sale_MWh,Trans_Sale_Year,F$6,Trans_Sale_Quarter,"Q3"),IF($C$3="Q4",SUMIFS(Trans_sale_MWh,Trans_Sale_Year,F$6,Trans_Sale_Quarter,"Q4"), IF($C$3="Calender Year",SUMIFS(Trans_sale_MWh,Trans_Sale_Year,F$6),IF($C$3="Jan - Sept",--(SUMIFS(Trans_sale_MWh,Trans_Sale_Year,F$6)-SUMIFS(Trans_sale_MWh,Trans_Sale_Year,F$6,Trans_Sale_Quarter,"Q4")),IF($C$3="Jan - June (Bi-annual)",SUM(SUMIFS(Trans_sale_MWh,Trans_Sale_Year,F$6,Trans_Sale_Quarter,"Q1"),SUMIFS(Trans_sale_MWh,Trans_Sale_Year,F$6,Trans_Sale_Quarter,"Q2")),IF($C$3="Financial Year",SUM(SUMIFS(Trans_sale_MWh,Trans_Sale_Year,F$6-1,Trans_Sale_Quarter,"Q3"),SUMIFS(Trans_sale_MWh,Trans_Sale_Year,F$6-1,Trans_Sale_Quarter,"Q4"),SUMIFS(Trans_sale_MWh,Trans_Sale_Year,F$6,Trans_Sale_Quarter,"Q1"),SUMIFS(Trans_sale_MWh,Trans_Sale_Year,F$6,Trans_Sale_Quarter,"Q2")),IF($C$3="Jul - Dec (Bi-annual)",SUM(SUMIFS(Trans_sale_MWh,Trans_Sale_Year,F$6,Trans_Sale_Quarter,"Q3"),SUMIFS(Trans_sale_MWh,Trans_Sale_Year,F$6,Trans_Sale_Quarter,"Q4")),""))))))))))/10^3,"")</f>
        <v/>
      </c>
      <c r="T12" s="295" t="str">
        <f>S13</f>
        <v/>
      </c>
      <c r="U12" s="295" t="e">
        <f t="shared" si="2"/>
        <v>#VALUE!</v>
      </c>
      <c r="V12" s="78" t="e">
        <f>IF(U12&gt;0,U12,"")</f>
        <v>#VALUE!</v>
      </c>
      <c r="W12" s="78" t="e">
        <f>IF(U12&lt;0,-U12,"")</f>
        <v>#VALUE!</v>
      </c>
      <c r="X12" s="302" t="e">
        <f>-U12/S12</f>
        <v>#VALUE!</v>
      </c>
    </row>
    <row r="13" spans="1:24">
      <c r="A13" s="73" t="s">
        <v>626</v>
      </c>
      <c r="B13" s="302" t="str">
        <f>IFERROR(INDEX(#REF!,MATCH(Trans_Report!B6,#REF!,0)),"")</f>
        <v/>
      </c>
      <c r="C13" s="302" t="str">
        <f>IFERROR(INDEX(#REF!,MATCH(Trans_Report!C6,#REF!,0)),"")</f>
        <v/>
      </c>
      <c r="D13" s="302" t="str">
        <f>IFERROR(INDEX(#REF!,MATCH(Trans_Report!D6,#REF!,0)),"")</f>
        <v/>
      </c>
      <c r="E13" s="302" t="str">
        <f>IFERROR(INDEX(#REF!,MATCH(Trans_Report!E6,#REF!,0)),"")</f>
        <v/>
      </c>
      <c r="F13" s="302" t="str">
        <f>IFERROR(INDEX(#REF!,MATCH(Trans_Report!F6,#REF!,0)),"")</f>
        <v/>
      </c>
      <c r="G13" s="302" t="str">
        <f>IFERROR(INDEX(#REF!,MATCH(Trans_Report!G6,#REF!,0)),"")</f>
        <v/>
      </c>
      <c r="J13" s="74">
        <f>IF(OR($C$3="Q1",$C$3="Q2",$C$3="Q3",$C$3="Q4"),G$6&amp;"-"&amp;$C$3,IF($C$3="Financial Year",G$6-1&amp;"/"&amp;H13,IF($C$3="Calender Year",G$6,IF($C$3="Jan - June (Bi-annual)","Jan-Jun,"&amp;H13,IF($C$3="Jan - Sept","Jan-Sep,"&amp;H13,IF($C$3="Jul - Dec (Bi-annual)","Jul-Dec,"&amp;H13,""))))))</f>
        <v>2021</v>
      </c>
      <c r="K13" s="75" t="str">
        <f>IFERROR(SUM(IF($C$3="Q1",SUMIFS(Trans_Pur_MWh,Trans_Pur_Year,G$6,Trans_Pur_Quarter,"Q1"),IF($C$3="Q2",SUMIFS(Trans_Pur_MWh,Trans_Pur_Year,G$6,Trans_Pur_Quarter,"Q2"),IF($C$3="Q3",SUMIFS(Trans_Pur_MWh,Trans_Pur_Year,G$6,Trans_Pur_Quarter,"Q3"),IF($C$3="Q4",SUMIFS(Trans_Pur_MWh,Trans_Pur_Year,G$6,Trans_Pur_Quarter,"Q4"), IF($C$3="Calender Year",SUMIFS(Trans_Pur_MWh,Trans_Pur_Year,G$6),IF($C$3="Jan - Sept",--(SUMIFS(Trans_Pur_MWh,Trans_Pur_Year,G$6)-SUMIFS(Trans_Pur_MWh,Trans_Pur_Year,G$6,Trans_Pur_Quarter,"Q4")),IF($C$3="Jan - June (Bi-annual)",SUM(SUMIFS(Trans_Pur_MWh,Trans_Pur_Year,G$6,Trans_Pur_Quarter,"Q1"),SUMIFS(Trans_Pur_MWh,Trans_Pur_Year,G$6,Trans_Pur_Quarter,"Q2")),IF($C$3="Financial Year",SUM(SUMIFS(Trans_Pur_MWh,Trans_Pur_Year,G$6-1,Trans_Pur_Quarter,"Q3"),SUMIFS(Trans_Pur_MWh,Trans_Pur_Year,G$6-1,Trans_Pur_Quarter,"Q4"),SUMIFS(Trans_Pur_MWh,Trans_Pur_Year,G$6,Trans_Pur_Quarter,"Q1"),SUMIFS(Trans_Pur_MWh,Trans_Pur_Year,G$6,Trans_Pur_Quarter,"Q2")),IF($C$3="Jul - Dec (Bi-annual)",SUM(SUMIFS(Trans_Pur_MWh,Trans_Pur_Year,G$6,Trans_Pur_Quarter,"Q3"),SUMIFS(Trans_Pur_MWh,Trans_Pur_Year,G$6,Trans_Pur_Quarter,"Q4")),""))))))))))/10^3,"")</f>
        <v/>
      </c>
      <c r="L13" s="295"/>
      <c r="M13" s="295" t="e">
        <f t="shared" si="1"/>
        <v>#VALUE!</v>
      </c>
      <c r="P13" s="254"/>
      <c r="R13" s="74">
        <f>IF(OR($C$3="Q1",$C$3="Q2",$C$3="Q3",$C$3="Q4"),G$6&amp;"-"&amp;$C$3,IF($C$3="Financial Year",G$6-1&amp;"/"&amp;P13,IF($C$3="Calender Year",G$6,IF($C$3="Jan - June (Bi-annual)","Jan-Jun,"&amp;P13,IF($C$3="Jan - Sept","Jan-Sep,"&amp;P13,IF($C$3="Jul - Dec (Bi-annual)","Jul-Dec,"&amp;P13,""))))))</f>
        <v>2021</v>
      </c>
      <c r="S13" s="75" t="str">
        <f>IFERROR(SUM(IF($C$3="Q1",SUMIFS(Trans_sale_MWh,Trans_Sale_Year,G$6,Trans_Sale_Quarter,"Q1"),IF($C$3="Q2",SUMIFS(Trans_sale_MWh,Trans_Sale_Year,G$6,Trans_Sale_Quarter,"Q2"),IF($C$3="Q3",SUMIFS(Trans_sale_MWh,Trans_Sale_Year,G$6,Trans_Sale_Quarter,"Q3"),IF($C$3="Q4",SUMIFS(Trans_sale_MWh,Trans_Sale_Year,G$6,Trans_Sale_Quarter,"Q4"), IF($C$3="Calender Year",SUMIFS(Trans_sale_MWh,Trans_Sale_Year,G$6),IF($C$3="Jan - Sept",--(SUMIFS(Trans_sale_MWh,Trans_Sale_Year,G$6)-SUMIFS(Trans_sale_MWh,Trans_Sale_Year,G$6,Trans_Sale_Quarter,"Q4")),IF($C$3="Jan - June (Bi-annual)",SUM(SUMIFS(Trans_sale_MWh,Trans_Sale_Year,G$6,Trans_Sale_Quarter,"Q1"),SUMIFS(Trans_sale_MWh,Trans_Sale_Year,G$6,Trans_Sale_Quarter,"Q2")),IF($C$3="Financial Year",SUM(SUMIFS(Trans_sale_MWh,Trans_Sale_Year,G$6-1,Trans_Sale_Quarter,"Q3"),SUMIFS(Trans_sale_MWh,Trans_Sale_Year,G$6-1,Trans_Sale_Quarter,"Q4"),SUMIFS(Trans_sale_MWh,Trans_Sale_Year,G$6,Trans_Sale_Quarter,"Q1"),SUMIFS(Trans_sale_MWh,Trans_Sale_Year,G$6,Trans_Sale_Quarter,"Q2")),IF($C$3="Jul - Dec (Bi-annual)",SUM(SUMIFS(Trans_sale_MWh,Trans_Sale_Year,G$6,Trans_Sale_Quarter,"Q3"),SUMIFS(Trans_sale_MWh,Trans_Sale_Year,G$6,Trans_Sale_Quarter,"Q4")),""))))))))))/10^3,"")</f>
        <v/>
      </c>
      <c r="T13" s="295"/>
      <c r="U13" s="295" t="e">
        <f t="shared" si="2"/>
        <v>#VALUE!</v>
      </c>
      <c r="X13" s="254"/>
    </row>
    <row r="27" spans="1:10">
      <c r="C27" s="225" t="e">
        <f>#REF!</f>
        <v>#REF!</v>
      </c>
    </row>
    <row r="28" spans="1:10" ht="15" thickBot="1">
      <c r="C28" s="225"/>
    </row>
    <row r="29" spans="1:10" ht="29.5" thickBot="1">
      <c r="A29" s="227" t="s">
        <v>543</v>
      </c>
      <c r="B29" s="226" t="s">
        <v>542</v>
      </c>
      <c r="C29" s="228" t="s">
        <v>502</v>
      </c>
      <c r="D29" s="228" t="s">
        <v>607</v>
      </c>
      <c r="E29" s="267" t="s">
        <v>619</v>
      </c>
      <c r="F29" s="229"/>
      <c r="G29" s="229"/>
      <c r="H29" s="230" t="s">
        <v>214</v>
      </c>
      <c r="I29" s="271" t="s">
        <v>503</v>
      </c>
      <c r="J29" s="271" t="s">
        <v>607</v>
      </c>
    </row>
    <row r="30" spans="1:10" ht="25" customHeight="1">
      <c r="A30" s="232" t="e">
        <f>INDEX(#REF!,MATCH(Trans_Report!$B30,#REF!,0))</f>
        <v>#REF!</v>
      </c>
      <c r="B30" s="231" t="s">
        <v>92</v>
      </c>
      <c r="C30" s="288" t="e">
        <f>ROUND(INDEX(#REF!,MATCH(Trans_Report!$B30,#REF!,0)),1)</f>
        <v>#REF!</v>
      </c>
      <c r="D30" s="253" t="e">
        <f>ROUND(INDEX(#REF!,MATCH(Trans_Report!$B30,#REF!,0))/#REF!*100,1)</f>
        <v>#REF!</v>
      </c>
      <c r="E30" s="268">
        <f>INDEX($F$96:$F$102,MATCH($B30,$B$96:$B$102,0))</f>
        <v>0.60299817130701727</v>
      </c>
      <c r="F30" s="229"/>
      <c r="G30" s="229"/>
      <c r="H30" s="233" t="s">
        <v>285</v>
      </c>
      <c r="I30" s="291" t="e">
        <f>ROUND(#REF!,1)</f>
        <v>#REF!</v>
      </c>
      <c r="J30" s="234" t="e">
        <f>ROUND(#REF!/#REF!*100,1)</f>
        <v>#REF!</v>
      </c>
    </row>
    <row r="31" spans="1:10" ht="25" customHeight="1">
      <c r="A31" s="232" t="e">
        <f>INDEX(#REF!,MATCH(Trans_Report!$B31,#REF!,0))</f>
        <v>#REF!</v>
      </c>
      <c r="B31" s="231" t="s">
        <v>77</v>
      </c>
      <c r="C31" s="288" t="e">
        <f>ROUND(INDEX(#REF!,MATCH(Trans_Report!$B31,#REF!,0)),1)</f>
        <v>#REF!</v>
      </c>
      <c r="D31" s="253" t="e">
        <f>ROUND(INDEX(#REF!,MATCH(Trans_Report!$B31,#REF!,0))/#REF!*100,1)</f>
        <v>#REF!</v>
      </c>
      <c r="E31" s="268">
        <f t="shared" ref="E31:E36" si="7">INDEX($F$96:$F$102,MATCH($B31,$B$96:$B$102,0))</f>
        <v>0.13176219009930482</v>
      </c>
      <c r="F31" s="270" t="e">
        <f>#REF!</f>
        <v>#REF!</v>
      </c>
      <c r="G31" s="229"/>
      <c r="H31" s="233"/>
      <c r="I31" s="291"/>
      <c r="J31" s="235"/>
    </row>
    <row r="32" spans="1:10" ht="30" customHeight="1">
      <c r="A32" s="232" t="e">
        <f>INDEX(#REF!,MATCH(Trans_Report!$B32,#REF!,0))</f>
        <v>#REF!</v>
      </c>
      <c r="B32" s="231" t="s">
        <v>119</v>
      </c>
      <c r="C32" s="288" t="e">
        <f>ROUND(INDEX(#REF!,MATCH(Trans_Report!$B32,#REF!,0)),1)</f>
        <v>#REF!</v>
      </c>
      <c r="D32" s="253" t="e">
        <f>ROUND(INDEX(#REF!,MATCH(Trans_Report!$B32,#REF!,0))/#REF!*100,1)</f>
        <v>#REF!</v>
      </c>
      <c r="E32" s="268">
        <f t="shared" si="7"/>
        <v>5.7099666953476798E-2</v>
      </c>
      <c r="F32" s="229"/>
      <c r="G32" s="229"/>
      <c r="H32" s="264" t="s">
        <v>544</v>
      </c>
      <c r="I32" s="292" t="e">
        <f>ROUND(#REF!,1)</f>
        <v>#REF!</v>
      </c>
      <c r="J32" s="236" t="e">
        <f>ROUND(#REF!/#REF!*100,1)</f>
        <v>#REF!</v>
      </c>
    </row>
    <row r="33" spans="1:14" ht="25" customHeight="1">
      <c r="A33" s="232" t="e">
        <f>INDEX(#REF!,MATCH(Trans_Report!$B33,#REF!,0))</f>
        <v>#REF!</v>
      </c>
      <c r="B33" s="231" t="s">
        <v>110</v>
      </c>
      <c r="C33" s="288" t="e">
        <f>ROUND(INDEX(#REF!,MATCH(Trans_Report!$B33,#REF!,0)),1)</f>
        <v>#REF!</v>
      </c>
      <c r="D33" s="253" t="e">
        <f>ROUND(INDEX(#REF!,MATCH(Trans_Report!$B33,#REF!,0))/#REF!*100,1)</f>
        <v>#REF!</v>
      </c>
      <c r="E33" s="268">
        <f t="shared" si="7"/>
        <v>8.0765083402578305E-2</v>
      </c>
      <c r="F33" s="229"/>
      <c r="G33" s="229"/>
      <c r="H33" s="264"/>
      <c r="I33" s="292"/>
      <c r="J33" s="236"/>
    </row>
    <row r="34" spans="1:14" ht="25" customHeight="1">
      <c r="A34" s="232" t="e">
        <f>INDEX(#REF!,MATCH(Trans_Report!$B34,#REF!,0))</f>
        <v>#REF!</v>
      </c>
      <c r="B34" s="231" t="s">
        <v>129</v>
      </c>
      <c r="C34" s="288" t="e">
        <f>ROUND(INDEX(#REF!,MATCH(Trans_Report!$B34,#REF!,0)),1)</f>
        <v>#REF!</v>
      </c>
      <c r="D34" s="253" t="e">
        <f>ROUND(INDEX(#REF!,MATCH(Trans_Report!$B34,#REF!,0))/#REF!*100,1)</f>
        <v>#REF!</v>
      </c>
      <c r="E34" s="268">
        <f t="shared" si="7"/>
        <v>0.12076174562925573</v>
      </c>
      <c r="F34" s="229"/>
      <c r="G34" s="229"/>
      <c r="H34" s="237" t="s">
        <v>533</v>
      </c>
      <c r="I34" s="293" t="e">
        <f>ROUND(#REF!,1)</f>
        <v>#REF!</v>
      </c>
      <c r="J34" s="238" t="e">
        <f>ROUND(#REF!/#REF!*100,1)</f>
        <v>#REF!</v>
      </c>
      <c r="N34" s="254" t="e">
        <f>C33/SUM(C30:C35)</f>
        <v>#REF!</v>
      </c>
    </row>
    <row r="35" spans="1:14" ht="25" customHeight="1" thickBot="1">
      <c r="A35" s="232" t="e">
        <f>INDEX(#REF!,MATCH(Trans_Report!$B35,#REF!,0))</f>
        <v>#REF!</v>
      </c>
      <c r="B35" s="231" t="s">
        <v>78</v>
      </c>
      <c r="C35" s="290" t="e">
        <f>ROUND(INDEX(#REF!,MATCH(Trans_Report!$B35,#REF!,0)),1)</f>
        <v>#REF!</v>
      </c>
      <c r="D35" s="253" t="e">
        <f>ROUND(INDEX(#REF!,MATCH(Trans_Report!$B35,#REF!,0))/#REF!*100,1)</f>
        <v>#REF!</v>
      </c>
      <c r="E35" s="268">
        <f t="shared" si="7"/>
        <v>6.613142608367018E-3</v>
      </c>
      <c r="F35" s="229"/>
      <c r="G35" s="229"/>
      <c r="H35" s="237"/>
      <c r="I35" s="293"/>
      <c r="J35" s="238"/>
    </row>
    <row r="36" spans="1:14" ht="25" customHeight="1" thickBot="1">
      <c r="A36" s="240" t="e">
        <f>INDEX(#REF!,MATCH(Trans_Report!$B36,#REF!,0))</f>
        <v>#REF!</v>
      </c>
      <c r="B36" s="239" t="s">
        <v>287</v>
      </c>
      <c r="C36" s="289" t="e">
        <f>ROUND(INDEX(#REF!,MATCH(Trans_Report!$B36,#REF!,0)),1)</f>
        <v>#REF!</v>
      </c>
      <c r="D36" s="241" t="e">
        <f>ROUND(INDEX(#REF!,MATCH(Trans_Report!$B36,#REF!,0))/#REF!*100,1)</f>
        <v>#REF!</v>
      </c>
      <c r="E36" s="269">
        <f t="shared" si="7"/>
        <v>0.99999999999999989</v>
      </c>
      <c r="F36" s="229"/>
      <c r="G36" s="229"/>
      <c r="H36" s="242" t="s">
        <v>287</v>
      </c>
      <c r="I36" s="294" t="e">
        <f>ROUND(#REF!,1)</f>
        <v>#REF!</v>
      </c>
      <c r="J36" s="243" t="e">
        <f>ROUND(#REF!/#REF!*100,1)</f>
        <v>#REF!</v>
      </c>
    </row>
    <row r="38" spans="1:14">
      <c r="C38" s="78">
        <v>2020</v>
      </c>
    </row>
    <row r="40" spans="1:14">
      <c r="B40" s="78" t="s">
        <v>20</v>
      </c>
      <c r="C40" s="78" t="s">
        <v>19</v>
      </c>
      <c r="D40" s="78" t="s">
        <v>8</v>
      </c>
    </row>
    <row r="41" spans="1:14">
      <c r="A41" s="78" t="s">
        <v>92</v>
      </c>
      <c r="B41" s="245" t="e">
        <f t="shared" ref="B41:D47" si="8">SUMIFS(Trans_Pur_MWh,Trans_Pur_Year,$C$38,Trans_Pur_Quarter,B$40,Trans_Pur_Tech,$A41)</f>
        <v>#NAME?</v>
      </c>
      <c r="C41" s="245" t="e">
        <f t="shared" si="8"/>
        <v>#NAME?</v>
      </c>
      <c r="D41" s="245" t="e">
        <f t="shared" si="8"/>
        <v>#NAME?</v>
      </c>
    </row>
    <row r="42" spans="1:14">
      <c r="A42" s="78" t="s">
        <v>77</v>
      </c>
      <c r="B42" s="245" t="e">
        <f t="shared" si="8"/>
        <v>#NAME?</v>
      </c>
      <c r="C42" s="245" t="e">
        <f t="shared" si="8"/>
        <v>#NAME?</v>
      </c>
      <c r="D42" s="245" t="e">
        <f t="shared" si="8"/>
        <v>#NAME?</v>
      </c>
    </row>
    <row r="43" spans="1:14">
      <c r="A43" s="78" t="s">
        <v>119</v>
      </c>
      <c r="B43" s="245" t="e">
        <f t="shared" si="8"/>
        <v>#NAME?</v>
      </c>
      <c r="C43" s="245" t="e">
        <f t="shared" si="8"/>
        <v>#NAME?</v>
      </c>
      <c r="D43" s="245" t="e">
        <f t="shared" si="8"/>
        <v>#NAME?</v>
      </c>
    </row>
    <row r="44" spans="1:14">
      <c r="A44" s="78" t="s">
        <v>110</v>
      </c>
      <c r="B44" s="245" t="e">
        <f t="shared" si="8"/>
        <v>#NAME?</v>
      </c>
      <c r="C44" s="245" t="e">
        <f t="shared" si="8"/>
        <v>#NAME?</v>
      </c>
      <c r="D44" s="245" t="e">
        <f t="shared" si="8"/>
        <v>#NAME?</v>
      </c>
    </row>
    <row r="45" spans="1:14">
      <c r="A45" s="78" t="s">
        <v>129</v>
      </c>
      <c r="B45" s="245" t="e">
        <f t="shared" si="8"/>
        <v>#NAME?</v>
      </c>
      <c r="C45" s="245" t="e">
        <f t="shared" si="8"/>
        <v>#NAME?</v>
      </c>
      <c r="D45" s="245" t="e">
        <f t="shared" si="8"/>
        <v>#NAME?</v>
      </c>
    </row>
    <row r="46" spans="1:14">
      <c r="A46" s="78" t="s">
        <v>78</v>
      </c>
      <c r="B46" s="245" t="e">
        <f t="shared" si="8"/>
        <v>#NAME?</v>
      </c>
      <c r="C46" s="245" t="e">
        <f t="shared" si="8"/>
        <v>#NAME?</v>
      </c>
      <c r="D46" s="245" t="e">
        <f t="shared" si="8"/>
        <v>#NAME?</v>
      </c>
    </row>
    <row r="47" spans="1:14">
      <c r="A47" s="78" t="s">
        <v>287</v>
      </c>
      <c r="B47" s="245" t="e">
        <f>SUMIFS(Trans_Pur_MWh,Trans_Pur_Year,$C$38,Trans_Pur_Quarter,B$40,Trans_Pur_Tech,$A47)</f>
        <v>#NAME?</v>
      </c>
      <c r="C47" s="245" t="e">
        <f t="shared" si="8"/>
        <v>#NAME?</v>
      </c>
      <c r="D47" s="245" t="e">
        <f t="shared" si="8"/>
        <v>#NAME?</v>
      </c>
    </row>
    <row r="51" spans="1:4">
      <c r="B51" s="245"/>
    </row>
    <row r="52" spans="1:4">
      <c r="A52" t="s">
        <v>57</v>
      </c>
      <c r="B52" s="245" t="e">
        <f t="shared" ref="B52:D55" si="9">SUMIFS(Trans_Pur_MWh,Trans_Pur_Year,$C$38,Trans_Pur_Quarter,B$40,Trans_Pur_Utility,$A52)/10^3</f>
        <v>#NAME?</v>
      </c>
      <c r="C52" s="245" t="e">
        <f t="shared" si="9"/>
        <v>#NAME?</v>
      </c>
      <c r="D52" s="245" t="e">
        <f t="shared" si="9"/>
        <v>#NAME?</v>
      </c>
    </row>
    <row r="53" spans="1:4">
      <c r="A53" t="s">
        <v>56</v>
      </c>
      <c r="B53" s="245" t="e">
        <f t="shared" si="9"/>
        <v>#NAME?</v>
      </c>
      <c r="C53" s="245" t="e">
        <f t="shared" si="9"/>
        <v>#NAME?</v>
      </c>
      <c r="D53" s="245" t="e">
        <f t="shared" si="9"/>
        <v>#NAME?</v>
      </c>
    </row>
    <row r="54" spans="1:4">
      <c r="A54" t="s">
        <v>87</v>
      </c>
      <c r="B54" s="245" t="e">
        <f t="shared" si="9"/>
        <v>#NAME?</v>
      </c>
      <c r="C54" s="245" t="e">
        <f t="shared" si="9"/>
        <v>#NAME?</v>
      </c>
      <c r="D54" s="245" t="e">
        <f t="shared" si="9"/>
        <v>#NAME?</v>
      </c>
    </row>
    <row r="55" spans="1:4">
      <c r="A55" t="s">
        <v>515</v>
      </c>
      <c r="B55" s="246" t="e">
        <f t="shared" si="9"/>
        <v>#NAME?</v>
      </c>
      <c r="C55" s="246" t="e">
        <f t="shared" si="9"/>
        <v>#NAME?</v>
      </c>
      <c r="D55" s="246" t="e">
        <f t="shared" si="9"/>
        <v>#NAME?</v>
      </c>
    </row>
    <row r="58" spans="1:4">
      <c r="A58" s="108" t="s">
        <v>583</v>
      </c>
      <c r="B58" s="246" t="e">
        <f t="shared" ref="B58:D75" si="10">SUMIFS(Trans_Pur_MWh,Trans_Pur_Year,$C$38,Trans_Pur_Quarter,B$40,Trans_Pur_Utility,$A58)/10^3</f>
        <v>#NAME?</v>
      </c>
      <c r="C58" s="246" t="e">
        <f t="shared" si="10"/>
        <v>#NAME?</v>
      </c>
      <c r="D58" s="246" t="e">
        <f t="shared" si="10"/>
        <v>#NAME?</v>
      </c>
    </row>
    <row r="59" spans="1:4">
      <c r="A59" s="167" t="s">
        <v>272</v>
      </c>
      <c r="B59" s="246" t="e">
        <f t="shared" si="10"/>
        <v>#NAME?</v>
      </c>
      <c r="C59" s="246" t="e">
        <f t="shared" si="10"/>
        <v>#NAME?</v>
      </c>
      <c r="D59" s="246" t="e">
        <f t="shared" si="10"/>
        <v>#NAME?</v>
      </c>
    </row>
    <row r="60" spans="1:4">
      <c r="A60" s="108" t="s">
        <v>426</v>
      </c>
      <c r="B60" s="246" t="e">
        <f t="shared" si="10"/>
        <v>#NAME?</v>
      </c>
      <c r="C60" s="246" t="e">
        <f t="shared" si="10"/>
        <v>#NAME?</v>
      </c>
      <c r="D60" s="246" t="e">
        <f t="shared" si="10"/>
        <v>#NAME?</v>
      </c>
    </row>
    <row r="61" spans="1:4">
      <c r="A61" s="167" t="s">
        <v>582</v>
      </c>
      <c r="B61" s="246" t="e">
        <f t="shared" si="10"/>
        <v>#NAME?</v>
      </c>
      <c r="C61" s="246" t="e">
        <f t="shared" si="10"/>
        <v>#NAME?</v>
      </c>
      <c r="D61" s="246" t="e">
        <f t="shared" si="10"/>
        <v>#NAME?</v>
      </c>
    </row>
    <row r="62" spans="1:4">
      <c r="A62" s="108" t="s">
        <v>366</v>
      </c>
      <c r="B62" s="246" t="e">
        <f t="shared" si="10"/>
        <v>#NAME?</v>
      </c>
      <c r="C62" s="246" t="e">
        <f t="shared" si="10"/>
        <v>#NAME?</v>
      </c>
      <c r="D62" s="246" t="e">
        <f t="shared" si="10"/>
        <v>#NAME?</v>
      </c>
    </row>
    <row r="63" spans="1:4">
      <c r="A63" s="167" t="s">
        <v>580</v>
      </c>
      <c r="B63" s="246" t="e">
        <f t="shared" si="10"/>
        <v>#NAME?</v>
      </c>
      <c r="C63" s="246" t="e">
        <f t="shared" si="10"/>
        <v>#NAME?</v>
      </c>
      <c r="D63" s="246" t="e">
        <f t="shared" si="10"/>
        <v>#NAME?</v>
      </c>
    </row>
    <row r="64" spans="1:4" ht="15" thickBot="1">
      <c r="A64" s="108" t="s">
        <v>489</v>
      </c>
      <c r="B64" s="246" t="e">
        <f t="shared" si="10"/>
        <v>#NAME?</v>
      </c>
      <c r="C64" s="246" t="e">
        <f t="shared" si="10"/>
        <v>#NAME?</v>
      </c>
      <c r="D64" s="246" t="e">
        <f t="shared" si="10"/>
        <v>#NAME?</v>
      </c>
    </row>
    <row r="65" spans="1:5" ht="15" thickBot="1">
      <c r="A65" s="247" t="s">
        <v>150</v>
      </c>
      <c r="B65" s="246" t="e">
        <f t="shared" si="10"/>
        <v>#NAME?</v>
      </c>
      <c r="C65" s="246" t="e">
        <f t="shared" si="10"/>
        <v>#NAME?</v>
      </c>
      <c r="D65" s="246" t="e">
        <f t="shared" si="10"/>
        <v>#NAME?</v>
      </c>
    </row>
    <row r="66" spans="1:5" ht="15" thickBot="1">
      <c r="A66" s="244" t="s">
        <v>579</v>
      </c>
      <c r="B66" s="246" t="e">
        <f t="shared" si="10"/>
        <v>#NAME?</v>
      </c>
      <c r="C66" s="246" t="e">
        <f t="shared" si="10"/>
        <v>#NAME?</v>
      </c>
      <c r="D66" s="246" t="e">
        <f t="shared" si="10"/>
        <v>#NAME?</v>
      </c>
    </row>
    <row r="67" spans="1:5" ht="15" thickBot="1">
      <c r="A67" s="244" t="s">
        <v>81</v>
      </c>
      <c r="B67" s="246" t="e">
        <f t="shared" si="10"/>
        <v>#NAME?</v>
      </c>
      <c r="C67" s="246" t="e">
        <f t="shared" si="10"/>
        <v>#NAME?</v>
      </c>
      <c r="D67" s="246" t="e">
        <f t="shared" si="10"/>
        <v>#NAME?</v>
      </c>
    </row>
    <row r="68" spans="1:5" ht="15" thickBot="1">
      <c r="A68" s="164" t="s">
        <v>496</v>
      </c>
      <c r="B68" s="246" t="e">
        <f t="shared" si="10"/>
        <v>#NAME?</v>
      </c>
      <c r="C68" s="246" t="e">
        <f t="shared" si="10"/>
        <v>#NAME?</v>
      </c>
      <c r="D68" s="246" t="e">
        <f t="shared" si="10"/>
        <v>#NAME?</v>
      </c>
    </row>
    <row r="69" spans="1:5" ht="15" thickBot="1">
      <c r="A69" s="244" t="s">
        <v>545</v>
      </c>
      <c r="B69" s="246" t="e">
        <f t="shared" si="10"/>
        <v>#NAME?</v>
      </c>
      <c r="C69" s="246" t="e">
        <f t="shared" si="10"/>
        <v>#NAME?</v>
      </c>
      <c r="D69" s="246" t="e">
        <f t="shared" si="10"/>
        <v>#NAME?</v>
      </c>
    </row>
    <row r="70" spans="1:5" ht="15" thickBot="1">
      <c r="A70" s="244" t="s">
        <v>80</v>
      </c>
      <c r="B70" s="246" t="e">
        <f t="shared" si="10"/>
        <v>#NAME?</v>
      </c>
      <c r="C70" s="246" t="e">
        <f t="shared" si="10"/>
        <v>#NAME?</v>
      </c>
      <c r="D70" s="246" t="e">
        <f t="shared" si="10"/>
        <v>#NAME?</v>
      </c>
    </row>
    <row r="71" spans="1:5" ht="15" thickBot="1">
      <c r="A71" s="164" t="s">
        <v>88</v>
      </c>
      <c r="B71" s="246" t="e">
        <f t="shared" si="10"/>
        <v>#NAME?</v>
      </c>
      <c r="C71" s="246" t="e">
        <f t="shared" si="10"/>
        <v>#NAME?</v>
      </c>
      <c r="D71" s="246" t="e">
        <f t="shared" si="10"/>
        <v>#NAME?</v>
      </c>
    </row>
    <row r="72" spans="1:5" ht="15" thickBot="1">
      <c r="A72" s="244" t="s">
        <v>581</v>
      </c>
      <c r="B72" s="246" t="e">
        <f t="shared" si="10"/>
        <v>#NAME?</v>
      </c>
      <c r="C72" s="246" t="e">
        <f t="shared" si="10"/>
        <v>#NAME?</v>
      </c>
      <c r="D72" s="246" t="e">
        <f t="shared" si="10"/>
        <v>#NAME?</v>
      </c>
    </row>
    <row r="73" spans="1:5" ht="15" thickBot="1">
      <c r="A73" s="164" t="s">
        <v>477</v>
      </c>
      <c r="B73" s="246" t="e">
        <f t="shared" si="10"/>
        <v>#NAME?</v>
      </c>
      <c r="C73" s="246" t="e">
        <f t="shared" si="10"/>
        <v>#NAME?</v>
      </c>
      <c r="D73" s="246" t="e">
        <f t="shared" si="10"/>
        <v>#NAME?</v>
      </c>
    </row>
    <row r="74" spans="1:5">
      <c r="A74" s="108" t="s">
        <v>488</v>
      </c>
      <c r="B74" s="246" t="e">
        <f t="shared" si="10"/>
        <v>#NAME?</v>
      </c>
      <c r="C74" s="246" t="e">
        <f t="shared" si="10"/>
        <v>#NAME?</v>
      </c>
      <c r="D74" s="246" t="e">
        <f t="shared" si="10"/>
        <v>#NAME?</v>
      </c>
    </row>
    <row r="75" spans="1:5">
      <c r="A75" s="108" t="s">
        <v>584</v>
      </c>
      <c r="B75" s="246" t="e">
        <f t="shared" si="10"/>
        <v>#NAME?</v>
      </c>
      <c r="C75" s="246" t="e">
        <f t="shared" si="10"/>
        <v>#NAME?</v>
      </c>
      <c r="D75" s="246" t="e">
        <f t="shared" si="10"/>
        <v>#NAME?</v>
      </c>
    </row>
    <row r="77" spans="1:5">
      <c r="C77" s="78" t="str">
        <f>B40</f>
        <v>Q1</v>
      </c>
      <c r="D77" s="78" t="str">
        <f>C40</f>
        <v>Q2</v>
      </c>
      <c r="E77" s="78" t="str">
        <f>D40</f>
        <v>Q3</v>
      </c>
    </row>
    <row r="78" spans="1:5" ht="15" thickBot="1">
      <c r="A78" s="935" t="s">
        <v>119</v>
      </c>
      <c r="B78" s="244" t="s">
        <v>557</v>
      </c>
      <c r="C78" s="246" t="e">
        <f t="shared" ref="C78:E88" si="11">SUMIFS(Trans_Pur_MWh,Trans_Pur_Year,$C$38,Trans_Pur_Quarter,B$40,Trans_Pur_Utility,$B78)/10^3</f>
        <v>#NAME?</v>
      </c>
      <c r="D78" s="246" t="e">
        <f t="shared" si="11"/>
        <v>#NAME?</v>
      </c>
      <c r="E78" s="246" t="e">
        <f t="shared" si="11"/>
        <v>#NAME?</v>
      </c>
    </row>
    <row r="79" spans="1:5" ht="15" thickBot="1">
      <c r="A79" s="935"/>
      <c r="B79" s="244" t="s">
        <v>585</v>
      </c>
      <c r="C79" s="246" t="e">
        <f t="shared" si="11"/>
        <v>#NAME?</v>
      </c>
      <c r="D79" s="246" t="e">
        <f t="shared" si="11"/>
        <v>#NAME?</v>
      </c>
      <c r="E79" s="246" t="e">
        <f t="shared" si="11"/>
        <v>#NAME?</v>
      </c>
    </row>
    <row r="80" spans="1:5" ht="15" thickBot="1">
      <c r="A80" s="935"/>
      <c r="B80" s="244" t="s">
        <v>506</v>
      </c>
      <c r="C80" s="246" t="e">
        <f t="shared" si="11"/>
        <v>#NAME?</v>
      </c>
      <c r="D80" s="246" t="e">
        <f t="shared" si="11"/>
        <v>#NAME?</v>
      </c>
      <c r="E80" s="246" t="e">
        <f t="shared" si="11"/>
        <v>#NAME?</v>
      </c>
    </row>
    <row r="81" spans="1:6" ht="15" thickBot="1">
      <c r="A81" s="935" t="s">
        <v>110</v>
      </c>
      <c r="B81" s="244" t="s">
        <v>562</v>
      </c>
      <c r="C81" s="246" t="e">
        <f t="shared" si="11"/>
        <v>#NAME?</v>
      </c>
      <c r="D81" s="246" t="e">
        <f t="shared" si="11"/>
        <v>#NAME?</v>
      </c>
      <c r="E81" s="246" t="e">
        <f t="shared" si="11"/>
        <v>#NAME?</v>
      </c>
    </row>
    <row r="82" spans="1:6" ht="15" thickBot="1">
      <c r="A82" s="935"/>
      <c r="B82" s="244" t="s">
        <v>561</v>
      </c>
      <c r="C82" s="246" t="e">
        <f t="shared" si="11"/>
        <v>#NAME?</v>
      </c>
      <c r="D82" s="246" t="e">
        <f t="shared" si="11"/>
        <v>#NAME?</v>
      </c>
      <c r="E82" s="246" t="e">
        <f t="shared" si="11"/>
        <v>#NAME?</v>
      </c>
    </row>
    <row r="83" spans="1:6" ht="15" thickBot="1">
      <c r="A83" s="935" t="s">
        <v>395</v>
      </c>
      <c r="B83" s="244" t="s">
        <v>541</v>
      </c>
      <c r="C83" s="246" t="e">
        <f t="shared" si="11"/>
        <v>#NAME?</v>
      </c>
      <c r="D83" s="246" t="e">
        <f t="shared" si="11"/>
        <v>#NAME?</v>
      </c>
      <c r="E83" s="246" t="e">
        <f t="shared" si="11"/>
        <v>#NAME?</v>
      </c>
    </row>
    <row r="84" spans="1:6" ht="15" thickBot="1">
      <c r="A84" s="935"/>
      <c r="B84" s="244" t="s">
        <v>539</v>
      </c>
      <c r="C84" s="246" t="e">
        <f t="shared" si="11"/>
        <v>#NAME?</v>
      </c>
      <c r="D84" s="246" t="e">
        <f t="shared" si="11"/>
        <v>#NAME?</v>
      </c>
      <c r="E84" s="246" t="e">
        <f t="shared" si="11"/>
        <v>#NAME?</v>
      </c>
    </row>
    <row r="85" spans="1:6" ht="15" thickBot="1">
      <c r="A85" s="935"/>
      <c r="B85" s="247" t="s">
        <v>132</v>
      </c>
      <c r="C85" s="246" t="e">
        <f t="shared" si="11"/>
        <v>#NAME?</v>
      </c>
      <c r="D85" s="246" t="e">
        <f t="shared" si="11"/>
        <v>#NAME?</v>
      </c>
      <c r="E85" s="246" t="e">
        <f t="shared" si="11"/>
        <v>#NAME?</v>
      </c>
    </row>
    <row r="86" spans="1:6" ht="15" thickBot="1">
      <c r="A86" s="935"/>
      <c r="B86" s="244" t="s">
        <v>513</v>
      </c>
      <c r="C86" s="246" t="e">
        <f t="shared" si="11"/>
        <v>#NAME?</v>
      </c>
      <c r="D86" s="246" t="e">
        <f t="shared" si="11"/>
        <v>#NAME?</v>
      </c>
      <c r="E86" s="246" t="e">
        <f t="shared" si="11"/>
        <v>#NAME?</v>
      </c>
    </row>
    <row r="87" spans="1:6" ht="15" thickBot="1">
      <c r="B87" s="247" t="s">
        <v>586</v>
      </c>
      <c r="C87" s="246" t="e">
        <f t="shared" si="11"/>
        <v>#NAME?</v>
      </c>
      <c r="D87" s="246" t="e">
        <f t="shared" si="11"/>
        <v>#NAME?</v>
      </c>
      <c r="E87" s="246" t="e">
        <f t="shared" si="11"/>
        <v>#NAME?</v>
      </c>
    </row>
    <row r="88" spans="1:6" ht="15" thickBot="1">
      <c r="B88" s="244" t="s">
        <v>44</v>
      </c>
      <c r="C88" s="246" t="e">
        <f t="shared" si="11"/>
        <v>#NAME?</v>
      </c>
      <c r="D88" s="246" t="e">
        <f t="shared" si="11"/>
        <v>#NAME?</v>
      </c>
      <c r="E88" s="246" t="e">
        <f t="shared" si="11"/>
        <v>#NAME?</v>
      </c>
    </row>
    <row r="95" spans="1:6">
      <c r="B95" s="265"/>
      <c r="C95" s="265" t="s">
        <v>476</v>
      </c>
      <c r="D95" s="265" t="s">
        <v>616</v>
      </c>
      <c r="E95" s="265" t="s">
        <v>617</v>
      </c>
      <c r="F95" s="265" t="s">
        <v>618</v>
      </c>
    </row>
    <row r="96" spans="1:6">
      <c r="B96" s="265" t="s">
        <v>92</v>
      </c>
      <c r="C96" s="265">
        <v>3704472.7636170313</v>
      </c>
      <c r="D96" s="265">
        <v>5.4022728105544468E-2</v>
      </c>
      <c r="E96" s="265">
        <v>4.044231431418506E-2</v>
      </c>
      <c r="F96" s="266">
        <v>0.60299817130701727</v>
      </c>
    </row>
    <row r="97" spans="1:6">
      <c r="B97" s="265" t="s">
        <v>77</v>
      </c>
      <c r="C97" s="265">
        <v>523659.07771454402</v>
      </c>
      <c r="D97" s="265">
        <v>8.3508193973747494E-2</v>
      </c>
      <c r="E97" s="265">
        <v>8.8371211726417306E-3</v>
      </c>
      <c r="F97" s="266">
        <v>0.13176219009930482</v>
      </c>
    </row>
    <row r="98" spans="1:6">
      <c r="B98" s="265" t="s">
        <v>129</v>
      </c>
      <c r="C98" s="265">
        <v>403811.33587495523</v>
      </c>
      <c r="D98" s="265">
        <v>9.925166447901812E-2</v>
      </c>
      <c r="E98" s="265">
        <v>8.0993354644543162E-3</v>
      </c>
      <c r="F98" s="266">
        <v>0.12076174562925573</v>
      </c>
    </row>
    <row r="99" spans="1:6">
      <c r="B99" s="265" t="s">
        <v>110</v>
      </c>
      <c r="C99" s="265">
        <v>95291.766359999994</v>
      </c>
      <c r="D99" s="265">
        <v>0.28129058196411383</v>
      </c>
      <c r="E99" s="265">
        <v>5.4168106040828907E-3</v>
      </c>
      <c r="F99" s="266">
        <v>8.0765083402578305E-2</v>
      </c>
    </row>
    <row r="100" spans="1:6">
      <c r="B100" s="265" t="s">
        <v>119</v>
      </c>
      <c r="C100" s="265">
        <v>198449.855646896</v>
      </c>
      <c r="D100" s="265">
        <v>9.5492598370676515E-2</v>
      </c>
      <c r="E100" s="265">
        <v>3.8296014615806194E-3</v>
      </c>
      <c r="F100" s="266">
        <v>5.7099666953476798E-2</v>
      </c>
    </row>
    <row r="101" spans="1:6">
      <c r="B101" s="265" t="s">
        <v>78</v>
      </c>
      <c r="C101" s="265">
        <v>22739.351999999999</v>
      </c>
      <c r="D101" s="265">
        <v>9.6519869607542039E-2</v>
      </c>
      <c r="E101" s="265">
        <v>4.4353499678514887E-4</v>
      </c>
      <c r="F101" s="266">
        <v>6.613142608367018E-3</v>
      </c>
    </row>
    <row r="102" spans="1:6">
      <c r="B102" s="265" t="s">
        <v>287</v>
      </c>
      <c r="C102" s="265">
        <v>4948424.1512134261</v>
      </c>
      <c r="D102" s="265"/>
      <c r="E102" s="265">
        <v>6.7068718013729767E-2</v>
      </c>
      <c r="F102" s="266">
        <v>0.99999999999999989</v>
      </c>
    </row>
    <row r="111" spans="1:6">
      <c r="A111" s="298"/>
      <c r="B111" s="298"/>
      <c r="C111" s="297"/>
      <c r="D111" s="297"/>
    </row>
    <row r="112" spans="1:6">
      <c r="A112" s="298"/>
      <c r="B112" s="298"/>
      <c r="C112" s="297"/>
      <c r="D112" s="297"/>
    </row>
    <row r="113" spans="1:4">
      <c r="A113" s="298"/>
      <c r="B113" s="299" t="e">
        <f>"solar="&amp;ROUND(#REF!,3)*100&amp;"%"</f>
        <v>#REF!</v>
      </c>
      <c r="C113" s="297"/>
      <c r="D113" s="297"/>
    </row>
    <row r="114" spans="1:4">
      <c r="A114" s="298"/>
      <c r="B114" s="300"/>
      <c r="C114" s="297"/>
      <c r="D114" s="297"/>
    </row>
    <row r="115" spans="1:4">
      <c r="A115" s="298"/>
      <c r="B115" s="301" t="e">
        <f>"Thermal="&amp;ROUND(#REF!,3)*100&amp;"%"</f>
        <v>#REF!</v>
      </c>
      <c r="C115" s="297"/>
      <c r="D115" s="297"/>
    </row>
    <row r="116" spans="1:4">
      <c r="A116" s="298"/>
      <c r="B116" s="300"/>
      <c r="C116" s="297"/>
      <c r="D116" s="297"/>
    </row>
    <row r="117" spans="1:4">
      <c r="A117" s="298"/>
      <c r="B117" s="301" t="e">
        <f>"Small Hydro="&amp;ROUND(#REF!,3)*100&amp;"%"</f>
        <v>#REF!</v>
      </c>
      <c r="C117" s="297"/>
      <c r="D117" s="297"/>
    </row>
    <row r="118" spans="1:4">
      <c r="A118" s="298"/>
      <c r="B118" s="301" t="e">
        <f>"Large Hydro="&amp;ROUND(#REF!,3)*100&amp;"%"</f>
        <v>#REF!</v>
      </c>
      <c r="C118" s="297"/>
      <c r="D118" s="297"/>
    </row>
    <row r="119" spans="1:4">
      <c r="A119" s="298"/>
      <c r="B119" s="300"/>
      <c r="C119" s="297"/>
      <c r="D119" s="297"/>
    </row>
    <row r="120" spans="1:4">
      <c r="A120" s="298"/>
      <c r="B120" s="301" t="e">
        <f>"Bagasse="&amp;ROUND(#REF!,3)*100&amp;"%"</f>
        <v>#REF!</v>
      </c>
      <c r="C120" s="297"/>
      <c r="D120" s="297"/>
    </row>
    <row r="121" spans="1:4">
      <c r="A121" s="298"/>
      <c r="B121" s="300"/>
      <c r="C121" s="297"/>
      <c r="D121" s="297"/>
    </row>
    <row r="122" spans="1:4">
      <c r="A122" s="298"/>
      <c r="B122" s="301" t="e">
        <f>"Imports="&amp;ROUND(#REF!,3)*100&amp;"%"</f>
        <v>#REF!</v>
      </c>
      <c r="C122" s="297"/>
      <c r="D122" s="297"/>
    </row>
    <row r="123" spans="1:4">
      <c r="A123" s="298"/>
      <c r="B123" s="298"/>
      <c r="C123" s="297"/>
      <c r="D123" s="297"/>
    </row>
    <row r="124" spans="1:4">
      <c r="A124" s="297"/>
      <c r="B124" s="297"/>
      <c r="C124" s="297"/>
      <c r="D124" s="297"/>
    </row>
    <row r="125" spans="1:4">
      <c r="A125" s="73"/>
      <c r="B125" s="73"/>
      <c r="C125" s="73"/>
      <c r="D125" s="73"/>
    </row>
    <row r="126" spans="1:4">
      <c r="A126" s="73"/>
      <c r="B126" s="73"/>
      <c r="C126" s="73"/>
      <c r="D126" s="73"/>
    </row>
    <row r="127" spans="1:4">
      <c r="A127" s="73"/>
      <c r="B127" s="73"/>
      <c r="C127" s="73"/>
      <c r="D127" s="73"/>
    </row>
    <row r="129" spans="1:24">
      <c r="A129" s="78" t="e">
        <f>#REF!</f>
        <v>#REF!</v>
      </c>
      <c r="B129" s="78" t="e">
        <f>#REF!</f>
        <v>#REF!</v>
      </c>
      <c r="C129" s="78" t="e">
        <f>#REF!</f>
        <v>#REF!</v>
      </c>
      <c r="D129" s="78" t="e">
        <f>#REF!</f>
        <v>#REF!</v>
      </c>
      <c r="E129" s="78" t="e">
        <f>#REF!</f>
        <v>#REF!</v>
      </c>
      <c r="F129" s="78" t="e">
        <f>#REF!</f>
        <v>#REF!</v>
      </c>
      <c r="G129" s="78" t="e">
        <f>#REF!</f>
        <v>#REF!</v>
      </c>
      <c r="J129" s="78" t="e">
        <f>C129</f>
        <v>#REF!</v>
      </c>
      <c r="K129" s="78" t="e">
        <f>D129</f>
        <v>#REF!</v>
      </c>
      <c r="L129" s="78" t="e">
        <f>E129</f>
        <v>#REF!</v>
      </c>
      <c r="M129" s="78" t="e">
        <f>F129</f>
        <v>#REF!</v>
      </c>
      <c r="N129" s="78" t="e">
        <f>G129</f>
        <v>#REF!</v>
      </c>
      <c r="O129" s="254"/>
      <c r="P129" s="78" t="e">
        <f>K129</f>
        <v>#REF!</v>
      </c>
      <c r="Q129" s="78" t="e">
        <f>L129</f>
        <v>#REF!</v>
      </c>
      <c r="R129" s="78" t="e">
        <f>M129</f>
        <v>#REF!</v>
      </c>
      <c r="S129" s="78" t="e">
        <f>N129</f>
        <v>#REF!</v>
      </c>
      <c r="U129" s="78" t="e">
        <f>P129</f>
        <v>#REF!</v>
      </c>
      <c r="V129" s="78" t="e">
        <f>Q129</f>
        <v>#REF!</v>
      </c>
      <c r="W129" s="78" t="e">
        <f>R129</f>
        <v>#REF!</v>
      </c>
      <c r="X129" s="78" t="e">
        <f>S129</f>
        <v>#REF!</v>
      </c>
    </row>
    <row r="130" spans="1:24">
      <c r="A130" s="78" t="e">
        <f>#REF!</f>
        <v>#REF!</v>
      </c>
      <c r="B130" s="245" t="e">
        <f>#REF!</f>
        <v>#REF!</v>
      </c>
      <c r="C130" s="245" t="e">
        <f>#REF!</f>
        <v>#REF!</v>
      </c>
      <c r="D130" s="245" t="e">
        <f>#REF!</f>
        <v>#REF!</v>
      </c>
      <c r="E130" s="245" t="e">
        <f>#REF!</f>
        <v>#REF!</v>
      </c>
      <c r="F130" s="245" t="e">
        <f>#REF!</f>
        <v>#REF!</v>
      </c>
      <c r="G130" s="245" t="e">
        <f>#REF!</f>
        <v>#REF!</v>
      </c>
      <c r="I130" s="78" t="e">
        <f>A130</f>
        <v>#REF!</v>
      </c>
      <c r="J130" s="254" t="e">
        <f t="shared" ref="J130:N136" si="12">C130/B130-1</f>
        <v>#REF!</v>
      </c>
      <c r="K130" s="254" t="e">
        <f t="shared" si="12"/>
        <v>#REF!</v>
      </c>
      <c r="L130" s="254" t="e">
        <f t="shared" si="12"/>
        <v>#REF!</v>
      </c>
      <c r="M130" s="254" t="e">
        <f t="shared" si="12"/>
        <v>#REF!</v>
      </c>
      <c r="N130" s="254" t="e">
        <f t="shared" si="12"/>
        <v>#REF!</v>
      </c>
      <c r="P130" s="254" t="e">
        <f>IF(K130&gt;0,K130,"")</f>
        <v>#REF!</v>
      </c>
      <c r="Q130" s="254" t="e">
        <f>IF(L130&gt;0,L130,"")</f>
        <v>#REF!</v>
      </c>
      <c r="R130" s="254" t="e">
        <f>IF(M130&gt;0,M130,"")</f>
        <v>#REF!</v>
      </c>
      <c r="S130" s="254" t="e">
        <f>IF(N130&gt;0,N130,"")</f>
        <v>#REF!</v>
      </c>
      <c r="U130" s="254" t="e">
        <f>IF(K130&lt;0,-K130,"")</f>
        <v>#REF!</v>
      </c>
      <c r="V130" s="254" t="e">
        <f>IF(L130&lt;0,-L130,"")</f>
        <v>#REF!</v>
      </c>
      <c r="W130" s="254" t="e">
        <f>IF(M130&lt;0,-M130,"")</f>
        <v>#REF!</v>
      </c>
      <c r="X130" s="254" t="e">
        <f>IF(N130&lt;0,-N130,"")</f>
        <v>#REF!</v>
      </c>
    </row>
    <row r="131" spans="1:24">
      <c r="A131" s="78" t="e">
        <f>#REF!</f>
        <v>#REF!</v>
      </c>
      <c r="B131" s="245" t="e">
        <f>#REF!</f>
        <v>#REF!</v>
      </c>
      <c r="C131" s="245" t="e">
        <f>#REF!</f>
        <v>#REF!</v>
      </c>
      <c r="D131" s="245" t="e">
        <f>#REF!</f>
        <v>#REF!</v>
      </c>
      <c r="E131" s="245" t="e">
        <f>#REF!</f>
        <v>#REF!</v>
      </c>
      <c r="F131" s="245" t="e">
        <f>#REF!</f>
        <v>#REF!</v>
      </c>
      <c r="G131" s="245" t="e">
        <f>#REF!</f>
        <v>#REF!</v>
      </c>
      <c r="I131" s="78" t="e">
        <f t="shared" ref="I131:I136" si="13">A131</f>
        <v>#REF!</v>
      </c>
      <c r="J131" s="254" t="e">
        <f t="shared" si="12"/>
        <v>#REF!</v>
      </c>
      <c r="K131" s="254" t="e">
        <f t="shared" si="12"/>
        <v>#REF!</v>
      </c>
      <c r="L131" s="254" t="e">
        <f t="shared" si="12"/>
        <v>#REF!</v>
      </c>
      <c r="M131" s="254" t="e">
        <f t="shared" si="12"/>
        <v>#REF!</v>
      </c>
      <c r="N131" s="254" t="e">
        <f t="shared" si="12"/>
        <v>#REF!</v>
      </c>
      <c r="P131" s="254" t="e">
        <f t="shared" ref="P131:P136" si="14">IF(K131&gt;0,K131,"")</f>
        <v>#REF!</v>
      </c>
      <c r="Q131" s="254" t="e">
        <f t="shared" ref="Q131:Q136" si="15">IF(L131&gt;0,L131,"")</f>
        <v>#REF!</v>
      </c>
      <c r="R131" s="254" t="e">
        <f t="shared" ref="R131:R136" si="16">IF(M131&gt;0,M131,"")</f>
        <v>#REF!</v>
      </c>
      <c r="S131" s="254" t="e">
        <f t="shared" ref="S131:S136" si="17">IF(N131&gt;0,N131,"")</f>
        <v>#REF!</v>
      </c>
      <c r="U131" s="254" t="e">
        <f t="shared" ref="U131:U136" si="18">IF(K131&lt;0,-K131,"")</f>
        <v>#REF!</v>
      </c>
      <c r="V131" s="254" t="e">
        <f t="shared" ref="V131:V136" si="19">IF(L131&lt;0,-L131,"")</f>
        <v>#REF!</v>
      </c>
      <c r="W131" s="254" t="e">
        <f t="shared" ref="W131:W136" si="20">IF(M131&lt;0,-M131,"")</f>
        <v>#REF!</v>
      </c>
      <c r="X131" s="254" t="e">
        <f t="shared" ref="X131:X136" si="21">IF(N131&lt;0,-N131,"")</f>
        <v>#REF!</v>
      </c>
    </row>
    <row r="132" spans="1:24">
      <c r="A132" s="78" t="e">
        <f>#REF!</f>
        <v>#REF!</v>
      </c>
      <c r="B132" s="245" t="e">
        <f>#REF!</f>
        <v>#REF!</v>
      </c>
      <c r="C132" s="245" t="e">
        <f>#REF!</f>
        <v>#REF!</v>
      </c>
      <c r="D132" s="245" t="e">
        <f>#REF!</f>
        <v>#REF!</v>
      </c>
      <c r="E132" s="245" t="e">
        <f>#REF!</f>
        <v>#REF!</v>
      </c>
      <c r="F132" s="245" t="e">
        <f>#REF!</f>
        <v>#REF!</v>
      </c>
      <c r="G132" s="245" t="e">
        <f>#REF!</f>
        <v>#REF!</v>
      </c>
      <c r="I132" s="78" t="e">
        <f t="shared" si="13"/>
        <v>#REF!</v>
      </c>
      <c r="J132" s="254" t="e">
        <f t="shared" si="12"/>
        <v>#REF!</v>
      </c>
      <c r="K132" s="254" t="e">
        <f t="shared" si="12"/>
        <v>#REF!</v>
      </c>
      <c r="L132" s="254" t="e">
        <f t="shared" si="12"/>
        <v>#REF!</v>
      </c>
      <c r="M132" s="254" t="e">
        <f t="shared" si="12"/>
        <v>#REF!</v>
      </c>
      <c r="N132" s="254" t="e">
        <f t="shared" si="12"/>
        <v>#REF!</v>
      </c>
      <c r="P132" s="254" t="e">
        <f t="shared" si="14"/>
        <v>#REF!</v>
      </c>
      <c r="Q132" s="254" t="e">
        <f t="shared" si="15"/>
        <v>#REF!</v>
      </c>
      <c r="R132" s="254" t="e">
        <f t="shared" si="16"/>
        <v>#REF!</v>
      </c>
      <c r="S132" s="254" t="e">
        <f t="shared" si="17"/>
        <v>#REF!</v>
      </c>
      <c r="U132" s="254" t="e">
        <f t="shared" si="18"/>
        <v>#REF!</v>
      </c>
      <c r="V132" s="254" t="e">
        <f t="shared" si="19"/>
        <v>#REF!</v>
      </c>
      <c r="W132" s="254" t="e">
        <f t="shared" si="20"/>
        <v>#REF!</v>
      </c>
      <c r="X132" s="254" t="e">
        <f t="shared" si="21"/>
        <v>#REF!</v>
      </c>
    </row>
    <row r="133" spans="1:24">
      <c r="A133" s="78" t="e">
        <f>#REF!</f>
        <v>#REF!</v>
      </c>
      <c r="B133" s="245" t="e">
        <f>#REF!</f>
        <v>#REF!</v>
      </c>
      <c r="C133" s="245" t="e">
        <f>#REF!</f>
        <v>#REF!</v>
      </c>
      <c r="D133" s="245" t="e">
        <f>#REF!</f>
        <v>#REF!</v>
      </c>
      <c r="E133" s="245" t="e">
        <f>#REF!</f>
        <v>#REF!</v>
      </c>
      <c r="F133" s="245" t="e">
        <f>#REF!</f>
        <v>#REF!</v>
      </c>
      <c r="G133" s="245" t="e">
        <f>#REF!</f>
        <v>#REF!</v>
      </c>
      <c r="I133" s="78" t="e">
        <f t="shared" si="13"/>
        <v>#REF!</v>
      </c>
      <c r="J133" s="254" t="e">
        <f t="shared" si="12"/>
        <v>#REF!</v>
      </c>
      <c r="K133" s="254" t="e">
        <f t="shared" si="12"/>
        <v>#REF!</v>
      </c>
      <c r="L133" s="254" t="e">
        <f t="shared" si="12"/>
        <v>#REF!</v>
      </c>
      <c r="M133" s="254" t="e">
        <f t="shared" si="12"/>
        <v>#REF!</v>
      </c>
      <c r="N133" s="254" t="e">
        <f t="shared" si="12"/>
        <v>#REF!</v>
      </c>
      <c r="P133" s="254" t="e">
        <f t="shared" si="14"/>
        <v>#REF!</v>
      </c>
      <c r="Q133" s="254" t="e">
        <f t="shared" si="15"/>
        <v>#REF!</v>
      </c>
      <c r="R133" s="254" t="e">
        <f t="shared" si="16"/>
        <v>#REF!</v>
      </c>
      <c r="S133" s="254" t="e">
        <f t="shared" si="17"/>
        <v>#REF!</v>
      </c>
      <c r="U133" s="254" t="e">
        <f t="shared" si="18"/>
        <v>#REF!</v>
      </c>
      <c r="V133" s="254" t="e">
        <f t="shared" si="19"/>
        <v>#REF!</v>
      </c>
      <c r="W133" s="254" t="e">
        <f t="shared" si="20"/>
        <v>#REF!</v>
      </c>
      <c r="X133" s="254" t="e">
        <f t="shared" si="21"/>
        <v>#REF!</v>
      </c>
    </row>
    <row r="134" spans="1:24">
      <c r="A134" s="78" t="e">
        <f>#REF!</f>
        <v>#REF!</v>
      </c>
      <c r="B134" s="245" t="e">
        <f>#REF!</f>
        <v>#REF!</v>
      </c>
      <c r="C134" s="245" t="e">
        <f>#REF!</f>
        <v>#REF!</v>
      </c>
      <c r="D134" s="245" t="e">
        <f>#REF!</f>
        <v>#REF!</v>
      </c>
      <c r="E134" s="245" t="e">
        <f>#REF!</f>
        <v>#REF!</v>
      </c>
      <c r="F134" s="245" t="e">
        <f>#REF!</f>
        <v>#REF!</v>
      </c>
      <c r="G134" s="245" t="e">
        <f>#REF!</f>
        <v>#REF!</v>
      </c>
      <c r="I134" s="78" t="e">
        <f t="shared" si="13"/>
        <v>#REF!</v>
      </c>
      <c r="J134" s="254" t="e">
        <f t="shared" si="12"/>
        <v>#REF!</v>
      </c>
      <c r="K134" s="254" t="e">
        <f t="shared" si="12"/>
        <v>#REF!</v>
      </c>
      <c r="L134" s="254" t="e">
        <f t="shared" si="12"/>
        <v>#REF!</v>
      </c>
      <c r="M134" s="254" t="e">
        <f t="shared" si="12"/>
        <v>#REF!</v>
      </c>
      <c r="N134" s="254" t="e">
        <f t="shared" si="12"/>
        <v>#REF!</v>
      </c>
      <c r="P134" s="254" t="e">
        <f t="shared" si="14"/>
        <v>#REF!</v>
      </c>
      <c r="Q134" s="254" t="e">
        <f t="shared" si="15"/>
        <v>#REF!</v>
      </c>
      <c r="R134" s="254" t="e">
        <f t="shared" si="16"/>
        <v>#REF!</v>
      </c>
      <c r="S134" s="254" t="e">
        <f t="shared" si="17"/>
        <v>#REF!</v>
      </c>
      <c r="U134" s="254" t="e">
        <f t="shared" si="18"/>
        <v>#REF!</v>
      </c>
      <c r="V134" s="254" t="e">
        <f t="shared" si="19"/>
        <v>#REF!</v>
      </c>
      <c r="W134" s="254" t="e">
        <f t="shared" si="20"/>
        <v>#REF!</v>
      </c>
      <c r="X134" s="254" t="e">
        <f t="shared" si="21"/>
        <v>#REF!</v>
      </c>
    </row>
    <row r="135" spans="1:24">
      <c r="A135" s="78" t="e">
        <f>#REF!</f>
        <v>#REF!</v>
      </c>
      <c r="B135" s="245" t="e">
        <f>#REF!</f>
        <v>#REF!</v>
      </c>
      <c r="C135" s="245" t="e">
        <f>#REF!</f>
        <v>#REF!</v>
      </c>
      <c r="D135" s="245" t="e">
        <f>#REF!</f>
        <v>#REF!</v>
      </c>
      <c r="E135" s="245" t="e">
        <f>#REF!</f>
        <v>#REF!</v>
      </c>
      <c r="F135" s="245" t="e">
        <f>#REF!</f>
        <v>#REF!</v>
      </c>
      <c r="G135" s="245" t="e">
        <f>#REF!</f>
        <v>#REF!</v>
      </c>
      <c r="I135" s="78" t="e">
        <f t="shared" si="13"/>
        <v>#REF!</v>
      </c>
      <c r="J135" s="254" t="e">
        <f t="shared" si="12"/>
        <v>#REF!</v>
      </c>
      <c r="K135" s="254" t="e">
        <f t="shared" si="12"/>
        <v>#REF!</v>
      </c>
      <c r="L135" s="254" t="e">
        <f t="shared" si="12"/>
        <v>#REF!</v>
      </c>
      <c r="M135" s="254" t="e">
        <f t="shared" si="12"/>
        <v>#REF!</v>
      </c>
      <c r="N135" s="254" t="e">
        <f t="shared" si="12"/>
        <v>#REF!</v>
      </c>
      <c r="P135" s="254" t="e">
        <f t="shared" si="14"/>
        <v>#REF!</v>
      </c>
      <c r="Q135" s="254" t="e">
        <f t="shared" si="15"/>
        <v>#REF!</v>
      </c>
      <c r="R135" s="254" t="e">
        <f t="shared" si="16"/>
        <v>#REF!</v>
      </c>
      <c r="S135" s="254" t="e">
        <f t="shared" si="17"/>
        <v>#REF!</v>
      </c>
      <c r="U135" s="254" t="e">
        <f t="shared" si="18"/>
        <v>#REF!</v>
      </c>
      <c r="V135" s="254" t="e">
        <f t="shared" si="19"/>
        <v>#REF!</v>
      </c>
      <c r="W135" s="254" t="e">
        <f t="shared" si="20"/>
        <v>#REF!</v>
      </c>
      <c r="X135" s="254" t="e">
        <f t="shared" si="21"/>
        <v>#REF!</v>
      </c>
    </row>
    <row r="136" spans="1:24">
      <c r="A136" s="78" t="e">
        <f>#REF!</f>
        <v>#REF!</v>
      </c>
      <c r="B136" s="245" t="e">
        <f>#REF!</f>
        <v>#REF!</v>
      </c>
      <c r="C136" s="245" t="e">
        <f>#REF!</f>
        <v>#REF!</v>
      </c>
      <c r="D136" s="245" t="e">
        <f>#REF!</f>
        <v>#REF!</v>
      </c>
      <c r="E136" s="245" t="e">
        <f>#REF!</f>
        <v>#REF!</v>
      </c>
      <c r="F136" s="245" t="e">
        <f>#REF!</f>
        <v>#REF!</v>
      </c>
      <c r="G136" s="245" t="e">
        <f>#REF!</f>
        <v>#REF!</v>
      </c>
      <c r="I136" s="78" t="e">
        <f t="shared" si="13"/>
        <v>#REF!</v>
      </c>
      <c r="J136" s="254" t="e">
        <f t="shared" si="12"/>
        <v>#REF!</v>
      </c>
      <c r="K136" s="254" t="e">
        <f t="shared" si="12"/>
        <v>#REF!</v>
      </c>
      <c r="L136" s="254" t="e">
        <f t="shared" si="12"/>
        <v>#REF!</v>
      </c>
      <c r="M136" s="254" t="e">
        <f t="shared" si="12"/>
        <v>#REF!</v>
      </c>
      <c r="N136" s="254" t="e">
        <f t="shared" si="12"/>
        <v>#REF!</v>
      </c>
      <c r="P136" s="254" t="e">
        <f t="shared" si="14"/>
        <v>#REF!</v>
      </c>
      <c r="Q136" s="254" t="e">
        <f t="shared" si="15"/>
        <v>#REF!</v>
      </c>
      <c r="R136" s="254" t="e">
        <f t="shared" si="16"/>
        <v>#REF!</v>
      </c>
      <c r="S136" s="254" t="e">
        <f t="shared" si="17"/>
        <v>#REF!</v>
      </c>
      <c r="U136" s="254" t="e">
        <f t="shared" si="18"/>
        <v>#REF!</v>
      </c>
      <c r="V136" s="254" t="e">
        <f t="shared" si="19"/>
        <v>#REF!</v>
      </c>
      <c r="W136" s="254" t="e">
        <f t="shared" si="20"/>
        <v>#REF!</v>
      </c>
      <c r="X136" s="254" t="e">
        <f t="shared" si="21"/>
        <v>#REF!</v>
      </c>
    </row>
    <row r="159" spans="2:9">
      <c r="C159" s="78" t="e">
        <f>#REF!</f>
        <v>#REF!</v>
      </c>
      <c r="D159" s="78" t="e">
        <f>#REF!</f>
        <v>#REF!</v>
      </c>
      <c r="E159" s="78" t="e">
        <f>#REF!</f>
        <v>#REF!</v>
      </c>
      <c r="F159" s="78" t="e">
        <f>#REF!</f>
        <v>#REF!</v>
      </c>
      <c r="G159" s="78" t="e">
        <f>#REF!</f>
        <v>#REF!</v>
      </c>
      <c r="H159" s="78" t="e">
        <f>#REF!</f>
        <v>#REF!</v>
      </c>
    </row>
    <row r="160" spans="2:9">
      <c r="B160" s="78" t="s">
        <v>624</v>
      </c>
      <c r="C160" s="245" t="e">
        <f>#REF!-#REF!</f>
        <v>#REF!</v>
      </c>
      <c r="D160" s="245" t="e">
        <f>#REF!-#REF!</f>
        <v>#REF!</v>
      </c>
      <c r="E160" s="245" t="e">
        <f>#REF!-#REF!</f>
        <v>#REF!</v>
      </c>
      <c r="F160" s="245" t="e">
        <f>#REF!-#REF!</f>
        <v>#REF!</v>
      </c>
      <c r="G160" s="245" t="e">
        <f>#REF!-#REF!</f>
        <v>#REF!</v>
      </c>
      <c r="H160" s="245" t="e">
        <f>#REF!-#REF!</f>
        <v>#REF!</v>
      </c>
      <c r="I160" s="78" t="e">
        <f>#REF!-#REF!</f>
        <v>#REF!</v>
      </c>
    </row>
    <row r="163" spans="8:9" ht="19">
      <c r="H163" s="303"/>
      <c r="I163" s="254" t="e">
        <f>H160/G160-1</f>
        <v>#REF!</v>
      </c>
    </row>
  </sheetData>
  <sheetProtection formatCells="0"/>
  <mergeCells count="3">
    <mergeCell ref="A78:A80"/>
    <mergeCell ref="A81:A82"/>
    <mergeCell ref="A83:A86"/>
  </mergeCells>
  <dataValidations count="2">
    <dataValidation type="list" allowBlank="1" showInputMessage="1" showErrorMessage="1" sqref="C2" xr:uid="{00000000-0002-0000-0E00-000000000000}">
      <formula1>Years</formula1>
    </dataValidation>
    <dataValidation type="list" allowBlank="1" showInputMessage="1" showErrorMessage="1" sqref="C3" xr:uid="{00000000-0002-0000-0E00-000001000000}">
      <formula1>Report_period</formula1>
    </dataValidation>
  </dataValidations>
  <pageMargins left="0.7" right="0.7" top="0.75" bottom="0.75" header="0.3" footer="0.3"/>
  <pageSetup scale="25" orientation="portrait" r:id="rId1"/>
  <headerFooter>
    <oddFooter>&amp;C&amp;K008004&amp;10&amp;"Calibri"Official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 filterMode="1">
    <pageSetUpPr fitToPage="1"/>
  </sheetPr>
  <dimension ref="A1:J585"/>
  <sheetViews>
    <sheetView workbookViewId="0">
      <pane xSplit="3" ySplit="1" topLeftCell="D570" activePane="bottomRight" state="frozen"/>
      <selection activeCell="F907" sqref="F907"/>
      <selection pane="topRight" activeCell="F907" sqref="F907"/>
      <selection pane="bottomLeft" activeCell="F907" sqref="F907"/>
      <selection pane="bottomRight" activeCell="F576" sqref="F576"/>
    </sheetView>
  </sheetViews>
  <sheetFormatPr defaultRowHeight="14.5"/>
  <cols>
    <col min="4" max="4" width="49.54296875" customWidth="1"/>
    <col min="5" max="5" width="20" bestFit="1" customWidth="1"/>
    <col min="6" max="6" width="19" bestFit="1" customWidth="1"/>
    <col min="8" max="8" width="9" bestFit="1" customWidth="1"/>
    <col min="10" max="10" width="13.54296875" bestFit="1" customWidth="1"/>
  </cols>
  <sheetData>
    <row r="1" spans="1:10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384" t="s">
        <v>651</v>
      </c>
      <c r="J1" t="s">
        <v>25</v>
      </c>
    </row>
    <row r="2" spans="1:10" hidden="1">
      <c r="A2" s="6">
        <v>2018</v>
      </c>
      <c r="B2" s="7" t="s">
        <v>8</v>
      </c>
      <c r="C2" s="7" t="str">
        <f t="shared" ref="C2:C65" si="0">CONCATENATE(A2,B2)</f>
        <v>2018Q3</v>
      </c>
      <c r="D2" s="8" t="s">
        <v>9</v>
      </c>
      <c r="E2" s="8">
        <v>213435.925013</v>
      </c>
      <c r="F2" s="9">
        <v>921658.65781585383</v>
      </c>
      <c r="G2" s="10" t="e">
        <f t="shared" ref="G2:G11" si="1">VLOOKUP(D2,Distributors,2,FALSE)</f>
        <v>#NAME?</v>
      </c>
      <c r="H2" s="11" t="e">
        <f>VLOOKUP(D2,Distributors,3,FALSE)</f>
        <v>#NAME?</v>
      </c>
      <c r="I2" t="e">
        <f>RIGHT(G2,3)</f>
        <v>#NAME?</v>
      </c>
      <c r="J2" t="e">
        <f t="shared" ref="J2:J65" si="2">VLOOKUP(D2,Distributors,4,FALSE)</f>
        <v>#NAME?</v>
      </c>
    </row>
    <row r="3" spans="1:10" hidden="1">
      <c r="A3" s="12">
        <v>2018</v>
      </c>
      <c r="B3" s="13" t="s">
        <v>8</v>
      </c>
      <c r="C3" s="13" t="str">
        <f t="shared" si="0"/>
        <v>2018Q3</v>
      </c>
      <c r="D3" s="14" t="s">
        <v>10</v>
      </c>
      <c r="E3" s="14">
        <v>4510.8998609999999</v>
      </c>
      <c r="F3" s="15">
        <v>19267.337052177998</v>
      </c>
      <c r="G3" s="16" t="e">
        <f t="shared" si="1"/>
        <v>#NAME?</v>
      </c>
      <c r="H3" s="17" t="e">
        <f t="shared" ref="H3:H11" si="3">VLOOKUP(D3,Distributors,3,FALSE)</f>
        <v>#NAME?</v>
      </c>
      <c r="I3" t="e">
        <f t="shared" ref="I3:I66" si="4">RIGHT(G3,3)</f>
        <v>#NAME?</v>
      </c>
      <c r="J3" t="e">
        <f t="shared" si="2"/>
        <v>#NAME?</v>
      </c>
    </row>
    <row r="4" spans="1:10" hidden="1">
      <c r="A4" s="6">
        <v>2018</v>
      </c>
      <c r="B4" s="7" t="s">
        <v>8</v>
      </c>
      <c r="C4" s="7" t="str">
        <f t="shared" si="0"/>
        <v>2018Q3</v>
      </c>
      <c r="D4" s="8" t="s">
        <v>11</v>
      </c>
      <c r="E4" s="8">
        <v>436.63205199999999</v>
      </c>
      <c r="F4" s="9">
        <v>1559.144</v>
      </c>
      <c r="G4" s="10" t="e">
        <f t="shared" si="1"/>
        <v>#NAME?</v>
      </c>
      <c r="H4" s="11" t="e">
        <f t="shared" si="3"/>
        <v>#NAME?</v>
      </c>
      <c r="I4" t="e">
        <f t="shared" si="4"/>
        <v>#NAME?</v>
      </c>
      <c r="J4" t="e">
        <f t="shared" si="2"/>
        <v>#NAME?</v>
      </c>
    </row>
    <row r="5" spans="1:10" hidden="1">
      <c r="A5" s="12">
        <v>2018</v>
      </c>
      <c r="B5" s="13" t="s">
        <v>8</v>
      </c>
      <c r="C5" s="13" t="str">
        <f t="shared" si="0"/>
        <v>2018Q3</v>
      </c>
      <c r="D5" s="14" t="s">
        <v>12</v>
      </c>
      <c r="E5" s="179">
        <v>209.44188500000001</v>
      </c>
      <c r="F5" s="179">
        <v>726.67399999999998</v>
      </c>
      <c r="G5" s="16" t="e">
        <f t="shared" si="1"/>
        <v>#NAME?</v>
      </c>
      <c r="H5" s="17" t="e">
        <f t="shared" si="3"/>
        <v>#NAME?</v>
      </c>
      <c r="I5" t="e">
        <f t="shared" si="4"/>
        <v>#NAME?</v>
      </c>
      <c r="J5" t="e">
        <f t="shared" si="2"/>
        <v>#NAME?</v>
      </c>
    </row>
    <row r="6" spans="1:10" hidden="1">
      <c r="A6" s="6">
        <v>2018</v>
      </c>
      <c r="B6" s="7" t="s">
        <v>8</v>
      </c>
      <c r="C6" s="7" t="str">
        <f t="shared" si="0"/>
        <v>2018Q3</v>
      </c>
      <c r="D6" s="8" t="s">
        <v>13</v>
      </c>
      <c r="E6" s="8">
        <v>181.60743199999999</v>
      </c>
      <c r="F6" s="9">
        <v>651.99599999999998</v>
      </c>
      <c r="G6" s="10" t="e">
        <f t="shared" si="1"/>
        <v>#NAME?</v>
      </c>
      <c r="H6" s="11" t="e">
        <f t="shared" si="3"/>
        <v>#NAME?</v>
      </c>
      <c r="I6" t="e">
        <f t="shared" si="4"/>
        <v>#NAME?</v>
      </c>
      <c r="J6" t="e">
        <f t="shared" si="2"/>
        <v>#NAME?</v>
      </c>
    </row>
    <row r="7" spans="1:10" hidden="1">
      <c r="A7" s="12">
        <v>2018</v>
      </c>
      <c r="B7" s="13" t="s">
        <v>8</v>
      </c>
      <c r="C7" s="13" t="str">
        <f t="shared" si="0"/>
        <v>2018Q3</v>
      </c>
      <c r="D7" s="14" t="s">
        <v>14</v>
      </c>
      <c r="E7" s="14">
        <v>318.212962</v>
      </c>
      <c r="F7" s="15">
        <v>1127.1479999999999</v>
      </c>
      <c r="G7" s="16" t="e">
        <f t="shared" si="1"/>
        <v>#NAME?</v>
      </c>
      <c r="H7" s="17" t="e">
        <f t="shared" si="3"/>
        <v>#NAME?</v>
      </c>
      <c r="I7" t="e">
        <f t="shared" si="4"/>
        <v>#NAME?</v>
      </c>
      <c r="J7" t="e">
        <f t="shared" si="2"/>
        <v>#NAME?</v>
      </c>
    </row>
    <row r="8" spans="1:10" hidden="1">
      <c r="A8" s="6">
        <v>2018</v>
      </c>
      <c r="B8" s="7" t="s">
        <v>8</v>
      </c>
      <c r="C8" s="7" t="str">
        <f t="shared" si="0"/>
        <v>2018Q3</v>
      </c>
      <c r="D8" s="8" t="s">
        <v>15</v>
      </c>
      <c r="E8" s="8">
        <v>23075.77879</v>
      </c>
      <c r="F8" s="9">
        <v>27854.52</v>
      </c>
      <c r="G8" s="10" t="e">
        <f t="shared" si="1"/>
        <v>#NAME?</v>
      </c>
      <c r="H8" s="11" t="e">
        <f t="shared" si="3"/>
        <v>#NAME?</v>
      </c>
      <c r="I8" t="e">
        <f t="shared" si="4"/>
        <v>#NAME?</v>
      </c>
      <c r="J8" t="e">
        <f t="shared" si="2"/>
        <v>#NAME?</v>
      </c>
    </row>
    <row r="9" spans="1:10" hidden="1">
      <c r="A9" s="12">
        <v>2018</v>
      </c>
      <c r="B9" s="13" t="s">
        <v>8</v>
      </c>
      <c r="C9" s="13" t="str">
        <f t="shared" si="0"/>
        <v>2018Q3</v>
      </c>
      <c r="D9" s="14" t="s">
        <v>16</v>
      </c>
      <c r="E9" s="14">
        <v>8854.5511299999998</v>
      </c>
      <c r="F9" s="15">
        <v>26935</v>
      </c>
      <c r="G9" s="16" t="e">
        <f t="shared" si="1"/>
        <v>#NAME?</v>
      </c>
      <c r="H9" s="17" t="e">
        <f t="shared" si="3"/>
        <v>#NAME?</v>
      </c>
      <c r="I9" t="e">
        <f t="shared" si="4"/>
        <v>#NAME?</v>
      </c>
      <c r="J9" t="e">
        <f t="shared" si="2"/>
        <v>#NAME?</v>
      </c>
    </row>
    <row r="10" spans="1:10" hidden="1">
      <c r="A10" s="6">
        <v>2018</v>
      </c>
      <c r="B10" s="7" t="s">
        <v>8</v>
      </c>
      <c r="C10" s="7" t="str">
        <f t="shared" si="0"/>
        <v>2018Q3</v>
      </c>
      <c r="D10" s="8" t="s">
        <v>17</v>
      </c>
      <c r="E10" s="8">
        <v>509.83646599999997</v>
      </c>
      <c r="F10" s="9">
        <v>1651.3354999999999</v>
      </c>
      <c r="G10" s="10" t="e">
        <f t="shared" si="1"/>
        <v>#NAME?</v>
      </c>
      <c r="H10" s="11" t="e">
        <f t="shared" si="3"/>
        <v>#NAME?</v>
      </c>
      <c r="I10" t="e">
        <f t="shared" si="4"/>
        <v>#NAME?</v>
      </c>
      <c r="J10" t="e">
        <f t="shared" si="2"/>
        <v>#NAME?</v>
      </c>
    </row>
    <row r="11" spans="1:10" hidden="1">
      <c r="A11" s="12">
        <v>2018</v>
      </c>
      <c r="B11" s="13" t="s">
        <v>8</v>
      </c>
      <c r="C11" s="13" t="str">
        <f t="shared" si="0"/>
        <v>2018Q3</v>
      </c>
      <c r="D11" s="14" t="s">
        <v>18</v>
      </c>
      <c r="E11" s="14">
        <v>182.59368499999999</v>
      </c>
      <c r="F11" s="15">
        <v>500.44</v>
      </c>
      <c r="G11" s="16" t="e">
        <f t="shared" si="1"/>
        <v>#NAME?</v>
      </c>
      <c r="H11" s="17" t="e">
        <f t="shared" si="3"/>
        <v>#NAME?</v>
      </c>
      <c r="I11" t="e">
        <f t="shared" si="4"/>
        <v>#NAME?</v>
      </c>
      <c r="J11" t="e">
        <f t="shared" si="2"/>
        <v>#NAME?</v>
      </c>
    </row>
    <row r="12" spans="1:10" hidden="1">
      <c r="A12" s="6">
        <v>2018</v>
      </c>
      <c r="B12" s="7" t="s">
        <v>19</v>
      </c>
      <c r="C12" s="7" t="str">
        <f t="shared" si="0"/>
        <v>2018Q2</v>
      </c>
      <c r="D12" s="7" t="s">
        <v>9</v>
      </c>
      <c r="E12" s="18">
        <v>207338.52490600001</v>
      </c>
      <c r="F12" s="19">
        <v>885089.902</v>
      </c>
      <c r="G12" s="10" t="e">
        <f t="shared" ref="G12:G21" si="5">VLOOKUP(D12,Distributors,2,FALSE)</f>
        <v>#NAME?</v>
      </c>
      <c r="H12" s="11" t="e">
        <f t="shared" ref="H12:H21" si="6">VLOOKUP(D12,Distributors,3,FALSE)</f>
        <v>#NAME?</v>
      </c>
      <c r="I12" t="e">
        <f t="shared" si="4"/>
        <v>#NAME?</v>
      </c>
      <c r="J12" t="e">
        <f t="shared" si="2"/>
        <v>#NAME?</v>
      </c>
    </row>
    <row r="13" spans="1:10" hidden="1">
      <c r="A13" s="12">
        <v>2018</v>
      </c>
      <c r="B13" s="13" t="s">
        <v>19</v>
      </c>
      <c r="C13" s="13" t="str">
        <f t="shared" si="0"/>
        <v>2018Q2</v>
      </c>
      <c r="D13" s="13" t="s">
        <v>10</v>
      </c>
      <c r="E13" s="20">
        <v>3744.9792080000002</v>
      </c>
      <c r="F13" s="21">
        <v>15111.698</v>
      </c>
      <c r="G13" s="16" t="e">
        <f t="shared" si="5"/>
        <v>#NAME?</v>
      </c>
      <c r="H13" s="17" t="e">
        <f t="shared" si="6"/>
        <v>#NAME?</v>
      </c>
      <c r="I13" t="e">
        <f t="shared" si="4"/>
        <v>#NAME?</v>
      </c>
      <c r="J13" t="e">
        <f t="shared" si="2"/>
        <v>#NAME?</v>
      </c>
    </row>
    <row r="14" spans="1:10" hidden="1">
      <c r="A14" s="6">
        <v>2018</v>
      </c>
      <c r="B14" s="7" t="s">
        <v>19</v>
      </c>
      <c r="C14" s="7" t="str">
        <f t="shared" si="0"/>
        <v>2018Q2</v>
      </c>
      <c r="D14" s="7" t="s">
        <v>11</v>
      </c>
      <c r="E14" s="18">
        <v>418.78468700000002</v>
      </c>
      <c r="F14" s="19">
        <v>1503.6610000000001</v>
      </c>
      <c r="G14" s="10" t="e">
        <f t="shared" si="5"/>
        <v>#NAME?</v>
      </c>
      <c r="H14" s="11" t="e">
        <f t="shared" si="6"/>
        <v>#NAME?</v>
      </c>
      <c r="I14" t="e">
        <f t="shared" si="4"/>
        <v>#NAME?</v>
      </c>
      <c r="J14" t="e">
        <f t="shared" si="2"/>
        <v>#NAME?</v>
      </c>
    </row>
    <row r="15" spans="1:10" hidden="1">
      <c r="A15" s="12">
        <v>2018</v>
      </c>
      <c r="B15" s="13" t="s">
        <v>19</v>
      </c>
      <c r="C15" s="13" t="str">
        <f t="shared" si="0"/>
        <v>2018Q2</v>
      </c>
      <c r="D15" s="13" t="s">
        <v>12</v>
      </c>
      <c r="E15" s="180">
        <v>198.60803300000001</v>
      </c>
      <c r="F15" s="180">
        <v>703.00599999999997</v>
      </c>
      <c r="G15" s="16" t="e">
        <f t="shared" si="5"/>
        <v>#NAME?</v>
      </c>
      <c r="H15" s="17" t="e">
        <f t="shared" si="6"/>
        <v>#NAME?</v>
      </c>
      <c r="I15" t="e">
        <f t="shared" si="4"/>
        <v>#NAME?</v>
      </c>
      <c r="J15" t="e">
        <f t="shared" si="2"/>
        <v>#NAME?</v>
      </c>
    </row>
    <row r="16" spans="1:10" hidden="1">
      <c r="A16" s="6">
        <v>2018</v>
      </c>
      <c r="B16" s="7" t="s">
        <v>19</v>
      </c>
      <c r="C16" s="7" t="str">
        <f t="shared" si="0"/>
        <v>2018Q2</v>
      </c>
      <c r="D16" s="7" t="s">
        <v>13</v>
      </c>
      <c r="E16" s="18">
        <v>152.11274900000001</v>
      </c>
      <c r="F16" s="19">
        <v>544.375</v>
      </c>
      <c r="G16" s="10" t="e">
        <f t="shared" si="5"/>
        <v>#NAME?</v>
      </c>
      <c r="H16" s="11" t="e">
        <f t="shared" si="6"/>
        <v>#NAME?</v>
      </c>
      <c r="I16" t="e">
        <f t="shared" si="4"/>
        <v>#NAME?</v>
      </c>
      <c r="J16" t="e">
        <f t="shared" si="2"/>
        <v>#NAME?</v>
      </c>
    </row>
    <row r="17" spans="1:10" hidden="1">
      <c r="A17" s="12">
        <v>2018</v>
      </c>
      <c r="B17" s="13" t="s">
        <v>19</v>
      </c>
      <c r="C17" s="13" t="str">
        <f t="shared" si="0"/>
        <v>2018Q2</v>
      </c>
      <c r="D17" s="13" t="s">
        <v>14</v>
      </c>
      <c r="E17" s="20">
        <v>260.82853399999999</v>
      </c>
      <c r="F17" s="21">
        <v>924.39300000000003</v>
      </c>
      <c r="G17" s="16" t="e">
        <f t="shared" si="5"/>
        <v>#NAME?</v>
      </c>
      <c r="H17" s="17" t="e">
        <f t="shared" si="6"/>
        <v>#NAME?</v>
      </c>
      <c r="I17" t="e">
        <f t="shared" si="4"/>
        <v>#NAME?</v>
      </c>
      <c r="J17" t="e">
        <f t="shared" si="2"/>
        <v>#NAME?</v>
      </c>
    </row>
    <row r="18" spans="1:10" hidden="1">
      <c r="A18" s="6">
        <v>2018</v>
      </c>
      <c r="B18" s="7" t="s">
        <v>19</v>
      </c>
      <c r="C18" s="7" t="str">
        <f t="shared" si="0"/>
        <v>2018Q2</v>
      </c>
      <c r="D18" s="7" t="s">
        <v>15</v>
      </c>
      <c r="E18" s="18">
        <v>18584.253645000001</v>
      </c>
      <c r="F18" s="19">
        <v>24978.441999999999</v>
      </c>
      <c r="G18" s="10" t="e">
        <f t="shared" si="5"/>
        <v>#NAME?</v>
      </c>
      <c r="H18" s="11" t="e">
        <f t="shared" si="6"/>
        <v>#NAME?</v>
      </c>
      <c r="I18" t="e">
        <f t="shared" si="4"/>
        <v>#NAME?</v>
      </c>
      <c r="J18" t="e">
        <f t="shared" si="2"/>
        <v>#NAME?</v>
      </c>
    </row>
    <row r="19" spans="1:10" hidden="1">
      <c r="A19" s="12">
        <v>2018</v>
      </c>
      <c r="B19" s="13" t="s">
        <v>19</v>
      </c>
      <c r="C19" s="13" t="str">
        <f t="shared" si="0"/>
        <v>2018Q2</v>
      </c>
      <c r="D19" s="13" t="s">
        <v>16</v>
      </c>
      <c r="E19" s="20">
        <v>6512.6293720000003</v>
      </c>
      <c r="F19" s="21">
        <v>20373.999</v>
      </c>
      <c r="G19" s="16" t="e">
        <f t="shared" si="5"/>
        <v>#NAME?</v>
      </c>
      <c r="H19" s="17" t="e">
        <f t="shared" si="6"/>
        <v>#NAME?</v>
      </c>
      <c r="I19" t="e">
        <f t="shared" si="4"/>
        <v>#NAME?</v>
      </c>
      <c r="J19" t="e">
        <f t="shared" si="2"/>
        <v>#NAME?</v>
      </c>
    </row>
    <row r="20" spans="1:10" hidden="1">
      <c r="A20" s="6">
        <v>2018</v>
      </c>
      <c r="B20" s="7" t="s">
        <v>19</v>
      </c>
      <c r="C20" s="7" t="str">
        <f t="shared" si="0"/>
        <v>2018Q2</v>
      </c>
      <c r="D20" s="7" t="s">
        <v>17</v>
      </c>
      <c r="E20" s="18">
        <v>619.85123399999998</v>
      </c>
      <c r="F20" s="19">
        <v>2032.424</v>
      </c>
      <c r="G20" s="10" t="e">
        <f t="shared" si="5"/>
        <v>#NAME?</v>
      </c>
      <c r="H20" s="11" t="e">
        <f t="shared" si="6"/>
        <v>#NAME?</v>
      </c>
      <c r="I20" t="e">
        <f t="shared" si="4"/>
        <v>#NAME?</v>
      </c>
      <c r="J20" t="e">
        <f t="shared" si="2"/>
        <v>#NAME?</v>
      </c>
    </row>
    <row r="21" spans="1:10" hidden="1">
      <c r="A21" s="12">
        <v>2018</v>
      </c>
      <c r="B21" s="13" t="s">
        <v>19</v>
      </c>
      <c r="C21" s="13" t="str">
        <f t="shared" si="0"/>
        <v>2018Q2</v>
      </c>
      <c r="D21" s="13" t="s">
        <v>18</v>
      </c>
      <c r="E21" s="20">
        <v>207.00981999999999</v>
      </c>
      <c r="F21" s="21">
        <v>584.00400000000002</v>
      </c>
      <c r="G21" s="16" t="e">
        <f t="shared" si="5"/>
        <v>#NAME?</v>
      </c>
      <c r="H21" s="17" t="e">
        <f t="shared" si="6"/>
        <v>#NAME?</v>
      </c>
      <c r="I21" t="e">
        <f t="shared" si="4"/>
        <v>#NAME?</v>
      </c>
      <c r="J21" t="e">
        <f t="shared" si="2"/>
        <v>#NAME?</v>
      </c>
    </row>
    <row r="22" spans="1:10" hidden="1">
      <c r="A22" s="6">
        <v>2018</v>
      </c>
      <c r="B22" s="7" t="s">
        <v>20</v>
      </c>
      <c r="C22" s="7" t="str">
        <f t="shared" si="0"/>
        <v>2018Q1</v>
      </c>
      <c r="D22" s="7" t="s">
        <v>9</v>
      </c>
      <c r="E22" s="18">
        <v>252486.225378</v>
      </c>
      <c r="F22" s="19">
        <v>869603.44</v>
      </c>
      <c r="G22" s="10" t="e">
        <f t="shared" ref="G22:G85" si="7">VLOOKUP(D22,Distributors,2,FALSE)</f>
        <v>#NAME?</v>
      </c>
      <c r="H22" s="11" t="e">
        <f t="shared" ref="H22:H85" si="8">VLOOKUP(D22,Distributors,3,FALSE)</f>
        <v>#NAME?</v>
      </c>
      <c r="I22" t="e">
        <f t="shared" si="4"/>
        <v>#NAME?</v>
      </c>
      <c r="J22" t="e">
        <f t="shared" si="2"/>
        <v>#NAME?</v>
      </c>
    </row>
    <row r="23" spans="1:10" hidden="1">
      <c r="A23" s="12">
        <v>2018</v>
      </c>
      <c r="B23" s="13" t="s">
        <v>20</v>
      </c>
      <c r="C23" s="13" t="str">
        <f t="shared" si="0"/>
        <v>2018Q1</v>
      </c>
      <c r="D23" s="13" t="s">
        <v>10</v>
      </c>
      <c r="E23" s="20">
        <v>3400.839422</v>
      </c>
      <c r="F23" s="21">
        <v>13222.27</v>
      </c>
      <c r="G23" s="16" t="e">
        <f t="shared" si="7"/>
        <v>#NAME?</v>
      </c>
      <c r="H23" s="17" t="e">
        <f t="shared" si="8"/>
        <v>#NAME?</v>
      </c>
      <c r="I23" t="e">
        <f t="shared" si="4"/>
        <v>#NAME?</v>
      </c>
      <c r="J23" t="e">
        <f t="shared" si="2"/>
        <v>#NAME?</v>
      </c>
    </row>
    <row r="24" spans="1:10" hidden="1">
      <c r="A24" s="6">
        <v>2018</v>
      </c>
      <c r="B24" s="7" t="s">
        <v>20</v>
      </c>
      <c r="C24" s="7" t="str">
        <f t="shared" si="0"/>
        <v>2018Q1</v>
      </c>
      <c r="D24" s="7" t="s">
        <v>11</v>
      </c>
      <c r="E24" s="18">
        <v>431.793296</v>
      </c>
      <c r="F24" s="19">
        <v>1534.3710000000001</v>
      </c>
      <c r="G24" s="10" t="e">
        <f t="shared" si="7"/>
        <v>#NAME?</v>
      </c>
      <c r="H24" s="11" t="e">
        <f t="shared" si="8"/>
        <v>#NAME?</v>
      </c>
      <c r="I24" t="e">
        <f t="shared" si="4"/>
        <v>#NAME?</v>
      </c>
      <c r="J24" t="e">
        <f t="shared" si="2"/>
        <v>#NAME?</v>
      </c>
    </row>
    <row r="25" spans="1:10" hidden="1">
      <c r="A25" s="12">
        <v>2018</v>
      </c>
      <c r="B25" s="13" t="s">
        <v>20</v>
      </c>
      <c r="C25" s="13" t="str">
        <f t="shared" si="0"/>
        <v>2018Q1</v>
      </c>
      <c r="D25" s="13" t="s">
        <v>12</v>
      </c>
      <c r="E25" s="180">
        <v>211.42001500000001</v>
      </c>
      <c r="F25" s="180">
        <v>757.12</v>
      </c>
      <c r="G25" s="16" t="e">
        <f t="shared" si="7"/>
        <v>#NAME?</v>
      </c>
      <c r="H25" s="17" t="e">
        <f t="shared" si="8"/>
        <v>#NAME?</v>
      </c>
      <c r="I25" t="e">
        <f t="shared" si="4"/>
        <v>#NAME?</v>
      </c>
      <c r="J25" t="e">
        <f t="shared" si="2"/>
        <v>#NAME?</v>
      </c>
    </row>
    <row r="26" spans="1:10" hidden="1">
      <c r="A26" s="6">
        <v>2018</v>
      </c>
      <c r="B26" s="7" t="s">
        <v>20</v>
      </c>
      <c r="C26" s="7" t="str">
        <f t="shared" si="0"/>
        <v>2018Q1</v>
      </c>
      <c r="D26" s="7" t="s">
        <v>13</v>
      </c>
      <c r="E26" s="18">
        <v>151.51765900000001</v>
      </c>
      <c r="F26" s="19">
        <v>531.24199999999996</v>
      </c>
      <c r="G26" s="10" t="e">
        <f t="shared" si="7"/>
        <v>#NAME?</v>
      </c>
      <c r="H26" s="11" t="e">
        <f t="shared" si="8"/>
        <v>#NAME?</v>
      </c>
      <c r="I26" t="e">
        <f t="shared" si="4"/>
        <v>#NAME?</v>
      </c>
      <c r="J26" t="e">
        <f t="shared" si="2"/>
        <v>#NAME?</v>
      </c>
    </row>
    <row r="27" spans="1:10" hidden="1">
      <c r="A27" s="12">
        <v>2018</v>
      </c>
      <c r="B27" s="13" t="s">
        <v>20</v>
      </c>
      <c r="C27" s="13" t="str">
        <f t="shared" si="0"/>
        <v>2018Q1</v>
      </c>
      <c r="D27" s="13" t="s">
        <v>14</v>
      </c>
      <c r="E27" s="20">
        <v>280.04902600000003</v>
      </c>
      <c r="F27" s="21">
        <v>985.78099999999995</v>
      </c>
      <c r="G27" s="16" t="e">
        <f t="shared" si="7"/>
        <v>#NAME?</v>
      </c>
      <c r="H27" s="17" t="e">
        <f t="shared" si="8"/>
        <v>#NAME?</v>
      </c>
      <c r="I27" t="e">
        <f t="shared" si="4"/>
        <v>#NAME?</v>
      </c>
      <c r="J27" t="e">
        <f t="shared" si="2"/>
        <v>#NAME?</v>
      </c>
    </row>
    <row r="28" spans="1:10" hidden="1">
      <c r="A28" s="6">
        <v>2018</v>
      </c>
      <c r="B28" s="7" t="s">
        <v>20</v>
      </c>
      <c r="C28" s="7" t="str">
        <f t="shared" si="0"/>
        <v>2018Q1</v>
      </c>
      <c r="D28" s="7" t="s">
        <v>15</v>
      </c>
      <c r="E28" s="18">
        <v>38458.462850999997</v>
      </c>
      <c r="F28" s="19">
        <v>48692.56</v>
      </c>
      <c r="G28" s="10" t="e">
        <f t="shared" si="7"/>
        <v>#NAME?</v>
      </c>
      <c r="H28" s="11" t="e">
        <f t="shared" si="8"/>
        <v>#NAME?</v>
      </c>
      <c r="I28" t="e">
        <f t="shared" si="4"/>
        <v>#NAME?</v>
      </c>
      <c r="J28" t="e">
        <f t="shared" si="2"/>
        <v>#NAME?</v>
      </c>
    </row>
    <row r="29" spans="1:10" hidden="1">
      <c r="A29" s="12">
        <v>2018</v>
      </c>
      <c r="B29" s="13" t="s">
        <v>20</v>
      </c>
      <c r="C29" s="13" t="str">
        <f t="shared" si="0"/>
        <v>2018Q1</v>
      </c>
      <c r="D29" s="13" t="s">
        <v>16</v>
      </c>
      <c r="E29" s="20">
        <v>6861.9304229999998</v>
      </c>
      <c r="F29" s="21">
        <v>22185</v>
      </c>
      <c r="G29" s="16" t="e">
        <f t="shared" si="7"/>
        <v>#NAME?</v>
      </c>
      <c r="H29" s="17" t="e">
        <f t="shared" si="8"/>
        <v>#NAME?</v>
      </c>
      <c r="I29" t="e">
        <f t="shared" si="4"/>
        <v>#NAME?</v>
      </c>
      <c r="J29" t="e">
        <f t="shared" si="2"/>
        <v>#NAME?</v>
      </c>
    </row>
    <row r="30" spans="1:10" hidden="1">
      <c r="A30" s="6">
        <v>2018</v>
      </c>
      <c r="B30" s="7" t="s">
        <v>20</v>
      </c>
      <c r="C30" s="7" t="str">
        <f t="shared" si="0"/>
        <v>2018Q1</v>
      </c>
      <c r="D30" s="7" t="s">
        <v>17</v>
      </c>
      <c r="E30" s="18">
        <v>744.62661200000002</v>
      </c>
      <c r="F30" s="19">
        <v>2492.011</v>
      </c>
      <c r="G30" s="10" t="e">
        <f t="shared" si="7"/>
        <v>#NAME?</v>
      </c>
      <c r="H30" s="11" t="e">
        <f t="shared" si="8"/>
        <v>#NAME?</v>
      </c>
      <c r="I30" t="e">
        <f t="shared" si="4"/>
        <v>#NAME?</v>
      </c>
      <c r="J30" t="e">
        <f t="shared" si="2"/>
        <v>#NAME?</v>
      </c>
    </row>
    <row r="31" spans="1:10" hidden="1">
      <c r="A31" s="12">
        <v>2018</v>
      </c>
      <c r="B31" s="13" t="s">
        <v>20</v>
      </c>
      <c r="C31" s="13" t="str">
        <f t="shared" si="0"/>
        <v>2018Q1</v>
      </c>
      <c r="D31" s="13" t="s">
        <v>18</v>
      </c>
      <c r="E31" s="20">
        <v>181.83354299999999</v>
      </c>
      <c r="F31" s="21">
        <v>529.82000000000005</v>
      </c>
      <c r="G31" s="16" t="e">
        <f t="shared" si="7"/>
        <v>#NAME?</v>
      </c>
      <c r="H31" s="17" t="e">
        <f t="shared" si="8"/>
        <v>#NAME?</v>
      </c>
      <c r="I31" t="e">
        <f t="shared" si="4"/>
        <v>#NAME?</v>
      </c>
      <c r="J31" t="e">
        <f t="shared" si="2"/>
        <v>#NAME?</v>
      </c>
    </row>
    <row r="32" spans="1:10" hidden="1">
      <c r="A32" s="6">
        <v>2017</v>
      </c>
      <c r="B32" s="7" t="s">
        <v>21</v>
      </c>
      <c r="C32" s="7" t="str">
        <f t="shared" si="0"/>
        <v>2017Q4</v>
      </c>
      <c r="D32" s="7" t="s">
        <v>9</v>
      </c>
      <c r="E32" s="18">
        <v>215273.59797800001</v>
      </c>
      <c r="F32" s="19">
        <v>856455.36899999995</v>
      </c>
      <c r="G32" s="7" t="e">
        <f t="shared" si="7"/>
        <v>#NAME?</v>
      </c>
      <c r="H32" s="22" t="e">
        <f t="shared" si="8"/>
        <v>#NAME?</v>
      </c>
      <c r="I32" t="e">
        <f t="shared" si="4"/>
        <v>#NAME?</v>
      </c>
      <c r="J32" t="e">
        <f t="shared" si="2"/>
        <v>#NAME?</v>
      </c>
    </row>
    <row r="33" spans="1:10" hidden="1">
      <c r="A33" s="12">
        <v>2017</v>
      </c>
      <c r="B33" s="13" t="s">
        <v>21</v>
      </c>
      <c r="C33" s="13" t="str">
        <f t="shared" si="0"/>
        <v>2017Q4</v>
      </c>
      <c r="D33" s="13" t="s">
        <v>10</v>
      </c>
      <c r="E33" s="20">
        <v>4203.8760659999998</v>
      </c>
      <c r="F33" s="21">
        <v>16631.169999999998</v>
      </c>
      <c r="G33" s="13" t="e">
        <f t="shared" si="7"/>
        <v>#NAME?</v>
      </c>
      <c r="H33" s="23" t="e">
        <f t="shared" si="8"/>
        <v>#NAME?</v>
      </c>
      <c r="I33" t="e">
        <f t="shared" si="4"/>
        <v>#NAME?</v>
      </c>
      <c r="J33" t="e">
        <f t="shared" si="2"/>
        <v>#NAME?</v>
      </c>
    </row>
    <row r="34" spans="1:10" hidden="1">
      <c r="A34" s="6">
        <v>2017</v>
      </c>
      <c r="B34" s="7" t="s">
        <v>21</v>
      </c>
      <c r="C34" s="7" t="str">
        <f t="shared" si="0"/>
        <v>2017Q4</v>
      </c>
      <c r="D34" s="7" t="s">
        <v>11</v>
      </c>
      <c r="E34" s="24">
        <v>424.31037199999997</v>
      </c>
      <c r="F34" s="19">
        <v>1342.646</v>
      </c>
      <c r="G34" s="7" t="e">
        <f t="shared" si="7"/>
        <v>#NAME?</v>
      </c>
      <c r="H34" s="22" t="e">
        <f t="shared" si="8"/>
        <v>#NAME?</v>
      </c>
      <c r="I34" t="e">
        <f t="shared" si="4"/>
        <v>#NAME?</v>
      </c>
      <c r="J34" t="e">
        <f t="shared" si="2"/>
        <v>#NAME?</v>
      </c>
    </row>
    <row r="35" spans="1:10" hidden="1">
      <c r="A35" s="12">
        <v>2017</v>
      </c>
      <c r="B35" s="13" t="s">
        <v>21</v>
      </c>
      <c r="C35" s="13" t="str">
        <f t="shared" si="0"/>
        <v>2017Q4</v>
      </c>
      <c r="D35" s="13" t="s">
        <v>12</v>
      </c>
      <c r="E35" s="20">
        <v>221.57803200000001</v>
      </c>
      <c r="F35" s="21">
        <v>796.48800000000006</v>
      </c>
      <c r="G35" s="21" t="e">
        <f t="shared" si="7"/>
        <v>#NAME?</v>
      </c>
      <c r="H35" s="23" t="e">
        <f t="shared" si="8"/>
        <v>#NAME?</v>
      </c>
      <c r="I35" t="e">
        <f t="shared" si="4"/>
        <v>#NAME?</v>
      </c>
      <c r="J35" t="e">
        <f t="shared" si="2"/>
        <v>#NAME?</v>
      </c>
    </row>
    <row r="36" spans="1:10" hidden="1">
      <c r="A36" s="6">
        <v>2017</v>
      </c>
      <c r="B36" s="7" t="s">
        <v>21</v>
      </c>
      <c r="C36" s="7" t="str">
        <f t="shared" si="0"/>
        <v>2017Q4</v>
      </c>
      <c r="D36" s="7" t="s">
        <v>13</v>
      </c>
      <c r="E36" s="18">
        <v>157.588707</v>
      </c>
      <c r="F36" s="19">
        <v>562.71500000000003</v>
      </c>
      <c r="G36" s="19" t="e">
        <f t="shared" si="7"/>
        <v>#NAME?</v>
      </c>
      <c r="H36" s="22" t="e">
        <f t="shared" si="8"/>
        <v>#NAME?</v>
      </c>
      <c r="I36" t="e">
        <f t="shared" si="4"/>
        <v>#NAME?</v>
      </c>
      <c r="J36" t="e">
        <f t="shared" si="2"/>
        <v>#NAME?</v>
      </c>
    </row>
    <row r="37" spans="1:10" hidden="1">
      <c r="A37" s="12">
        <v>2017</v>
      </c>
      <c r="B37" s="13" t="s">
        <v>21</v>
      </c>
      <c r="C37" s="13" t="str">
        <f t="shared" si="0"/>
        <v>2017Q4</v>
      </c>
      <c r="D37" s="13" t="s">
        <v>14</v>
      </c>
      <c r="E37" s="20">
        <v>266.971677</v>
      </c>
      <c r="F37" s="21">
        <v>972.13800000000003</v>
      </c>
      <c r="G37" s="21" t="e">
        <f t="shared" si="7"/>
        <v>#NAME?</v>
      </c>
      <c r="H37" s="23" t="e">
        <f t="shared" si="8"/>
        <v>#NAME?</v>
      </c>
      <c r="I37" t="e">
        <f t="shared" si="4"/>
        <v>#NAME?</v>
      </c>
      <c r="J37" t="e">
        <f t="shared" si="2"/>
        <v>#NAME?</v>
      </c>
    </row>
    <row r="38" spans="1:10" hidden="1">
      <c r="A38" s="6">
        <v>2017</v>
      </c>
      <c r="B38" s="7" t="s">
        <v>21</v>
      </c>
      <c r="C38" s="7" t="str">
        <f t="shared" si="0"/>
        <v>2017Q4</v>
      </c>
      <c r="D38" s="7" t="s">
        <v>15</v>
      </c>
      <c r="E38" s="18">
        <v>32846.047714</v>
      </c>
      <c r="F38" s="19">
        <v>43673.785000000003</v>
      </c>
      <c r="G38" s="19" t="e">
        <f t="shared" si="7"/>
        <v>#NAME?</v>
      </c>
      <c r="H38" s="22" t="e">
        <f t="shared" si="8"/>
        <v>#NAME?</v>
      </c>
      <c r="I38" t="e">
        <f t="shared" si="4"/>
        <v>#NAME?</v>
      </c>
      <c r="J38" t="e">
        <f t="shared" si="2"/>
        <v>#NAME?</v>
      </c>
    </row>
    <row r="39" spans="1:10" hidden="1">
      <c r="A39" s="12">
        <v>2017</v>
      </c>
      <c r="B39" s="13" t="s">
        <v>21</v>
      </c>
      <c r="C39" s="13" t="str">
        <f t="shared" si="0"/>
        <v>2017Q4</v>
      </c>
      <c r="D39" s="13" t="s">
        <v>16</v>
      </c>
      <c r="E39" s="20">
        <v>5963.2753650000004</v>
      </c>
      <c r="F39" s="21">
        <v>19400</v>
      </c>
      <c r="G39" s="21" t="e">
        <f t="shared" si="7"/>
        <v>#NAME?</v>
      </c>
      <c r="H39" s="23" t="e">
        <f t="shared" si="8"/>
        <v>#NAME?</v>
      </c>
      <c r="I39" t="e">
        <f t="shared" si="4"/>
        <v>#NAME?</v>
      </c>
      <c r="J39" t="e">
        <f t="shared" si="2"/>
        <v>#NAME?</v>
      </c>
    </row>
    <row r="40" spans="1:10" hidden="1">
      <c r="A40" s="6">
        <v>2017</v>
      </c>
      <c r="B40" s="7" t="s">
        <v>21</v>
      </c>
      <c r="C40" s="7" t="str">
        <f t="shared" si="0"/>
        <v>2017Q4</v>
      </c>
      <c r="D40" s="7" t="s">
        <v>17</v>
      </c>
      <c r="E40" s="18">
        <v>757.26960499999996</v>
      </c>
      <c r="F40" s="19">
        <v>2526.5409399999999</v>
      </c>
      <c r="G40" s="19" t="e">
        <f t="shared" si="7"/>
        <v>#NAME?</v>
      </c>
      <c r="H40" s="22" t="e">
        <f t="shared" si="8"/>
        <v>#NAME?</v>
      </c>
      <c r="I40" t="e">
        <f t="shared" si="4"/>
        <v>#NAME?</v>
      </c>
      <c r="J40" t="e">
        <f t="shared" si="2"/>
        <v>#NAME?</v>
      </c>
    </row>
    <row r="41" spans="1:10" hidden="1">
      <c r="A41" s="12">
        <v>2017</v>
      </c>
      <c r="B41" s="13" t="s">
        <v>21</v>
      </c>
      <c r="C41" s="13" t="str">
        <f t="shared" si="0"/>
        <v>2017Q4</v>
      </c>
      <c r="D41" s="13" t="s">
        <v>18</v>
      </c>
      <c r="E41" s="20">
        <v>197.889589</v>
      </c>
      <c r="F41" s="21">
        <v>755.40089999999998</v>
      </c>
      <c r="G41" s="21" t="e">
        <f t="shared" si="7"/>
        <v>#NAME?</v>
      </c>
      <c r="H41" s="23" t="e">
        <f t="shared" si="8"/>
        <v>#NAME?</v>
      </c>
      <c r="I41" t="e">
        <f t="shared" si="4"/>
        <v>#NAME?</v>
      </c>
      <c r="J41" t="e">
        <f t="shared" si="2"/>
        <v>#NAME?</v>
      </c>
    </row>
    <row r="42" spans="1:10" hidden="1">
      <c r="A42" s="6">
        <v>2017</v>
      </c>
      <c r="B42" s="7" t="s">
        <v>8</v>
      </c>
      <c r="C42" s="7" t="str">
        <f t="shared" si="0"/>
        <v>2017Q3</v>
      </c>
      <c r="D42" s="7" t="s">
        <v>9</v>
      </c>
      <c r="E42" s="18">
        <v>238556.67269000001</v>
      </c>
      <c r="F42" s="19">
        <v>846863.19200000004</v>
      </c>
      <c r="G42" s="18" t="e">
        <f t="shared" si="7"/>
        <v>#NAME?</v>
      </c>
      <c r="H42" s="25" t="e">
        <f t="shared" si="8"/>
        <v>#NAME?</v>
      </c>
      <c r="I42" t="e">
        <f t="shared" si="4"/>
        <v>#NAME?</v>
      </c>
      <c r="J42" t="e">
        <f t="shared" si="2"/>
        <v>#NAME?</v>
      </c>
    </row>
    <row r="43" spans="1:10" hidden="1">
      <c r="A43" s="12">
        <v>2017</v>
      </c>
      <c r="B43" s="13" t="s">
        <v>8</v>
      </c>
      <c r="C43" s="13" t="str">
        <f t="shared" si="0"/>
        <v>2017Q3</v>
      </c>
      <c r="D43" s="13" t="s">
        <v>11</v>
      </c>
      <c r="E43" s="20">
        <v>391.87840499999999</v>
      </c>
      <c r="F43" s="21">
        <v>1388.7950000000001</v>
      </c>
      <c r="G43" s="20" t="e">
        <f t="shared" si="7"/>
        <v>#NAME?</v>
      </c>
      <c r="H43" s="26" t="e">
        <f t="shared" si="8"/>
        <v>#NAME?</v>
      </c>
      <c r="I43" t="e">
        <f t="shared" si="4"/>
        <v>#NAME?</v>
      </c>
      <c r="J43" t="e">
        <f t="shared" si="2"/>
        <v>#NAME?</v>
      </c>
    </row>
    <row r="44" spans="1:10" hidden="1">
      <c r="A44" s="6">
        <v>2017</v>
      </c>
      <c r="B44" s="7" t="s">
        <v>8</v>
      </c>
      <c r="C44" s="7" t="str">
        <f t="shared" si="0"/>
        <v>2017Q3</v>
      </c>
      <c r="D44" s="7" t="s">
        <v>12</v>
      </c>
      <c r="E44" s="18">
        <v>175.221575</v>
      </c>
      <c r="F44" s="19">
        <v>655.51199999999994</v>
      </c>
      <c r="G44" s="18" t="e">
        <f t="shared" si="7"/>
        <v>#NAME?</v>
      </c>
      <c r="H44" s="25" t="e">
        <f t="shared" si="8"/>
        <v>#NAME?</v>
      </c>
      <c r="I44" t="e">
        <f t="shared" si="4"/>
        <v>#NAME?</v>
      </c>
      <c r="J44" t="e">
        <f t="shared" si="2"/>
        <v>#NAME?</v>
      </c>
    </row>
    <row r="45" spans="1:10" hidden="1">
      <c r="A45" s="12">
        <v>2017</v>
      </c>
      <c r="B45" s="13" t="s">
        <v>8</v>
      </c>
      <c r="C45" s="13" t="str">
        <f t="shared" si="0"/>
        <v>2017Q3</v>
      </c>
      <c r="D45" s="13" t="s">
        <v>13</v>
      </c>
      <c r="E45" s="20">
        <v>146.80302399999999</v>
      </c>
      <c r="F45" s="21">
        <v>522.38699999999994</v>
      </c>
      <c r="G45" s="20" t="e">
        <f t="shared" si="7"/>
        <v>#NAME?</v>
      </c>
      <c r="H45" s="26" t="e">
        <f t="shared" si="8"/>
        <v>#NAME?</v>
      </c>
      <c r="I45" t="e">
        <f t="shared" si="4"/>
        <v>#NAME?</v>
      </c>
      <c r="J45" t="e">
        <f t="shared" si="2"/>
        <v>#NAME?</v>
      </c>
    </row>
    <row r="46" spans="1:10" hidden="1">
      <c r="A46" s="6">
        <v>2017</v>
      </c>
      <c r="B46" s="7" t="s">
        <v>8</v>
      </c>
      <c r="C46" s="7" t="str">
        <f t="shared" si="0"/>
        <v>2017Q3</v>
      </c>
      <c r="D46" s="7" t="s">
        <v>14</v>
      </c>
      <c r="E46" s="18">
        <v>256.52411799999999</v>
      </c>
      <c r="F46" s="19">
        <v>907.11300000000006</v>
      </c>
      <c r="G46" s="18" t="e">
        <f t="shared" si="7"/>
        <v>#NAME?</v>
      </c>
      <c r="H46" s="25" t="e">
        <f t="shared" si="8"/>
        <v>#NAME?</v>
      </c>
      <c r="I46" t="e">
        <f t="shared" si="4"/>
        <v>#NAME?</v>
      </c>
      <c r="J46" t="e">
        <f t="shared" si="2"/>
        <v>#NAME?</v>
      </c>
    </row>
    <row r="47" spans="1:10" hidden="1">
      <c r="A47" s="12">
        <v>2017</v>
      </c>
      <c r="B47" s="13" t="s">
        <v>8</v>
      </c>
      <c r="C47" s="13" t="str">
        <f t="shared" si="0"/>
        <v>2017Q3</v>
      </c>
      <c r="D47" s="13" t="s">
        <v>10</v>
      </c>
      <c r="E47" s="20">
        <v>3559.2655399999999</v>
      </c>
      <c r="F47" s="21">
        <v>12380.075000000001</v>
      </c>
      <c r="G47" s="20" t="e">
        <f t="shared" si="7"/>
        <v>#NAME?</v>
      </c>
      <c r="H47" s="26" t="e">
        <f t="shared" si="8"/>
        <v>#NAME?</v>
      </c>
      <c r="I47" t="e">
        <f t="shared" si="4"/>
        <v>#NAME?</v>
      </c>
      <c r="J47" t="e">
        <f t="shared" si="2"/>
        <v>#NAME?</v>
      </c>
    </row>
    <row r="48" spans="1:10" hidden="1">
      <c r="A48" s="6">
        <v>2017</v>
      </c>
      <c r="B48" s="7" t="s">
        <v>8</v>
      </c>
      <c r="C48" s="7" t="str">
        <f t="shared" si="0"/>
        <v>2017Q3</v>
      </c>
      <c r="D48" s="7" t="s">
        <v>15</v>
      </c>
      <c r="E48" s="18">
        <v>38031.112174000002</v>
      </c>
      <c r="F48" s="19">
        <v>50585.64</v>
      </c>
      <c r="G48" s="18" t="e">
        <f t="shared" si="7"/>
        <v>#NAME?</v>
      </c>
      <c r="H48" s="25" t="e">
        <f t="shared" si="8"/>
        <v>#NAME?</v>
      </c>
      <c r="I48" t="e">
        <f t="shared" si="4"/>
        <v>#NAME?</v>
      </c>
      <c r="J48" t="e">
        <f t="shared" si="2"/>
        <v>#NAME?</v>
      </c>
    </row>
    <row r="49" spans="1:10" hidden="1">
      <c r="A49" s="12">
        <v>2017</v>
      </c>
      <c r="B49" s="13" t="s">
        <v>8</v>
      </c>
      <c r="C49" s="13" t="str">
        <f t="shared" si="0"/>
        <v>2017Q3</v>
      </c>
      <c r="D49" s="13" t="s">
        <v>16</v>
      </c>
      <c r="E49" s="20">
        <v>7333.1847239999997</v>
      </c>
      <c r="F49" s="21">
        <v>23103</v>
      </c>
      <c r="G49" s="20" t="e">
        <f t="shared" si="7"/>
        <v>#NAME?</v>
      </c>
      <c r="H49" s="26" t="e">
        <f t="shared" si="8"/>
        <v>#NAME?</v>
      </c>
      <c r="I49" t="e">
        <f t="shared" si="4"/>
        <v>#NAME?</v>
      </c>
      <c r="J49" t="e">
        <f t="shared" si="2"/>
        <v>#NAME?</v>
      </c>
    </row>
    <row r="50" spans="1:10" hidden="1">
      <c r="A50" s="6">
        <v>2017</v>
      </c>
      <c r="B50" s="7" t="s">
        <v>8</v>
      </c>
      <c r="C50" s="7" t="str">
        <f t="shared" si="0"/>
        <v>2017Q3</v>
      </c>
      <c r="D50" s="7" t="s">
        <v>17</v>
      </c>
      <c r="E50" s="18">
        <v>848.57225300000005</v>
      </c>
      <c r="F50" s="19">
        <v>2846.944</v>
      </c>
      <c r="G50" s="7" t="e">
        <f t="shared" si="7"/>
        <v>#NAME?</v>
      </c>
      <c r="H50" s="22" t="e">
        <f t="shared" si="8"/>
        <v>#NAME?</v>
      </c>
      <c r="I50" t="e">
        <f t="shared" si="4"/>
        <v>#NAME?</v>
      </c>
      <c r="J50" t="e">
        <f t="shared" si="2"/>
        <v>#NAME?</v>
      </c>
    </row>
    <row r="51" spans="1:10" hidden="1">
      <c r="A51" s="12">
        <v>2017</v>
      </c>
      <c r="B51" s="13" t="s">
        <v>8</v>
      </c>
      <c r="C51" s="13" t="str">
        <f t="shared" si="0"/>
        <v>2017Q3</v>
      </c>
      <c r="D51" s="13" t="s">
        <v>18</v>
      </c>
      <c r="E51" s="20">
        <v>195.90754100000001</v>
      </c>
      <c r="F51" s="21">
        <v>556.14300000000003</v>
      </c>
      <c r="G51" s="13" t="e">
        <f t="shared" si="7"/>
        <v>#NAME?</v>
      </c>
      <c r="H51" s="23" t="e">
        <f t="shared" si="8"/>
        <v>#NAME?</v>
      </c>
      <c r="I51" t="e">
        <f t="shared" si="4"/>
        <v>#NAME?</v>
      </c>
      <c r="J51" t="e">
        <f t="shared" si="2"/>
        <v>#NAME?</v>
      </c>
    </row>
    <row r="52" spans="1:10" hidden="1">
      <c r="A52" s="6">
        <v>2017</v>
      </c>
      <c r="B52" s="7" t="s">
        <v>19</v>
      </c>
      <c r="C52" s="7" t="str">
        <f t="shared" si="0"/>
        <v>2017Q2</v>
      </c>
      <c r="D52" s="7" t="s">
        <v>11</v>
      </c>
      <c r="E52" s="18">
        <v>390.493855</v>
      </c>
      <c r="F52" s="19">
        <v>1385.8520000000001</v>
      </c>
      <c r="G52" s="7" t="e">
        <f t="shared" si="7"/>
        <v>#NAME?</v>
      </c>
      <c r="H52" s="22" t="e">
        <f t="shared" si="8"/>
        <v>#NAME?</v>
      </c>
      <c r="I52" t="e">
        <f t="shared" si="4"/>
        <v>#NAME?</v>
      </c>
      <c r="J52" t="e">
        <f t="shared" si="2"/>
        <v>#NAME?</v>
      </c>
    </row>
    <row r="53" spans="1:10" hidden="1">
      <c r="A53" s="12">
        <v>2017</v>
      </c>
      <c r="B53" s="13" t="s">
        <v>19</v>
      </c>
      <c r="C53" s="13" t="str">
        <f t="shared" si="0"/>
        <v>2017Q2</v>
      </c>
      <c r="D53" s="13" t="s">
        <v>12</v>
      </c>
      <c r="E53" s="20">
        <v>198.70333500000001</v>
      </c>
      <c r="F53" s="21">
        <v>685.19090599999993</v>
      </c>
      <c r="G53" s="13" t="e">
        <f t="shared" si="7"/>
        <v>#NAME?</v>
      </c>
      <c r="H53" s="23" t="e">
        <f t="shared" si="8"/>
        <v>#NAME?</v>
      </c>
      <c r="I53" t="e">
        <f t="shared" si="4"/>
        <v>#NAME?</v>
      </c>
      <c r="J53" t="e">
        <f t="shared" si="2"/>
        <v>#NAME?</v>
      </c>
    </row>
    <row r="54" spans="1:10" hidden="1">
      <c r="A54" s="6">
        <v>2017</v>
      </c>
      <c r="B54" s="7" t="s">
        <v>19</v>
      </c>
      <c r="C54" s="7" t="str">
        <f t="shared" si="0"/>
        <v>2017Q2</v>
      </c>
      <c r="D54" s="7" t="s">
        <v>13</v>
      </c>
      <c r="E54" s="18">
        <v>132.924125</v>
      </c>
      <c r="F54" s="19">
        <v>473.09899999999999</v>
      </c>
      <c r="G54" s="18" t="e">
        <f t="shared" si="7"/>
        <v>#NAME?</v>
      </c>
      <c r="H54" s="25" t="e">
        <f t="shared" si="8"/>
        <v>#NAME?</v>
      </c>
      <c r="I54" t="e">
        <f t="shared" si="4"/>
        <v>#NAME?</v>
      </c>
      <c r="J54" t="e">
        <f t="shared" si="2"/>
        <v>#NAME?</v>
      </c>
    </row>
    <row r="55" spans="1:10" hidden="1">
      <c r="A55" s="12">
        <v>2017</v>
      </c>
      <c r="B55" s="13" t="s">
        <v>19</v>
      </c>
      <c r="C55" s="13" t="str">
        <f t="shared" si="0"/>
        <v>2017Q2</v>
      </c>
      <c r="D55" s="13" t="s">
        <v>14</v>
      </c>
      <c r="E55" s="20">
        <v>131.09201899999999</v>
      </c>
      <c r="F55" s="21">
        <v>741.89200000000005</v>
      </c>
      <c r="G55" s="20" t="e">
        <f t="shared" si="7"/>
        <v>#NAME?</v>
      </c>
      <c r="H55" s="26" t="e">
        <f t="shared" si="8"/>
        <v>#NAME?</v>
      </c>
      <c r="I55" t="e">
        <f t="shared" si="4"/>
        <v>#NAME?</v>
      </c>
      <c r="J55" t="e">
        <f t="shared" si="2"/>
        <v>#NAME?</v>
      </c>
    </row>
    <row r="56" spans="1:10" hidden="1">
      <c r="A56" s="6">
        <v>2017</v>
      </c>
      <c r="B56" s="7" t="s">
        <v>19</v>
      </c>
      <c r="C56" s="7" t="str">
        <f t="shared" si="0"/>
        <v>2017Q2</v>
      </c>
      <c r="D56" s="7" t="s">
        <v>10</v>
      </c>
      <c r="E56" s="18">
        <v>2441.2603730000001</v>
      </c>
      <c r="F56" s="19">
        <v>10648.047946496004</v>
      </c>
      <c r="G56" s="18" t="e">
        <f t="shared" si="7"/>
        <v>#NAME?</v>
      </c>
      <c r="H56" s="25" t="e">
        <f t="shared" si="8"/>
        <v>#NAME?</v>
      </c>
      <c r="I56" t="e">
        <f t="shared" si="4"/>
        <v>#NAME?</v>
      </c>
      <c r="J56" t="e">
        <f t="shared" si="2"/>
        <v>#NAME?</v>
      </c>
    </row>
    <row r="57" spans="1:10" hidden="1">
      <c r="A57" s="12">
        <v>2017</v>
      </c>
      <c r="B57" s="13" t="s">
        <v>19</v>
      </c>
      <c r="C57" s="13" t="str">
        <f t="shared" si="0"/>
        <v>2017Q2</v>
      </c>
      <c r="D57" s="13" t="s">
        <v>15</v>
      </c>
      <c r="E57" s="20">
        <v>43489.382261999999</v>
      </c>
      <c r="F57" s="21">
        <v>56516.1</v>
      </c>
      <c r="G57" s="20" t="e">
        <f t="shared" si="7"/>
        <v>#NAME?</v>
      </c>
      <c r="H57" s="26" t="e">
        <f t="shared" si="8"/>
        <v>#NAME?</v>
      </c>
      <c r="I57" t="e">
        <f t="shared" si="4"/>
        <v>#NAME?</v>
      </c>
      <c r="J57" t="e">
        <f t="shared" si="2"/>
        <v>#NAME?</v>
      </c>
    </row>
    <row r="58" spans="1:10" hidden="1">
      <c r="A58" s="6">
        <v>2017</v>
      </c>
      <c r="B58" s="7" t="s">
        <v>19</v>
      </c>
      <c r="C58" s="7" t="str">
        <f t="shared" si="0"/>
        <v>2017Q2</v>
      </c>
      <c r="D58" s="7" t="s">
        <v>16</v>
      </c>
      <c r="E58" s="18">
        <v>5590.3040069999997</v>
      </c>
      <c r="F58" s="19">
        <v>17541</v>
      </c>
      <c r="G58" s="18" t="e">
        <f t="shared" si="7"/>
        <v>#NAME?</v>
      </c>
      <c r="H58" s="25" t="e">
        <f t="shared" si="8"/>
        <v>#NAME?</v>
      </c>
      <c r="I58" t="e">
        <f t="shared" si="4"/>
        <v>#NAME?</v>
      </c>
      <c r="J58" t="e">
        <f t="shared" si="2"/>
        <v>#NAME?</v>
      </c>
    </row>
    <row r="59" spans="1:10" hidden="1">
      <c r="A59" s="12">
        <v>2017</v>
      </c>
      <c r="B59" s="13" t="s">
        <v>19</v>
      </c>
      <c r="C59" s="13" t="str">
        <f t="shared" si="0"/>
        <v>2017Q2</v>
      </c>
      <c r="D59" s="13" t="s">
        <v>17</v>
      </c>
      <c r="E59" s="20">
        <v>849.69953799999996</v>
      </c>
      <c r="F59" s="21">
        <v>2838.7876800000008</v>
      </c>
      <c r="G59" s="20" t="e">
        <f t="shared" si="7"/>
        <v>#NAME?</v>
      </c>
      <c r="H59" s="26" t="e">
        <f t="shared" si="8"/>
        <v>#NAME?</v>
      </c>
      <c r="I59" t="e">
        <f t="shared" si="4"/>
        <v>#NAME?</v>
      </c>
      <c r="J59" t="e">
        <f t="shared" si="2"/>
        <v>#NAME?</v>
      </c>
    </row>
    <row r="60" spans="1:10" hidden="1">
      <c r="A60" s="6">
        <v>2017</v>
      </c>
      <c r="B60" s="7" t="s">
        <v>19</v>
      </c>
      <c r="C60" s="7" t="str">
        <f t="shared" si="0"/>
        <v>2017Q2</v>
      </c>
      <c r="D60" s="7" t="s">
        <v>18</v>
      </c>
      <c r="E60" s="18">
        <v>204.059507</v>
      </c>
      <c r="F60" s="19">
        <v>577.26599999999996</v>
      </c>
      <c r="G60" s="18" t="e">
        <f t="shared" si="7"/>
        <v>#NAME?</v>
      </c>
      <c r="H60" s="25" t="e">
        <f t="shared" si="8"/>
        <v>#NAME?</v>
      </c>
      <c r="I60" t="e">
        <f t="shared" si="4"/>
        <v>#NAME?</v>
      </c>
      <c r="J60" t="e">
        <f t="shared" si="2"/>
        <v>#NAME?</v>
      </c>
    </row>
    <row r="61" spans="1:10" hidden="1">
      <c r="A61" s="12">
        <v>2017</v>
      </c>
      <c r="B61" s="13" t="s">
        <v>19</v>
      </c>
      <c r="C61" s="13" t="str">
        <f t="shared" si="0"/>
        <v>2017Q2</v>
      </c>
      <c r="D61" s="13" t="s">
        <v>9</v>
      </c>
      <c r="E61" s="20">
        <v>233248.02993700001</v>
      </c>
      <c r="F61" s="21">
        <v>810385.12417632993</v>
      </c>
      <c r="G61" s="13" t="e">
        <f t="shared" si="7"/>
        <v>#NAME?</v>
      </c>
      <c r="H61" s="23" t="e">
        <f t="shared" si="8"/>
        <v>#NAME?</v>
      </c>
      <c r="I61" t="e">
        <f t="shared" si="4"/>
        <v>#NAME?</v>
      </c>
      <c r="J61" t="e">
        <f t="shared" si="2"/>
        <v>#NAME?</v>
      </c>
    </row>
    <row r="62" spans="1:10" hidden="1">
      <c r="A62" s="6">
        <v>2017</v>
      </c>
      <c r="B62" s="7" t="s">
        <v>20</v>
      </c>
      <c r="C62" s="7" t="str">
        <f t="shared" si="0"/>
        <v>2017Q1</v>
      </c>
      <c r="D62" s="7" t="s">
        <v>22</v>
      </c>
      <c r="E62" s="18">
        <v>1133.2537400000001</v>
      </c>
      <c r="F62" s="19">
        <v>4892.9559800000006</v>
      </c>
      <c r="G62" s="7" t="e">
        <f t="shared" si="7"/>
        <v>#NAME?</v>
      </c>
      <c r="H62" s="22" t="e">
        <f t="shared" si="8"/>
        <v>#NAME?</v>
      </c>
      <c r="I62" t="e">
        <f t="shared" si="4"/>
        <v>#NAME?</v>
      </c>
      <c r="J62" t="e">
        <f t="shared" si="2"/>
        <v>#NAME?</v>
      </c>
    </row>
    <row r="63" spans="1:10" hidden="1">
      <c r="A63" s="12">
        <v>2017</v>
      </c>
      <c r="B63" s="13" t="s">
        <v>20</v>
      </c>
      <c r="C63" s="13" t="str">
        <f t="shared" si="0"/>
        <v>2017Q1</v>
      </c>
      <c r="D63" s="13" t="s">
        <v>11</v>
      </c>
      <c r="E63" s="20">
        <v>378.97374100000002</v>
      </c>
      <c r="F63" s="21">
        <v>1341.9690000000001</v>
      </c>
      <c r="G63" s="13" t="e">
        <f t="shared" si="7"/>
        <v>#NAME?</v>
      </c>
      <c r="H63" s="23" t="e">
        <f t="shared" si="8"/>
        <v>#NAME?</v>
      </c>
      <c r="I63" t="e">
        <f t="shared" si="4"/>
        <v>#NAME?</v>
      </c>
      <c r="J63" t="e">
        <f t="shared" si="2"/>
        <v>#NAME?</v>
      </c>
    </row>
    <row r="64" spans="1:10" hidden="1">
      <c r="A64" s="6">
        <v>2017</v>
      </c>
      <c r="B64" s="7" t="s">
        <v>20</v>
      </c>
      <c r="C64" s="7" t="str">
        <f t="shared" si="0"/>
        <v>2017Q1</v>
      </c>
      <c r="D64" s="7" t="s">
        <v>12</v>
      </c>
      <c r="E64" s="18">
        <v>227.03091800000001</v>
      </c>
      <c r="F64" s="19">
        <v>790.38800000000003</v>
      </c>
      <c r="G64" s="7" t="e">
        <f t="shared" si="7"/>
        <v>#NAME?</v>
      </c>
      <c r="H64" s="22" t="e">
        <f t="shared" si="8"/>
        <v>#NAME?</v>
      </c>
      <c r="I64" t="e">
        <f t="shared" si="4"/>
        <v>#NAME?</v>
      </c>
      <c r="J64" t="e">
        <f t="shared" si="2"/>
        <v>#NAME?</v>
      </c>
    </row>
    <row r="65" spans="1:10" hidden="1">
      <c r="A65" s="12">
        <v>2017</v>
      </c>
      <c r="B65" s="13" t="s">
        <v>20</v>
      </c>
      <c r="C65" s="13" t="str">
        <f t="shared" si="0"/>
        <v>2017Q1</v>
      </c>
      <c r="D65" s="13" t="s">
        <v>13</v>
      </c>
      <c r="E65" s="20">
        <v>165.80731900000001</v>
      </c>
      <c r="F65" s="21">
        <v>592.63400000000001</v>
      </c>
      <c r="G65" s="13" t="e">
        <f t="shared" si="7"/>
        <v>#NAME?</v>
      </c>
      <c r="H65" s="23" t="e">
        <f t="shared" si="8"/>
        <v>#NAME?</v>
      </c>
      <c r="I65" t="e">
        <f t="shared" si="4"/>
        <v>#NAME?</v>
      </c>
      <c r="J65" t="e">
        <f t="shared" si="2"/>
        <v>#NAME?</v>
      </c>
    </row>
    <row r="66" spans="1:10" hidden="1">
      <c r="A66" s="6">
        <v>2017</v>
      </c>
      <c r="B66" s="7" t="s">
        <v>20</v>
      </c>
      <c r="C66" s="7" t="str">
        <f t="shared" ref="C66:C129" si="9">CONCATENATE(A66,B66)</f>
        <v>2017Q1</v>
      </c>
      <c r="D66" s="7" t="s">
        <v>14</v>
      </c>
      <c r="E66" s="18">
        <v>321.249323</v>
      </c>
      <c r="F66" s="19">
        <v>1136.663906</v>
      </c>
      <c r="G66" s="7" t="e">
        <f t="shared" si="7"/>
        <v>#NAME?</v>
      </c>
      <c r="H66" s="22" t="e">
        <f t="shared" si="8"/>
        <v>#NAME?</v>
      </c>
      <c r="I66" t="e">
        <f t="shared" si="4"/>
        <v>#NAME?</v>
      </c>
      <c r="J66" t="e">
        <f t="shared" ref="J66:J129" si="10">VLOOKUP(D66,Distributors,4,FALSE)</f>
        <v>#NAME?</v>
      </c>
    </row>
    <row r="67" spans="1:10" hidden="1">
      <c r="A67" s="12">
        <v>2017</v>
      </c>
      <c r="B67" s="13" t="s">
        <v>20</v>
      </c>
      <c r="C67" s="13" t="str">
        <f t="shared" si="9"/>
        <v>2017Q1</v>
      </c>
      <c r="D67" s="13" t="s">
        <v>10</v>
      </c>
      <c r="E67" s="20">
        <v>1926.7495550000001</v>
      </c>
      <c r="F67" s="21">
        <v>6346.8620000000001</v>
      </c>
      <c r="G67" s="13" t="e">
        <f t="shared" si="7"/>
        <v>#NAME?</v>
      </c>
      <c r="H67" s="23" t="e">
        <f t="shared" si="8"/>
        <v>#NAME?</v>
      </c>
      <c r="I67" t="e">
        <f t="shared" ref="I67:I130" si="11">RIGHT(G67,3)</f>
        <v>#NAME?</v>
      </c>
      <c r="J67" t="e">
        <f t="shared" si="10"/>
        <v>#NAME?</v>
      </c>
    </row>
    <row r="68" spans="1:10" hidden="1">
      <c r="A68" s="6">
        <v>2017</v>
      </c>
      <c r="B68" s="7" t="s">
        <v>20</v>
      </c>
      <c r="C68" s="7" t="str">
        <f t="shared" si="9"/>
        <v>2017Q1</v>
      </c>
      <c r="D68" s="7" t="s">
        <v>15</v>
      </c>
      <c r="E68" s="18">
        <v>60778.378360000002</v>
      </c>
      <c r="F68" s="19">
        <v>75100.085000000006</v>
      </c>
      <c r="G68" s="7" t="e">
        <f t="shared" si="7"/>
        <v>#NAME?</v>
      </c>
      <c r="H68" s="22" t="e">
        <f t="shared" si="8"/>
        <v>#NAME?</v>
      </c>
      <c r="I68" t="e">
        <f t="shared" si="11"/>
        <v>#NAME?</v>
      </c>
      <c r="J68" t="e">
        <f t="shared" si="10"/>
        <v>#NAME?</v>
      </c>
    </row>
    <row r="69" spans="1:10" hidden="1">
      <c r="A69" s="12">
        <v>2017</v>
      </c>
      <c r="B69" s="13" t="s">
        <v>20</v>
      </c>
      <c r="C69" s="13" t="str">
        <f t="shared" si="9"/>
        <v>2017Q1</v>
      </c>
      <c r="D69" s="13" t="s">
        <v>16</v>
      </c>
      <c r="E69" s="20">
        <v>6223.1922709999999</v>
      </c>
      <c r="F69" s="21">
        <v>19127</v>
      </c>
      <c r="G69" s="13" t="e">
        <f t="shared" si="7"/>
        <v>#NAME?</v>
      </c>
      <c r="H69" s="23" t="e">
        <f t="shared" si="8"/>
        <v>#NAME?</v>
      </c>
      <c r="I69" t="e">
        <f t="shared" si="11"/>
        <v>#NAME?</v>
      </c>
      <c r="J69" t="e">
        <f t="shared" si="10"/>
        <v>#NAME?</v>
      </c>
    </row>
    <row r="70" spans="1:10" hidden="1">
      <c r="A70" s="6">
        <v>2017</v>
      </c>
      <c r="B70" s="7" t="s">
        <v>20</v>
      </c>
      <c r="C70" s="7" t="str">
        <f t="shared" si="9"/>
        <v>2017Q1</v>
      </c>
      <c r="D70" s="7" t="s">
        <v>17</v>
      </c>
      <c r="E70" s="18">
        <v>318.22892899999999</v>
      </c>
      <c r="F70" s="19">
        <v>1066.4623199999999</v>
      </c>
      <c r="G70" s="7" t="e">
        <f t="shared" si="7"/>
        <v>#NAME?</v>
      </c>
      <c r="H70" s="22" t="e">
        <f t="shared" si="8"/>
        <v>#NAME?</v>
      </c>
      <c r="I70" t="e">
        <f t="shared" si="11"/>
        <v>#NAME?</v>
      </c>
      <c r="J70" t="e">
        <f t="shared" si="10"/>
        <v>#NAME?</v>
      </c>
    </row>
    <row r="71" spans="1:10" hidden="1">
      <c r="A71" s="12">
        <v>2017</v>
      </c>
      <c r="B71" s="13" t="s">
        <v>20</v>
      </c>
      <c r="C71" s="13" t="str">
        <f t="shared" si="9"/>
        <v>2017Q1</v>
      </c>
      <c r="D71" s="13" t="s">
        <v>18</v>
      </c>
      <c r="E71" s="20">
        <v>213.50537399999999</v>
      </c>
      <c r="F71" s="21">
        <v>589.51590599999997</v>
      </c>
      <c r="G71" s="13" t="e">
        <f t="shared" si="7"/>
        <v>#NAME?</v>
      </c>
      <c r="H71" s="23" t="e">
        <f t="shared" si="8"/>
        <v>#NAME?</v>
      </c>
      <c r="I71" t="e">
        <f t="shared" si="11"/>
        <v>#NAME?</v>
      </c>
      <c r="J71" t="e">
        <f t="shared" si="10"/>
        <v>#NAME?</v>
      </c>
    </row>
    <row r="72" spans="1:10" hidden="1">
      <c r="A72" s="6">
        <v>2017</v>
      </c>
      <c r="B72" s="7" t="s">
        <v>20</v>
      </c>
      <c r="C72" s="7" t="str">
        <f t="shared" si="9"/>
        <v>2017Q1</v>
      </c>
      <c r="D72" s="7" t="s">
        <v>9</v>
      </c>
      <c r="E72" s="18">
        <v>240258.788658</v>
      </c>
      <c r="F72" s="19">
        <v>820176.91500000004</v>
      </c>
      <c r="G72" s="7" t="e">
        <f t="shared" si="7"/>
        <v>#NAME?</v>
      </c>
      <c r="H72" s="22" t="e">
        <f t="shared" si="8"/>
        <v>#NAME?</v>
      </c>
      <c r="I72" t="e">
        <f t="shared" si="11"/>
        <v>#NAME?</v>
      </c>
      <c r="J72" t="e">
        <f t="shared" si="10"/>
        <v>#NAME?</v>
      </c>
    </row>
    <row r="73" spans="1:10" hidden="1">
      <c r="A73" s="12">
        <v>2016</v>
      </c>
      <c r="B73" s="13" t="s">
        <v>21</v>
      </c>
      <c r="C73" s="13" t="str">
        <f t="shared" si="9"/>
        <v>2016Q4</v>
      </c>
      <c r="D73" s="13" t="s">
        <v>9</v>
      </c>
      <c r="E73" s="20">
        <v>210838.138011</v>
      </c>
      <c r="F73" s="21">
        <v>812439.080597764</v>
      </c>
      <c r="G73" s="13" t="e">
        <f t="shared" si="7"/>
        <v>#NAME?</v>
      </c>
      <c r="H73" s="23" t="e">
        <f t="shared" si="8"/>
        <v>#NAME?</v>
      </c>
      <c r="I73" t="e">
        <f t="shared" si="11"/>
        <v>#NAME?</v>
      </c>
      <c r="J73" t="e">
        <f t="shared" si="10"/>
        <v>#NAME?</v>
      </c>
    </row>
    <row r="74" spans="1:10" hidden="1">
      <c r="A74" s="6">
        <v>2016</v>
      </c>
      <c r="B74" s="7" t="s">
        <v>21</v>
      </c>
      <c r="C74" s="7" t="str">
        <f t="shared" si="9"/>
        <v>2016Q4</v>
      </c>
      <c r="D74" s="7" t="s">
        <v>15</v>
      </c>
      <c r="E74" s="18">
        <v>19238.04277</v>
      </c>
      <c r="F74" s="19">
        <v>28461.8</v>
      </c>
      <c r="G74" s="7" t="e">
        <f t="shared" si="7"/>
        <v>#NAME?</v>
      </c>
      <c r="H74" s="22" t="e">
        <f t="shared" si="8"/>
        <v>#NAME?</v>
      </c>
      <c r="I74" t="e">
        <f t="shared" si="11"/>
        <v>#NAME?</v>
      </c>
      <c r="J74" t="e">
        <f t="shared" si="10"/>
        <v>#NAME?</v>
      </c>
    </row>
    <row r="75" spans="1:10" hidden="1">
      <c r="A75" s="12">
        <v>2016</v>
      </c>
      <c r="B75" s="13" t="s">
        <v>21</v>
      </c>
      <c r="C75" s="13" t="str">
        <f t="shared" si="9"/>
        <v>2016Q4</v>
      </c>
      <c r="D75" s="13" t="s">
        <v>16</v>
      </c>
      <c r="E75" s="20">
        <v>5878.551751</v>
      </c>
      <c r="F75" s="21">
        <v>19479</v>
      </c>
      <c r="G75" s="13" t="e">
        <f t="shared" si="7"/>
        <v>#NAME?</v>
      </c>
      <c r="H75" s="23" t="e">
        <f t="shared" si="8"/>
        <v>#NAME?</v>
      </c>
      <c r="I75" t="e">
        <f t="shared" si="11"/>
        <v>#NAME?</v>
      </c>
      <c r="J75" t="e">
        <f t="shared" si="10"/>
        <v>#NAME?</v>
      </c>
    </row>
    <row r="76" spans="1:10" hidden="1">
      <c r="A76" s="6">
        <v>2016</v>
      </c>
      <c r="B76" s="7" t="s">
        <v>21</v>
      </c>
      <c r="C76" s="7" t="str">
        <f t="shared" si="9"/>
        <v>2016Q4</v>
      </c>
      <c r="D76" s="7" t="s">
        <v>17</v>
      </c>
      <c r="E76" s="18">
        <v>65.633357000000004</v>
      </c>
      <c r="F76" s="19">
        <v>223.26473999999999</v>
      </c>
      <c r="G76" s="7" t="e">
        <f t="shared" si="7"/>
        <v>#NAME?</v>
      </c>
      <c r="H76" s="22" t="e">
        <f t="shared" si="8"/>
        <v>#NAME?</v>
      </c>
      <c r="I76" t="e">
        <f t="shared" si="11"/>
        <v>#NAME?</v>
      </c>
      <c r="J76" t="e">
        <f t="shared" si="10"/>
        <v>#NAME?</v>
      </c>
    </row>
    <row r="77" spans="1:10" hidden="1">
      <c r="A77" s="12">
        <v>2016</v>
      </c>
      <c r="B77" s="13" t="s">
        <v>21</v>
      </c>
      <c r="C77" s="13" t="str">
        <f t="shared" si="9"/>
        <v>2016Q4</v>
      </c>
      <c r="D77" s="13" t="s">
        <v>18</v>
      </c>
      <c r="E77" s="20">
        <v>168.79360800000001</v>
      </c>
      <c r="F77" s="21">
        <v>501.86500000000001</v>
      </c>
      <c r="G77" s="13" t="e">
        <f t="shared" si="7"/>
        <v>#NAME?</v>
      </c>
      <c r="H77" s="23" t="e">
        <f t="shared" si="8"/>
        <v>#NAME?</v>
      </c>
      <c r="I77" t="e">
        <f t="shared" si="11"/>
        <v>#NAME?</v>
      </c>
      <c r="J77" t="e">
        <f t="shared" si="10"/>
        <v>#NAME?</v>
      </c>
    </row>
    <row r="78" spans="1:10" hidden="1">
      <c r="A78" s="6">
        <v>2016</v>
      </c>
      <c r="B78" s="7" t="s">
        <v>21</v>
      </c>
      <c r="C78" s="7" t="str">
        <f t="shared" si="9"/>
        <v>2016Q4</v>
      </c>
      <c r="D78" s="7" t="s">
        <v>22</v>
      </c>
      <c r="E78" s="18">
        <v>1763.2094999999999</v>
      </c>
      <c r="F78" s="19">
        <v>7686.3630000000003</v>
      </c>
      <c r="G78" s="7" t="e">
        <f t="shared" si="7"/>
        <v>#NAME?</v>
      </c>
      <c r="H78" s="22" t="e">
        <f t="shared" si="8"/>
        <v>#NAME?</v>
      </c>
      <c r="I78" t="e">
        <f t="shared" si="11"/>
        <v>#NAME?</v>
      </c>
      <c r="J78" t="e">
        <f t="shared" si="10"/>
        <v>#NAME?</v>
      </c>
    </row>
    <row r="79" spans="1:10" hidden="1">
      <c r="A79" s="12">
        <v>2016</v>
      </c>
      <c r="B79" s="13" t="s">
        <v>21</v>
      </c>
      <c r="C79" s="13" t="str">
        <f t="shared" si="9"/>
        <v>2016Q4</v>
      </c>
      <c r="D79" s="13" t="s">
        <v>12</v>
      </c>
      <c r="E79" s="20">
        <v>213.73127299999999</v>
      </c>
      <c r="F79" s="21">
        <v>762.68804</v>
      </c>
      <c r="G79" s="13" t="e">
        <f t="shared" si="7"/>
        <v>#NAME?</v>
      </c>
      <c r="H79" s="23" t="e">
        <f t="shared" si="8"/>
        <v>#NAME?</v>
      </c>
      <c r="I79" t="e">
        <f t="shared" si="11"/>
        <v>#NAME?</v>
      </c>
      <c r="J79" t="e">
        <f t="shared" si="10"/>
        <v>#NAME?</v>
      </c>
    </row>
    <row r="80" spans="1:10" hidden="1">
      <c r="A80" s="6">
        <v>2016</v>
      </c>
      <c r="B80" s="7" t="s">
        <v>21</v>
      </c>
      <c r="C80" s="7" t="str">
        <f t="shared" si="9"/>
        <v>2016Q4</v>
      </c>
      <c r="D80" s="7" t="s">
        <v>13</v>
      </c>
      <c r="E80" s="18">
        <v>154.589539</v>
      </c>
      <c r="F80" s="19">
        <v>548.16899999999998</v>
      </c>
      <c r="G80" s="7" t="e">
        <f t="shared" si="7"/>
        <v>#NAME?</v>
      </c>
      <c r="H80" s="22" t="e">
        <f t="shared" si="8"/>
        <v>#NAME?</v>
      </c>
      <c r="I80" t="e">
        <f t="shared" si="11"/>
        <v>#NAME?</v>
      </c>
      <c r="J80" t="e">
        <f t="shared" si="10"/>
        <v>#NAME?</v>
      </c>
    </row>
    <row r="81" spans="1:10" hidden="1">
      <c r="A81" s="12">
        <v>2016</v>
      </c>
      <c r="B81" s="13" t="s">
        <v>21</v>
      </c>
      <c r="C81" s="13" t="str">
        <f t="shared" si="9"/>
        <v>2016Q4</v>
      </c>
      <c r="D81" s="13" t="s">
        <v>11</v>
      </c>
      <c r="E81" s="20">
        <v>355.21862800000002</v>
      </c>
      <c r="F81" s="21">
        <v>1274.4110000000001</v>
      </c>
      <c r="G81" s="13" t="e">
        <f t="shared" si="7"/>
        <v>#NAME?</v>
      </c>
      <c r="H81" s="23" t="e">
        <f t="shared" si="8"/>
        <v>#NAME?</v>
      </c>
      <c r="I81" t="e">
        <f t="shared" si="11"/>
        <v>#NAME?</v>
      </c>
      <c r="J81" t="e">
        <f t="shared" si="10"/>
        <v>#NAME?</v>
      </c>
    </row>
    <row r="82" spans="1:10" hidden="1">
      <c r="A82" s="6">
        <v>2016</v>
      </c>
      <c r="B82" s="7" t="s">
        <v>21</v>
      </c>
      <c r="C82" s="7" t="str">
        <f t="shared" si="9"/>
        <v>2016Q4</v>
      </c>
      <c r="D82" s="7" t="s">
        <v>14</v>
      </c>
      <c r="E82" s="18">
        <v>209.040322</v>
      </c>
      <c r="F82" s="19">
        <v>758.23199999999997</v>
      </c>
      <c r="G82" s="7" t="e">
        <f t="shared" si="7"/>
        <v>#NAME?</v>
      </c>
      <c r="H82" s="22" t="e">
        <f t="shared" si="8"/>
        <v>#NAME?</v>
      </c>
      <c r="I82" t="e">
        <f t="shared" si="11"/>
        <v>#NAME?</v>
      </c>
      <c r="J82" t="e">
        <f t="shared" si="10"/>
        <v>#NAME?</v>
      </c>
    </row>
    <row r="83" spans="1:10" hidden="1">
      <c r="A83" s="12">
        <v>2016</v>
      </c>
      <c r="B83" s="13" t="s">
        <v>21</v>
      </c>
      <c r="C83" s="13" t="str">
        <f t="shared" si="9"/>
        <v>2016Q4</v>
      </c>
      <c r="D83" s="13" t="s">
        <v>10</v>
      </c>
      <c r="E83" s="20">
        <v>920.58545800000002</v>
      </c>
      <c r="F83" s="21">
        <v>3468.5210000000002</v>
      </c>
      <c r="G83" s="13" t="e">
        <f t="shared" si="7"/>
        <v>#NAME?</v>
      </c>
      <c r="H83" s="23" t="e">
        <f t="shared" si="8"/>
        <v>#NAME?</v>
      </c>
      <c r="I83" t="e">
        <f t="shared" si="11"/>
        <v>#NAME?</v>
      </c>
      <c r="J83" t="e">
        <f t="shared" si="10"/>
        <v>#NAME?</v>
      </c>
    </row>
    <row r="84" spans="1:10" hidden="1">
      <c r="A84" s="27">
        <v>2016</v>
      </c>
      <c r="B84" s="28" t="s">
        <v>8</v>
      </c>
      <c r="C84" s="7" t="str">
        <f t="shared" si="9"/>
        <v>2016Q3</v>
      </c>
      <c r="D84" s="28" t="s">
        <v>9</v>
      </c>
      <c r="E84" s="29">
        <v>210268.093169</v>
      </c>
      <c r="F84" s="30">
        <v>802547.10791000002</v>
      </c>
      <c r="G84" s="7" t="e">
        <f t="shared" si="7"/>
        <v>#NAME?</v>
      </c>
      <c r="H84" s="22" t="e">
        <f t="shared" si="8"/>
        <v>#NAME?</v>
      </c>
      <c r="I84" t="e">
        <f t="shared" si="11"/>
        <v>#NAME?</v>
      </c>
      <c r="J84" t="e">
        <f t="shared" si="10"/>
        <v>#NAME?</v>
      </c>
    </row>
    <row r="85" spans="1:10" hidden="1">
      <c r="A85" s="12">
        <v>2016</v>
      </c>
      <c r="B85" s="13" t="s">
        <v>8</v>
      </c>
      <c r="C85" s="13" t="str">
        <f t="shared" si="9"/>
        <v>2016Q3</v>
      </c>
      <c r="D85" s="13" t="s">
        <v>15</v>
      </c>
      <c r="E85" s="20">
        <v>11557.721576</v>
      </c>
      <c r="F85" s="21">
        <v>20177.45</v>
      </c>
      <c r="G85" s="13" t="e">
        <f t="shared" si="7"/>
        <v>#NAME?</v>
      </c>
      <c r="H85" s="23" t="e">
        <f t="shared" si="8"/>
        <v>#NAME?</v>
      </c>
      <c r="I85" t="e">
        <f t="shared" si="11"/>
        <v>#NAME?</v>
      </c>
      <c r="J85" t="e">
        <f t="shared" si="10"/>
        <v>#NAME?</v>
      </c>
    </row>
    <row r="86" spans="1:10" hidden="1">
      <c r="A86" s="6">
        <v>2016</v>
      </c>
      <c r="B86" s="7" t="s">
        <v>8</v>
      </c>
      <c r="C86" s="7" t="str">
        <f t="shared" si="9"/>
        <v>2016Q3</v>
      </c>
      <c r="D86" s="7" t="s">
        <v>16</v>
      </c>
      <c r="E86" s="18">
        <v>6269.8852269999998</v>
      </c>
      <c r="F86" s="19">
        <v>21110</v>
      </c>
      <c r="G86" s="7" t="e">
        <f t="shared" ref="G86:G149" si="12">VLOOKUP(D86,Distributors,2,FALSE)</f>
        <v>#NAME?</v>
      </c>
      <c r="H86" s="22" t="e">
        <f t="shared" ref="H86:H149" si="13">VLOOKUP(D86,Distributors,3,FALSE)</f>
        <v>#NAME?</v>
      </c>
      <c r="I86" t="e">
        <f t="shared" si="11"/>
        <v>#NAME?</v>
      </c>
      <c r="J86" t="e">
        <f t="shared" si="10"/>
        <v>#NAME?</v>
      </c>
    </row>
    <row r="87" spans="1:10" hidden="1">
      <c r="A87" s="12">
        <v>2016</v>
      </c>
      <c r="B87" s="13" t="s">
        <v>8</v>
      </c>
      <c r="C87" s="13" t="str">
        <f t="shared" si="9"/>
        <v>2016Q3</v>
      </c>
      <c r="D87" s="13" t="s">
        <v>17</v>
      </c>
      <c r="E87" s="20">
        <v>159.01242300000001</v>
      </c>
      <c r="F87" s="21">
        <v>568.89099586533996</v>
      </c>
      <c r="G87" s="13" t="e">
        <f t="shared" si="12"/>
        <v>#NAME?</v>
      </c>
      <c r="H87" s="23" t="e">
        <f t="shared" si="13"/>
        <v>#NAME?</v>
      </c>
      <c r="I87" t="e">
        <f t="shared" si="11"/>
        <v>#NAME?</v>
      </c>
      <c r="J87" t="e">
        <f t="shared" si="10"/>
        <v>#NAME?</v>
      </c>
    </row>
    <row r="88" spans="1:10" hidden="1">
      <c r="A88" s="6">
        <v>2016</v>
      </c>
      <c r="B88" s="7" t="s">
        <v>8</v>
      </c>
      <c r="C88" s="7" t="str">
        <f t="shared" si="9"/>
        <v>2016Q3</v>
      </c>
      <c r="D88" s="7" t="s">
        <v>18</v>
      </c>
      <c r="E88" s="18">
        <v>199.17304100000001</v>
      </c>
      <c r="F88" s="19">
        <v>602.46</v>
      </c>
      <c r="G88" s="7" t="e">
        <f t="shared" si="12"/>
        <v>#NAME?</v>
      </c>
      <c r="H88" s="22" t="e">
        <f t="shared" si="13"/>
        <v>#NAME?</v>
      </c>
      <c r="I88" t="e">
        <f t="shared" si="11"/>
        <v>#NAME?</v>
      </c>
      <c r="J88" t="e">
        <f t="shared" si="10"/>
        <v>#NAME?</v>
      </c>
    </row>
    <row r="89" spans="1:10" hidden="1">
      <c r="A89" s="12">
        <v>2016</v>
      </c>
      <c r="B89" s="13" t="s">
        <v>8</v>
      </c>
      <c r="C89" s="13" t="str">
        <f t="shared" si="9"/>
        <v>2016Q3</v>
      </c>
      <c r="D89" s="13" t="s">
        <v>22</v>
      </c>
      <c r="E89" s="20">
        <v>1782.299381</v>
      </c>
      <c r="F89" s="21">
        <v>7632.2110000000002</v>
      </c>
      <c r="G89" s="13" t="e">
        <f t="shared" si="12"/>
        <v>#NAME?</v>
      </c>
      <c r="H89" s="23" t="e">
        <f t="shared" si="13"/>
        <v>#NAME?</v>
      </c>
      <c r="I89" t="e">
        <f t="shared" si="11"/>
        <v>#NAME?</v>
      </c>
      <c r="J89" t="e">
        <f t="shared" si="10"/>
        <v>#NAME?</v>
      </c>
    </row>
    <row r="90" spans="1:10" hidden="1">
      <c r="A90" s="6">
        <v>2016</v>
      </c>
      <c r="B90" s="7" t="s">
        <v>8</v>
      </c>
      <c r="C90" s="7" t="str">
        <f t="shared" si="9"/>
        <v>2016Q3</v>
      </c>
      <c r="D90" s="7" t="s">
        <v>12</v>
      </c>
      <c r="E90" s="18">
        <v>185.52016699999999</v>
      </c>
      <c r="F90" s="19">
        <v>658.73198000000002</v>
      </c>
      <c r="G90" s="7" t="e">
        <f t="shared" si="12"/>
        <v>#NAME?</v>
      </c>
      <c r="H90" s="22" t="e">
        <f t="shared" si="13"/>
        <v>#NAME?</v>
      </c>
      <c r="I90" t="e">
        <f t="shared" si="11"/>
        <v>#NAME?</v>
      </c>
      <c r="J90" t="e">
        <f t="shared" si="10"/>
        <v>#NAME?</v>
      </c>
    </row>
    <row r="91" spans="1:10" hidden="1">
      <c r="A91" s="12">
        <v>2016</v>
      </c>
      <c r="B91" s="13" t="s">
        <v>8</v>
      </c>
      <c r="C91" s="13" t="str">
        <f t="shared" si="9"/>
        <v>2016Q3</v>
      </c>
      <c r="D91" s="13" t="s">
        <v>13</v>
      </c>
      <c r="E91" s="20">
        <v>157.91678200000001</v>
      </c>
      <c r="F91" s="21">
        <v>562.53700000000003</v>
      </c>
      <c r="G91" s="13" t="e">
        <f t="shared" si="12"/>
        <v>#NAME?</v>
      </c>
      <c r="H91" s="23" t="e">
        <f t="shared" si="13"/>
        <v>#NAME?</v>
      </c>
      <c r="I91" t="e">
        <f t="shared" si="11"/>
        <v>#NAME?</v>
      </c>
      <c r="J91" t="e">
        <f t="shared" si="10"/>
        <v>#NAME?</v>
      </c>
    </row>
    <row r="92" spans="1:10" hidden="1">
      <c r="A92" s="6">
        <v>2016</v>
      </c>
      <c r="B92" s="7" t="s">
        <v>8</v>
      </c>
      <c r="C92" s="7" t="str">
        <f t="shared" si="9"/>
        <v>2016Q3</v>
      </c>
      <c r="D92" s="7" t="s">
        <v>11</v>
      </c>
      <c r="E92" s="18">
        <v>358.847579</v>
      </c>
      <c r="F92" s="19">
        <v>1273.643</v>
      </c>
      <c r="G92" s="7" t="e">
        <f t="shared" si="12"/>
        <v>#NAME?</v>
      </c>
      <c r="H92" s="22" t="e">
        <f t="shared" si="13"/>
        <v>#NAME?</v>
      </c>
      <c r="I92" t="e">
        <f t="shared" si="11"/>
        <v>#NAME?</v>
      </c>
      <c r="J92" t="e">
        <f t="shared" si="10"/>
        <v>#NAME?</v>
      </c>
    </row>
    <row r="93" spans="1:10" hidden="1">
      <c r="A93" s="12">
        <v>2016</v>
      </c>
      <c r="B93" s="13" t="s">
        <v>8</v>
      </c>
      <c r="C93" s="13" t="str">
        <f t="shared" si="9"/>
        <v>2016Q3</v>
      </c>
      <c r="D93" s="13" t="s">
        <v>14</v>
      </c>
      <c r="E93" s="20">
        <v>202.99078399999999</v>
      </c>
      <c r="F93" s="21">
        <v>723.56799999999998</v>
      </c>
      <c r="G93" s="13" t="e">
        <f t="shared" si="12"/>
        <v>#NAME?</v>
      </c>
      <c r="H93" s="23" t="e">
        <f t="shared" si="13"/>
        <v>#NAME?</v>
      </c>
      <c r="I93" t="e">
        <f t="shared" si="11"/>
        <v>#NAME?</v>
      </c>
      <c r="J93" t="e">
        <f t="shared" si="10"/>
        <v>#NAME?</v>
      </c>
    </row>
    <row r="94" spans="1:10" hidden="1">
      <c r="A94" s="6">
        <v>2016</v>
      </c>
      <c r="B94" s="7" t="s">
        <v>8</v>
      </c>
      <c r="C94" s="7" t="str">
        <f t="shared" si="9"/>
        <v>2016Q3</v>
      </c>
      <c r="D94" s="7" t="s">
        <v>10</v>
      </c>
      <c r="E94" s="18">
        <v>898.59697800000004</v>
      </c>
      <c r="F94" s="19">
        <v>2937.1460000000002</v>
      </c>
      <c r="G94" s="7" t="e">
        <f t="shared" si="12"/>
        <v>#NAME?</v>
      </c>
      <c r="H94" s="22" t="e">
        <f t="shared" si="13"/>
        <v>#NAME?</v>
      </c>
      <c r="I94" t="e">
        <f t="shared" si="11"/>
        <v>#NAME?</v>
      </c>
      <c r="J94" t="e">
        <f t="shared" si="10"/>
        <v>#NAME?</v>
      </c>
    </row>
    <row r="95" spans="1:10" hidden="1">
      <c r="A95" s="12">
        <v>2016</v>
      </c>
      <c r="B95" s="13" t="s">
        <v>19</v>
      </c>
      <c r="C95" s="13" t="str">
        <f t="shared" si="9"/>
        <v>2016Q2</v>
      </c>
      <c r="D95" s="13" t="s">
        <v>9</v>
      </c>
      <c r="E95" s="20">
        <v>214454.09869099999</v>
      </c>
      <c r="F95" s="21">
        <v>788697.3</v>
      </c>
      <c r="G95" s="13" t="e">
        <f t="shared" si="12"/>
        <v>#NAME?</v>
      </c>
      <c r="H95" s="23" t="e">
        <f t="shared" si="13"/>
        <v>#NAME?</v>
      </c>
      <c r="I95" t="e">
        <f t="shared" si="11"/>
        <v>#NAME?</v>
      </c>
      <c r="J95" t="e">
        <f t="shared" si="10"/>
        <v>#NAME?</v>
      </c>
    </row>
    <row r="96" spans="1:10" hidden="1">
      <c r="A96" s="6">
        <v>2016</v>
      </c>
      <c r="B96" s="7" t="s">
        <v>19</v>
      </c>
      <c r="C96" s="7" t="str">
        <f t="shared" si="9"/>
        <v>2016Q2</v>
      </c>
      <c r="D96" s="7" t="s">
        <v>15</v>
      </c>
      <c r="E96" s="18">
        <v>8781.8937079999996</v>
      </c>
      <c r="F96" s="19">
        <v>16968.900000000001</v>
      </c>
      <c r="G96" s="7" t="e">
        <f t="shared" si="12"/>
        <v>#NAME?</v>
      </c>
      <c r="H96" s="22" t="e">
        <f t="shared" si="13"/>
        <v>#NAME?</v>
      </c>
      <c r="I96" t="e">
        <f t="shared" si="11"/>
        <v>#NAME?</v>
      </c>
      <c r="J96" t="e">
        <f t="shared" si="10"/>
        <v>#NAME?</v>
      </c>
    </row>
    <row r="97" spans="1:10" hidden="1">
      <c r="A97" s="12">
        <v>2016</v>
      </c>
      <c r="B97" s="13" t="s">
        <v>19</v>
      </c>
      <c r="C97" s="13" t="str">
        <f t="shared" si="9"/>
        <v>2016Q2</v>
      </c>
      <c r="D97" s="13" t="s">
        <v>16</v>
      </c>
      <c r="E97" s="20">
        <v>5242.3457440000002</v>
      </c>
      <c r="F97" s="21">
        <v>18967.009999999998</v>
      </c>
      <c r="G97" s="13" t="e">
        <f t="shared" si="12"/>
        <v>#NAME?</v>
      </c>
      <c r="H97" s="23" t="e">
        <f t="shared" si="13"/>
        <v>#NAME?</v>
      </c>
      <c r="I97" t="e">
        <f t="shared" si="11"/>
        <v>#NAME?</v>
      </c>
      <c r="J97" t="e">
        <f t="shared" si="10"/>
        <v>#NAME?</v>
      </c>
    </row>
    <row r="98" spans="1:10" hidden="1">
      <c r="A98" s="6">
        <v>2016</v>
      </c>
      <c r="B98" s="7" t="s">
        <v>19</v>
      </c>
      <c r="C98" s="7" t="str">
        <f t="shared" si="9"/>
        <v>2016Q2</v>
      </c>
      <c r="D98" s="7" t="s">
        <v>17</v>
      </c>
      <c r="E98" s="18">
        <v>240.828048</v>
      </c>
      <c r="F98" s="19">
        <v>866.5</v>
      </c>
      <c r="G98" s="7" t="e">
        <f t="shared" si="12"/>
        <v>#NAME?</v>
      </c>
      <c r="H98" s="22" t="e">
        <f t="shared" si="13"/>
        <v>#NAME?</v>
      </c>
      <c r="I98" t="e">
        <f t="shared" si="11"/>
        <v>#NAME?</v>
      </c>
      <c r="J98" t="e">
        <f t="shared" si="10"/>
        <v>#NAME?</v>
      </c>
    </row>
    <row r="99" spans="1:10" hidden="1">
      <c r="A99" s="12">
        <v>2016</v>
      </c>
      <c r="B99" s="13" t="s">
        <v>19</v>
      </c>
      <c r="C99" s="13" t="str">
        <f t="shared" si="9"/>
        <v>2016Q2</v>
      </c>
      <c r="D99" s="13" t="s">
        <v>18</v>
      </c>
      <c r="E99" s="20">
        <v>162.474041</v>
      </c>
      <c r="F99" s="21">
        <v>529.6</v>
      </c>
      <c r="G99" s="13" t="e">
        <f t="shared" si="12"/>
        <v>#NAME?</v>
      </c>
      <c r="H99" s="23" t="e">
        <f t="shared" si="13"/>
        <v>#NAME?</v>
      </c>
      <c r="I99" t="e">
        <f t="shared" si="11"/>
        <v>#NAME?</v>
      </c>
      <c r="J99" t="e">
        <f t="shared" si="10"/>
        <v>#NAME?</v>
      </c>
    </row>
    <row r="100" spans="1:10" hidden="1">
      <c r="A100" s="6">
        <v>2016</v>
      </c>
      <c r="B100" s="7" t="s">
        <v>19</v>
      </c>
      <c r="C100" s="7" t="str">
        <f t="shared" si="9"/>
        <v>2016Q2</v>
      </c>
      <c r="D100" s="7" t="s">
        <v>22</v>
      </c>
      <c r="E100" s="18">
        <v>1802.178494</v>
      </c>
      <c r="F100" s="19">
        <v>7767.39</v>
      </c>
      <c r="G100" s="7" t="e">
        <f t="shared" si="12"/>
        <v>#NAME?</v>
      </c>
      <c r="H100" s="22" t="e">
        <f t="shared" si="13"/>
        <v>#NAME?</v>
      </c>
      <c r="I100" t="e">
        <f t="shared" si="11"/>
        <v>#NAME?</v>
      </c>
      <c r="J100" t="e">
        <f t="shared" si="10"/>
        <v>#NAME?</v>
      </c>
    </row>
    <row r="101" spans="1:10" hidden="1">
      <c r="A101" s="12">
        <v>2016</v>
      </c>
      <c r="B101" s="13" t="s">
        <v>19</v>
      </c>
      <c r="C101" s="13" t="str">
        <f t="shared" si="9"/>
        <v>2016Q2</v>
      </c>
      <c r="D101" s="13" t="s">
        <v>12</v>
      </c>
      <c r="E101" s="20">
        <v>169.89859999999999</v>
      </c>
      <c r="F101" s="21">
        <v>733</v>
      </c>
      <c r="G101" s="13" t="e">
        <f t="shared" si="12"/>
        <v>#NAME?</v>
      </c>
      <c r="H101" s="23" t="e">
        <f t="shared" si="13"/>
        <v>#NAME?</v>
      </c>
      <c r="I101" t="e">
        <f t="shared" si="11"/>
        <v>#NAME?</v>
      </c>
      <c r="J101" t="e">
        <f t="shared" si="10"/>
        <v>#NAME?</v>
      </c>
    </row>
    <row r="102" spans="1:10" hidden="1">
      <c r="A102" s="6">
        <v>2016</v>
      </c>
      <c r="B102" s="7" t="s">
        <v>19</v>
      </c>
      <c r="C102" s="7" t="str">
        <f t="shared" si="9"/>
        <v>2016Q2</v>
      </c>
      <c r="D102" s="7" t="s">
        <v>13</v>
      </c>
      <c r="E102" s="18">
        <v>134.192958</v>
      </c>
      <c r="F102" s="19">
        <v>579.46</v>
      </c>
      <c r="G102" s="7" t="e">
        <f t="shared" si="12"/>
        <v>#NAME?</v>
      </c>
      <c r="H102" s="22" t="e">
        <f t="shared" si="13"/>
        <v>#NAME?</v>
      </c>
      <c r="I102" t="e">
        <f t="shared" si="11"/>
        <v>#NAME?</v>
      </c>
      <c r="J102" t="e">
        <f t="shared" si="10"/>
        <v>#NAME?</v>
      </c>
    </row>
    <row r="103" spans="1:10" hidden="1">
      <c r="A103" s="12">
        <v>2016</v>
      </c>
      <c r="B103" s="13" t="s">
        <v>19</v>
      </c>
      <c r="C103" s="13" t="str">
        <f t="shared" si="9"/>
        <v>2016Q2</v>
      </c>
      <c r="D103" s="13" t="s">
        <v>11</v>
      </c>
      <c r="E103" s="20">
        <v>260.38982700000003</v>
      </c>
      <c r="F103" s="21">
        <v>1122.8</v>
      </c>
      <c r="G103" s="13" t="e">
        <f t="shared" si="12"/>
        <v>#NAME?</v>
      </c>
      <c r="H103" s="23" t="e">
        <f t="shared" si="13"/>
        <v>#NAME?</v>
      </c>
      <c r="I103" t="e">
        <f t="shared" si="11"/>
        <v>#NAME?</v>
      </c>
      <c r="J103" t="e">
        <f t="shared" si="10"/>
        <v>#NAME?</v>
      </c>
    </row>
    <row r="104" spans="1:10" hidden="1">
      <c r="A104" s="6">
        <v>2016</v>
      </c>
      <c r="B104" s="7" t="s">
        <v>19</v>
      </c>
      <c r="C104" s="7" t="str">
        <f t="shared" si="9"/>
        <v>2016Q2</v>
      </c>
      <c r="D104" s="7" t="s">
        <v>14</v>
      </c>
      <c r="E104" s="18">
        <v>143.029394</v>
      </c>
      <c r="F104" s="19">
        <v>579.6</v>
      </c>
      <c r="G104" s="7" t="e">
        <f t="shared" si="12"/>
        <v>#NAME?</v>
      </c>
      <c r="H104" s="22" t="e">
        <f t="shared" si="13"/>
        <v>#NAME?</v>
      </c>
      <c r="I104" t="e">
        <f t="shared" si="11"/>
        <v>#NAME?</v>
      </c>
      <c r="J104" t="e">
        <f t="shared" si="10"/>
        <v>#NAME?</v>
      </c>
    </row>
    <row r="105" spans="1:10" hidden="1">
      <c r="A105" s="12">
        <v>2016</v>
      </c>
      <c r="B105" s="13" t="s">
        <v>19</v>
      </c>
      <c r="C105" s="13" t="str">
        <f t="shared" si="9"/>
        <v>2016Q2</v>
      </c>
      <c r="D105" s="13" t="s">
        <v>10</v>
      </c>
      <c r="E105" s="20">
        <v>790.98513700000001</v>
      </c>
      <c r="F105" s="21">
        <v>2765.06</v>
      </c>
      <c r="G105" s="13" t="e">
        <f t="shared" si="12"/>
        <v>#NAME?</v>
      </c>
      <c r="H105" s="23" t="e">
        <f t="shared" si="13"/>
        <v>#NAME?</v>
      </c>
      <c r="I105" t="e">
        <f t="shared" si="11"/>
        <v>#NAME?</v>
      </c>
      <c r="J105" t="e">
        <f t="shared" si="10"/>
        <v>#NAME?</v>
      </c>
    </row>
    <row r="106" spans="1:10" hidden="1">
      <c r="A106" s="6">
        <v>2016</v>
      </c>
      <c r="B106" s="7" t="s">
        <v>20</v>
      </c>
      <c r="C106" s="7" t="str">
        <f t="shared" si="9"/>
        <v>2016Q1</v>
      </c>
      <c r="D106" s="7" t="s">
        <v>9</v>
      </c>
      <c r="E106" s="18">
        <v>217723.7319511</v>
      </c>
      <c r="F106" s="19">
        <v>777146</v>
      </c>
      <c r="G106" s="7" t="e">
        <f t="shared" si="12"/>
        <v>#NAME?</v>
      </c>
      <c r="H106" s="22" t="e">
        <f t="shared" si="13"/>
        <v>#NAME?</v>
      </c>
      <c r="I106" t="e">
        <f t="shared" si="11"/>
        <v>#NAME?</v>
      </c>
      <c r="J106" t="e">
        <f t="shared" si="10"/>
        <v>#NAME?</v>
      </c>
    </row>
    <row r="107" spans="1:10" hidden="1">
      <c r="A107" s="12">
        <v>2016</v>
      </c>
      <c r="B107" s="13" t="s">
        <v>20</v>
      </c>
      <c r="C107" s="13" t="str">
        <f t="shared" si="9"/>
        <v>2016Q1</v>
      </c>
      <c r="D107" s="13" t="s">
        <v>15</v>
      </c>
      <c r="E107" s="20">
        <v>9231.6040690389</v>
      </c>
      <c r="F107" s="21">
        <v>17606</v>
      </c>
      <c r="G107" s="13" t="e">
        <f t="shared" si="12"/>
        <v>#NAME?</v>
      </c>
      <c r="H107" s="23" t="e">
        <f t="shared" si="13"/>
        <v>#NAME?</v>
      </c>
      <c r="I107" t="e">
        <f t="shared" si="11"/>
        <v>#NAME?</v>
      </c>
      <c r="J107" t="e">
        <f t="shared" si="10"/>
        <v>#NAME?</v>
      </c>
    </row>
    <row r="108" spans="1:10" hidden="1">
      <c r="A108" s="6">
        <v>2016</v>
      </c>
      <c r="B108" s="7" t="s">
        <v>20</v>
      </c>
      <c r="C108" s="7" t="str">
        <f t="shared" si="9"/>
        <v>2016Q1</v>
      </c>
      <c r="D108" s="7" t="s">
        <v>16</v>
      </c>
      <c r="E108" s="18">
        <v>5004.6592174573998</v>
      </c>
      <c r="F108" s="19">
        <v>17625</v>
      </c>
      <c r="G108" s="7" t="e">
        <f t="shared" si="12"/>
        <v>#NAME?</v>
      </c>
      <c r="H108" s="22" t="e">
        <f t="shared" si="13"/>
        <v>#NAME?</v>
      </c>
      <c r="I108" t="e">
        <f t="shared" si="11"/>
        <v>#NAME?</v>
      </c>
      <c r="J108" t="e">
        <f t="shared" si="10"/>
        <v>#NAME?</v>
      </c>
    </row>
    <row r="109" spans="1:10" hidden="1">
      <c r="A109" s="12">
        <v>2016</v>
      </c>
      <c r="B109" s="13" t="s">
        <v>20</v>
      </c>
      <c r="C109" s="13" t="str">
        <f t="shared" si="9"/>
        <v>2016Q1</v>
      </c>
      <c r="D109" s="13" t="s">
        <v>17</v>
      </c>
      <c r="E109" s="20">
        <v>258.24762858349999</v>
      </c>
      <c r="F109" s="21">
        <v>750</v>
      </c>
      <c r="G109" s="13" t="e">
        <f t="shared" si="12"/>
        <v>#NAME?</v>
      </c>
      <c r="H109" s="23" t="e">
        <f t="shared" si="13"/>
        <v>#NAME?</v>
      </c>
      <c r="I109" t="e">
        <f t="shared" si="11"/>
        <v>#NAME?</v>
      </c>
      <c r="J109" t="e">
        <f t="shared" si="10"/>
        <v>#NAME?</v>
      </c>
    </row>
    <row r="110" spans="1:10" hidden="1">
      <c r="A110" s="6">
        <v>2016</v>
      </c>
      <c r="B110" s="7" t="s">
        <v>20</v>
      </c>
      <c r="C110" s="7" t="str">
        <f t="shared" si="9"/>
        <v>2016Q1</v>
      </c>
      <c r="D110" s="7" t="s">
        <v>18</v>
      </c>
      <c r="E110" s="18">
        <v>174.21476857900001</v>
      </c>
      <c r="F110" s="19">
        <v>551</v>
      </c>
      <c r="G110" s="7" t="e">
        <f t="shared" si="12"/>
        <v>#NAME?</v>
      </c>
      <c r="H110" s="22" t="e">
        <f t="shared" si="13"/>
        <v>#NAME?</v>
      </c>
      <c r="I110" t="e">
        <f t="shared" si="11"/>
        <v>#NAME?</v>
      </c>
      <c r="J110" t="e">
        <f t="shared" si="10"/>
        <v>#NAME?</v>
      </c>
    </row>
    <row r="111" spans="1:10" hidden="1">
      <c r="A111" s="12">
        <v>2016</v>
      </c>
      <c r="B111" s="13" t="s">
        <v>20</v>
      </c>
      <c r="C111" s="13" t="str">
        <f t="shared" si="9"/>
        <v>2016Q1</v>
      </c>
      <c r="D111" s="13" t="s">
        <v>22</v>
      </c>
      <c r="E111" s="20">
        <v>1708.8314359999999</v>
      </c>
      <c r="F111" s="21">
        <v>7341</v>
      </c>
      <c r="G111" s="13" t="e">
        <f t="shared" si="12"/>
        <v>#NAME?</v>
      </c>
      <c r="H111" s="23" t="e">
        <f t="shared" si="13"/>
        <v>#NAME?</v>
      </c>
      <c r="I111" t="e">
        <f t="shared" si="11"/>
        <v>#NAME?</v>
      </c>
      <c r="J111" t="e">
        <f t="shared" si="10"/>
        <v>#NAME?</v>
      </c>
    </row>
    <row r="112" spans="1:10" hidden="1">
      <c r="A112" s="6">
        <v>2016</v>
      </c>
      <c r="B112" s="7" t="s">
        <v>20</v>
      </c>
      <c r="C112" s="7" t="str">
        <f t="shared" si="9"/>
        <v>2016Q1</v>
      </c>
      <c r="D112" s="7" t="s">
        <v>12</v>
      </c>
      <c r="E112" s="18">
        <v>174.67920000000001</v>
      </c>
      <c r="F112" s="19">
        <v>752</v>
      </c>
      <c r="G112" s="7" t="e">
        <f t="shared" si="12"/>
        <v>#NAME?</v>
      </c>
      <c r="H112" s="22" t="e">
        <f t="shared" si="13"/>
        <v>#NAME?</v>
      </c>
      <c r="I112" t="e">
        <f t="shared" si="11"/>
        <v>#NAME?</v>
      </c>
      <c r="J112" t="e">
        <f t="shared" si="10"/>
        <v>#NAME?</v>
      </c>
    </row>
    <row r="113" spans="1:10" hidden="1">
      <c r="A113" s="12">
        <v>2016</v>
      </c>
      <c r="B113" s="13" t="s">
        <v>20</v>
      </c>
      <c r="C113" s="13" t="str">
        <f t="shared" si="9"/>
        <v>2016Q1</v>
      </c>
      <c r="D113" s="13" t="s">
        <v>13</v>
      </c>
      <c r="E113" s="20">
        <v>132.87659099999999</v>
      </c>
      <c r="F113" s="21">
        <v>573</v>
      </c>
      <c r="G113" s="13" t="e">
        <f t="shared" si="12"/>
        <v>#NAME?</v>
      </c>
      <c r="H113" s="23" t="e">
        <f t="shared" si="13"/>
        <v>#NAME?</v>
      </c>
      <c r="I113" t="e">
        <f t="shared" si="11"/>
        <v>#NAME?</v>
      </c>
      <c r="J113" t="e">
        <f t="shared" si="10"/>
        <v>#NAME?</v>
      </c>
    </row>
    <row r="114" spans="1:10" hidden="1">
      <c r="A114" s="6">
        <v>2016</v>
      </c>
      <c r="B114" s="7" t="s">
        <v>20</v>
      </c>
      <c r="C114" s="7" t="str">
        <f t="shared" si="9"/>
        <v>2016Q1</v>
      </c>
      <c r="D114" s="7" t="s">
        <v>11</v>
      </c>
      <c r="E114" s="18">
        <v>275.08249499999999</v>
      </c>
      <c r="F114" s="19">
        <v>1185</v>
      </c>
      <c r="G114" s="7" t="e">
        <f t="shared" si="12"/>
        <v>#NAME?</v>
      </c>
      <c r="H114" s="22" t="e">
        <f t="shared" si="13"/>
        <v>#NAME?</v>
      </c>
      <c r="I114" t="e">
        <f t="shared" si="11"/>
        <v>#NAME?</v>
      </c>
      <c r="J114" t="e">
        <f t="shared" si="10"/>
        <v>#NAME?</v>
      </c>
    </row>
    <row r="115" spans="1:10" hidden="1">
      <c r="A115" s="12">
        <v>2016</v>
      </c>
      <c r="B115" s="13" t="s">
        <v>20</v>
      </c>
      <c r="C115" s="13" t="str">
        <f t="shared" si="9"/>
        <v>2016Q1</v>
      </c>
      <c r="D115" s="13" t="s">
        <v>14</v>
      </c>
      <c r="E115" s="20">
        <v>135.628469</v>
      </c>
      <c r="F115" s="21">
        <v>581</v>
      </c>
      <c r="G115" s="13" t="e">
        <f t="shared" si="12"/>
        <v>#NAME?</v>
      </c>
      <c r="H115" s="23" t="e">
        <f t="shared" si="13"/>
        <v>#NAME?</v>
      </c>
      <c r="I115" t="e">
        <f t="shared" si="11"/>
        <v>#NAME?</v>
      </c>
      <c r="J115" t="e">
        <f t="shared" si="10"/>
        <v>#NAME?</v>
      </c>
    </row>
    <row r="116" spans="1:10" hidden="1">
      <c r="A116" s="6">
        <v>2016</v>
      </c>
      <c r="B116" s="7" t="s">
        <v>20</v>
      </c>
      <c r="C116" s="7" t="str">
        <f t="shared" si="9"/>
        <v>2016Q1</v>
      </c>
      <c r="D116" s="7" t="s">
        <v>10</v>
      </c>
      <c r="E116" s="18">
        <v>582.48823900000002</v>
      </c>
      <c r="F116" s="19">
        <v>2046</v>
      </c>
      <c r="G116" s="7" t="e">
        <f t="shared" si="12"/>
        <v>#NAME?</v>
      </c>
      <c r="H116" s="22" t="e">
        <f t="shared" si="13"/>
        <v>#NAME?</v>
      </c>
      <c r="I116" t="e">
        <f t="shared" si="11"/>
        <v>#NAME?</v>
      </c>
      <c r="J116" t="e">
        <f t="shared" si="10"/>
        <v>#NAME?</v>
      </c>
    </row>
    <row r="117" spans="1:10" hidden="1">
      <c r="A117" s="12">
        <v>2015</v>
      </c>
      <c r="B117" s="13" t="s">
        <v>21</v>
      </c>
      <c r="C117" s="13" t="str">
        <f t="shared" si="9"/>
        <v>2015Q4</v>
      </c>
      <c r="D117" s="13" t="s">
        <v>9</v>
      </c>
      <c r="E117" s="20">
        <v>204852.07754590001</v>
      </c>
      <c r="F117" s="21">
        <v>767804.35199999996</v>
      </c>
      <c r="G117" s="13" t="e">
        <f t="shared" si="12"/>
        <v>#NAME?</v>
      </c>
      <c r="H117" s="23" t="e">
        <f t="shared" si="13"/>
        <v>#NAME?</v>
      </c>
      <c r="I117" t="e">
        <f t="shared" si="11"/>
        <v>#NAME?</v>
      </c>
      <c r="J117" t="e">
        <f t="shared" si="10"/>
        <v>#NAME?</v>
      </c>
    </row>
    <row r="118" spans="1:10" hidden="1">
      <c r="A118" s="6">
        <v>2015</v>
      </c>
      <c r="B118" s="7" t="s">
        <v>21</v>
      </c>
      <c r="C118" s="7" t="str">
        <f t="shared" si="9"/>
        <v>2015Q4</v>
      </c>
      <c r="D118" s="7" t="s">
        <v>15</v>
      </c>
      <c r="E118" s="18">
        <v>10550.66397</v>
      </c>
      <c r="F118" s="19">
        <v>16813.400000000001</v>
      </c>
      <c r="G118" s="7" t="e">
        <f t="shared" si="12"/>
        <v>#NAME?</v>
      </c>
      <c r="H118" s="22" t="e">
        <f t="shared" si="13"/>
        <v>#NAME?</v>
      </c>
      <c r="I118" t="e">
        <f t="shared" si="11"/>
        <v>#NAME?</v>
      </c>
      <c r="J118" t="e">
        <f t="shared" si="10"/>
        <v>#NAME?</v>
      </c>
    </row>
    <row r="119" spans="1:10" hidden="1">
      <c r="A119" s="12">
        <v>2015</v>
      </c>
      <c r="B119" s="13" t="s">
        <v>21</v>
      </c>
      <c r="C119" s="13" t="str">
        <f t="shared" si="9"/>
        <v>2015Q4</v>
      </c>
      <c r="D119" s="13" t="s">
        <v>16</v>
      </c>
      <c r="E119" s="20">
        <v>4322.5826980000002</v>
      </c>
      <c r="F119" s="21">
        <v>14166</v>
      </c>
      <c r="G119" s="13" t="e">
        <f t="shared" si="12"/>
        <v>#NAME?</v>
      </c>
      <c r="H119" s="23" t="e">
        <f t="shared" si="13"/>
        <v>#NAME?</v>
      </c>
      <c r="I119" t="e">
        <f t="shared" si="11"/>
        <v>#NAME?</v>
      </c>
      <c r="J119" t="e">
        <f t="shared" si="10"/>
        <v>#NAME?</v>
      </c>
    </row>
    <row r="120" spans="1:10" hidden="1">
      <c r="A120" s="6">
        <v>2015</v>
      </c>
      <c r="B120" s="7" t="s">
        <v>21</v>
      </c>
      <c r="C120" s="7" t="str">
        <f t="shared" si="9"/>
        <v>2015Q4</v>
      </c>
      <c r="D120" s="7" t="s">
        <v>18</v>
      </c>
      <c r="E120" s="18">
        <v>195.09474800000001</v>
      </c>
      <c r="F120" s="19">
        <v>575.26</v>
      </c>
      <c r="G120" s="7" t="e">
        <f t="shared" si="12"/>
        <v>#NAME?</v>
      </c>
      <c r="H120" s="22" t="e">
        <f t="shared" si="13"/>
        <v>#NAME?</v>
      </c>
      <c r="I120" t="e">
        <f t="shared" si="11"/>
        <v>#NAME?</v>
      </c>
      <c r="J120" t="e">
        <f t="shared" si="10"/>
        <v>#NAME?</v>
      </c>
    </row>
    <row r="121" spans="1:10" hidden="1">
      <c r="A121" s="12">
        <v>2015</v>
      </c>
      <c r="B121" s="13" t="s">
        <v>21</v>
      </c>
      <c r="C121" s="13" t="str">
        <f t="shared" si="9"/>
        <v>2015Q4</v>
      </c>
      <c r="D121" s="13" t="s">
        <v>22</v>
      </c>
      <c r="E121" s="20">
        <v>1607.776914</v>
      </c>
      <c r="F121" s="21">
        <v>7092.67</v>
      </c>
      <c r="G121" s="13" t="e">
        <f t="shared" si="12"/>
        <v>#NAME?</v>
      </c>
      <c r="H121" s="23" t="e">
        <f t="shared" si="13"/>
        <v>#NAME?</v>
      </c>
      <c r="I121" t="e">
        <f t="shared" si="11"/>
        <v>#NAME?</v>
      </c>
      <c r="J121" t="e">
        <f t="shared" si="10"/>
        <v>#NAME?</v>
      </c>
    </row>
    <row r="122" spans="1:10" hidden="1">
      <c r="A122" s="6">
        <v>2015</v>
      </c>
      <c r="B122" s="7" t="s">
        <v>21</v>
      </c>
      <c r="C122" s="7" t="str">
        <f t="shared" si="9"/>
        <v>2015Q4</v>
      </c>
      <c r="D122" s="7" t="s">
        <v>12</v>
      </c>
      <c r="E122" s="18">
        <v>157.28337500000001</v>
      </c>
      <c r="F122" s="19">
        <v>584.28</v>
      </c>
      <c r="G122" s="7" t="e">
        <f t="shared" si="12"/>
        <v>#NAME?</v>
      </c>
      <c r="H122" s="22" t="e">
        <f t="shared" si="13"/>
        <v>#NAME?</v>
      </c>
      <c r="I122" t="e">
        <f t="shared" si="11"/>
        <v>#NAME?</v>
      </c>
      <c r="J122" t="e">
        <f t="shared" si="10"/>
        <v>#NAME?</v>
      </c>
    </row>
    <row r="123" spans="1:10" hidden="1">
      <c r="A123" s="12">
        <v>2015</v>
      </c>
      <c r="B123" s="13" t="s">
        <v>21</v>
      </c>
      <c r="C123" s="13" t="str">
        <f t="shared" si="9"/>
        <v>2015Q4</v>
      </c>
      <c r="D123" s="13" t="s">
        <v>13</v>
      </c>
      <c r="E123" s="20">
        <v>135.548338</v>
      </c>
      <c r="F123" s="21">
        <v>676.19500000000005</v>
      </c>
      <c r="G123" s="13" t="e">
        <f t="shared" si="12"/>
        <v>#NAME?</v>
      </c>
      <c r="H123" s="23" t="e">
        <f t="shared" si="13"/>
        <v>#NAME?</v>
      </c>
      <c r="I123" t="e">
        <f t="shared" si="11"/>
        <v>#NAME?</v>
      </c>
      <c r="J123" t="e">
        <f t="shared" si="10"/>
        <v>#NAME?</v>
      </c>
    </row>
    <row r="124" spans="1:10" hidden="1">
      <c r="A124" s="6">
        <v>2015</v>
      </c>
      <c r="B124" s="7" t="s">
        <v>21</v>
      </c>
      <c r="C124" s="7" t="str">
        <f t="shared" si="9"/>
        <v>2015Q4</v>
      </c>
      <c r="D124" s="7" t="s">
        <v>11</v>
      </c>
      <c r="E124" s="18">
        <v>286.15977600000002</v>
      </c>
      <c r="F124" s="19">
        <v>1216.761</v>
      </c>
      <c r="G124" s="7" t="e">
        <f t="shared" si="12"/>
        <v>#NAME?</v>
      </c>
      <c r="H124" s="22" t="e">
        <f t="shared" si="13"/>
        <v>#NAME?</v>
      </c>
      <c r="I124" t="e">
        <f t="shared" si="11"/>
        <v>#NAME?</v>
      </c>
      <c r="J124" t="e">
        <f t="shared" si="10"/>
        <v>#NAME?</v>
      </c>
    </row>
    <row r="125" spans="1:10" hidden="1">
      <c r="A125" s="12">
        <v>2015</v>
      </c>
      <c r="B125" s="13" t="s">
        <v>21</v>
      </c>
      <c r="C125" s="13" t="str">
        <f t="shared" si="9"/>
        <v>2015Q4</v>
      </c>
      <c r="D125" s="13" t="s">
        <v>14</v>
      </c>
      <c r="E125" s="20">
        <v>139.45936599999999</v>
      </c>
      <c r="F125" s="21">
        <v>611.10799999999995</v>
      </c>
      <c r="G125" s="13" t="e">
        <f t="shared" si="12"/>
        <v>#NAME?</v>
      </c>
      <c r="H125" s="23" t="e">
        <f t="shared" si="13"/>
        <v>#NAME?</v>
      </c>
      <c r="I125" t="e">
        <f t="shared" si="11"/>
        <v>#NAME?</v>
      </c>
      <c r="J125" t="e">
        <f t="shared" si="10"/>
        <v>#NAME?</v>
      </c>
    </row>
    <row r="126" spans="1:10" hidden="1">
      <c r="A126" s="6">
        <v>2015</v>
      </c>
      <c r="B126" s="7" t="s">
        <v>21</v>
      </c>
      <c r="C126" s="7" t="str">
        <f t="shared" si="9"/>
        <v>2015Q4</v>
      </c>
      <c r="D126" s="7" t="s">
        <v>10</v>
      </c>
      <c r="E126" s="18">
        <v>638.514996</v>
      </c>
      <c r="F126" s="19">
        <v>2357.5590000000002</v>
      </c>
      <c r="G126" s="7" t="e">
        <f t="shared" si="12"/>
        <v>#NAME?</v>
      </c>
      <c r="H126" s="22" t="e">
        <f t="shared" si="13"/>
        <v>#NAME?</v>
      </c>
      <c r="I126" t="e">
        <f t="shared" si="11"/>
        <v>#NAME?</v>
      </c>
      <c r="J126" t="e">
        <f t="shared" si="10"/>
        <v>#NAME?</v>
      </c>
    </row>
    <row r="127" spans="1:10" hidden="1">
      <c r="A127" s="12">
        <v>2015</v>
      </c>
      <c r="B127" s="13" t="s">
        <v>8</v>
      </c>
      <c r="C127" s="13" t="str">
        <f t="shared" si="9"/>
        <v>2015Q3</v>
      </c>
      <c r="D127" s="13" t="s">
        <v>9</v>
      </c>
      <c r="E127" s="20">
        <v>179531.395655573</v>
      </c>
      <c r="F127" s="21">
        <v>775525.53393032297</v>
      </c>
      <c r="G127" s="13" t="e">
        <f t="shared" si="12"/>
        <v>#NAME?</v>
      </c>
      <c r="H127" s="23" t="e">
        <f t="shared" si="13"/>
        <v>#NAME?</v>
      </c>
      <c r="I127" t="e">
        <f t="shared" si="11"/>
        <v>#NAME?</v>
      </c>
      <c r="J127" t="e">
        <f t="shared" si="10"/>
        <v>#NAME?</v>
      </c>
    </row>
    <row r="128" spans="1:10" hidden="1">
      <c r="A128" s="6">
        <v>2015</v>
      </c>
      <c r="B128" s="7" t="s">
        <v>8</v>
      </c>
      <c r="C128" s="7" t="str">
        <f t="shared" si="9"/>
        <v>2015Q3</v>
      </c>
      <c r="D128" s="7" t="s">
        <v>15</v>
      </c>
      <c r="E128" s="18">
        <v>10330.932010673199</v>
      </c>
      <c r="F128" s="19">
        <v>13087.211290322601</v>
      </c>
      <c r="G128" s="7" t="e">
        <f t="shared" si="12"/>
        <v>#NAME?</v>
      </c>
      <c r="H128" s="22" t="e">
        <f t="shared" si="13"/>
        <v>#NAME?</v>
      </c>
      <c r="I128" t="e">
        <f t="shared" si="11"/>
        <v>#NAME?</v>
      </c>
      <c r="J128" t="e">
        <f t="shared" si="10"/>
        <v>#NAME?</v>
      </c>
    </row>
    <row r="129" spans="1:10" hidden="1">
      <c r="A129" s="12">
        <v>2015</v>
      </c>
      <c r="B129" s="13" t="s">
        <v>8</v>
      </c>
      <c r="C129" s="13" t="str">
        <f t="shared" si="9"/>
        <v>2015Q3</v>
      </c>
      <c r="D129" s="13" t="s">
        <v>16</v>
      </c>
      <c r="E129" s="20">
        <v>6204.5373427118402</v>
      </c>
      <c r="F129" s="21">
        <v>17977.580645161299</v>
      </c>
      <c r="G129" s="13" t="e">
        <f t="shared" si="12"/>
        <v>#NAME?</v>
      </c>
      <c r="H129" s="23" t="e">
        <f t="shared" si="13"/>
        <v>#NAME?</v>
      </c>
      <c r="I129" t="e">
        <f t="shared" si="11"/>
        <v>#NAME?</v>
      </c>
      <c r="J129" t="e">
        <f t="shared" si="10"/>
        <v>#NAME?</v>
      </c>
    </row>
    <row r="130" spans="1:10" hidden="1">
      <c r="A130" s="6">
        <v>2015</v>
      </c>
      <c r="B130" s="7" t="s">
        <v>8</v>
      </c>
      <c r="C130" s="7" t="str">
        <f t="shared" ref="C130:C193" si="14">CONCATENATE(A130,B130)</f>
        <v>2015Q3</v>
      </c>
      <c r="D130" s="7" t="s">
        <v>18</v>
      </c>
      <c r="E130" s="18">
        <v>204.18787110807099</v>
      </c>
      <c r="F130" s="19">
        <v>542.30277419354798</v>
      </c>
      <c r="G130" s="7" t="e">
        <f t="shared" si="12"/>
        <v>#NAME?</v>
      </c>
      <c r="H130" s="22" t="e">
        <f t="shared" si="13"/>
        <v>#NAME?</v>
      </c>
      <c r="I130" t="e">
        <f t="shared" si="11"/>
        <v>#NAME?</v>
      </c>
      <c r="J130" t="e">
        <f t="shared" ref="J130:J193" si="15">VLOOKUP(D130,Distributors,4,FALSE)</f>
        <v>#NAME?</v>
      </c>
    </row>
    <row r="131" spans="1:10" hidden="1">
      <c r="A131" s="12">
        <v>2015</v>
      </c>
      <c r="B131" s="13" t="s">
        <v>8</v>
      </c>
      <c r="C131" s="13" t="str">
        <f t="shared" si="14"/>
        <v>2015Q3</v>
      </c>
      <c r="D131" s="13" t="s">
        <v>22</v>
      </c>
      <c r="E131" s="20">
        <v>1556.6921848387101</v>
      </c>
      <c r="F131" s="21">
        <v>6691.8527419354796</v>
      </c>
      <c r="G131" s="13" t="e">
        <f t="shared" si="12"/>
        <v>#NAME?</v>
      </c>
      <c r="H131" s="23" t="e">
        <f t="shared" si="13"/>
        <v>#NAME?</v>
      </c>
      <c r="I131" t="e">
        <f t="shared" ref="I131:I194" si="16">RIGHT(G131,3)</f>
        <v>#NAME?</v>
      </c>
      <c r="J131" t="e">
        <f t="shared" si="15"/>
        <v>#NAME?</v>
      </c>
    </row>
    <row r="132" spans="1:10" hidden="1">
      <c r="A132" s="6">
        <v>2015</v>
      </c>
      <c r="B132" s="7" t="s">
        <v>8</v>
      </c>
      <c r="C132" s="7" t="str">
        <f t="shared" si="14"/>
        <v>2015Q3</v>
      </c>
      <c r="D132" s="7" t="s">
        <v>12</v>
      </c>
      <c r="E132" s="18">
        <v>129.895963129032</v>
      </c>
      <c r="F132" s="19">
        <v>560.66580645161298</v>
      </c>
      <c r="G132" s="7" t="e">
        <f t="shared" si="12"/>
        <v>#NAME?</v>
      </c>
      <c r="H132" s="22" t="e">
        <f t="shared" si="13"/>
        <v>#NAME?</v>
      </c>
      <c r="I132" t="e">
        <f t="shared" si="16"/>
        <v>#NAME?</v>
      </c>
      <c r="J132" t="e">
        <f t="shared" si="15"/>
        <v>#NAME?</v>
      </c>
    </row>
    <row r="133" spans="1:10" hidden="1">
      <c r="A133" s="12">
        <v>2015</v>
      </c>
      <c r="B133" s="13" t="s">
        <v>8</v>
      </c>
      <c r="C133" s="13" t="str">
        <f t="shared" si="14"/>
        <v>2015Q3</v>
      </c>
      <c r="D133" s="13" t="s">
        <v>13</v>
      </c>
      <c r="E133" s="20">
        <v>120.111059451613</v>
      </c>
      <c r="F133" s="21">
        <v>517.17332258064505</v>
      </c>
      <c r="G133" s="13" t="e">
        <f t="shared" si="12"/>
        <v>#NAME?</v>
      </c>
      <c r="H133" s="23" t="e">
        <f t="shared" si="13"/>
        <v>#NAME?</v>
      </c>
      <c r="I133" t="e">
        <f t="shared" si="16"/>
        <v>#NAME?</v>
      </c>
      <c r="J133" t="e">
        <f t="shared" si="15"/>
        <v>#NAME?</v>
      </c>
    </row>
    <row r="134" spans="1:10" hidden="1">
      <c r="A134" s="6">
        <v>2015</v>
      </c>
      <c r="B134" s="7" t="s">
        <v>8</v>
      </c>
      <c r="C134" s="7" t="str">
        <f t="shared" si="14"/>
        <v>2015Q3</v>
      </c>
      <c r="D134" s="7" t="s">
        <v>11</v>
      </c>
      <c r="E134" s="18">
        <v>282.68451199999998</v>
      </c>
      <c r="F134" s="19">
        <v>1208.864</v>
      </c>
      <c r="G134" s="7" t="e">
        <f t="shared" si="12"/>
        <v>#NAME?</v>
      </c>
      <c r="H134" s="22" t="e">
        <f t="shared" si="13"/>
        <v>#NAME?</v>
      </c>
      <c r="I134" t="e">
        <f t="shared" si="16"/>
        <v>#NAME?</v>
      </c>
      <c r="J134" t="e">
        <f t="shared" si="15"/>
        <v>#NAME?</v>
      </c>
    </row>
    <row r="135" spans="1:10" hidden="1">
      <c r="A135" s="12">
        <v>2015</v>
      </c>
      <c r="B135" s="13" t="s">
        <v>8</v>
      </c>
      <c r="C135" s="13" t="str">
        <f t="shared" si="14"/>
        <v>2015Q3</v>
      </c>
      <c r="D135" s="13" t="s">
        <v>14</v>
      </c>
      <c r="E135" s="20">
        <v>127.253549387097</v>
      </c>
      <c r="F135" s="21">
        <v>548.11841935483903</v>
      </c>
      <c r="G135" s="13" t="e">
        <f t="shared" si="12"/>
        <v>#NAME?</v>
      </c>
      <c r="H135" s="23" t="e">
        <f t="shared" si="13"/>
        <v>#NAME?</v>
      </c>
      <c r="I135" t="e">
        <f t="shared" si="16"/>
        <v>#NAME?</v>
      </c>
      <c r="J135" t="e">
        <f t="shared" si="15"/>
        <v>#NAME?</v>
      </c>
    </row>
    <row r="136" spans="1:10" hidden="1">
      <c r="A136" s="6">
        <v>2015</v>
      </c>
      <c r="B136" s="7" t="s">
        <v>8</v>
      </c>
      <c r="C136" s="7" t="str">
        <f t="shared" si="14"/>
        <v>2015Q3</v>
      </c>
      <c r="D136" s="7" t="s">
        <v>10</v>
      </c>
      <c r="E136" s="18">
        <v>541.66184170967699</v>
      </c>
      <c r="F136" s="19">
        <v>2327.2479354838702</v>
      </c>
      <c r="G136" s="7" t="e">
        <f t="shared" si="12"/>
        <v>#NAME?</v>
      </c>
      <c r="H136" s="22" t="e">
        <f t="shared" si="13"/>
        <v>#NAME?</v>
      </c>
      <c r="I136" t="e">
        <f t="shared" si="16"/>
        <v>#NAME?</v>
      </c>
      <c r="J136" t="e">
        <f t="shared" si="15"/>
        <v>#NAME?</v>
      </c>
    </row>
    <row r="137" spans="1:10" hidden="1">
      <c r="A137" s="12">
        <v>2015</v>
      </c>
      <c r="B137" s="13" t="s">
        <v>19</v>
      </c>
      <c r="C137" s="13" t="str">
        <f t="shared" si="14"/>
        <v>2015Q2</v>
      </c>
      <c r="D137" s="13" t="s">
        <v>9</v>
      </c>
      <c r="E137" s="20">
        <v>170378.82634135601</v>
      </c>
      <c r="F137" s="21">
        <v>754455.58361290302</v>
      </c>
      <c r="G137" s="13" t="e">
        <f t="shared" si="12"/>
        <v>#NAME?</v>
      </c>
      <c r="H137" s="23" t="e">
        <f t="shared" si="13"/>
        <v>#NAME?</v>
      </c>
      <c r="I137" t="e">
        <f t="shared" si="16"/>
        <v>#NAME?</v>
      </c>
      <c r="J137" t="e">
        <f t="shared" si="15"/>
        <v>#NAME?</v>
      </c>
    </row>
    <row r="138" spans="1:10" hidden="1">
      <c r="A138" s="6">
        <v>2015</v>
      </c>
      <c r="B138" s="7" t="s">
        <v>19</v>
      </c>
      <c r="C138" s="7" t="str">
        <f t="shared" si="14"/>
        <v>2015Q2</v>
      </c>
      <c r="D138" s="7" t="s">
        <v>15</v>
      </c>
      <c r="E138" s="18">
        <v>8926.9478891139497</v>
      </c>
      <c r="F138" s="19">
        <v>12510.65</v>
      </c>
      <c r="G138" s="7" t="e">
        <f t="shared" si="12"/>
        <v>#NAME?</v>
      </c>
      <c r="H138" s="22" t="e">
        <f t="shared" si="13"/>
        <v>#NAME?</v>
      </c>
      <c r="I138" t="e">
        <f t="shared" si="16"/>
        <v>#NAME?</v>
      </c>
      <c r="J138" t="e">
        <f t="shared" si="15"/>
        <v>#NAME?</v>
      </c>
    </row>
    <row r="139" spans="1:10" hidden="1">
      <c r="A139" s="12">
        <v>2015</v>
      </c>
      <c r="B139" s="13" t="s">
        <v>19</v>
      </c>
      <c r="C139" s="13" t="str">
        <f t="shared" si="14"/>
        <v>2015Q2</v>
      </c>
      <c r="D139" s="13" t="s">
        <v>16</v>
      </c>
      <c r="E139" s="20">
        <v>4461.3587498377501</v>
      </c>
      <c r="F139" s="21">
        <v>14071</v>
      </c>
      <c r="G139" s="13" t="e">
        <f t="shared" si="12"/>
        <v>#NAME?</v>
      </c>
      <c r="H139" s="23" t="e">
        <f t="shared" si="13"/>
        <v>#NAME?</v>
      </c>
      <c r="I139" t="e">
        <f t="shared" si="16"/>
        <v>#NAME?</v>
      </c>
      <c r="J139" t="e">
        <f t="shared" si="15"/>
        <v>#NAME?</v>
      </c>
    </row>
    <row r="140" spans="1:10" hidden="1">
      <c r="A140" s="6">
        <v>2015</v>
      </c>
      <c r="B140" s="7" t="s">
        <v>19</v>
      </c>
      <c r="C140" s="7" t="str">
        <f t="shared" si="14"/>
        <v>2015Q2</v>
      </c>
      <c r="D140" s="7" t="s">
        <v>17</v>
      </c>
      <c r="E140" s="18">
        <v>442.98143403680001</v>
      </c>
      <c r="F140" s="19">
        <v>1641.9490000000001</v>
      </c>
      <c r="G140" s="7" t="e">
        <f t="shared" si="12"/>
        <v>#NAME?</v>
      </c>
      <c r="H140" s="22" t="e">
        <f t="shared" si="13"/>
        <v>#NAME?</v>
      </c>
      <c r="I140" t="e">
        <f t="shared" si="16"/>
        <v>#NAME?</v>
      </c>
      <c r="J140" t="e">
        <f t="shared" si="15"/>
        <v>#NAME?</v>
      </c>
    </row>
    <row r="141" spans="1:10" hidden="1">
      <c r="A141" s="12">
        <v>2015</v>
      </c>
      <c r="B141" s="13" t="s">
        <v>19</v>
      </c>
      <c r="C141" s="13" t="str">
        <f t="shared" si="14"/>
        <v>2015Q2</v>
      </c>
      <c r="D141" s="13" t="s">
        <v>18</v>
      </c>
      <c r="E141" s="20">
        <v>197.23558172237</v>
      </c>
      <c r="F141" s="21">
        <v>571.11800000000005</v>
      </c>
      <c r="G141" s="13" t="e">
        <f t="shared" si="12"/>
        <v>#NAME?</v>
      </c>
      <c r="H141" s="23" t="e">
        <f t="shared" si="13"/>
        <v>#NAME?</v>
      </c>
      <c r="I141" t="e">
        <f t="shared" si="16"/>
        <v>#NAME?</v>
      </c>
      <c r="J141" t="e">
        <f t="shared" si="15"/>
        <v>#NAME?</v>
      </c>
    </row>
    <row r="142" spans="1:10" hidden="1">
      <c r="A142" s="6">
        <v>2015</v>
      </c>
      <c r="B142" s="7" t="s">
        <v>19</v>
      </c>
      <c r="C142" s="7" t="str">
        <f t="shared" si="14"/>
        <v>2015Q2</v>
      </c>
      <c r="D142" s="7" t="s">
        <v>22</v>
      </c>
      <c r="E142" s="18">
        <v>1520.6630645806499</v>
      </c>
      <c r="F142" s="19">
        <v>6606.63232258064</v>
      </c>
      <c r="G142" s="7" t="e">
        <f t="shared" si="12"/>
        <v>#NAME?</v>
      </c>
      <c r="H142" s="22" t="e">
        <f t="shared" si="13"/>
        <v>#NAME?</v>
      </c>
      <c r="I142" t="e">
        <f t="shared" si="16"/>
        <v>#NAME?</v>
      </c>
      <c r="J142" t="e">
        <f t="shared" si="15"/>
        <v>#NAME?</v>
      </c>
    </row>
    <row r="143" spans="1:10" hidden="1">
      <c r="A143" s="12">
        <v>2015</v>
      </c>
      <c r="B143" s="13" t="s">
        <v>19</v>
      </c>
      <c r="C143" s="13" t="str">
        <f t="shared" si="14"/>
        <v>2015Q2</v>
      </c>
      <c r="D143" s="13" t="s">
        <v>12</v>
      </c>
      <c r="E143" s="20">
        <v>127.30168916129</v>
      </c>
      <c r="F143" s="21">
        <v>553.98064516129</v>
      </c>
      <c r="G143" s="13" t="e">
        <f t="shared" si="12"/>
        <v>#NAME?</v>
      </c>
      <c r="H143" s="23" t="e">
        <f t="shared" si="13"/>
        <v>#NAME?</v>
      </c>
      <c r="I143" t="e">
        <f t="shared" si="16"/>
        <v>#NAME?</v>
      </c>
      <c r="J143" t="e">
        <f t="shared" si="15"/>
        <v>#NAME?</v>
      </c>
    </row>
    <row r="144" spans="1:10" hidden="1">
      <c r="A144" s="6">
        <v>2015</v>
      </c>
      <c r="B144" s="7" t="s">
        <v>19</v>
      </c>
      <c r="C144" s="7" t="str">
        <f t="shared" si="14"/>
        <v>2015Q2</v>
      </c>
      <c r="D144" s="7" t="s">
        <v>13</v>
      </c>
      <c r="E144" s="18">
        <v>99.176864870967705</v>
      </c>
      <c r="F144" s="19">
        <v>430.59648387096797</v>
      </c>
      <c r="G144" s="7" t="e">
        <f t="shared" si="12"/>
        <v>#NAME?</v>
      </c>
      <c r="H144" s="22" t="e">
        <f t="shared" si="13"/>
        <v>#NAME?</v>
      </c>
      <c r="I144" t="e">
        <f t="shared" si="16"/>
        <v>#NAME?</v>
      </c>
      <c r="J144" t="e">
        <f t="shared" si="15"/>
        <v>#NAME?</v>
      </c>
    </row>
    <row r="145" spans="1:10" hidden="1">
      <c r="A145" s="12">
        <v>2015</v>
      </c>
      <c r="B145" s="13" t="s">
        <v>19</v>
      </c>
      <c r="C145" s="13" t="str">
        <f t="shared" si="14"/>
        <v>2015Q2</v>
      </c>
      <c r="D145" s="13" t="s">
        <v>11</v>
      </c>
      <c r="E145" s="20">
        <v>241.41698148387101</v>
      </c>
      <c r="F145" s="21">
        <v>1040.7859354838699</v>
      </c>
      <c r="G145" s="13" t="e">
        <f t="shared" si="12"/>
        <v>#NAME?</v>
      </c>
      <c r="H145" s="23" t="e">
        <f t="shared" si="13"/>
        <v>#NAME?</v>
      </c>
      <c r="I145" t="e">
        <f t="shared" si="16"/>
        <v>#NAME?</v>
      </c>
      <c r="J145" t="e">
        <f t="shared" si="15"/>
        <v>#NAME?</v>
      </c>
    </row>
    <row r="146" spans="1:10" hidden="1">
      <c r="A146" s="6">
        <v>2015</v>
      </c>
      <c r="B146" s="7" t="s">
        <v>19</v>
      </c>
      <c r="C146" s="7" t="str">
        <f t="shared" si="14"/>
        <v>2015Q2</v>
      </c>
      <c r="D146" s="7" t="s">
        <v>14</v>
      </c>
      <c r="E146" s="18">
        <v>112.11459009677399</v>
      </c>
      <c r="F146" s="19">
        <v>481.24838709677402</v>
      </c>
      <c r="G146" s="7" t="e">
        <f t="shared" si="12"/>
        <v>#NAME?</v>
      </c>
      <c r="H146" s="22" t="e">
        <f t="shared" si="13"/>
        <v>#NAME?</v>
      </c>
      <c r="I146" t="e">
        <f t="shared" si="16"/>
        <v>#NAME?</v>
      </c>
      <c r="J146" t="e">
        <f t="shared" si="15"/>
        <v>#NAME?</v>
      </c>
    </row>
    <row r="147" spans="1:10" hidden="1">
      <c r="A147" s="12">
        <v>2015</v>
      </c>
      <c r="B147" s="13" t="s">
        <v>19</v>
      </c>
      <c r="C147" s="13" t="str">
        <f t="shared" si="14"/>
        <v>2015Q2</v>
      </c>
      <c r="D147" s="13" t="s">
        <v>10</v>
      </c>
      <c r="E147" s="20">
        <v>402.81637674193502</v>
      </c>
      <c r="F147" s="21">
        <v>1776.8509677419399</v>
      </c>
      <c r="G147" s="13" t="e">
        <f t="shared" si="12"/>
        <v>#NAME?</v>
      </c>
      <c r="H147" s="23" t="e">
        <f t="shared" si="13"/>
        <v>#NAME?</v>
      </c>
      <c r="I147" t="e">
        <f t="shared" si="16"/>
        <v>#NAME?</v>
      </c>
      <c r="J147" t="e">
        <f t="shared" si="15"/>
        <v>#NAME?</v>
      </c>
    </row>
    <row r="148" spans="1:10" hidden="1">
      <c r="A148" s="6">
        <v>2015</v>
      </c>
      <c r="B148" s="7" t="s">
        <v>20</v>
      </c>
      <c r="C148" s="7" t="str">
        <f t="shared" si="14"/>
        <v>2015Q1</v>
      </c>
      <c r="D148" s="7" t="s">
        <v>9</v>
      </c>
      <c r="E148" s="18">
        <v>169402.3094004</v>
      </c>
      <c r="F148" s="19">
        <v>755404.29599999997</v>
      </c>
      <c r="G148" s="7" t="e">
        <f t="shared" si="12"/>
        <v>#NAME?</v>
      </c>
      <c r="H148" s="22" t="e">
        <f t="shared" si="13"/>
        <v>#NAME?</v>
      </c>
      <c r="I148" t="e">
        <f t="shared" si="16"/>
        <v>#NAME?</v>
      </c>
      <c r="J148" t="e">
        <f t="shared" si="15"/>
        <v>#NAME?</v>
      </c>
    </row>
    <row r="149" spans="1:10" hidden="1">
      <c r="A149" s="12">
        <v>2015</v>
      </c>
      <c r="B149" s="13" t="s">
        <v>20</v>
      </c>
      <c r="C149" s="13" t="str">
        <f t="shared" si="14"/>
        <v>2015Q1</v>
      </c>
      <c r="D149" s="13" t="s">
        <v>15</v>
      </c>
      <c r="E149" s="20">
        <v>8562.9086400368997</v>
      </c>
      <c r="F149" s="21">
        <v>13308.55</v>
      </c>
      <c r="G149" s="13" t="e">
        <f t="shared" si="12"/>
        <v>#NAME?</v>
      </c>
      <c r="H149" s="23" t="e">
        <f t="shared" si="13"/>
        <v>#NAME?</v>
      </c>
      <c r="I149" t="e">
        <f t="shared" si="16"/>
        <v>#NAME?</v>
      </c>
      <c r="J149" t="e">
        <f t="shared" si="15"/>
        <v>#NAME?</v>
      </c>
    </row>
    <row r="150" spans="1:10" hidden="1">
      <c r="A150" s="6">
        <v>2015</v>
      </c>
      <c r="B150" s="7" t="s">
        <v>20</v>
      </c>
      <c r="C150" s="7" t="str">
        <f t="shared" si="14"/>
        <v>2015Q1</v>
      </c>
      <c r="D150" s="7" t="s">
        <v>16</v>
      </c>
      <c r="E150" s="18">
        <v>4317.5763374300996</v>
      </c>
      <c r="F150" s="19">
        <v>15187</v>
      </c>
      <c r="G150" s="7" t="e">
        <f t="shared" ref="G150:G213" si="17">VLOOKUP(D150,Distributors,2,FALSE)</f>
        <v>#NAME?</v>
      </c>
      <c r="H150" s="22" t="e">
        <f t="shared" ref="H150:H213" si="18">VLOOKUP(D150,Distributors,3,FALSE)</f>
        <v>#NAME?</v>
      </c>
      <c r="I150" t="e">
        <f t="shared" si="16"/>
        <v>#NAME?</v>
      </c>
      <c r="J150" t="e">
        <f t="shared" si="15"/>
        <v>#NAME?</v>
      </c>
    </row>
    <row r="151" spans="1:10" hidden="1">
      <c r="A151" s="12">
        <v>2015</v>
      </c>
      <c r="B151" s="13" t="s">
        <v>20</v>
      </c>
      <c r="C151" s="13" t="str">
        <f t="shared" si="14"/>
        <v>2015Q1</v>
      </c>
      <c r="D151" s="13" t="s">
        <v>17</v>
      </c>
      <c r="E151" s="20">
        <v>259.8556513099</v>
      </c>
      <c r="F151" s="21">
        <v>1050.9328</v>
      </c>
      <c r="G151" s="13" t="e">
        <f t="shared" si="17"/>
        <v>#NAME?</v>
      </c>
      <c r="H151" s="23" t="e">
        <f t="shared" si="18"/>
        <v>#NAME?</v>
      </c>
      <c r="I151" t="e">
        <f t="shared" si="16"/>
        <v>#NAME?</v>
      </c>
      <c r="J151" t="e">
        <f t="shared" si="15"/>
        <v>#NAME?</v>
      </c>
    </row>
    <row r="152" spans="1:10" hidden="1">
      <c r="A152" s="6">
        <v>2015</v>
      </c>
      <c r="B152" s="7" t="s">
        <v>20</v>
      </c>
      <c r="C152" s="7" t="str">
        <f t="shared" si="14"/>
        <v>2015Q1</v>
      </c>
      <c r="D152" s="7" t="s">
        <v>18</v>
      </c>
      <c r="E152" s="18">
        <v>182.46193944940001</v>
      </c>
      <c r="F152" s="19">
        <v>576.83299999999997</v>
      </c>
      <c r="G152" s="7" t="e">
        <f t="shared" si="17"/>
        <v>#NAME?</v>
      </c>
      <c r="H152" s="22" t="e">
        <f t="shared" si="18"/>
        <v>#NAME?</v>
      </c>
      <c r="I152" t="e">
        <f t="shared" si="16"/>
        <v>#NAME?</v>
      </c>
      <c r="J152" t="e">
        <f t="shared" si="15"/>
        <v>#NAME?</v>
      </c>
    </row>
    <row r="153" spans="1:10" hidden="1">
      <c r="A153" s="12">
        <v>2015</v>
      </c>
      <c r="B153" s="13" t="s">
        <v>20</v>
      </c>
      <c r="C153" s="13" t="str">
        <f t="shared" si="14"/>
        <v>2015Q1</v>
      </c>
      <c r="D153" s="13" t="s">
        <v>22</v>
      </c>
      <c r="E153" s="20">
        <v>1392.447688</v>
      </c>
      <c r="F153" s="21">
        <v>6423.64</v>
      </c>
      <c r="G153" s="13" t="e">
        <f t="shared" si="17"/>
        <v>#NAME?</v>
      </c>
      <c r="H153" s="23" t="e">
        <f t="shared" si="18"/>
        <v>#NAME?</v>
      </c>
      <c r="I153" t="e">
        <f t="shared" si="16"/>
        <v>#NAME?</v>
      </c>
      <c r="J153" t="e">
        <f t="shared" si="15"/>
        <v>#NAME?</v>
      </c>
    </row>
    <row r="154" spans="1:10" hidden="1">
      <c r="A154" s="6">
        <v>2015</v>
      </c>
      <c r="B154" s="7" t="s">
        <v>20</v>
      </c>
      <c r="C154" s="7" t="str">
        <f t="shared" si="14"/>
        <v>2015Q1</v>
      </c>
      <c r="D154" s="7" t="s">
        <v>12</v>
      </c>
      <c r="E154" s="18">
        <v>121.556662</v>
      </c>
      <c r="F154" s="19">
        <v>522.49900000000002</v>
      </c>
      <c r="G154" s="7" t="e">
        <f t="shared" si="17"/>
        <v>#NAME?</v>
      </c>
      <c r="H154" s="22" t="e">
        <f t="shared" si="18"/>
        <v>#NAME?</v>
      </c>
      <c r="I154" t="e">
        <f t="shared" si="16"/>
        <v>#NAME?</v>
      </c>
      <c r="J154" t="e">
        <f t="shared" si="15"/>
        <v>#NAME?</v>
      </c>
    </row>
    <row r="155" spans="1:10" hidden="1">
      <c r="A155" s="12">
        <v>2015</v>
      </c>
      <c r="B155" s="13" t="s">
        <v>20</v>
      </c>
      <c r="C155" s="13" t="str">
        <f t="shared" si="14"/>
        <v>2015Q1</v>
      </c>
      <c r="D155" s="13" t="s">
        <v>13</v>
      </c>
      <c r="E155" s="20">
        <v>130.35630800000001</v>
      </c>
      <c r="F155" s="21">
        <v>562.24400000000003</v>
      </c>
      <c r="G155" s="13" t="e">
        <f t="shared" si="17"/>
        <v>#NAME?</v>
      </c>
      <c r="H155" s="23" t="e">
        <f t="shared" si="18"/>
        <v>#NAME?</v>
      </c>
      <c r="I155" t="e">
        <f t="shared" si="16"/>
        <v>#NAME?</v>
      </c>
      <c r="J155" t="e">
        <f t="shared" si="15"/>
        <v>#NAME?</v>
      </c>
    </row>
    <row r="156" spans="1:10" hidden="1">
      <c r="A156" s="6">
        <v>2015</v>
      </c>
      <c r="B156" s="7" t="s">
        <v>20</v>
      </c>
      <c r="C156" s="7" t="str">
        <f t="shared" si="14"/>
        <v>2015Q1</v>
      </c>
      <c r="D156" s="7" t="s">
        <v>11</v>
      </c>
      <c r="E156" s="18">
        <v>264.23552699999999</v>
      </c>
      <c r="F156" s="19">
        <v>1123.635</v>
      </c>
      <c r="G156" s="7" t="e">
        <f t="shared" si="17"/>
        <v>#NAME?</v>
      </c>
      <c r="H156" s="22" t="e">
        <f t="shared" si="18"/>
        <v>#NAME?</v>
      </c>
      <c r="I156" t="e">
        <f t="shared" si="16"/>
        <v>#NAME?</v>
      </c>
      <c r="J156" t="e">
        <f t="shared" si="15"/>
        <v>#NAME?</v>
      </c>
    </row>
    <row r="157" spans="1:10" hidden="1">
      <c r="A157" s="12">
        <v>2015</v>
      </c>
      <c r="B157" s="13" t="s">
        <v>20</v>
      </c>
      <c r="C157" s="13" t="str">
        <f t="shared" si="14"/>
        <v>2015Q1</v>
      </c>
      <c r="D157" s="13" t="s">
        <v>14</v>
      </c>
      <c r="E157" s="20">
        <v>107.296488</v>
      </c>
      <c r="F157" s="21">
        <v>452.48599999999999</v>
      </c>
      <c r="G157" s="13" t="e">
        <f t="shared" si="17"/>
        <v>#NAME?</v>
      </c>
      <c r="H157" s="23" t="e">
        <f t="shared" si="18"/>
        <v>#NAME?</v>
      </c>
      <c r="I157" t="e">
        <f t="shared" si="16"/>
        <v>#NAME?</v>
      </c>
      <c r="J157" t="e">
        <f t="shared" si="15"/>
        <v>#NAME?</v>
      </c>
    </row>
    <row r="158" spans="1:10" hidden="1">
      <c r="A158" s="6">
        <v>2015</v>
      </c>
      <c r="B158" s="7" t="s">
        <v>20</v>
      </c>
      <c r="C158" s="7" t="str">
        <f t="shared" si="14"/>
        <v>2015Q1</v>
      </c>
      <c r="D158" s="7" t="s">
        <v>10</v>
      </c>
      <c r="E158" s="18">
        <v>459.01853799999998</v>
      </c>
      <c r="F158" s="19">
        <v>2014.4390000000001</v>
      </c>
      <c r="G158" s="7" t="e">
        <f t="shared" si="17"/>
        <v>#NAME?</v>
      </c>
      <c r="H158" s="22" t="e">
        <f t="shared" si="18"/>
        <v>#NAME?</v>
      </c>
      <c r="I158" t="e">
        <f t="shared" si="16"/>
        <v>#NAME?</v>
      </c>
      <c r="J158" t="e">
        <f t="shared" si="15"/>
        <v>#NAME?</v>
      </c>
    </row>
    <row r="159" spans="1:10" hidden="1">
      <c r="A159" s="12">
        <v>2014</v>
      </c>
      <c r="B159" s="13" t="s">
        <v>21</v>
      </c>
      <c r="C159" s="13" t="str">
        <f t="shared" si="14"/>
        <v>2014Q4</v>
      </c>
      <c r="D159" s="13" t="s">
        <v>9</v>
      </c>
      <c r="E159" s="20">
        <v>165866.8838029</v>
      </c>
      <c r="F159" s="21">
        <v>735859.96100000001</v>
      </c>
      <c r="G159" s="13" t="e">
        <f t="shared" si="17"/>
        <v>#NAME?</v>
      </c>
      <c r="H159" s="23" t="e">
        <f t="shared" si="18"/>
        <v>#NAME?</v>
      </c>
      <c r="I159" t="e">
        <f t="shared" si="16"/>
        <v>#NAME?</v>
      </c>
      <c r="J159" t="e">
        <f t="shared" si="15"/>
        <v>#NAME?</v>
      </c>
    </row>
    <row r="160" spans="1:10" hidden="1">
      <c r="A160" s="6">
        <v>2014</v>
      </c>
      <c r="B160" s="7" t="s">
        <v>21</v>
      </c>
      <c r="C160" s="7" t="str">
        <f t="shared" si="14"/>
        <v>2014Q4</v>
      </c>
      <c r="D160" s="7" t="s">
        <v>15</v>
      </c>
      <c r="E160" s="18">
        <v>14453.510905904001</v>
      </c>
      <c r="F160" s="19">
        <v>20076.5</v>
      </c>
      <c r="G160" s="7" t="e">
        <f t="shared" si="17"/>
        <v>#NAME?</v>
      </c>
      <c r="H160" s="22" t="e">
        <f t="shared" si="18"/>
        <v>#NAME?</v>
      </c>
      <c r="I160" t="e">
        <f t="shared" si="16"/>
        <v>#NAME?</v>
      </c>
      <c r="J160" t="e">
        <f t="shared" si="15"/>
        <v>#NAME?</v>
      </c>
    </row>
    <row r="161" spans="1:10" hidden="1">
      <c r="A161" s="12">
        <v>2014</v>
      </c>
      <c r="B161" s="13" t="s">
        <v>21</v>
      </c>
      <c r="C161" s="13" t="str">
        <f t="shared" si="14"/>
        <v>2014Q4</v>
      </c>
      <c r="D161" s="13" t="s">
        <v>16</v>
      </c>
      <c r="E161" s="20">
        <v>3542.7093052462001</v>
      </c>
      <c r="F161" s="21">
        <v>12983</v>
      </c>
      <c r="G161" s="13" t="e">
        <f t="shared" si="17"/>
        <v>#NAME?</v>
      </c>
      <c r="H161" s="23" t="e">
        <f t="shared" si="18"/>
        <v>#NAME?</v>
      </c>
      <c r="I161" t="e">
        <f t="shared" si="16"/>
        <v>#NAME?</v>
      </c>
      <c r="J161" t="e">
        <f t="shared" si="15"/>
        <v>#NAME?</v>
      </c>
    </row>
    <row r="162" spans="1:10" hidden="1">
      <c r="A162" s="6">
        <v>2014</v>
      </c>
      <c r="B162" s="7" t="s">
        <v>21</v>
      </c>
      <c r="C162" s="7" t="str">
        <f t="shared" si="14"/>
        <v>2014Q4</v>
      </c>
      <c r="D162" s="7" t="s">
        <v>17</v>
      </c>
      <c r="E162" s="18">
        <v>80.295168374200003</v>
      </c>
      <c r="F162" s="19">
        <v>342.43599999999998</v>
      </c>
      <c r="G162" s="7" t="e">
        <f t="shared" si="17"/>
        <v>#NAME?</v>
      </c>
      <c r="H162" s="22" t="e">
        <f t="shared" si="18"/>
        <v>#NAME?</v>
      </c>
      <c r="I162" t="e">
        <f t="shared" si="16"/>
        <v>#NAME?</v>
      </c>
      <c r="J162" t="e">
        <f t="shared" si="15"/>
        <v>#NAME?</v>
      </c>
    </row>
    <row r="163" spans="1:10" hidden="1">
      <c r="A163" s="12">
        <v>2014</v>
      </c>
      <c r="B163" s="13" t="s">
        <v>21</v>
      </c>
      <c r="C163" s="13" t="str">
        <f t="shared" si="14"/>
        <v>2014Q4</v>
      </c>
      <c r="D163" s="13" t="s">
        <v>18</v>
      </c>
      <c r="E163" s="20">
        <v>188.3591853344</v>
      </c>
      <c r="F163" s="21">
        <v>619.33600000000001</v>
      </c>
      <c r="G163" s="13" t="e">
        <f t="shared" si="17"/>
        <v>#NAME?</v>
      </c>
      <c r="H163" s="23" t="e">
        <f t="shared" si="18"/>
        <v>#NAME?</v>
      </c>
      <c r="I163" t="e">
        <f t="shared" si="16"/>
        <v>#NAME?</v>
      </c>
      <c r="J163" t="e">
        <f t="shared" si="15"/>
        <v>#NAME?</v>
      </c>
    </row>
    <row r="164" spans="1:10" hidden="1">
      <c r="A164" s="6">
        <v>2014</v>
      </c>
      <c r="B164" s="7" t="s">
        <v>21</v>
      </c>
      <c r="C164" s="7" t="str">
        <f t="shared" si="14"/>
        <v>2014Q4</v>
      </c>
      <c r="D164" s="7" t="s">
        <v>22</v>
      </c>
      <c r="E164" s="18">
        <v>1488.0364259999999</v>
      </c>
      <c r="F164" s="19">
        <v>6531.37</v>
      </c>
      <c r="G164" s="7" t="e">
        <f t="shared" si="17"/>
        <v>#NAME?</v>
      </c>
      <c r="H164" s="22" t="e">
        <f t="shared" si="18"/>
        <v>#NAME?</v>
      </c>
      <c r="I164" t="e">
        <f t="shared" si="16"/>
        <v>#NAME?</v>
      </c>
      <c r="J164" t="e">
        <f t="shared" si="15"/>
        <v>#NAME?</v>
      </c>
    </row>
    <row r="165" spans="1:10" hidden="1">
      <c r="A165" s="12">
        <v>2014</v>
      </c>
      <c r="B165" s="13" t="s">
        <v>21</v>
      </c>
      <c r="C165" s="13" t="str">
        <f t="shared" si="14"/>
        <v>2014Q4</v>
      </c>
      <c r="D165" s="13" t="s">
        <v>12</v>
      </c>
      <c r="E165" s="20">
        <v>124.81829399999999</v>
      </c>
      <c r="F165" s="21">
        <v>543.697</v>
      </c>
      <c r="G165" s="13" t="e">
        <f t="shared" si="17"/>
        <v>#NAME?</v>
      </c>
      <c r="H165" s="23" t="e">
        <f t="shared" si="18"/>
        <v>#NAME?</v>
      </c>
      <c r="I165" t="e">
        <f t="shared" si="16"/>
        <v>#NAME?</v>
      </c>
      <c r="J165" t="e">
        <f t="shared" si="15"/>
        <v>#NAME?</v>
      </c>
    </row>
    <row r="166" spans="1:10" hidden="1">
      <c r="A166" s="6">
        <v>2014</v>
      </c>
      <c r="B166" s="7" t="s">
        <v>21</v>
      </c>
      <c r="C166" s="7" t="str">
        <f t="shared" si="14"/>
        <v>2014Q4</v>
      </c>
      <c r="D166" s="7" t="s">
        <v>13</v>
      </c>
      <c r="E166" s="18">
        <v>108.424575</v>
      </c>
      <c r="F166" s="19">
        <v>613.50400000000002</v>
      </c>
      <c r="G166" s="7" t="e">
        <f t="shared" si="17"/>
        <v>#NAME?</v>
      </c>
      <c r="H166" s="22" t="e">
        <f t="shared" si="18"/>
        <v>#NAME?</v>
      </c>
      <c r="I166" t="e">
        <f t="shared" si="16"/>
        <v>#NAME?</v>
      </c>
      <c r="J166" t="e">
        <f t="shared" si="15"/>
        <v>#NAME?</v>
      </c>
    </row>
    <row r="167" spans="1:10" hidden="1">
      <c r="A167" s="12">
        <v>2014</v>
      </c>
      <c r="B167" s="13" t="s">
        <v>21</v>
      </c>
      <c r="C167" s="13" t="str">
        <f t="shared" si="14"/>
        <v>2014Q4</v>
      </c>
      <c r="D167" s="13" t="s">
        <v>11</v>
      </c>
      <c r="E167" s="20">
        <v>268.06697800000001</v>
      </c>
      <c r="F167" s="21">
        <v>1145.6089999999999</v>
      </c>
      <c r="G167" s="13" t="e">
        <f t="shared" si="17"/>
        <v>#NAME?</v>
      </c>
      <c r="H167" s="23" t="e">
        <f t="shared" si="18"/>
        <v>#NAME?</v>
      </c>
      <c r="I167" t="e">
        <f t="shared" si="16"/>
        <v>#NAME?</v>
      </c>
      <c r="J167" t="e">
        <f t="shared" si="15"/>
        <v>#NAME?</v>
      </c>
    </row>
    <row r="168" spans="1:10" hidden="1">
      <c r="A168" s="6">
        <v>2014</v>
      </c>
      <c r="B168" s="7" t="s">
        <v>21</v>
      </c>
      <c r="C168" s="7" t="str">
        <f t="shared" si="14"/>
        <v>2014Q4</v>
      </c>
      <c r="D168" s="7" t="s">
        <v>14</v>
      </c>
      <c r="E168" s="18">
        <v>86.951901000000007</v>
      </c>
      <c r="F168" s="19">
        <v>377.98700000000002</v>
      </c>
      <c r="G168" s="7" t="e">
        <f t="shared" si="17"/>
        <v>#NAME?</v>
      </c>
      <c r="H168" s="22" t="e">
        <f t="shared" si="18"/>
        <v>#NAME?</v>
      </c>
      <c r="I168" t="e">
        <f t="shared" si="16"/>
        <v>#NAME?</v>
      </c>
      <c r="J168" t="e">
        <f t="shared" si="15"/>
        <v>#NAME?</v>
      </c>
    </row>
    <row r="169" spans="1:10" hidden="1">
      <c r="A169" s="12">
        <v>2014</v>
      </c>
      <c r="B169" s="13" t="s">
        <v>21</v>
      </c>
      <c r="C169" s="13" t="str">
        <f t="shared" si="14"/>
        <v>2014Q4</v>
      </c>
      <c r="D169" s="13" t="s">
        <v>10</v>
      </c>
      <c r="E169" s="20">
        <v>366.687837</v>
      </c>
      <c r="F169" s="21">
        <v>1610.1559999999999</v>
      </c>
      <c r="G169" s="13" t="e">
        <f t="shared" si="17"/>
        <v>#NAME?</v>
      </c>
      <c r="H169" s="23" t="e">
        <f t="shared" si="18"/>
        <v>#NAME?</v>
      </c>
      <c r="I169" t="e">
        <f t="shared" si="16"/>
        <v>#NAME?</v>
      </c>
      <c r="J169" t="e">
        <f t="shared" si="15"/>
        <v>#NAME?</v>
      </c>
    </row>
    <row r="170" spans="1:10" hidden="1">
      <c r="A170" s="6">
        <v>2014</v>
      </c>
      <c r="B170" s="7" t="s">
        <v>8</v>
      </c>
      <c r="C170" s="7" t="str">
        <f t="shared" si="14"/>
        <v>2014Q3</v>
      </c>
      <c r="D170" s="7" t="s">
        <v>9</v>
      </c>
      <c r="E170" s="18">
        <v>163420.3031859</v>
      </c>
      <c r="F170" s="19">
        <v>741539.10499999998</v>
      </c>
      <c r="G170" s="7" t="e">
        <f t="shared" si="17"/>
        <v>#NAME?</v>
      </c>
      <c r="H170" s="22" t="e">
        <f t="shared" si="18"/>
        <v>#NAME?</v>
      </c>
      <c r="I170" t="e">
        <f t="shared" si="16"/>
        <v>#NAME?</v>
      </c>
      <c r="J170" t="e">
        <f t="shared" si="15"/>
        <v>#NAME?</v>
      </c>
    </row>
    <row r="171" spans="1:10" hidden="1">
      <c r="A171" s="12">
        <v>2014</v>
      </c>
      <c r="B171" s="13" t="s">
        <v>8</v>
      </c>
      <c r="C171" s="13" t="str">
        <f t="shared" si="14"/>
        <v>2014Q3</v>
      </c>
      <c r="D171" s="13" t="s">
        <v>15</v>
      </c>
      <c r="E171" s="20">
        <v>21343.405659688</v>
      </c>
      <c r="F171" s="21">
        <v>29438.65</v>
      </c>
      <c r="G171" s="13" t="e">
        <f t="shared" si="17"/>
        <v>#NAME?</v>
      </c>
      <c r="H171" s="23" t="e">
        <f t="shared" si="18"/>
        <v>#NAME?</v>
      </c>
      <c r="I171" t="e">
        <f t="shared" si="16"/>
        <v>#NAME?</v>
      </c>
      <c r="J171" t="e">
        <f t="shared" si="15"/>
        <v>#NAME?</v>
      </c>
    </row>
    <row r="172" spans="1:10" hidden="1">
      <c r="A172" s="6">
        <v>2014</v>
      </c>
      <c r="B172" s="7" t="s">
        <v>8</v>
      </c>
      <c r="C172" s="7" t="str">
        <f t="shared" si="14"/>
        <v>2014Q3</v>
      </c>
      <c r="D172" s="7" t="s">
        <v>16</v>
      </c>
      <c r="E172" s="18">
        <v>3122.4170144375998</v>
      </c>
      <c r="F172" s="19">
        <v>15237</v>
      </c>
      <c r="G172" s="7" t="e">
        <f t="shared" si="17"/>
        <v>#NAME?</v>
      </c>
      <c r="H172" s="22" t="e">
        <f t="shared" si="18"/>
        <v>#NAME?</v>
      </c>
      <c r="I172" t="e">
        <f t="shared" si="16"/>
        <v>#NAME?</v>
      </c>
      <c r="J172" t="e">
        <f t="shared" si="15"/>
        <v>#NAME?</v>
      </c>
    </row>
    <row r="173" spans="1:10" hidden="1">
      <c r="A173" s="12">
        <v>2014</v>
      </c>
      <c r="B173" s="13" t="s">
        <v>8</v>
      </c>
      <c r="C173" s="13" t="str">
        <f t="shared" si="14"/>
        <v>2014Q3</v>
      </c>
      <c r="D173" s="13" t="s">
        <v>17</v>
      </c>
      <c r="E173" s="20">
        <v>165.82736652919999</v>
      </c>
      <c r="F173" s="21">
        <v>756.20799999999997</v>
      </c>
      <c r="G173" s="13" t="e">
        <f t="shared" si="17"/>
        <v>#NAME?</v>
      </c>
      <c r="H173" s="23" t="e">
        <f t="shared" si="18"/>
        <v>#NAME?</v>
      </c>
      <c r="I173" t="e">
        <f t="shared" si="16"/>
        <v>#NAME?</v>
      </c>
      <c r="J173" t="e">
        <f t="shared" si="15"/>
        <v>#NAME?</v>
      </c>
    </row>
    <row r="174" spans="1:10" hidden="1">
      <c r="A174" s="6">
        <v>2014</v>
      </c>
      <c r="B174" s="7" t="s">
        <v>8</v>
      </c>
      <c r="C174" s="7" t="str">
        <f t="shared" si="14"/>
        <v>2014Q3</v>
      </c>
      <c r="D174" s="7" t="s">
        <v>18</v>
      </c>
      <c r="E174" s="18">
        <v>157.41048621260001</v>
      </c>
      <c r="F174" s="19">
        <v>615.82600000000002</v>
      </c>
      <c r="G174" s="7" t="e">
        <f t="shared" si="17"/>
        <v>#NAME?</v>
      </c>
      <c r="H174" s="22" t="e">
        <f t="shared" si="18"/>
        <v>#NAME?</v>
      </c>
      <c r="I174" t="e">
        <f t="shared" si="16"/>
        <v>#NAME?</v>
      </c>
      <c r="J174" t="e">
        <f t="shared" si="15"/>
        <v>#NAME?</v>
      </c>
    </row>
    <row r="175" spans="1:10" hidden="1">
      <c r="A175" s="12">
        <v>2014</v>
      </c>
      <c r="B175" s="13" t="s">
        <v>8</v>
      </c>
      <c r="C175" s="13" t="str">
        <f t="shared" si="14"/>
        <v>2014Q3</v>
      </c>
      <c r="D175" s="13" t="s">
        <v>22</v>
      </c>
      <c r="E175" s="20">
        <v>1310.4371160000001</v>
      </c>
      <c r="F175" s="21">
        <v>5957.7060000000001</v>
      </c>
      <c r="G175" s="13" t="e">
        <f t="shared" si="17"/>
        <v>#NAME?</v>
      </c>
      <c r="H175" s="23" t="e">
        <f t="shared" si="18"/>
        <v>#NAME?</v>
      </c>
      <c r="I175" t="e">
        <f t="shared" si="16"/>
        <v>#NAME?</v>
      </c>
      <c r="J175" t="e">
        <f t="shared" si="15"/>
        <v>#NAME?</v>
      </c>
    </row>
    <row r="176" spans="1:10" hidden="1">
      <c r="A176" s="6">
        <v>2014</v>
      </c>
      <c r="B176" s="7" t="s">
        <v>8</v>
      </c>
      <c r="C176" s="7" t="str">
        <f t="shared" si="14"/>
        <v>2014Q3</v>
      </c>
      <c r="D176" s="7" t="s">
        <v>12</v>
      </c>
      <c r="E176" s="18">
        <v>101.670196</v>
      </c>
      <c r="F176" s="19">
        <v>439.04599999999999</v>
      </c>
      <c r="G176" s="7" t="e">
        <f t="shared" si="17"/>
        <v>#NAME?</v>
      </c>
      <c r="H176" s="22" t="e">
        <f t="shared" si="18"/>
        <v>#NAME?</v>
      </c>
      <c r="I176" t="e">
        <f t="shared" si="16"/>
        <v>#NAME?</v>
      </c>
      <c r="J176" t="e">
        <f t="shared" si="15"/>
        <v>#NAME?</v>
      </c>
    </row>
    <row r="177" spans="1:10" hidden="1">
      <c r="A177" s="12">
        <v>2014</v>
      </c>
      <c r="B177" s="13" t="s">
        <v>8</v>
      </c>
      <c r="C177" s="13" t="str">
        <f t="shared" si="14"/>
        <v>2014Q3</v>
      </c>
      <c r="D177" s="13" t="s">
        <v>13</v>
      </c>
      <c r="E177" s="20">
        <v>93.420126999999994</v>
      </c>
      <c r="F177" s="21">
        <v>400.10500000000002</v>
      </c>
      <c r="G177" s="13" t="e">
        <f t="shared" si="17"/>
        <v>#NAME?</v>
      </c>
      <c r="H177" s="23" t="e">
        <f t="shared" si="18"/>
        <v>#NAME?</v>
      </c>
      <c r="I177" t="e">
        <f t="shared" si="16"/>
        <v>#NAME?</v>
      </c>
      <c r="J177" t="e">
        <f t="shared" si="15"/>
        <v>#NAME?</v>
      </c>
    </row>
    <row r="178" spans="1:10" hidden="1">
      <c r="A178" s="6">
        <v>2014</v>
      </c>
      <c r="B178" s="7" t="s">
        <v>8</v>
      </c>
      <c r="C178" s="7" t="str">
        <f t="shared" si="14"/>
        <v>2014Q3</v>
      </c>
      <c r="D178" s="7" t="s">
        <v>11</v>
      </c>
      <c r="E178" s="18">
        <v>223.88226900000001</v>
      </c>
      <c r="F178" s="19">
        <v>951.35500000000002</v>
      </c>
      <c r="G178" s="7" t="e">
        <f t="shared" si="17"/>
        <v>#NAME?</v>
      </c>
      <c r="H178" s="22" t="e">
        <f t="shared" si="18"/>
        <v>#NAME?</v>
      </c>
      <c r="I178" t="e">
        <f t="shared" si="16"/>
        <v>#NAME?</v>
      </c>
      <c r="J178" t="e">
        <f t="shared" si="15"/>
        <v>#NAME?</v>
      </c>
    </row>
    <row r="179" spans="1:10" hidden="1">
      <c r="A179" s="12">
        <v>2014</v>
      </c>
      <c r="B179" s="13" t="s">
        <v>8</v>
      </c>
      <c r="C179" s="13" t="str">
        <f t="shared" si="14"/>
        <v>2014Q3</v>
      </c>
      <c r="D179" s="13" t="s">
        <v>14</v>
      </c>
      <c r="E179" s="20">
        <v>80.763925</v>
      </c>
      <c r="F179" s="21">
        <v>347.68799999999999</v>
      </c>
      <c r="G179" s="13" t="e">
        <f t="shared" si="17"/>
        <v>#NAME?</v>
      </c>
      <c r="H179" s="23" t="e">
        <f t="shared" si="18"/>
        <v>#NAME?</v>
      </c>
      <c r="I179" t="e">
        <f t="shared" si="16"/>
        <v>#NAME?</v>
      </c>
      <c r="J179" t="e">
        <f t="shared" si="15"/>
        <v>#NAME?</v>
      </c>
    </row>
    <row r="180" spans="1:10" hidden="1">
      <c r="A180" s="6">
        <v>2014</v>
      </c>
      <c r="B180" s="7" t="s">
        <v>8</v>
      </c>
      <c r="C180" s="7" t="str">
        <f t="shared" si="14"/>
        <v>2014Q3</v>
      </c>
      <c r="D180" s="7" t="s">
        <v>10</v>
      </c>
      <c r="E180" s="18">
        <v>351</v>
      </c>
      <c r="F180" s="19">
        <v>1463.095</v>
      </c>
      <c r="G180" s="7" t="e">
        <f t="shared" si="17"/>
        <v>#NAME?</v>
      </c>
      <c r="H180" s="22" t="e">
        <f t="shared" si="18"/>
        <v>#NAME?</v>
      </c>
      <c r="I180" t="e">
        <f t="shared" si="16"/>
        <v>#NAME?</v>
      </c>
      <c r="J180" t="e">
        <f t="shared" si="15"/>
        <v>#NAME?</v>
      </c>
    </row>
    <row r="181" spans="1:10" hidden="1">
      <c r="A181" s="12">
        <v>2014</v>
      </c>
      <c r="B181" s="13" t="s">
        <v>19</v>
      </c>
      <c r="C181" s="13" t="str">
        <f t="shared" si="14"/>
        <v>2014Q2</v>
      </c>
      <c r="D181" s="13" t="s">
        <v>9</v>
      </c>
      <c r="E181" s="20">
        <v>162530.02657577099</v>
      </c>
      <c r="F181" s="21">
        <v>711477</v>
      </c>
      <c r="G181" s="13" t="e">
        <f t="shared" si="17"/>
        <v>#NAME?</v>
      </c>
      <c r="H181" s="23" t="e">
        <f t="shared" si="18"/>
        <v>#NAME?</v>
      </c>
      <c r="I181" t="e">
        <f t="shared" si="16"/>
        <v>#NAME?</v>
      </c>
      <c r="J181" t="e">
        <f t="shared" si="15"/>
        <v>#NAME?</v>
      </c>
    </row>
    <row r="182" spans="1:10" hidden="1">
      <c r="A182" s="6">
        <v>2014</v>
      </c>
      <c r="B182" s="7" t="s">
        <v>19</v>
      </c>
      <c r="C182" s="7" t="str">
        <f t="shared" si="14"/>
        <v>2014Q2</v>
      </c>
      <c r="D182" s="7" t="s">
        <v>15</v>
      </c>
      <c r="E182" s="18">
        <v>29888.59</v>
      </c>
      <c r="F182" s="19">
        <v>41030.300000000003</v>
      </c>
      <c r="G182" s="7" t="e">
        <f t="shared" si="17"/>
        <v>#NAME?</v>
      </c>
      <c r="H182" s="22" t="e">
        <f t="shared" si="18"/>
        <v>#NAME?</v>
      </c>
      <c r="I182" t="e">
        <f t="shared" si="16"/>
        <v>#NAME?</v>
      </c>
      <c r="J182" t="e">
        <f t="shared" si="15"/>
        <v>#NAME?</v>
      </c>
    </row>
    <row r="183" spans="1:10" hidden="1">
      <c r="A183" s="12">
        <v>2014</v>
      </c>
      <c r="B183" s="13" t="s">
        <v>19</v>
      </c>
      <c r="C183" s="13" t="str">
        <f t="shared" si="14"/>
        <v>2014Q2</v>
      </c>
      <c r="D183" s="13" t="s">
        <v>16</v>
      </c>
      <c r="E183" s="20">
        <v>2933.93</v>
      </c>
      <c r="F183" s="21">
        <v>13066</v>
      </c>
      <c r="G183" s="13" t="e">
        <f t="shared" si="17"/>
        <v>#NAME?</v>
      </c>
      <c r="H183" s="23" t="e">
        <f t="shared" si="18"/>
        <v>#NAME?</v>
      </c>
      <c r="I183" t="e">
        <f t="shared" si="16"/>
        <v>#NAME?</v>
      </c>
      <c r="J183" t="e">
        <f t="shared" si="15"/>
        <v>#NAME?</v>
      </c>
    </row>
    <row r="184" spans="1:10" hidden="1">
      <c r="A184" s="6">
        <v>2014</v>
      </c>
      <c r="B184" s="7" t="s">
        <v>19</v>
      </c>
      <c r="C184" s="7" t="str">
        <f t="shared" si="14"/>
        <v>2014Q2</v>
      </c>
      <c r="D184" s="7" t="s">
        <v>17</v>
      </c>
      <c r="E184" s="18">
        <v>203.17776924200001</v>
      </c>
      <c r="F184" s="19">
        <v>938.79200000000003</v>
      </c>
      <c r="G184" s="7" t="e">
        <f t="shared" si="17"/>
        <v>#NAME?</v>
      </c>
      <c r="H184" s="22" t="e">
        <f t="shared" si="18"/>
        <v>#NAME?</v>
      </c>
      <c r="I184" t="e">
        <f t="shared" si="16"/>
        <v>#NAME?</v>
      </c>
      <c r="J184" t="e">
        <f t="shared" si="15"/>
        <v>#NAME?</v>
      </c>
    </row>
    <row r="185" spans="1:10" hidden="1">
      <c r="A185" s="12">
        <v>2014</v>
      </c>
      <c r="B185" s="13" t="s">
        <v>19</v>
      </c>
      <c r="C185" s="13" t="str">
        <f t="shared" si="14"/>
        <v>2014Q2</v>
      </c>
      <c r="D185" s="13" t="s">
        <v>18</v>
      </c>
      <c r="E185" s="20">
        <v>156.42621772499999</v>
      </c>
      <c r="F185" s="21">
        <v>650.39499999999998</v>
      </c>
      <c r="G185" s="13" t="e">
        <f t="shared" si="17"/>
        <v>#NAME?</v>
      </c>
      <c r="H185" s="23" t="e">
        <f t="shared" si="18"/>
        <v>#NAME?</v>
      </c>
      <c r="I185" t="e">
        <f t="shared" si="16"/>
        <v>#NAME?</v>
      </c>
      <c r="J185" t="e">
        <f t="shared" si="15"/>
        <v>#NAME?</v>
      </c>
    </row>
    <row r="186" spans="1:10" hidden="1">
      <c r="A186" s="6">
        <v>2014</v>
      </c>
      <c r="B186" s="7" t="s">
        <v>19</v>
      </c>
      <c r="C186" s="7" t="str">
        <f t="shared" si="14"/>
        <v>2014Q2</v>
      </c>
      <c r="D186" s="7" t="s">
        <v>22</v>
      </c>
      <c r="E186" s="18">
        <v>1281.3296009999999</v>
      </c>
      <c r="F186" s="19">
        <v>5852.9610000000002</v>
      </c>
      <c r="G186" s="7" t="e">
        <f t="shared" si="17"/>
        <v>#NAME?</v>
      </c>
      <c r="H186" s="22" t="e">
        <f t="shared" si="18"/>
        <v>#NAME?</v>
      </c>
      <c r="I186" t="e">
        <f t="shared" si="16"/>
        <v>#NAME?</v>
      </c>
      <c r="J186" t="e">
        <f t="shared" si="15"/>
        <v>#NAME?</v>
      </c>
    </row>
    <row r="187" spans="1:10" hidden="1">
      <c r="A187" s="12">
        <v>2014</v>
      </c>
      <c r="B187" s="13" t="s">
        <v>19</v>
      </c>
      <c r="C187" s="13" t="str">
        <f t="shared" si="14"/>
        <v>2014Q2</v>
      </c>
      <c r="D187" s="13" t="s">
        <v>12</v>
      </c>
      <c r="E187" s="20">
        <v>110.40445699999999</v>
      </c>
      <c r="F187" s="21">
        <v>473.87580000000003</v>
      </c>
      <c r="G187" s="13" t="e">
        <f t="shared" si="17"/>
        <v>#NAME?</v>
      </c>
      <c r="H187" s="23" t="e">
        <f t="shared" si="18"/>
        <v>#NAME?</v>
      </c>
      <c r="I187" t="e">
        <f t="shared" si="16"/>
        <v>#NAME?</v>
      </c>
      <c r="J187" t="e">
        <f t="shared" si="15"/>
        <v>#NAME?</v>
      </c>
    </row>
    <row r="188" spans="1:10" hidden="1">
      <c r="A188" s="6">
        <v>2014</v>
      </c>
      <c r="B188" s="7" t="s">
        <v>19</v>
      </c>
      <c r="C188" s="7" t="str">
        <f t="shared" si="14"/>
        <v>2014Q2</v>
      </c>
      <c r="D188" s="7" t="s">
        <v>13</v>
      </c>
      <c r="E188" s="18">
        <v>81.84</v>
      </c>
      <c r="F188" s="19">
        <v>350.351</v>
      </c>
      <c r="G188" s="7" t="e">
        <f t="shared" si="17"/>
        <v>#NAME?</v>
      </c>
      <c r="H188" s="22" t="e">
        <f t="shared" si="18"/>
        <v>#NAME?</v>
      </c>
      <c r="I188" t="e">
        <f t="shared" si="16"/>
        <v>#NAME?</v>
      </c>
      <c r="J188" t="e">
        <f t="shared" si="15"/>
        <v>#NAME?</v>
      </c>
    </row>
    <row r="189" spans="1:10" hidden="1">
      <c r="A189" s="12">
        <v>2014</v>
      </c>
      <c r="B189" s="13" t="s">
        <v>19</v>
      </c>
      <c r="C189" s="13" t="str">
        <f t="shared" si="14"/>
        <v>2014Q2</v>
      </c>
      <c r="D189" s="13" t="s">
        <v>11</v>
      </c>
      <c r="E189" s="20">
        <v>198.12</v>
      </c>
      <c r="F189" s="21">
        <v>841.93700000000001</v>
      </c>
      <c r="G189" s="13" t="e">
        <f t="shared" si="17"/>
        <v>#NAME?</v>
      </c>
      <c r="H189" s="23" t="e">
        <f t="shared" si="18"/>
        <v>#NAME?</v>
      </c>
      <c r="I189" t="e">
        <f t="shared" si="16"/>
        <v>#NAME?</v>
      </c>
      <c r="J189" t="e">
        <f t="shared" si="15"/>
        <v>#NAME?</v>
      </c>
    </row>
    <row r="190" spans="1:10" hidden="1">
      <c r="A190" s="6">
        <v>2014</v>
      </c>
      <c r="B190" s="7" t="s">
        <v>19</v>
      </c>
      <c r="C190" s="7" t="str">
        <f t="shared" si="14"/>
        <v>2014Q2</v>
      </c>
      <c r="D190" s="7" t="s">
        <v>14</v>
      </c>
      <c r="E190" s="18">
        <v>72.851343</v>
      </c>
      <c r="F190" s="19">
        <v>403.3177</v>
      </c>
      <c r="G190" s="7" t="e">
        <f t="shared" si="17"/>
        <v>#NAME?</v>
      </c>
      <c r="H190" s="22" t="e">
        <f t="shared" si="18"/>
        <v>#NAME?</v>
      </c>
      <c r="I190" t="e">
        <f t="shared" si="16"/>
        <v>#NAME?</v>
      </c>
      <c r="J190" t="e">
        <f t="shared" si="15"/>
        <v>#NAME?</v>
      </c>
    </row>
    <row r="191" spans="1:10" hidden="1">
      <c r="A191" s="12">
        <v>2014</v>
      </c>
      <c r="B191" s="13" t="s">
        <v>19</v>
      </c>
      <c r="C191" s="13" t="str">
        <f t="shared" si="14"/>
        <v>2014Q2</v>
      </c>
      <c r="D191" s="13" t="s">
        <v>10</v>
      </c>
      <c r="E191" s="20">
        <v>288.93</v>
      </c>
      <c r="F191" s="21">
        <v>1295</v>
      </c>
      <c r="G191" s="13" t="e">
        <f t="shared" si="17"/>
        <v>#NAME?</v>
      </c>
      <c r="H191" s="23" t="e">
        <f t="shared" si="18"/>
        <v>#NAME?</v>
      </c>
      <c r="I191" t="e">
        <f t="shared" si="16"/>
        <v>#NAME?</v>
      </c>
      <c r="J191" t="e">
        <f t="shared" si="15"/>
        <v>#NAME?</v>
      </c>
    </row>
    <row r="192" spans="1:10" hidden="1">
      <c r="A192" s="6">
        <v>2014</v>
      </c>
      <c r="B192" s="7" t="s">
        <v>20</v>
      </c>
      <c r="C192" s="7" t="str">
        <f t="shared" si="14"/>
        <v>2014Q1</v>
      </c>
      <c r="D192" s="7" t="s">
        <v>9</v>
      </c>
      <c r="E192" s="18">
        <v>160783.03569359999</v>
      </c>
      <c r="F192" s="19">
        <v>705070.40899999999</v>
      </c>
      <c r="G192" s="7" t="e">
        <f t="shared" si="17"/>
        <v>#NAME?</v>
      </c>
      <c r="H192" s="22" t="e">
        <f t="shared" si="18"/>
        <v>#NAME?</v>
      </c>
      <c r="I192" t="e">
        <f t="shared" si="16"/>
        <v>#NAME?</v>
      </c>
      <c r="J192" t="e">
        <f t="shared" si="15"/>
        <v>#NAME?</v>
      </c>
    </row>
    <row r="193" spans="1:10" hidden="1">
      <c r="A193" s="12">
        <v>2014</v>
      </c>
      <c r="B193" s="13" t="s">
        <v>20</v>
      </c>
      <c r="C193" s="13" t="str">
        <f t="shared" si="14"/>
        <v>2014Q1</v>
      </c>
      <c r="D193" s="13" t="s">
        <v>15</v>
      </c>
      <c r="E193" s="20">
        <v>10243.497386654801</v>
      </c>
      <c r="F193" s="21">
        <v>16511.3</v>
      </c>
      <c r="G193" s="13" t="e">
        <f t="shared" si="17"/>
        <v>#NAME?</v>
      </c>
      <c r="H193" s="23" t="e">
        <f t="shared" si="18"/>
        <v>#NAME?</v>
      </c>
      <c r="I193" t="e">
        <f t="shared" si="16"/>
        <v>#NAME?</v>
      </c>
      <c r="J193" t="e">
        <f t="shared" si="15"/>
        <v>#NAME?</v>
      </c>
    </row>
    <row r="194" spans="1:10" hidden="1">
      <c r="A194" s="6">
        <v>2014</v>
      </c>
      <c r="B194" s="7" t="s">
        <v>20</v>
      </c>
      <c r="C194" s="7" t="str">
        <f t="shared" ref="C194:C257" si="19">CONCATENATE(A194,B194)</f>
        <v>2014Q1</v>
      </c>
      <c r="D194" s="7" t="s">
        <v>16</v>
      </c>
      <c r="E194" s="18">
        <v>3185.7926749983999</v>
      </c>
      <c r="F194" s="19">
        <v>14361</v>
      </c>
      <c r="G194" s="7" t="e">
        <f t="shared" si="17"/>
        <v>#NAME?</v>
      </c>
      <c r="H194" s="22" t="e">
        <f t="shared" si="18"/>
        <v>#NAME?</v>
      </c>
      <c r="I194" t="e">
        <f t="shared" si="16"/>
        <v>#NAME?</v>
      </c>
      <c r="J194" t="e">
        <f t="shared" ref="J194:J257" si="20">VLOOKUP(D194,Distributors,4,FALSE)</f>
        <v>#NAME?</v>
      </c>
    </row>
    <row r="195" spans="1:10" hidden="1">
      <c r="A195" s="12">
        <v>2014</v>
      </c>
      <c r="B195" s="13" t="s">
        <v>20</v>
      </c>
      <c r="C195" s="13" t="str">
        <f t="shared" si="19"/>
        <v>2014Q1</v>
      </c>
      <c r="D195" s="13" t="s">
        <v>17</v>
      </c>
      <c r="E195" s="20">
        <v>114.665288925</v>
      </c>
      <c r="F195" s="21">
        <v>548.5</v>
      </c>
      <c r="G195" s="13" t="e">
        <f t="shared" si="17"/>
        <v>#NAME?</v>
      </c>
      <c r="H195" s="23" t="e">
        <f t="shared" si="18"/>
        <v>#NAME?</v>
      </c>
      <c r="I195" t="e">
        <f t="shared" ref="I195:I258" si="21">RIGHT(G195,3)</f>
        <v>#NAME?</v>
      </c>
      <c r="J195" t="e">
        <f t="shared" si="20"/>
        <v>#NAME?</v>
      </c>
    </row>
    <row r="196" spans="1:10" hidden="1">
      <c r="A196" s="6">
        <v>2014</v>
      </c>
      <c r="B196" s="7" t="s">
        <v>20</v>
      </c>
      <c r="C196" s="7" t="str">
        <f t="shared" si="19"/>
        <v>2014Q1</v>
      </c>
      <c r="D196" s="7" t="s">
        <v>18</v>
      </c>
      <c r="E196" s="18">
        <v>128.54410021320001</v>
      </c>
      <c r="F196" s="19">
        <v>552.875</v>
      </c>
      <c r="G196" s="7" t="e">
        <f t="shared" si="17"/>
        <v>#NAME?</v>
      </c>
      <c r="H196" s="22" t="e">
        <f t="shared" si="18"/>
        <v>#NAME?</v>
      </c>
      <c r="I196" t="e">
        <f t="shared" si="21"/>
        <v>#NAME?</v>
      </c>
      <c r="J196" t="e">
        <f t="shared" si="20"/>
        <v>#NAME?</v>
      </c>
    </row>
    <row r="197" spans="1:10" hidden="1">
      <c r="A197" s="12">
        <v>2014</v>
      </c>
      <c r="B197" s="13" t="s">
        <v>20</v>
      </c>
      <c r="C197" s="13" t="str">
        <f t="shared" si="19"/>
        <v>2014Q1</v>
      </c>
      <c r="D197" s="13" t="s">
        <v>22</v>
      </c>
      <c r="E197" s="20">
        <v>1011.1946349999999</v>
      </c>
      <c r="F197" s="21">
        <v>4038.4169999999999</v>
      </c>
      <c r="G197" s="13" t="e">
        <f t="shared" si="17"/>
        <v>#NAME?</v>
      </c>
      <c r="H197" s="23" t="e">
        <f t="shared" si="18"/>
        <v>#NAME?</v>
      </c>
      <c r="I197" t="e">
        <f t="shared" si="21"/>
        <v>#NAME?</v>
      </c>
      <c r="J197" t="e">
        <f t="shared" si="20"/>
        <v>#NAME?</v>
      </c>
    </row>
    <row r="198" spans="1:10" hidden="1">
      <c r="A198" s="6">
        <v>2014</v>
      </c>
      <c r="B198" s="7" t="s">
        <v>20</v>
      </c>
      <c r="C198" s="7" t="str">
        <f t="shared" si="19"/>
        <v>2014Q1</v>
      </c>
      <c r="D198" s="7" t="s">
        <v>12</v>
      </c>
      <c r="E198" s="18">
        <v>100.210301</v>
      </c>
      <c r="F198" s="19">
        <v>426.053</v>
      </c>
      <c r="G198" s="7" t="e">
        <f t="shared" si="17"/>
        <v>#NAME?</v>
      </c>
      <c r="H198" s="22" t="e">
        <f t="shared" si="18"/>
        <v>#NAME?</v>
      </c>
      <c r="I198" t="e">
        <f t="shared" si="21"/>
        <v>#NAME?</v>
      </c>
      <c r="J198" t="e">
        <f t="shared" si="20"/>
        <v>#NAME?</v>
      </c>
    </row>
    <row r="199" spans="1:10" hidden="1">
      <c r="A199" s="12">
        <v>2014</v>
      </c>
      <c r="B199" s="13" t="s">
        <v>20</v>
      </c>
      <c r="C199" s="13" t="str">
        <f t="shared" si="19"/>
        <v>2014Q1</v>
      </c>
      <c r="D199" s="13" t="s">
        <v>13</v>
      </c>
      <c r="E199" s="20">
        <v>100.715172</v>
      </c>
      <c r="F199" s="21">
        <v>395.66399999999999</v>
      </c>
      <c r="G199" s="13" t="e">
        <f t="shared" si="17"/>
        <v>#NAME?</v>
      </c>
      <c r="H199" s="23" t="e">
        <f t="shared" si="18"/>
        <v>#NAME?</v>
      </c>
      <c r="I199" t="e">
        <f t="shared" si="21"/>
        <v>#NAME?</v>
      </c>
      <c r="J199" t="e">
        <f t="shared" si="20"/>
        <v>#NAME?</v>
      </c>
    </row>
    <row r="200" spans="1:10" hidden="1">
      <c r="A200" s="6">
        <v>2014</v>
      </c>
      <c r="B200" s="7" t="s">
        <v>20</v>
      </c>
      <c r="C200" s="7" t="str">
        <f t="shared" si="19"/>
        <v>2014Q1</v>
      </c>
      <c r="D200" s="7" t="s">
        <v>11</v>
      </c>
      <c r="E200" s="18">
        <v>182.77191300000001</v>
      </c>
      <c r="F200" s="19">
        <v>776.39599999999996</v>
      </c>
      <c r="G200" s="7" t="e">
        <f t="shared" si="17"/>
        <v>#NAME?</v>
      </c>
      <c r="H200" s="22" t="e">
        <f t="shared" si="18"/>
        <v>#NAME?</v>
      </c>
      <c r="I200" t="e">
        <f t="shared" si="21"/>
        <v>#NAME?</v>
      </c>
      <c r="J200" t="e">
        <f t="shared" si="20"/>
        <v>#NAME?</v>
      </c>
    </row>
    <row r="201" spans="1:10" hidden="1">
      <c r="A201" s="12">
        <v>2014</v>
      </c>
      <c r="B201" s="13" t="s">
        <v>20</v>
      </c>
      <c r="C201" s="13" t="str">
        <f t="shared" si="19"/>
        <v>2014Q1</v>
      </c>
      <c r="D201" s="13" t="s">
        <v>14</v>
      </c>
      <c r="E201" s="20">
        <v>58.075358199999997</v>
      </c>
      <c r="F201" s="21">
        <v>245.267</v>
      </c>
      <c r="G201" s="13" t="e">
        <f t="shared" si="17"/>
        <v>#NAME?</v>
      </c>
      <c r="H201" s="23" t="e">
        <f t="shared" si="18"/>
        <v>#NAME?</v>
      </c>
      <c r="I201" t="e">
        <f t="shared" si="21"/>
        <v>#NAME?</v>
      </c>
      <c r="J201" t="e">
        <f t="shared" si="20"/>
        <v>#NAME?</v>
      </c>
    </row>
    <row r="202" spans="1:10" hidden="1">
      <c r="A202" s="6">
        <v>2014</v>
      </c>
      <c r="B202" s="7" t="s">
        <v>20</v>
      </c>
      <c r="C202" s="7" t="str">
        <f t="shared" si="19"/>
        <v>2014Q1</v>
      </c>
      <c r="D202" s="7" t="s">
        <v>10</v>
      </c>
      <c r="E202" s="18">
        <v>273.88056699999999</v>
      </c>
      <c r="F202" s="19">
        <v>1198.126</v>
      </c>
      <c r="G202" s="7" t="e">
        <f t="shared" si="17"/>
        <v>#NAME?</v>
      </c>
      <c r="H202" s="22" t="e">
        <f t="shared" si="18"/>
        <v>#NAME?</v>
      </c>
      <c r="I202" t="e">
        <f t="shared" si="21"/>
        <v>#NAME?</v>
      </c>
      <c r="J202" t="e">
        <f t="shared" si="20"/>
        <v>#NAME?</v>
      </c>
    </row>
    <row r="203" spans="1:10" hidden="1">
      <c r="A203" s="12">
        <v>2013</v>
      </c>
      <c r="B203" s="13" t="s">
        <v>21</v>
      </c>
      <c r="C203" s="13" t="str">
        <f t="shared" si="19"/>
        <v>2013Q4</v>
      </c>
      <c r="D203" s="13" t="s">
        <v>9</v>
      </c>
      <c r="E203" s="20">
        <v>167735.0424219</v>
      </c>
      <c r="F203" s="21">
        <v>701261.89599999995</v>
      </c>
      <c r="G203" s="13" t="e">
        <f t="shared" si="17"/>
        <v>#NAME?</v>
      </c>
      <c r="H203" s="23" t="e">
        <f t="shared" si="18"/>
        <v>#NAME?</v>
      </c>
      <c r="I203" t="e">
        <f t="shared" si="21"/>
        <v>#NAME?</v>
      </c>
      <c r="J203" t="e">
        <f t="shared" si="20"/>
        <v>#NAME?</v>
      </c>
    </row>
    <row r="204" spans="1:10" hidden="1">
      <c r="A204" s="6">
        <v>2013</v>
      </c>
      <c r="B204" s="7" t="s">
        <v>21</v>
      </c>
      <c r="C204" s="7" t="str">
        <f t="shared" si="19"/>
        <v>2013Q4</v>
      </c>
      <c r="D204" s="7" t="s">
        <v>15</v>
      </c>
      <c r="E204" s="18">
        <v>8051.1985826819</v>
      </c>
      <c r="F204" s="19">
        <v>13036.65</v>
      </c>
      <c r="G204" s="7" t="e">
        <f t="shared" si="17"/>
        <v>#NAME?</v>
      </c>
      <c r="H204" s="22" t="e">
        <f t="shared" si="18"/>
        <v>#NAME?</v>
      </c>
      <c r="I204" t="e">
        <f t="shared" si="21"/>
        <v>#NAME?</v>
      </c>
      <c r="J204" t="e">
        <f t="shared" si="20"/>
        <v>#NAME?</v>
      </c>
    </row>
    <row r="205" spans="1:10" hidden="1">
      <c r="A205" s="12">
        <v>2013</v>
      </c>
      <c r="B205" s="13" t="s">
        <v>21</v>
      </c>
      <c r="C205" s="13" t="str">
        <f t="shared" si="19"/>
        <v>2013Q4</v>
      </c>
      <c r="D205" s="13" t="s">
        <v>16</v>
      </c>
      <c r="E205" s="20">
        <v>2477.9582787209001</v>
      </c>
      <c r="F205" s="21">
        <v>12192.674000000001</v>
      </c>
      <c r="G205" s="13" t="e">
        <f t="shared" si="17"/>
        <v>#NAME?</v>
      </c>
      <c r="H205" s="23" t="e">
        <f t="shared" si="18"/>
        <v>#NAME?</v>
      </c>
      <c r="I205" t="e">
        <f t="shared" si="21"/>
        <v>#NAME?</v>
      </c>
      <c r="J205" t="e">
        <f t="shared" si="20"/>
        <v>#NAME?</v>
      </c>
    </row>
    <row r="206" spans="1:10" hidden="1">
      <c r="A206" s="6">
        <v>2013</v>
      </c>
      <c r="B206" s="7" t="s">
        <v>21</v>
      </c>
      <c r="C206" s="7" t="str">
        <f t="shared" si="19"/>
        <v>2013Q4</v>
      </c>
      <c r="D206" s="7" t="s">
        <v>17</v>
      </c>
      <c r="E206" s="18">
        <v>134.48661227069999</v>
      </c>
      <c r="F206" s="19">
        <v>647.68600000000004</v>
      </c>
      <c r="G206" s="7" t="e">
        <f t="shared" si="17"/>
        <v>#NAME?</v>
      </c>
      <c r="H206" s="22" t="e">
        <f t="shared" si="18"/>
        <v>#NAME?</v>
      </c>
      <c r="I206" t="e">
        <f t="shared" si="21"/>
        <v>#NAME?</v>
      </c>
      <c r="J206" t="e">
        <f t="shared" si="20"/>
        <v>#NAME?</v>
      </c>
    </row>
    <row r="207" spans="1:10" hidden="1">
      <c r="A207" s="12">
        <v>2013</v>
      </c>
      <c r="B207" s="13" t="s">
        <v>21</v>
      </c>
      <c r="C207" s="13" t="str">
        <f t="shared" si="19"/>
        <v>2013Q4</v>
      </c>
      <c r="D207" s="13" t="s">
        <v>18</v>
      </c>
      <c r="E207" s="20">
        <v>115.8582062</v>
      </c>
      <c r="F207" s="21">
        <v>542.95699999999999</v>
      </c>
      <c r="G207" s="13" t="e">
        <f t="shared" si="17"/>
        <v>#NAME?</v>
      </c>
      <c r="H207" s="23" t="e">
        <f t="shared" si="18"/>
        <v>#NAME?</v>
      </c>
      <c r="I207" t="e">
        <f t="shared" si="21"/>
        <v>#NAME?</v>
      </c>
      <c r="J207" t="e">
        <f t="shared" si="20"/>
        <v>#NAME?</v>
      </c>
    </row>
    <row r="208" spans="1:10" hidden="1">
      <c r="A208" s="6">
        <v>2013</v>
      </c>
      <c r="B208" s="7" t="s">
        <v>21</v>
      </c>
      <c r="C208" s="7" t="str">
        <f t="shared" si="19"/>
        <v>2013Q4</v>
      </c>
      <c r="D208" s="7" t="s">
        <v>22</v>
      </c>
      <c r="E208" s="18">
        <v>1325.632697</v>
      </c>
      <c r="F208" s="19">
        <v>5127.8230000000003</v>
      </c>
      <c r="G208" s="7" t="e">
        <f t="shared" si="17"/>
        <v>#NAME?</v>
      </c>
      <c r="H208" s="22" t="e">
        <f t="shared" si="18"/>
        <v>#NAME?</v>
      </c>
      <c r="I208" t="e">
        <f t="shared" si="21"/>
        <v>#NAME?</v>
      </c>
      <c r="J208" t="e">
        <f t="shared" si="20"/>
        <v>#NAME?</v>
      </c>
    </row>
    <row r="209" spans="1:10" hidden="1">
      <c r="A209" s="12">
        <v>2013</v>
      </c>
      <c r="B209" s="13" t="s">
        <v>21</v>
      </c>
      <c r="C209" s="13" t="str">
        <f t="shared" si="19"/>
        <v>2013Q4</v>
      </c>
      <c r="D209" s="13" t="s">
        <v>12</v>
      </c>
      <c r="E209" s="20">
        <v>116.374313</v>
      </c>
      <c r="F209" s="21">
        <v>497.18599999999998</v>
      </c>
      <c r="G209" s="13" t="e">
        <f t="shared" si="17"/>
        <v>#NAME?</v>
      </c>
      <c r="H209" s="23" t="e">
        <f t="shared" si="18"/>
        <v>#NAME?</v>
      </c>
      <c r="I209" t="e">
        <f t="shared" si="21"/>
        <v>#NAME?</v>
      </c>
      <c r="J209" t="e">
        <f t="shared" si="20"/>
        <v>#NAME?</v>
      </c>
    </row>
    <row r="210" spans="1:10" hidden="1">
      <c r="A210" s="6">
        <v>2013</v>
      </c>
      <c r="B210" s="7" t="s">
        <v>21</v>
      </c>
      <c r="C210" s="7" t="str">
        <f t="shared" si="19"/>
        <v>2013Q4</v>
      </c>
      <c r="D210" s="7" t="s">
        <v>13</v>
      </c>
      <c r="E210" s="18">
        <v>119.254651</v>
      </c>
      <c r="F210" s="19">
        <v>385.899</v>
      </c>
      <c r="G210" s="7" t="e">
        <f t="shared" si="17"/>
        <v>#NAME?</v>
      </c>
      <c r="H210" s="22" t="e">
        <f t="shared" si="18"/>
        <v>#NAME?</v>
      </c>
      <c r="I210" t="e">
        <f t="shared" si="21"/>
        <v>#NAME?</v>
      </c>
      <c r="J210" t="e">
        <f t="shared" si="20"/>
        <v>#NAME?</v>
      </c>
    </row>
    <row r="211" spans="1:10" hidden="1">
      <c r="A211" s="12">
        <v>2013</v>
      </c>
      <c r="B211" s="13" t="s">
        <v>21</v>
      </c>
      <c r="C211" s="13" t="str">
        <f t="shared" si="19"/>
        <v>2013Q4</v>
      </c>
      <c r="D211" s="13" t="s">
        <v>11</v>
      </c>
      <c r="E211" s="20">
        <v>174.79129900000001</v>
      </c>
      <c r="F211" s="21">
        <v>745.96299999999997</v>
      </c>
      <c r="G211" s="13" t="e">
        <f t="shared" si="17"/>
        <v>#NAME?</v>
      </c>
      <c r="H211" s="23" t="e">
        <f t="shared" si="18"/>
        <v>#NAME?</v>
      </c>
      <c r="I211" t="e">
        <f t="shared" si="21"/>
        <v>#NAME?</v>
      </c>
      <c r="J211" t="e">
        <f t="shared" si="20"/>
        <v>#NAME?</v>
      </c>
    </row>
    <row r="212" spans="1:10" hidden="1">
      <c r="A212" s="6">
        <v>2013</v>
      </c>
      <c r="B212" s="7" t="s">
        <v>21</v>
      </c>
      <c r="C212" s="7" t="str">
        <f t="shared" si="19"/>
        <v>2013Q4</v>
      </c>
      <c r="D212" s="7" t="s">
        <v>10</v>
      </c>
      <c r="E212" s="18">
        <v>518.58261700000003</v>
      </c>
      <c r="F212" s="19">
        <v>1019.341</v>
      </c>
      <c r="G212" s="7" t="e">
        <f t="shared" si="17"/>
        <v>#NAME?</v>
      </c>
      <c r="H212" s="22" t="e">
        <f t="shared" si="18"/>
        <v>#NAME?</v>
      </c>
      <c r="I212" t="e">
        <f t="shared" si="21"/>
        <v>#NAME?</v>
      </c>
      <c r="J212" t="e">
        <f t="shared" si="20"/>
        <v>#NAME?</v>
      </c>
    </row>
    <row r="213" spans="1:10" hidden="1">
      <c r="A213" s="12">
        <v>2013</v>
      </c>
      <c r="B213" s="13" t="s">
        <v>8</v>
      </c>
      <c r="C213" s="13" t="str">
        <f t="shared" si="19"/>
        <v>2013Q3</v>
      </c>
      <c r="D213" s="13" t="s">
        <v>9</v>
      </c>
      <c r="E213" s="20">
        <v>147506.39804520001</v>
      </c>
      <c r="F213" s="21">
        <v>705772.1</v>
      </c>
      <c r="G213" s="13" t="e">
        <f t="shared" si="17"/>
        <v>#NAME?</v>
      </c>
      <c r="H213" s="23" t="e">
        <f t="shared" si="18"/>
        <v>#NAME?</v>
      </c>
      <c r="I213" t="e">
        <f t="shared" si="21"/>
        <v>#NAME?</v>
      </c>
      <c r="J213" t="e">
        <f t="shared" si="20"/>
        <v>#NAME?</v>
      </c>
    </row>
    <row r="214" spans="1:10" hidden="1">
      <c r="A214" s="6">
        <v>2013</v>
      </c>
      <c r="B214" s="7" t="s">
        <v>8</v>
      </c>
      <c r="C214" s="7" t="str">
        <f t="shared" si="19"/>
        <v>2013Q3</v>
      </c>
      <c r="D214" s="7" t="s">
        <v>15</v>
      </c>
      <c r="E214" s="18">
        <v>7863.7612956221001</v>
      </c>
      <c r="F214" s="19">
        <v>12651.6</v>
      </c>
      <c r="G214" s="7" t="e">
        <f t="shared" ref="G214:G277" si="22">VLOOKUP(D214,Distributors,2,FALSE)</f>
        <v>#NAME?</v>
      </c>
      <c r="H214" s="22" t="e">
        <f t="shared" ref="H214:H277" si="23">VLOOKUP(D214,Distributors,3,FALSE)</f>
        <v>#NAME?</v>
      </c>
      <c r="I214" t="e">
        <f t="shared" si="21"/>
        <v>#NAME?</v>
      </c>
      <c r="J214" t="e">
        <f t="shared" si="20"/>
        <v>#NAME?</v>
      </c>
    </row>
    <row r="215" spans="1:10" hidden="1">
      <c r="A215" s="12">
        <v>2013</v>
      </c>
      <c r="B215" s="13" t="s">
        <v>8</v>
      </c>
      <c r="C215" s="13" t="str">
        <f t="shared" si="19"/>
        <v>2013Q3</v>
      </c>
      <c r="D215" s="13" t="s">
        <v>16</v>
      </c>
      <c r="E215" s="20">
        <v>3524.9069641320998</v>
      </c>
      <c r="F215" s="21">
        <v>15387</v>
      </c>
      <c r="G215" s="13" t="e">
        <f t="shared" si="22"/>
        <v>#NAME?</v>
      </c>
      <c r="H215" s="23" t="e">
        <f t="shared" si="23"/>
        <v>#NAME?</v>
      </c>
      <c r="I215" t="e">
        <f t="shared" si="21"/>
        <v>#NAME?</v>
      </c>
      <c r="J215" t="e">
        <f t="shared" si="20"/>
        <v>#NAME?</v>
      </c>
    </row>
    <row r="216" spans="1:10" hidden="1">
      <c r="A216" s="6">
        <v>2013</v>
      </c>
      <c r="B216" s="7" t="s">
        <v>8</v>
      </c>
      <c r="C216" s="7" t="str">
        <f t="shared" si="19"/>
        <v>2013Q3</v>
      </c>
      <c r="D216" s="7" t="s">
        <v>17</v>
      </c>
      <c r="E216" s="18">
        <v>123.77782064180001</v>
      </c>
      <c r="F216" s="19">
        <v>588.78300000000002</v>
      </c>
      <c r="G216" s="7" t="e">
        <f t="shared" si="22"/>
        <v>#NAME?</v>
      </c>
      <c r="H216" s="22" t="e">
        <f t="shared" si="23"/>
        <v>#NAME?</v>
      </c>
      <c r="I216" t="e">
        <f t="shared" si="21"/>
        <v>#NAME?</v>
      </c>
      <c r="J216" t="e">
        <f t="shared" si="20"/>
        <v>#NAME?</v>
      </c>
    </row>
    <row r="217" spans="1:10" hidden="1">
      <c r="A217" s="12">
        <v>2013</v>
      </c>
      <c r="B217" s="13" t="s">
        <v>8</v>
      </c>
      <c r="C217" s="13" t="str">
        <f t="shared" si="19"/>
        <v>2013Q3</v>
      </c>
      <c r="D217" s="13" t="s">
        <v>18</v>
      </c>
      <c r="E217" s="20">
        <v>126.4911367462</v>
      </c>
      <c r="F217" s="21">
        <v>679.42200000000003</v>
      </c>
      <c r="G217" s="13" t="e">
        <f t="shared" si="22"/>
        <v>#NAME?</v>
      </c>
      <c r="H217" s="23" t="e">
        <f t="shared" si="23"/>
        <v>#NAME?</v>
      </c>
      <c r="I217" t="e">
        <f t="shared" si="21"/>
        <v>#NAME?</v>
      </c>
      <c r="J217" t="e">
        <f t="shared" si="20"/>
        <v>#NAME?</v>
      </c>
    </row>
    <row r="218" spans="1:10" hidden="1">
      <c r="A218" s="6">
        <v>2013</v>
      </c>
      <c r="B218" s="7" t="s">
        <v>8</v>
      </c>
      <c r="C218" s="7" t="str">
        <f t="shared" si="19"/>
        <v>2013Q3</v>
      </c>
      <c r="D218" s="7" t="s">
        <v>22</v>
      </c>
      <c r="E218" s="18">
        <v>1248.8199890000001</v>
      </c>
      <c r="F218" s="19">
        <v>5115.326</v>
      </c>
      <c r="G218" s="7" t="e">
        <f t="shared" si="22"/>
        <v>#NAME?</v>
      </c>
      <c r="H218" s="22" t="e">
        <f t="shared" si="23"/>
        <v>#NAME?</v>
      </c>
      <c r="I218" t="e">
        <f t="shared" si="21"/>
        <v>#NAME?</v>
      </c>
      <c r="J218" t="e">
        <f t="shared" si="20"/>
        <v>#NAME?</v>
      </c>
    </row>
    <row r="219" spans="1:10" hidden="1">
      <c r="A219" s="12">
        <v>2013</v>
      </c>
      <c r="B219" s="13" t="s">
        <v>8</v>
      </c>
      <c r="C219" s="13" t="str">
        <f t="shared" si="19"/>
        <v>2013Q3</v>
      </c>
      <c r="D219" s="13" t="s">
        <v>12</v>
      </c>
      <c r="E219" s="20">
        <v>99.102462000000003</v>
      </c>
      <c r="F219" s="21">
        <v>420.94</v>
      </c>
      <c r="G219" s="13" t="e">
        <f t="shared" si="22"/>
        <v>#NAME?</v>
      </c>
      <c r="H219" s="23" t="e">
        <f t="shared" si="23"/>
        <v>#NAME?</v>
      </c>
      <c r="I219" t="e">
        <f t="shared" si="21"/>
        <v>#NAME?</v>
      </c>
      <c r="J219" t="e">
        <f t="shared" si="20"/>
        <v>#NAME?</v>
      </c>
    </row>
    <row r="220" spans="1:10" hidden="1">
      <c r="A220" s="6">
        <v>2013</v>
      </c>
      <c r="B220" s="7" t="s">
        <v>8</v>
      </c>
      <c r="C220" s="7" t="str">
        <f t="shared" si="19"/>
        <v>2013Q3</v>
      </c>
      <c r="D220" s="7" t="s">
        <v>13</v>
      </c>
      <c r="E220" s="18">
        <v>36.153700000000001</v>
      </c>
      <c r="F220" s="19">
        <v>349.38900000000001</v>
      </c>
      <c r="G220" s="7" t="e">
        <f t="shared" si="22"/>
        <v>#NAME?</v>
      </c>
      <c r="H220" s="22" t="e">
        <f t="shared" si="23"/>
        <v>#NAME?</v>
      </c>
      <c r="I220" t="e">
        <f t="shared" si="21"/>
        <v>#NAME?</v>
      </c>
      <c r="J220" t="e">
        <f t="shared" si="20"/>
        <v>#NAME?</v>
      </c>
    </row>
    <row r="221" spans="1:10" hidden="1">
      <c r="A221" s="12">
        <v>2013</v>
      </c>
      <c r="B221" s="13" t="s">
        <v>8</v>
      </c>
      <c r="C221" s="13" t="str">
        <f t="shared" si="19"/>
        <v>2013Q3</v>
      </c>
      <c r="D221" s="13" t="s">
        <v>11</v>
      </c>
      <c r="E221" s="20">
        <v>157.34061399999999</v>
      </c>
      <c r="F221" s="21">
        <v>667.18399999999997</v>
      </c>
      <c r="G221" s="13" t="e">
        <f t="shared" si="22"/>
        <v>#NAME?</v>
      </c>
      <c r="H221" s="23" t="e">
        <f t="shared" si="23"/>
        <v>#NAME?</v>
      </c>
      <c r="I221" t="e">
        <f t="shared" si="21"/>
        <v>#NAME?</v>
      </c>
      <c r="J221" t="e">
        <f t="shared" si="20"/>
        <v>#NAME?</v>
      </c>
    </row>
    <row r="222" spans="1:10" hidden="1">
      <c r="A222" s="6">
        <v>2013</v>
      </c>
      <c r="B222" s="7" t="s">
        <v>8</v>
      </c>
      <c r="C222" s="7" t="str">
        <f t="shared" si="19"/>
        <v>2013Q3</v>
      </c>
      <c r="D222" s="7" t="s">
        <v>10</v>
      </c>
      <c r="E222" s="18">
        <v>0</v>
      </c>
      <c r="F222" s="19">
        <v>906.72500000000002</v>
      </c>
      <c r="G222" s="7" t="e">
        <f t="shared" si="22"/>
        <v>#NAME?</v>
      </c>
      <c r="H222" s="22" t="e">
        <f t="shared" si="23"/>
        <v>#NAME?</v>
      </c>
      <c r="I222" t="e">
        <f t="shared" si="21"/>
        <v>#NAME?</v>
      </c>
      <c r="J222" t="e">
        <f t="shared" si="20"/>
        <v>#NAME?</v>
      </c>
    </row>
    <row r="223" spans="1:10" hidden="1">
      <c r="A223" s="12">
        <v>2013</v>
      </c>
      <c r="B223" s="13" t="s">
        <v>19</v>
      </c>
      <c r="C223" s="13" t="str">
        <f t="shared" si="19"/>
        <v>2013Q2</v>
      </c>
      <c r="D223" s="13" t="s">
        <v>9</v>
      </c>
      <c r="E223" s="20">
        <v>138003.96061830001</v>
      </c>
      <c r="F223" s="21">
        <v>703106.375</v>
      </c>
      <c r="G223" s="13" t="e">
        <f t="shared" si="22"/>
        <v>#NAME?</v>
      </c>
      <c r="H223" s="23" t="e">
        <f t="shared" si="23"/>
        <v>#NAME?</v>
      </c>
      <c r="I223" t="e">
        <f t="shared" si="21"/>
        <v>#NAME?</v>
      </c>
      <c r="J223" t="e">
        <f t="shared" si="20"/>
        <v>#NAME?</v>
      </c>
    </row>
    <row r="224" spans="1:10" hidden="1">
      <c r="A224" s="6">
        <v>2013</v>
      </c>
      <c r="B224" s="7" t="s">
        <v>19</v>
      </c>
      <c r="C224" s="7" t="str">
        <f t="shared" si="19"/>
        <v>2013Q2</v>
      </c>
      <c r="D224" s="7" t="s">
        <v>15</v>
      </c>
      <c r="E224" s="18">
        <v>7681.2501123984002</v>
      </c>
      <c r="F224" s="19">
        <v>11712.2</v>
      </c>
      <c r="G224" s="7" t="e">
        <f t="shared" si="22"/>
        <v>#NAME?</v>
      </c>
      <c r="H224" s="22" t="e">
        <f t="shared" si="23"/>
        <v>#NAME?</v>
      </c>
      <c r="I224" t="e">
        <f t="shared" si="21"/>
        <v>#NAME?</v>
      </c>
      <c r="J224" t="e">
        <f t="shared" si="20"/>
        <v>#NAME?</v>
      </c>
    </row>
    <row r="225" spans="1:10" hidden="1">
      <c r="A225" s="12">
        <v>2013</v>
      </c>
      <c r="B225" s="13" t="s">
        <v>19</v>
      </c>
      <c r="C225" s="13" t="str">
        <f t="shared" si="19"/>
        <v>2013Q2</v>
      </c>
      <c r="D225" s="13" t="s">
        <v>16</v>
      </c>
      <c r="E225" s="20">
        <v>3300.9119042867001</v>
      </c>
      <c r="F225" s="21">
        <v>13360</v>
      </c>
      <c r="G225" s="13" t="e">
        <f t="shared" si="22"/>
        <v>#NAME?</v>
      </c>
      <c r="H225" s="23" t="e">
        <f t="shared" si="23"/>
        <v>#NAME?</v>
      </c>
      <c r="I225" t="e">
        <f t="shared" si="21"/>
        <v>#NAME?</v>
      </c>
      <c r="J225" t="e">
        <f t="shared" si="20"/>
        <v>#NAME?</v>
      </c>
    </row>
    <row r="226" spans="1:10" hidden="1">
      <c r="A226" s="6">
        <v>2013</v>
      </c>
      <c r="B226" s="7" t="s">
        <v>19</v>
      </c>
      <c r="C226" s="7" t="str">
        <f t="shared" si="19"/>
        <v>2013Q2</v>
      </c>
      <c r="D226" s="7" t="s">
        <v>17</v>
      </c>
      <c r="E226" s="18">
        <v>45.718735621</v>
      </c>
      <c r="F226" s="19">
        <v>0</v>
      </c>
      <c r="G226" s="7" t="e">
        <f t="shared" si="22"/>
        <v>#NAME?</v>
      </c>
      <c r="H226" s="22" t="e">
        <f t="shared" si="23"/>
        <v>#NAME?</v>
      </c>
      <c r="I226" t="e">
        <f t="shared" si="21"/>
        <v>#NAME?</v>
      </c>
      <c r="J226" t="e">
        <f t="shared" si="20"/>
        <v>#NAME?</v>
      </c>
    </row>
    <row r="227" spans="1:10" hidden="1">
      <c r="A227" s="12">
        <v>2013</v>
      </c>
      <c r="B227" s="13" t="s">
        <v>19</v>
      </c>
      <c r="C227" s="13" t="str">
        <f t="shared" si="19"/>
        <v>2013Q2</v>
      </c>
      <c r="D227" s="13" t="s">
        <v>18</v>
      </c>
      <c r="E227" s="20">
        <v>120.49610995</v>
      </c>
      <c r="F227" s="21">
        <v>492.39400000000001</v>
      </c>
      <c r="G227" s="13" t="e">
        <f t="shared" si="22"/>
        <v>#NAME?</v>
      </c>
      <c r="H227" s="23" t="e">
        <f t="shared" si="23"/>
        <v>#NAME?</v>
      </c>
      <c r="I227" t="e">
        <f t="shared" si="21"/>
        <v>#NAME?</v>
      </c>
      <c r="J227" t="e">
        <f t="shared" si="20"/>
        <v>#NAME?</v>
      </c>
    </row>
    <row r="228" spans="1:10" hidden="1">
      <c r="A228" s="6">
        <v>2013</v>
      </c>
      <c r="B228" s="7" t="s">
        <v>19</v>
      </c>
      <c r="C228" s="7" t="str">
        <f t="shared" si="19"/>
        <v>2013Q2</v>
      </c>
      <c r="D228" s="7" t="s">
        <v>22</v>
      </c>
      <c r="E228" s="18">
        <v>1236.7233220000001</v>
      </c>
      <c r="F228" s="19">
        <v>6039.6580000000004</v>
      </c>
      <c r="G228" s="7" t="e">
        <f t="shared" si="22"/>
        <v>#NAME?</v>
      </c>
      <c r="H228" s="22" t="e">
        <f t="shared" si="23"/>
        <v>#NAME?</v>
      </c>
      <c r="I228" t="e">
        <f t="shared" si="21"/>
        <v>#NAME?</v>
      </c>
      <c r="J228" t="e">
        <f t="shared" si="20"/>
        <v>#NAME?</v>
      </c>
    </row>
    <row r="229" spans="1:10" hidden="1">
      <c r="A229" s="12">
        <v>2013</v>
      </c>
      <c r="B229" s="13" t="s">
        <v>19</v>
      </c>
      <c r="C229" s="13" t="str">
        <f t="shared" si="19"/>
        <v>2013Q2</v>
      </c>
      <c r="D229" s="13" t="s">
        <v>12</v>
      </c>
      <c r="E229" s="20">
        <v>94.976690000000005</v>
      </c>
      <c r="F229" s="21">
        <v>403.63</v>
      </c>
      <c r="G229" s="13" t="e">
        <f t="shared" si="22"/>
        <v>#NAME?</v>
      </c>
      <c r="H229" s="23" t="e">
        <f t="shared" si="23"/>
        <v>#NAME?</v>
      </c>
      <c r="I229" t="e">
        <f t="shared" si="21"/>
        <v>#NAME?</v>
      </c>
      <c r="J229" t="e">
        <f t="shared" si="20"/>
        <v>#NAME?</v>
      </c>
    </row>
    <row r="230" spans="1:10" hidden="1">
      <c r="A230" s="6">
        <v>2013</v>
      </c>
      <c r="B230" s="7" t="s">
        <v>19</v>
      </c>
      <c r="C230" s="7" t="str">
        <f t="shared" si="19"/>
        <v>2013Q2</v>
      </c>
      <c r="D230" s="7" t="s">
        <v>13</v>
      </c>
      <c r="E230" s="18">
        <v>35.204127</v>
      </c>
      <c r="F230" s="19">
        <v>341.23599999999999</v>
      </c>
      <c r="G230" s="7" t="e">
        <f t="shared" si="22"/>
        <v>#NAME?</v>
      </c>
      <c r="H230" s="22" t="e">
        <f t="shared" si="23"/>
        <v>#NAME?</v>
      </c>
      <c r="I230" t="e">
        <f t="shared" si="21"/>
        <v>#NAME?</v>
      </c>
      <c r="J230" t="e">
        <f t="shared" si="20"/>
        <v>#NAME?</v>
      </c>
    </row>
    <row r="231" spans="1:10" hidden="1">
      <c r="A231" s="12">
        <v>2013</v>
      </c>
      <c r="B231" s="13" t="s">
        <v>19</v>
      </c>
      <c r="C231" s="13" t="str">
        <f t="shared" si="19"/>
        <v>2013Q2</v>
      </c>
      <c r="D231" s="13" t="s">
        <v>11</v>
      </c>
      <c r="E231" s="20">
        <v>142.122265</v>
      </c>
      <c r="F231" s="21">
        <v>604.31899999999996</v>
      </c>
      <c r="G231" s="13" t="e">
        <f t="shared" si="22"/>
        <v>#NAME?</v>
      </c>
      <c r="H231" s="23" t="e">
        <f t="shared" si="23"/>
        <v>#NAME?</v>
      </c>
      <c r="I231" t="e">
        <f t="shared" si="21"/>
        <v>#NAME?</v>
      </c>
      <c r="J231" t="e">
        <f t="shared" si="20"/>
        <v>#NAME?</v>
      </c>
    </row>
    <row r="232" spans="1:10" hidden="1">
      <c r="A232" s="6">
        <v>2013</v>
      </c>
      <c r="B232" s="7" t="s">
        <v>19</v>
      </c>
      <c r="C232" s="7" t="str">
        <f t="shared" si="19"/>
        <v>2013Q2</v>
      </c>
      <c r="D232" s="7" t="s">
        <v>10</v>
      </c>
      <c r="E232" s="18">
        <v>0</v>
      </c>
      <c r="F232" s="19">
        <v>150.38399999999999</v>
      </c>
      <c r="G232" s="7" t="e">
        <f t="shared" si="22"/>
        <v>#NAME?</v>
      </c>
      <c r="H232" s="22" t="e">
        <f t="shared" si="23"/>
        <v>#NAME?</v>
      </c>
      <c r="I232" t="e">
        <f t="shared" si="21"/>
        <v>#NAME?</v>
      </c>
      <c r="J232" t="e">
        <f t="shared" si="20"/>
        <v>#NAME?</v>
      </c>
    </row>
    <row r="233" spans="1:10" hidden="1">
      <c r="A233" s="12">
        <v>2013</v>
      </c>
      <c r="B233" s="13" t="s">
        <v>20</v>
      </c>
      <c r="C233" s="13" t="str">
        <f t="shared" si="19"/>
        <v>2013Q1</v>
      </c>
      <c r="D233" s="13" t="s">
        <v>9</v>
      </c>
      <c r="E233" s="20">
        <v>158174.980447571</v>
      </c>
      <c r="F233" s="21">
        <v>689373.21521000005</v>
      </c>
      <c r="G233" s="13" t="e">
        <f t="shared" si="22"/>
        <v>#NAME?</v>
      </c>
      <c r="H233" s="23" t="e">
        <f t="shared" si="23"/>
        <v>#NAME?</v>
      </c>
      <c r="I233" t="e">
        <f t="shared" si="21"/>
        <v>#NAME?</v>
      </c>
      <c r="J233" t="e">
        <f t="shared" si="20"/>
        <v>#NAME?</v>
      </c>
    </row>
    <row r="234" spans="1:10" hidden="1">
      <c r="A234" s="6">
        <v>2013</v>
      </c>
      <c r="B234" s="7" t="s">
        <v>20</v>
      </c>
      <c r="C234" s="7" t="str">
        <f t="shared" si="19"/>
        <v>2013Q1</v>
      </c>
      <c r="D234" s="7" t="s">
        <v>15</v>
      </c>
      <c r="E234" s="18">
        <v>6998.6805434484004</v>
      </c>
      <c r="F234" s="19">
        <v>10365.049999999999</v>
      </c>
      <c r="G234" s="7" t="e">
        <f t="shared" si="22"/>
        <v>#NAME?</v>
      </c>
      <c r="H234" s="22" t="e">
        <f t="shared" si="23"/>
        <v>#NAME?</v>
      </c>
      <c r="I234" t="e">
        <f t="shared" si="21"/>
        <v>#NAME?</v>
      </c>
      <c r="J234" t="e">
        <f t="shared" si="20"/>
        <v>#NAME?</v>
      </c>
    </row>
    <row r="235" spans="1:10" hidden="1">
      <c r="A235" s="12">
        <v>2013</v>
      </c>
      <c r="B235" s="13" t="s">
        <v>20</v>
      </c>
      <c r="C235" s="13" t="str">
        <f t="shared" si="19"/>
        <v>2013Q1</v>
      </c>
      <c r="D235" s="13" t="s">
        <v>16</v>
      </c>
      <c r="E235" s="20">
        <v>3600.0902910309001</v>
      </c>
      <c r="F235" s="21">
        <v>13503</v>
      </c>
      <c r="G235" s="13" t="e">
        <f t="shared" si="22"/>
        <v>#NAME?</v>
      </c>
      <c r="H235" s="23" t="e">
        <f t="shared" si="23"/>
        <v>#NAME?</v>
      </c>
      <c r="I235" t="e">
        <f t="shared" si="21"/>
        <v>#NAME?</v>
      </c>
      <c r="J235" t="e">
        <f t="shared" si="20"/>
        <v>#NAME?</v>
      </c>
    </row>
    <row r="236" spans="1:10" hidden="1">
      <c r="A236" s="6">
        <v>2013</v>
      </c>
      <c r="B236" s="7" t="s">
        <v>20</v>
      </c>
      <c r="C236" s="7" t="str">
        <f t="shared" si="19"/>
        <v>2013Q1</v>
      </c>
      <c r="D236" s="7" t="s">
        <v>17</v>
      </c>
      <c r="E236" s="18">
        <v>47.560679364499997</v>
      </c>
      <c r="F236" s="19">
        <v>222.97390999999999</v>
      </c>
      <c r="G236" s="7" t="e">
        <f t="shared" si="22"/>
        <v>#NAME?</v>
      </c>
      <c r="H236" s="22" t="e">
        <f t="shared" si="23"/>
        <v>#NAME?</v>
      </c>
      <c r="I236" t="e">
        <f t="shared" si="21"/>
        <v>#NAME?</v>
      </c>
      <c r="J236" t="e">
        <f t="shared" si="20"/>
        <v>#NAME?</v>
      </c>
    </row>
    <row r="237" spans="1:10" hidden="1">
      <c r="A237" s="12">
        <v>2013</v>
      </c>
      <c r="B237" s="13" t="s">
        <v>20</v>
      </c>
      <c r="C237" s="13" t="str">
        <f t="shared" si="19"/>
        <v>2013Q1</v>
      </c>
      <c r="D237" s="13" t="s">
        <v>18</v>
      </c>
      <c r="E237" s="20">
        <v>108.27061827</v>
      </c>
      <c r="F237" s="21">
        <v>391.33699999999999</v>
      </c>
      <c r="G237" s="13" t="e">
        <f t="shared" si="22"/>
        <v>#NAME?</v>
      </c>
      <c r="H237" s="23" t="e">
        <f t="shared" si="23"/>
        <v>#NAME?</v>
      </c>
      <c r="I237" t="e">
        <f t="shared" si="21"/>
        <v>#NAME?</v>
      </c>
      <c r="J237" t="e">
        <f t="shared" si="20"/>
        <v>#NAME?</v>
      </c>
    </row>
    <row r="238" spans="1:10" hidden="1">
      <c r="A238" s="6">
        <v>2013</v>
      </c>
      <c r="B238" s="7" t="s">
        <v>20</v>
      </c>
      <c r="C238" s="7" t="str">
        <f t="shared" si="19"/>
        <v>2013Q1</v>
      </c>
      <c r="D238" s="7" t="s">
        <v>22</v>
      </c>
      <c r="E238" s="18">
        <v>1090.080404</v>
      </c>
      <c r="F238" s="19">
        <v>4924.07</v>
      </c>
      <c r="G238" s="7" t="e">
        <f t="shared" si="22"/>
        <v>#NAME?</v>
      </c>
      <c r="H238" s="22" t="e">
        <f t="shared" si="23"/>
        <v>#NAME?</v>
      </c>
      <c r="I238" t="e">
        <f t="shared" si="21"/>
        <v>#NAME?</v>
      </c>
      <c r="J238" t="e">
        <f t="shared" si="20"/>
        <v>#NAME?</v>
      </c>
    </row>
    <row r="239" spans="1:10" hidden="1">
      <c r="A239" s="12">
        <v>2013</v>
      </c>
      <c r="B239" s="13" t="s">
        <v>20</v>
      </c>
      <c r="C239" s="13" t="str">
        <f t="shared" si="19"/>
        <v>2013Q1</v>
      </c>
      <c r="D239" s="13" t="s">
        <v>12</v>
      </c>
      <c r="E239" s="20">
        <v>100.75556899999999</v>
      </c>
      <c r="F239" s="21">
        <v>421.02600000000001</v>
      </c>
      <c r="G239" s="13" t="e">
        <f t="shared" si="22"/>
        <v>#NAME?</v>
      </c>
      <c r="H239" s="23" t="e">
        <f t="shared" si="23"/>
        <v>#NAME?</v>
      </c>
      <c r="I239" t="e">
        <f t="shared" si="21"/>
        <v>#NAME?</v>
      </c>
      <c r="J239" t="e">
        <f t="shared" si="20"/>
        <v>#NAME?</v>
      </c>
    </row>
    <row r="240" spans="1:10" hidden="1">
      <c r="A240" s="6">
        <v>2013</v>
      </c>
      <c r="B240" s="7" t="s">
        <v>20</v>
      </c>
      <c r="C240" s="7" t="str">
        <f t="shared" si="19"/>
        <v>2013Q1</v>
      </c>
      <c r="D240" s="7" t="s">
        <v>13</v>
      </c>
      <c r="E240" s="18">
        <v>39.697358000000001</v>
      </c>
      <c r="F240" s="19">
        <v>385.28800000000001</v>
      </c>
      <c r="G240" s="7" t="e">
        <f t="shared" si="22"/>
        <v>#NAME?</v>
      </c>
      <c r="H240" s="22" t="e">
        <f t="shared" si="23"/>
        <v>#NAME?</v>
      </c>
      <c r="I240" t="e">
        <f t="shared" si="21"/>
        <v>#NAME?</v>
      </c>
      <c r="J240" t="e">
        <f t="shared" si="20"/>
        <v>#NAME?</v>
      </c>
    </row>
    <row r="241" spans="1:10" hidden="1">
      <c r="A241" s="12">
        <v>2013</v>
      </c>
      <c r="B241" s="13" t="s">
        <v>20</v>
      </c>
      <c r="C241" s="13" t="str">
        <f t="shared" si="19"/>
        <v>2013Q1</v>
      </c>
      <c r="D241" s="13" t="s">
        <v>11</v>
      </c>
      <c r="E241" s="20">
        <v>151.217985</v>
      </c>
      <c r="F241" s="21">
        <v>642.87300000000005</v>
      </c>
      <c r="G241" s="13" t="e">
        <f t="shared" si="22"/>
        <v>#NAME?</v>
      </c>
      <c r="H241" s="23" t="e">
        <f t="shared" si="23"/>
        <v>#NAME?</v>
      </c>
      <c r="I241" t="e">
        <f t="shared" si="21"/>
        <v>#NAME?</v>
      </c>
      <c r="J241" t="e">
        <f t="shared" si="20"/>
        <v>#NAME?</v>
      </c>
    </row>
    <row r="242" spans="1:10" hidden="1">
      <c r="A242" s="6">
        <v>2012</v>
      </c>
      <c r="B242" s="7" t="s">
        <v>21</v>
      </c>
      <c r="C242" s="7" t="str">
        <f t="shared" si="19"/>
        <v>2012Q4</v>
      </c>
      <c r="D242" s="7" t="s">
        <v>9</v>
      </c>
      <c r="E242" s="18">
        <v>179906.348</v>
      </c>
      <c r="F242" s="19">
        <v>687062.86</v>
      </c>
      <c r="G242" s="7" t="e">
        <f t="shared" si="22"/>
        <v>#NAME?</v>
      </c>
      <c r="H242" s="22" t="e">
        <f t="shared" si="23"/>
        <v>#NAME?</v>
      </c>
      <c r="I242" t="e">
        <f t="shared" si="21"/>
        <v>#NAME?</v>
      </c>
      <c r="J242" t="e">
        <f t="shared" si="20"/>
        <v>#NAME?</v>
      </c>
    </row>
    <row r="243" spans="1:10" hidden="1">
      <c r="A243" s="12">
        <v>2012</v>
      </c>
      <c r="B243" s="13" t="s">
        <v>21</v>
      </c>
      <c r="C243" s="13" t="str">
        <f t="shared" si="19"/>
        <v>2012Q4</v>
      </c>
      <c r="D243" s="13" t="s">
        <v>15</v>
      </c>
      <c r="E243" s="20">
        <v>7507.6878999999999</v>
      </c>
      <c r="F243" s="21">
        <v>10716.25</v>
      </c>
      <c r="G243" s="13" t="e">
        <f t="shared" si="22"/>
        <v>#NAME?</v>
      </c>
      <c r="H243" s="23" t="e">
        <f t="shared" si="23"/>
        <v>#NAME?</v>
      </c>
      <c r="I243" t="e">
        <f t="shared" si="21"/>
        <v>#NAME?</v>
      </c>
      <c r="J243" t="e">
        <f t="shared" si="20"/>
        <v>#NAME?</v>
      </c>
    </row>
    <row r="244" spans="1:10" hidden="1">
      <c r="A244" s="6">
        <v>2012</v>
      </c>
      <c r="B244" s="7" t="s">
        <v>21</v>
      </c>
      <c r="C244" s="7" t="str">
        <f t="shared" si="19"/>
        <v>2012Q4</v>
      </c>
      <c r="D244" s="7" t="s">
        <v>16</v>
      </c>
      <c r="E244" s="18">
        <v>2747.9924000000001</v>
      </c>
      <c r="F244" s="19">
        <v>13154</v>
      </c>
      <c r="G244" s="7" t="e">
        <f t="shared" si="22"/>
        <v>#NAME?</v>
      </c>
      <c r="H244" s="22" t="e">
        <f t="shared" si="23"/>
        <v>#NAME?</v>
      </c>
      <c r="I244" t="e">
        <f t="shared" si="21"/>
        <v>#NAME?</v>
      </c>
      <c r="J244" t="e">
        <f t="shared" si="20"/>
        <v>#NAME?</v>
      </c>
    </row>
    <row r="245" spans="1:10" hidden="1">
      <c r="A245" s="12">
        <v>2012</v>
      </c>
      <c r="B245" s="13" t="s">
        <v>21</v>
      </c>
      <c r="C245" s="13" t="str">
        <f t="shared" si="19"/>
        <v>2012Q4</v>
      </c>
      <c r="D245" s="13" t="s">
        <v>17</v>
      </c>
      <c r="E245" s="20">
        <v>34.867400000000004</v>
      </c>
      <c r="F245" s="21">
        <v>166.7</v>
      </c>
      <c r="G245" s="13" t="e">
        <f t="shared" si="22"/>
        <v>#NAME?</v>
      </c>
      <c r="H245" s="23" t="e">
        <f t="shared" si="23"/>
        <v>#NAME?</v>
      </c>
      <c r="I245" t="e">
        <f t="shared" si="21"/>
        <v>#NAME?</v>
      </c>
      <c r="J245" t="e">
        <f t="shared" si="20"/>
        <v>#NAME?</v>
      </c>
    </row>
    <row r="246" spans="1:10" hidden="1">
      <c r="A246" s="6">
        <v>2012</v>
      </c>
      <c r="B246" s="7" t="s">
        <v>21</v>
      </c>
      <c r="C246" s="7" t="str">
        <f t="shared" si="19"/>
        <v>2012Q4</v>
      </c>
      <c r="D246" s="7" t="s">
        <v>18</v>
      </c>
      <c r="E246" s="18">
        <v>226.71870000000001</v>
      </c>
      <c r="F246" s="19">
        <v>901.21</v>
      </c>
      <c r="G246" s="7" t="e">
        <f t="shared" si="22"/>
        <v>#NAME?</v>
      </c>
      <c r="H246" s="22" t="e">
        <f t="shared" si="23"/>
        <v>#NAME?</v>
      </c>
      <c r="I246" t="e">
        <f t="shared" si="21"/>
        <v>#NAME?</v>
      </c>
      <c r="J246" t="e">
        <f t="shared" si="20"/>
        <v>#NAME?</v>
      </c>
    </row>
    <row r="247" spans="1:10" hidden="1">
      <c r="A247" s="12">
        <v>2012</v>
      </c>
      <c r="B247" s="13" t="s">
        <v>21</v>
      </c>
      <c r="C247" s="13" t="str">
        <f t="shared" si="19"/>
        <v>2012Q4</v>
      </c>
      <c r="D247" s="13" t="s">
        <v>22</v>
      </c>
      <c r="E247" s="20">
        <v>1054.0241000000001</v>
      </c>
      <c r="F247" s="21">
        <v>4906.3999999999996</v>
      </c>
      <c r="G247" s="13" t="e">
        <f t="shared" si="22"/>
        <v>#NAME?</v>
      </c>
      <c r="H247" s="23" t="e">
        <f t="shared" si="23"/>
        <v>#NAME?</v>
      </c>
      <c r="I247" t="e">
        <f t="shared" si="21"/>
        <v>#NAME?</v>
      </c>
      <c r="J247" t="e">
        <f t="shared" si="20"/>
        <v>#NAME?</v>
      </c>
    </row>
    <row r="248" spans="1:10" hidden="1">
      <c r="A248" s="6">
        <v>2012</v>
      </c>
      <c r="B248" s="7" t="s">
        <v>21</v>
      </c>
      <c r="C248" s="7" t="str">
        <f t="shared" si="19"/>
        <v>2012Q4</v>
      </c>
      <c r="D248" s="7" t="s">
        <v>12</v>
      </c>
      <c r="E248" s="18">
        <v>30.526599999999998</v>
      </c>
      <c r="F248" s="19">
        <v>403.06</v>
      </c>
      <c r="G248" s="7" t="e">
        <f t="shared" si="22"/>
        <v>#NAME?</v>
      </c>
      <c r="H248" s="22" t="e">
        <f t="shared" si="23"/>
        <v>#NAME?</v>
      </c>
      <c r="I248" t="e">
        <f t="shared" si="21"/>
        <v>#NAME?</v>
      </c>
      <c r="J248" t="e">
        <f t="shared" si="20"/>
        <v>#NAME?</v>
      </c>
    </row>
    <row r="249" spans="1:10" hidden="1">
      <c r="A249" s="12">
        <v>2012</v>
      </c>
      <c r="B249" s="13" t="s">
        <v>21</v>
      </c>
      <c r="C249" s="13" t="str">
        <f t="shared" si="19"/>
        <v>2012Q4</v>
      </c>
      <c r="D249" s="13" t="s">
        <v>13</v>
      </c>
      <c r="E249" s="20">
        <v>0</v>
      </c>
      <c r="F249" s="21">
        <v>289.20999999999998</v>
      </c>
      <c r="G249" s="13" t="e">
        <f t="shared" si="22"/>
        <v>#NAME?</v>
      </c>
      <c r="H249" s="23" t="e">
        <f t="shared" si="23"/>
        <v>#NAME?</v>
      </c>
      <c r="I249" t="e">
        <f t="shared" si="21"/>
        <v>#NAME?</v>
      </c>
      <c r="J249" t="e">
        <f t="shared" si="20"/>
        <v>#NAME?</v>
      </c>
    </row>
    <row r="250" spans="1:10" hidden="1">
      <c r="A250" s="6">
        <v>2012</v>
      </c>
      <c r="B250" s="7" t="s">
        <v>21</v>
      </c>
      <c r="C250" s="7" t="str">
        <f t="shared" si="19"/>
        <v>2012Q4</v>
      </c>
      <c r="D250" s="7" t="s">
        <v>11</v>
      </c>
      <c r="E250" s="18">
        <v>443.58</v>
      </c>
      <c r="F250" s="19">
        <v>1884.62</v>
      </c>
      <c r="G250" s="7" t="e">
        <f t="shared" si="22"/>
        <v>#NAME?</v>
      </c>
      <c r="H250" s="22" t="e">
        <f t="shared" si="23"/>
        <v>#NAME?</v>
      </c>
      <c r="I250" t="e">
        <f t="shared" si="21"/>
        <v>#NAME?</v>
      </c>
      <c r="J250" t="e">
        <f t="shared" si="20"/>
        <v>#NAME?</v>
      </c>
    </row>
    <row r="251" spans="1:10" hidden="1">
      <c r="A251" s="12">
        <v>2012</v>
      </c>
      <c r="B251" s="13" t="s">
        <v>8</v>
      </c>
      <c r="C251" s="13" t="str">
        <f t="shared" si="19"/>
        <v>2012Q3</v>
      </c>
      <c r="D251" s="13" t="s">
        <v>9</v>
      </c>
      <c r="E251" s="20">
        <v>145988.57699999999</v>
      </c>
      <c r="F251" s="21">
        <v>677281.05900000001</v>
      </c>
      <c r="G251" s="13" t="e">
        <f t="shared" si="22"/>
        <v>#NAME?</v>
      </c>
      <c r="H251" s="23" t="e">
        <f t="shared" si="23"/>
        <v>#NAME?</v>
      </c>
      <c r="I251" t="e">
        <f t="shared" si="21"/>
        <v>#NAME?</v>
      </c>
      <c r="J251" t="e">
        <f t="shared" si="20"/>
        <v>#NAME?</v>
      </c>
    </row>
    <row r="252" spans="1:10" hidden="1">
      <c r="A252" s="6">
        <v>2012</v>
      </c>
      <c r="B252" s="7" t="s">
        <v>8</v>
      </c>
      <c r="C252" s="7" t="str">
        <f t="shared" si="19"/>
        <v>2012Q3</v>
      </c>
      <c r="D252" s="7" t="s">
        <v>15</v>
      </c>
      <c r="E252" s="18">
        <v>5581.5263000000004</v>
      </c>
      <c r="F252" s="19">
        <v>8511.1</v>
      </c>
      <c r="G252" s="7" t="e">
        <f t="shared" si="22"/>
        <v>#NAME?</v>
      </c>
      <c r="H252" s="22" t="e">
        <f t="shared" si="23"/>
        <v>#NAME?</v>
      </c>
      <c r="I252" t="e">
        <f t="shared" si="21"/>
        <v>#NAME?</v>
      </c>
      <c r="J252" t="e">
        <f t="shared" si="20"/>
        <v>#NAME?</v>
      </c>
    </row>
    <row r="253" spans="1:10" hidden="1">
      <c r="A253" s="12">
        <v>2012</v>
      </c>
      <c r="B253" s="13" t="s">
        <v>8</v>
      </c>
      <c r="C253" s="13" t="str">
        <f t="shared" si="19"/>
        <v>2012Q3</v>
      </c>
      <c r="D253" s="13" t="s">
        <v>16</v>
      </c>
      <c r="E253" s="20">
        <v>4782.8307999999997</v>
      </c>
      <c r="F253" s="21">
        <v>17860</v>
      </c>
      <c r="G253" s="13" t="e">
        <f t="shared" si="22"/>
        <v>#NAME?</v>
      </c>
      <c r="H253" s="23" t="e">
        <f t="shared" si="23"/>
        <v>#NAME?</v>
      </c>
      <c r="I253" t="e">
        <f t="shared" si="21"/>
        <v>#NAME?</v>
      </c>
      <c r="J253" t="e">
        <f t="shared" si="20"/>
        <v>#NAME?</v>
      </c>
    </row>
    <row r="254" spans="1:10" hidden="1">
      <c r="A254" s="6">
        <v>2012</v>
      </c>
      <c r="B254" s="7" t="s">
        <v>8</v>
      </c>
      <c r="C254" s="7" t="str">
        <f t="shared" si="19"/>
        <v>2012Q3</v>
      </c>
      <c r="D254" s="7" t="s">
        <v>17</v>
      </c>
      <c r="E254" s="18">
        <v>126.5658</v>
      </c>
      <c r="F254" s="19">
        <v>608.73199999999997</v>
      </c>
      <c r="G254" s="7" t="e">
        <f t="shared" si="22"/>
        <v>#NAME?</v>
      </c>
      <c r="H254" s="22" t="e">
        <f t="shared" si="23"/>
        <v>#NAME?</v>
      </c>
      <c r="I254" t="e">
        <f t="shared" si="21"/>
        <v>#NAME?</v>
      </c>
      <c r="J254" t="e">
        <f t="shared" si="20"/>
        <v>#NAME?</v>
      </c>
    </row>
    <row r="255" spans="1:10" hidden="1">
      <c r="A255" s="12">
        <v>2012</v>
      </c>
      <c r="B255" s="13" t="s">
        <v>8</v>
      </c>
      <c r="C255" s="13" t="str">
        <f t="shared" si="19"/>
        <v>2012Q3</v>
      </c>
      <c r="D255" s="13" t="s">
        <v>18</v>
      </c>
      <c r="E255" s="20">
        <v>157.33179999999999</v>
      </c>
      <c r="F255" s="21">
        <v>686.61300000000006</v>
      </c>
      <c r="G255" s="13" t="e">
        <f t="shared" si="22"/>
        <v>#NAME?</v>
      </c>
      <c r="H255" s="23" t="e">
        <f t="shared" si="23"/>
        <v>#NAME?</v>
      </c>
      <c r="I255" t="e">
        <f t="shared" si="21"/>
        <v>#NAME?</v>
      </c>
      <c r="J255" t="e">
        <f t="shared" si="20"/>
        <v>#NAME?</v>
      </c>
    </row>
    <row r="256" spans="1:10" hidden="1">
      <c r="A256" s="6">
        <v>2012</v>
      </c>
      <c r="B256" s="7" t="s">
        <v>8</v>
      </c>
      <c r="C256" s="7" t="str">
        <f t="shared" si="19"/>
        <v>2012Q3</v>
      </c>
      <c r="D256" s="7" t="s">
        <v>22</v>
      </c>
      <c r="E256" s="18">
        <v>447.31560000000002</v>
      </c>
      <c r="F256" s="19">
        <v>3904.4279999999999</v>
      </c>
      <c r="G256" s="7" t="e">
        <f t="shared" si="22"/>
        <v>#NAME?</v>
      </c>
      <c r="H256" s="22" t="e">
        <f t="shared" si="23"/>
        <v>#NAME?</v>
      </c>
      <c r="I256" t="e">
        <f t="shared" si="21"/>
        <v>#NAME?</v>
      </c>
      <c r="J256" t="e">
        <f t="shared" si="20"/>
        <v>#NAME?</v>
      </c>
    </row>
    <row r="257" spans="1:10" hidden="1">
      <c r="A257" s="12">
        <v>2012</v>
      </c>
      <c r="B257" s="13" t="s">
        <v>8</v>
      </c>
      <c r="C257" s="13" t="str">
        <f t="shared" si="19"/>
        <v>2012Q3</v>
      </c>
      <c r="D257" s="13" t="s">
        <v>12</v>
      </c>
      <c r="E257" s="20">
        <v>36.191200000000002</v>
      </c>
      <c r="F257" s="21">
        <v>332.77300000000002</v>
      </c>
      <c r="G257" s="13" t="e">
        <f t="shared" si="22"/>
        <v>#NAME?</v>
      </c>
      <c r="H257" s="23" t="e">
        <f t="shared" si="23"/>
        <v>#NAME?</v>
      </c>
      <c r="I257" t="e">
        <f t="shared" si="21"/>
        <v>#NAME?</v>
      </c>
      <c r="J257" t="e">
        <f t="shared" si="20"/>
        <v>#NAME?</v>
      </c>
    </row>
    <row r="258" spans="1:10" hidden="1">
      <c r="A258" s="6">
        <v>2012</v>
      </c>
      <c r="B258" s="7" t="s">
        <v>8</v>
      </c>
      <c r="C258" s="7" t="str">
        <f t="shared" ref="C258:C321" si="24">CONCATENATE(A258,B258)</f>
        <v>2012Q3</v>
      </c>
      <c r="D258" s="7" t="s">
        <v>13</v>
      </c>
      <c r="E258" s="18">
        <v>0</v>
      </c>
      <c r="F258" s="19">
        <v>355.86200000000002</v>
      </c>
      <c r="G258" s="7" t="e">
        <f t="shared" si="22"/>
        <v>#NAME?</v>
      </c>
      <c r="H258" s="22" t="e">
        <f t="shared" si="23"/>
        <v>#NAME?</v>
      </c>
      <c r="I258" t="e">
        <f t="shared" si="21"/>
        <v>#NAME?</v>
      </c>
      <c r="J258" t="e">
        <f t="shared" ref="J258:J321" si="25">VLOOKUP(D258,Distributors,4,FALSE)</f>
        <v>#NAME?</v>
      </c>
    </row>
    <row r="259" spans="1:10" hidden="1">
      <c r="A259" s="12">
        <v>2012</v>
      </c>
      <c r="B259" s="13" t="s">
        <v>8</v>
      </c>
      <c r="C259" s="13" t="str">
        <f t="shared" si="24"/>
        <v>2012Q3</v>
      </c>
      <c r="D259" s="13" t="s">
        <v>11</v>
      </c>
      <c r="E259" s="20">
        <v>157.94210000000001</v>
      </c>
      <c r="F259" s="21">
        <v>1659.3620000000001</v>
      </c>
      <c r="G259" s="13" t="e">
        <f t="shared" si="22"/>
        <v>#NAME?</v>
      </c>
      <c r="H259" s="23" t="e">
        <f t="shared" si="23"/>
        <v>#NAME?</v>
      </c>
      <c r="I259" t="e">
        <f t="shared" ref="I259:I322" si="26">RIGHT(G259,3)</f>
        <v>#NAME?</v>
      </c>
      <c r="J259" t="e">
        <f t="shared" si="25"/>
        <v>#NAME?</v>
      </c>
    </row>
    <row r="260" spans="1:10" hidden="1">
      <c r="A260" s="6">
        <v>2012</v>
      </c>
      <c r="B260" s="7" t="s">
        <v>19</v>
      </c>
      <c r="C260" s="7" t="str">
        <f t="shared" si="24"/>
        <v>2012Q2</v>
      </c>
      <c r="D260" s="7" t="s">
        <v>9</v>
      </c>
      <c r="E260" s="18">
        <v>151196.40299999999</v>
      </c>
      <c r="F260" s="19">
        <v>656354</v>
      </c>
      <c r="G260" s="7" t="e">
        <f t="shared" si="22"/>
        <v>#NAME?</v>
      </c>
      <c r="H260" s="22" t="e">
        <f t="shared" si="23"/>
        <v>#NAME?</v>
      </c>
      <c r="I260" t="e">
        <f t="shared" si="26"/>
        <v>#NAME?</v>
      </c>
      <c r="J260" t="e">
        <f t="shared" si="25"/>
        <v>#NAME?</v>
      </c>
    </row>
    <row r="261" spans="1:10" hidden="1">
      <c r="A261" s="12">
        <v>2012</v>
      </c>
      <c r="B261" s="13" t="s">
        <v>19</v>
      </c>
      <c r="C261" s="13" t="str">
        <f t="shared" si="24"/>
        <v>2012Q2</v>
      </c>
      <c r="D261" s="13" t="s">
        <v>15</v>
      </c>
      <c r="E261" s="20">
        <v>7724.1135999999997</v>
      </c>
      <c r="F261" s="21">
        <v>11394</v>
      </c>
      <c r="G261" s="13" t="e">
        <f t="shared" si="22"/>
        <v>#NAME?</v>
      </c>
      <c r="H261" s="23" t="e">
        <f t="shared" si="23"/>
        <v>#NAME?</v>
      </c>
      <c r="I261" t="e">
        <f t="shared" si="26"/>
        <v>#NAME?</v>
      </c>
      <c r="J261" t="e">
        <f t="shared" si="25"/>
        <v>#NAME?</v>
      </c>
    </row>
    <row r="262" spans="1:10" hidden="1">
      <c r="A262" s="6">
        <v>2012</v>
      </c>
      <c r="B262" s="7" t="s">
        <v>19</v>
      </c>
      <c r="C262" s="7" t="str">
        <f t="shared" si="24"/>
        <v>2012Q2</v>
      </c>
      <c r="D262" s="7" t="s">
        <v>16</v>
      </c>
      <c r="E262" s="18">
        <v>3776.8186000000001</v>
      </c>
      <c r="F262" s="19">
        <v>12354</v>
      </c>
      <c r="G262" s="7" t="e">
        <f t="shared" si="22"/>
        <v>#NAME?</v>
      </c>
      <c r="H262" s="22" t="e">
        <f t="shared" si="23"/>
        <v>#NAME?</v>
      </c>
      <c r="I262" t="e">
        <f t="shared" si="26"/>
        <v>#NAME?</v>
      </c>
      <c r="J262" t="e">
        <f t="shared" si="25"/>
        <v>#NAME?</v>
      </c>
    </row>
    <row r="263" spans="1:10" hidden="1">
      <c r="A263" s="12">
        <v>2012</v>
      </c>
      <c r="B263" s="13" t="s">
        <v>19</v>
      </c>
      <c r="C263" s="13" t="str">
        <f t="shared" si="24"/>
        <v>2012Q2</v>
      </c>
      <c r="D263" s="13" t="s">
        <v>17</v>
      </c>
      <c r="E263" s="20">
        <v>103.9509</v>
      </c>
      <c r="F263" s="21">
        <v>506</v>
      </c>
      <c r="G263" s="13" t="e">
        <f t="shared" si="22"/>
        <v>#NAME?</v>
      </c>
      <c r="H263" s="23" t="e">
        <f t="shared" si="23"/>
        <v>#NAME?</v>
      </c>
      <c r="I263" t="e">
        <f t="shared" si="26"/>
        <v>#NAME?</v>
      </c>
      <c r="J263" t="e">
        <f t="shared" si="25"/>
        <v>#NAME?</v>
      </c>
    </row>
    <row r="264" spans="1:10" hidden="1">
      <c r="A264" s="6">
        <v>2012</v>
      </c>
      <c r="B264" s="7" t="s">
        <v>19</v>
      </c>
      <c r="C264" s="7" t="str">
        <f t="shared" si="24"/>
        <v>2012Q2</v>
      </c>
      <c r="D264" s="7" t="s">
        <v>18</v>
      </c>
      <c r="E264" s="18">
        <v>111.051</v>
      </c>
      <c r="F264" s="19">
        <v>453.34100000000001</v>
      </c>
      <c r="G264" s="7" t="e">
        <f t="shared" si="22"/>
        <v>#NAME?</v>
      </c>
      <c r="H264" s="22" t="e">
        <f t="shared" si="23"/>
        <v>#NAME?</v>
      </c>
      <c r="I264" t="e">
        <f t="shared" si="26"/>
        <v>#NAME?</v>
      </c>
      <c r="J264" t="e">
        <f t="shared" si="25"/>
        <v>#NAME?</v>
      </c>
    </row>
    <row r="265" spans="1:10" hidden="1">
      <c r="A265" s="12">
        <v>2012</v>
      </c>
      <c r="B265" s="13" t="s">
        <v>19</v>
      </c>
      <c r="C265" s="13" t="str">
        <f t="shared" si="24"/>
        <v>2012Q2</v>
      </c>
      <c r="D265" s="13" t="s">
        <v>22</v>
      </c>
      <c r="E265" s="20">
        <v>454.42579999999998</v>
      </c>
      <c r="F265" s="21">
        <v>4468.4380000000001</v>
      </c>
      <c r="G265" s="13" t="e">
        <f t="shared" si="22"/>
        <v>#NAME?</v>
      </c>
      <c r="H265" s="23" t="e">
        <f t="shared" si="23"/>
        <v>#NAME?</v>
      </c>
      <c r="I265" t="e">
        <f t="shared" si="26"/>
        <v>#NAME?</v>
      </c>
      <c r="J265" t="e">
        <f t="shared" si="25"/>
        <v>#NAME?</v>
      </c>
    </row>
    <row r="266" spans="1:10" hidden="1">
      <c r="A266" s="6">
        <v>2012</v>
      </c>
      <c r="B266" s="7" t="s">
        <v>19</v>
      </c>
      <c r="C266" s="7" t="str">
        <f t="shared" si="24"/>
        <v>2012Q2</v>
      </c>
      <c r="D266" s="7" t="s">
        <v>12</v>
      </c>
      <c r="E266" s="18">
        <v>33.6327</v>
      </c>
      <c r="F266" s="19">
        <v>330.70400000000001</v>
      </c>
      <c r="G266" s="7" t="e">
        <f t="shared" si="22"/>
        <v>#NAME?</v>
      </c>
      <c r="H266" s="22" t="e">
        <f t="shared" si="23"/>
        <v>#NAME?</v>
      </c>
      <c r="I266" t="e">
        <f t="shared" si="26"/>
        <v>#NAME?</v>
      </c>
      <c r="J266" t="e">
        <f t="shared" si="25"/>
        <v>#NAME?</v>
      </c>
    </row>
    <row r="267" spans="1:10" hidden="1">
      <c r="A267" s="12">
        <v>2012</v>
      </c>
      <c r="B267" s="13" t="s">
        <v>19</v>
      </c>
      <c r="C267" s="13" t="str">
        <f t="shared" si="24"/>
        <v>2012Q2</v>
      </c>
      <c r="D267" s="13" t="s">
        <v>13</v>
      </c>
      <c r="E267" s="20">
        <v>0</v>
      </c>
      <c r="F267" s="21">
        <v>334.17599999999999</v>
      </c>
      <c r="G267" s="13" t="e">
        <f t="shared" si="22"/>
        <v>#NAME?</v>
      </c>
      <c r="H267" s="23" t="e">
        <f t="shared" si="23"/>
        <v>#NAME?</v>
      </c>
      <c r="I267" t="e">
        <f t="shared" si="26"/>
        <v>#NAME?</v>
      </c>
      <c r="J267" t="e">
        <f t="shared" si="25"/>
        <v>#NAME?</v>
      </c>
    </row>
    <row r="268" spans="1:10" hidden="1">
      <c r="A268" s="6">
        <v>2012</v>
      </c>
      <c r="B268" s="7" t="s">
        <v>19</v>
      </c>
      <c r="C268" s="7" t="str">
        <f t="shared" si="24"/>
        <v>2012Q2</v>
      </c>
      <c r="D268" s="7" t="s">
        <v>11</v>
      </c>
      <c r="E268" s="18">
        <v>128.40170000000001</v>
      </c>
      <c r="F268" s="19">
        <v>1242.55</v>
      </c>
      <c r="G268" s="7" t="e">
        <f t="shared" si="22"/>
        <v>#NAME?</v>
      </c>
      <c r="H268" s="22" t="e">
        <f t="shared" si="23"/>
        <v>#NAME?</v>
      </c>
      <c r="I268" t="e">
        <f t="shared" si="26"/>
        <v>#NAME?</v>
      </c>
      <c r="J268" t="e">
        <f t="shared" si="25"/>
        <v>#NAME?</v>
      </c>
    </row>
    <row r="269" spans="1:10" hidden="1">
      <c r="A269" s="12">
        <v>2012</v>
      </c>
      <c r="B269" s="13" t="s">
        <v>20</v>
      </c>
      <c r="C269" s="13" t="str">
        <f t="shared" si="24"/>
        <v>2012Q1</v>
      </c>
      <c r="D269" s="13" t="s">
        <v>9</v>
      </c>
      <c r="E269" s="20">
        <v>114044.50199999999</v>
      </c>
      <c r="F269" s="21">
        <v>598593.14399999997</v>
      </c>
      <c r="G269" s="13" t="e">
        <f t="shared" si="22"/>
        <v>#NAME?</v>
      </c>
      <c r="H269" s="23" t="e">
        <f t="shared" si="23"/>
        <v>#NAME?</v>
      </c>
      <c r="I269" t="e">
        <f t="shared" si="26"/>
        <v>#NAME?</v>
      </c>
      <c r="J269" t="e">
        <f t="shared" si="25"/>
        <v>#NAME?</v>
      </c>
    </row>
    <row r="270" spans="1:10" hidden="1">
      <c r="A270" s="6">
        <v>2012</v>
      </c>
      <c r="B270" s="7" t="s">
        <v>20</v>
      </c>
      <c r="C270" s="7" t="str">
        <f t="shared" si="24"/>
        <v>2012Q1</v>
      </c>
      <c r="D270" s="7" t="s">
        <v>15</v>
      </c>
      <c r="E270" s="18">
        <v>4822.6970000000001</v>
      </c>
      <c r="F270" s="19">
        <v>7322.75</v>
      </c>
      <c r="G270" s="7" t="e">
        <f t="shared" si="22"/>
        <v>#NAME?</v>
      </c>
      <c r="H270" s="22" t="e">
        <f t="shared" si="23"/>
        <v>#NAME?</v>
      </c>
      <c r="I270" t="e">
        <f t="shared" si="26"/>
        <v>#NAME?</v>
      </c>
      <c r="J270" t="e">
        <f t="shared" si="25"/>
        <v>#NAME?</v>
      </c>
    </row>
    <row r="271" spans="1:10" hidden="1">
      <c r="A271" s="12">
        <v>2012</v>
      </c>
      <c r="B271" s="13" t="s">
        <v>20</v>
      </c>
      <c r="C271" s="13" t="str">
        <f t="shared" si="24"/>
        <v>2012Q1</v>
      </c>
      <c r="D271" s="13" t="s">
        <v>16</v>
      </c>
      <c r="E271" s="20">
        <v>4109.8167999999996</v>
      </c>
      <c r="F271" s="21">
        <v>13777</v>
      </c>
      <c r="G271" s="13" t="e">
        <f t="shared" si="22"/>
        <v>#NAME?</v>
      </c>
      <c r="H271" s="23" t="e">
        <f t="shared" si="23"/>
        <v>#NAME?</v>
      </c>
      <c r="I271" t="e">
        <f t="shared" si="26"/>
        <v>#NAME?</v>
      </c>
      <c r="J271" t="e">
        <f t="shared" si="25"/>
        <v>#NAME?</v>
      </c>
    </row>
    <row r="272" spans="1:10" hidden="1">
      <c r="A272" s="6">
        <v>2012</v>
      </c>
      <c r="B272" s="7" t="s">
        <v>20</v>
      </c>
      <c r="C272" s="7" t="str">
        <f t="shared" si="24"/>
        <v>2012Q1</v>
      </c>
      <c r="D272" s="7" t="s">
        <v>17</v>
      </c>
      <c r="E272" s="18">
        <v>110.1735</v>
      </c>
      <c r="F272" s="19">
        <v>553.83600000000001</v>
      </c>
      <c r="G272" s="7" t="e">
        <f t="shared" si="22"/>
        <v>#NAME?</v>
      </c>
      <c r="H272" s="22" t="e">
        <f t="shared" si="23"/>
        <v>#NAME?</v>
      </c>
      <c r="I272" t="e">
        <f t="shared" si="26"/>
        <v>#NAME?</v>
      </c>
      <c r="J272" t="e">
        <f t="shared" si="25"/>
        <v>#NAME?</v>
      </c>
    </row>
    <row r="273" spans="1:10" hidden="1">
      <c r="A273" s="12">
        <v>2012</v>
      </c>
      <c r="B273" s="13" t="s">
        <v>20</v>
      </c>
      <c r="C273" s="13" t="str">
        <f t="shared" si="24"/>
        <v>2012Q1</v>
      </c>
      <c r="D273" s="13" t="s">
        <v>18</v>
      </c>
      <c r="E273" s="20">
        <v>106.226</v>
      </c>
      <c r="F273" s="21">
        <v>366.73399999999998</v>
      </c>
      <c r="G273" s="13" t="e">
        <f t="shared" si="22"/>
        <v>#NAME?</v>
      </c>
      <c r="H273" s="23" t="e">
        <f t="shared" si="23"/>
        <v>#NAME?</v>
      </c>
      <c r="I273" t="e">
        <f t="shared" si="26"/>
        <v>#NAME?</v>
      </c>
      <c r="J273" t="e">
        <f t="shared" si="25"/>
        <v>#NAME?</v>
      </c>
    </row>
    <row r="274" spans="1:10" hidden="1">
      <c r="A274" s="6">
        <v>2012</v>
      </c>
      <c r="B274" s="7" t="s">
        <v>20</v>
      </c>
      <c r="C274" s="7" t="str">
        <f t="shared" si="24"/>
        <v>2012Q1</v>
      </c>
      <c r="D274" s="7" t="s">
        <v>22</v>
      </c>
      <c r="E274" s="18">
        <v>341.55130000000003</v>
      </c>
      <c r="F274" s="19">
        <v>3358.277</v>
      </c>
      <c r="G274" s="7" t="e">
        <f t="shared" si="22"/>
        <v>#NAME?</v>
      </c>
      <c r="H274" s="22" t="e">
        <f t="shared" si="23"/>
        <v>#NAME?</v>
      </c>
      <c r="I274" t="e">
        <f t="shared" si="26"/>
        <v>#NAME?</v>
      </c>
      <c r="J274" t="e">
        <f t="shared" si="25"/>
        <v>#NAME?</v>
      </c>
    </row>
    <row r="275" spans="1:10" hidden="1">
      <c r="A275" s="12">
        <v>2012</v>
      </c>
      <c r="B275" s="13" t="s">
        <v>20</v>
      </c>
      <c r="C275" s="13" t="str">
        <f t="shared" si="24"/>
        <v>2012Q1</v>
      </c>
      <c r="D275" s="13" t="s">
        <v>12</v>
      </c>
      <c r="E275" s="20">
        <v>32.536200000000001</v>
      </c>
      <c r="F275" s="21">
        <v>319.923</v>
      </c>
      <c r="G275" s="13" t="e">
        <f t="shared" si="22"/>
        <v>#NAME?</v>
      </c>
      <c r="H275" s="23" t="e">
        <f t="shared" si="23"/>
        <v>#NAME?</v>
      </c>
      <c r="I275" t="e">
        <f t="shared" si="26"/>
        <v>#NAME?</v>
      </c>
      <c r="J275" t="e">
        <f t="shared" si="25"/>
        <v>#NAME?</v>
      </c>
    </row>
    <row r="276" spans="1:10" hidden="1">
      <c r="A276" s="6">
        <v>2012</v>
      </c>
      <c r="B276" s="7" t="s">
        <v>20</v>
      </c>
      <c r="C276" s="7" t="str">
        <f t="shared" si="24"/>
        <v>2012Q1</v>
      </c>
      <c r="D276" s="7" t="s">
        <v>13</v>
      </c>
      <c r="E276" s="18">
        <v>0</v>
      </c>
      <c r="F276" s="19">
        <v>268.71100000000001</v>
      </c>
      <c r="G276" s="7" t="e">
        <f t="shared" si="22"/>
        <v>#NAME?</v>
      </c>
      <c r="H276" s="22" t="e">
        <f t="shared" si="23"/>
        <v>#NAME?</v>
      </c>
      <c r="I276" t="e">
        <f t="shared" si="26"/>
        <v>#NAME?</v>
      </c>
      <c r="J276" t="e">
        <f t="shared" si="25"/>
        <v>#NAME?</v>
      </c>
    </row>
    <row r="277" spans="1:10" hidden="1">
      <c r="A277" s="12">
        <v>2012</v>
      </c>
      <c r="B277" s="13" t="s">
        <v>20</v>
      </c>
      <c r="C277" s="13" t="str">
        <f t="shared" si="24"/>
        <v>2012Q1</v>
      </c>
      <c r="D277" s="13" t="s">
        <v>11</v>
      </c>
      <c r="E277" s="20">
        <v>149.04519999999999</v>
      </c>
      <c r="F277" s="21">
        <v>1465.538</v>
      </c>
      <c r="G277" s="13" t="e">
        <f t="shared" si="22"/>
        <v>#NAME?</v>
      </c>
      <c r="H277" s="23" t="e">
        <f t="shared" si="23"/>
        <v>#NAME?</v>
      </c>
      <c r="I277" t="e">
        <f t="shared" si="26"/>
        <v>#NAME?</v>
      </c>
      <c r="J277" t="e">
        <f t="shared" si="25"/>
        <v>#NAME?</v>
      </c>
    </row>
    <row r="278" spans="1:10" hidden="1">
      <c r="A278" s="6">
        <v>2011</v>
      </c>
      <c r="B278" s="7" t="s">
        <v>21</v>
      </c>
      <c r="C278" s="7" t="str">
        <f t="shared" si="24"/>
        <v>2011Q4</v>
      </c>
      <c r="D278" s="7" t="s">
        <v>9</v>
      </c>
      <c r="E278" s="18">
        <v>162293.68599999999</v>
      </c>
      <c r="F278" s="19">
        <v>576284.46</v>
      </c>
      <c r="G278" s="7" t="e">
        <f t="shared" ref="G278:G341" si="27">VLOOKUP(D278,Distributors,2,FALSE)</f>
        <v>#NAME?</v>
      </c>
      <c r="H278" s="22" t="e">
        <f t="shared" ref="H278:H341" si="28">VLOOKUP(D278,Distributors,3,FALSE)</f>
        <v>#NAME?</v>
      </c>
      <c r="I278" t="e">
        <f t="shared" si="26"/>
        <v>#NAME?</v>
      </c>
      <c r="J278" t="e">
        <f t="shared" si="25"/>
        <v>#NAME?</v>
      </c>
    </row>
    <row r="279" spans="1:10" hidden="1">
      <c r="A279" s="12">
        <v>2011</v>
      </c>
      <c r="B279" s="13" t="s">
        <v>21</v>
      </c>
      <c r="C279" s="13" t="str">
        <f t="shared" si="24"/>
        <v>2011Q4</v>
      </c>
      <c r="D279" s="13" t="s">
        <v>15</v>
      </c>
      <c r="E279" s="20">
        <v>5478.7101700000003</v>
      </c>
      <c r="F279" s="21">
        <v>8795.85</v>
      </c>
      <c r="G279" s="13" t="e">
        <f t="shared" si="27"/>
        <v>#NAME?</v>
      </c>
      <c r="H279" s="23" t="e">
        <f t="shared" si="28"/>
        <v>#NAME?</v>
      </c>
      <c r="I279" t="e">
        <f t="shared" si="26"/>
        <v>#NAME?</v>
      </c>
      <c r="J279" t="e">
        <f t="shared" si="25"/>
        <v>#NAME?</v>
      </c>
    </row>
    <row r="280" spans="1:10" hidden="1">
      <c r="A280" s="6">
        <v>2011</v>
      </c>
      <c r="B280" s="7" t="s">
        <v>21</v>
      </c>
      <c r="C280" s="7" t="str">
        <f t="shared" si="24"/>
        <v>2011Q4</v>
      </c>
      <c r="D280" s="7" t="s">
        <v>16</v>
      </c>
      <c r="E280" s="18">
        <v>4192.7546400000001</v>
      </c>
      <c r="F280" s="19">
        <v>12173</v>
      </c>
      <c r="G280" s="7" t="e">
        <f t="shared" si="27"/>
        <v>#NAME?</v>
      </c>
      <c r="H280" s="22" t="e">
        <f t="shared" si="28"/>
        <v>#NAME?</v>
      </c>
      <c r="I280" t="e">
        <f t="shared" si="26"/>
        <v>#NAME?</v>
      </c>
      <c r="J280" t="e">
        <f t="shared" si="25"/>
        <v>#NAME?</v>
      </c>
    </row>
    <row r="281" spans="1:10" hidden="1">
      <c r="A281" s="12">
        <v>2011</v>
      </c>
      <c r="B281" s="13" t="s">
        <v>21</v>
      </c>
      <c r="C281" s="13" t="str">
        <f t="shared" si="24"/>
        <v>2011Q4</v>
      </c>
      <c r="D281" s="13" t="s">
        <v>17</v>
      </c>
      <c r="E281" s="20">
        <v>162.43405000000001</v>
      </c>
      <c r="F281" s="21">
        <v>795.89</v>
      </c>
      <c r="G281" s="13" t="e">
        <f t="shared" si="27"/>
        <v>#NAME?</v>
      </c>
      <c r="H281" s="23" t="e">
        <f t="shared" si="28"/>
        <v>#NAME?</v>
      </c>
      <c r="I281" t="e">
        <f t="shared" si="26"/>
        <v>#NAME?</v>
      </c>
      <c r="J281" t="e">
        <f t="shared" si="25"/>
        <v>#NAME?</v>
      </c>
    </row>
    <row r="282" spans="1:10" hidden="1">
      <c r="A282" s="6">
        <v>2011</v>
      </c>
      <c r="B282" s="7" t="s">
        <v>21</v>
      </c>
      <c r="C282" s="7" t="str">
        <f t="shared" si="24"/>
        <v>2011Q4</v>
      </c>
      <c r="D282" s="7" t="s">
        <v>18</v>
      </c>
      <c r="E282" s="18">
        <v>208.86125999999999</v>
      </c>
      <c r="F282" s="19">
        <v>633.45899999999995</v>
      </c>
      <c r="G282" s="7" t="e">
        <f t="shared" si="27"/>
        <v>#NAME?</v>
      </c>
      <c r="H282" s="22" t="e">
        <f t="shared" si="28"/>
        <v>#NAME?</v>
      </c>
      <c r="I282" t="e">
        <f t="shared" si="26"/>
        <v>#NAME?</v>
      </c>
      <c r="J282" t="e">
        <f t="shared" si="25"/>
        <v>#NAME?</v>
      </c>
    </row>
    <row r="283" spans="1:10" hidden="1">
      <c r="A283" s="12">
        <v>2011</v>
      </c>
      <c r="B283" s="13" t="s">
        <v>21</v>
      </c>
      <c r="C283" s="13" t="str">
        <f t="shared" si="24"/>
        <v>2011Q4</v>
      </c>
      <c r="D283" s="13" t="s">
        <v>22</v>
      </c>
      <c r="E283" s="20">
        <v>273.57826999999997</v>
      </c>
      <c r="F283" s="21">
        <v>3723.22</v>
      </c>
      <c r="G283" s="13" t="e">
        <f t="shared" si="27"/>
        <v>#NAME?</v>
      </c>
      <c r="H283" s="23" t="e">
        <f t="shared" si="28"/>
        <v>#NAME?</v>
      </c>
      <c r="I283" t="e">
        <f t="shared" si="26"/>
        <v>#NAME?</v>
      </c>
      <c r="J283" t="e">
        <f t="shared" si="25"/>
        <v>#NAME?</v>
      </c>
    </row>
    <row r="284" spans="1:10" hidden="1">
      <c r="A284" s="6">
        <v>2011</v>
      </c>
      <c r="B284" s="7" t="s">
        <v>21</v>
      </c>
      <c r="C284" s="7" t="str">
        <f t="shared" si="24"/>
        <v>2011Q4</v>
      </c>
      <c r="D284" s="7" t="s">
        <v>12</v>
      </c>
      <c r="E284" s="18">
        <v>47.104543</v>
      </c>
      <c r="F284" s="19">
        <v>309.875</v>
      </c>
      <c r="G284" s="7" t="e">
        <f t="shared" si="27"/>
        <v>#NAME?</v>
      </c>
      <c r="H284" s="22" t="e">
        <f t="shared" si="28"/>
        <v>#NAME?</v>
      </c>
      <c r="I284" t="e">
        <f t="shared" si="26"/>
        <v>#NAME?</v>
      </c>
      <c r="J284" t="e">
        <f t="shared" si="25"/>
        <v>#NAME?</v>
      </c>
    </row>
    <row r="285" spans="1:10" hidden="1">
      <c r="A285" s="12">
        <v>2011</v>
      </c>
      <c r="B285" s="13" t="s">
        <v>21</v>
      </c>
      <c r="C285" s="13" t="str">
        <f t="shared" si="24"/>
        <v>2011Q4</v>
      </c>
      <c r="D285" s="13" t="s">
        <v>13</v>
      </c>
      <c r="E285" s="20">
        <v>0</v>
      </c>
      <c r="F285" s="21">
        <v>251.93100000000001</v>
      </c>
      <c r="G285" s="13" t="e">
        <f t="shared" si="27"/>
        <v>#NAME?</v>
      </c>
      <c r="H285" s="23" t="e">
        <f t="shared" si="28"/>
        <v>#NAME?</v>
      </c>
      <c r="I285" t="e">
        <f t="shared" si="26"/>
        <v>#NAME?</v>
      </c>
      <c r="J285" t="e">
        <f t="shared" si="25"/>
        <v>#NAME?</v>
      </c>
    </row>
    <row r="286" spans="1:10" hidden="1">
      <c r="A286" s="6">
        <v>2011</v>
      </c>
      <c r="B286" s="7" t="s">
        <v>21</v>
      </c>
      <c r="C286" s="7" t="str">
        <f t="shared" si="24"/>
        <v>2011Q4</v>
      </c>
      <c r="D286" s="7" t="s">
        <v>11</v>
      </c>
      <c r="E286" s="18">
        <v>219.23313999999999</v>
      </c>
      <c r="F286" s="19">
        <v>1474.8969999999999</v>
      </c>
      <c r="G286" s="7" t="e">
        <f t="shared" si="27"/>
        <v>#NAME?</v>
      </c>
      <c r="H286" s="22" t="e">
        <f t="shared" si="28"/>
        <v>#NAME?</v>
      </c>
      <c r="I286" t="e">
        <f t="shared" si="26"/>
        <v>#NAME?</v>
      </c>
      <c r="J286" t="e">
        <f t="shared" si="25"/>
        <v>#NAME?</v>
      </c>
    </row>
    <row r="287" spans="1:10" hidden="1">
      <c r="A287" s="12">
        <v>2011</v>
      </c>
      <c r="B287" s="13" t="s">
        <v>8</v>
      </c>
      <c r="C287" s="13" t="str">
        <f t="shared" si="24"/>
        <v>2011Q3</v>
      </c>
      <c r="D287" s="13" t="s">
        <v>9</v>
      </c>
      <c r="E287" s="20">
        <v>163844.44200000001</v>
      </c>
      <c r="F287" s="21">
        <v>595950.00399999996</v>
      </c>
      <c r="G287" s="13" t="e">
        <f t="shared" si="27"/>
        <v>#NAME?</v>
      </c>
      <c r="H287" s="23" t="e">
        <f t="shared" si="28"/>
        <v>#NAME?</v>
      </c>
      <c r="I287" t="e">
        <f t="shared" si="26"/>
        <v>#NAME?</v>
      </c>
      <c r="J287" t="e">
        <f t="shared" si="25"/>
        <v>#NAME?</v>
      </c>
    </row>
    <row r="288" spans="1:10" hidden="1">
      <c r="A288" s="6">
        <v>2011</v>
      </c>
      <c r="B288" s="7" t="s">
        <v>8</v>
      </c>
      <c r="C288" s="7" t="str">
        <f t="shared" si="24"/>
        <v>2011Q3</v>
      </c>
      <c r="D288" s="7" t="s">
        <v>15</v>
      </c>
      <c r="E288" s="18">
        <v>5229.009384</v>
      </c>
      <c r="F288" s="19">
        <v>8292.2000000000007</v>
      </c>
      <c r="G288" s="7" t="e">
        <f t="shared" si="27"/>
        <v>#NAME?</v>
      </c>
      <c r="H288" s="22" t="e">
        <f t="shared" si="28"/>
        <v>#NAME?</v>
      </c>
      <c r="I288" t="e">
        <f t="shared" si="26"/>
        <v>#NAME?</v>
      </c>
      <c r="J288" t="e">
        <f t="shared" si="25"/>
        <v>#NAME?</v>
      </c>
    </row>
    <row r="289" spans="1:10" hidden="1">
      <c r="A289" s="12">
        <v>2011</v>
      </c>
      <c r="B289" s="13" t="s">
        <v>8</v>
      </c>
      <c r="C289" s="13" t="str">
        <f t="shared" si="24"/>
        <v>2011Q3</v>
      </c>
      <c r="D289" s="13" t="s">
        <v>16</v>
      </c>
      <c r="E289" s="20">
        <v>6424.8697000000002</v>
      </c>
      <c r="F289" s="21">
        <v>13947</v>
      </c>
      <c r="G289" s="13" t="e">
        <f t="shared" si="27"/>
        <v>#NAME?</v>
      </c>
      <c r="H289" s="23" t="e">
        <f t="shared" si="28"/>
        <v>#NAME?</v>
      </c>
      <c r="I289" t="e">
        <f t="shared" si="26"/>
        <v>#NAME?</v>
      </c>
      <c r="J289" t="e">
        <f t="shared" si="25"/>
        <v>#NAME?</v>
      </c>
    </row>
    <row r="290" spans="1:10" hidden="1">
      <c r="A290" s="6">
        <v>2011</v>
      </c>
      <c r="B290" s="7" t="s">
        <v>8</v>
      </c>
      <c r="C290" s="7" t="str">
        <f t="shared" si="24"/>
        <v>2011Q3</v>
      </c>
      <c r="D290" s="7" t="s">
        <v>17</v>
      </c>
      <c r="E290" s="18">
        <v>275.656002</v>
      </c>
      <c r="F290" s="19">
        <v>1308</v>
      </c>
      <c r="G290" s="7" t="e">
        <f t="shared" si="27"/>
        <v>#NAME?</v>
      </c>
      <c r="H290" s="22" t="e">
        <f t="shared" si="28"/>
        <v>#NAME?</v>
      </c>
      <c r="I290" t="e">
        <f t="shared" si="26"/>
        <v>#NAME?</v>
      </c>
      <c r="J290" t="e">
        <f t="shared" si="25"/>
        <v>#NAME?</v>
      </c>
    </row>
    <row r="291" spans="1:10" hidden="1">
      <c r="A291" s="12">
        <v>2011</v>
      </c>
      <c r="B291" s="13" t="s">
        <v>8</v>
      </c>
      <c r="C291" s="13" t="str">
        <f t="shared" si="24"/>
        <v>2011Q3</v>
      </c>
      <c r="D291" s="13" t="s">
        <v>18</v>
      </c>
      <c r="E291" s="20">
        <v>120.89646</v>
      </c>
      <c r="F291" s="21">
        <v>297.084</v>
      </c>
      <c r="G291" s="13" t="e">
        <f t="shared" si="27"/>
        <v>#NAME?</v>
      </c>
      <c r="H291" s="23" t="e">
        <f t="shared" si="28"/>
        <v>#NAME?</v>
      </c>
      <c r="I291" t="e">
        <f t="shared" si="26"/>
        <v>#NAME?</v>
      </c>
      <c r="J291" t="e">
        <f t="shared" si="25"/>
        <v>#NAME?</v>
      </c>
    </row>
    <row r="292" spans="1:10" hidden="1">
      <c r="A292" s="6">
        <v>2011</v>
      </c>
      <c r="B292" s="7" t="s">
        <v>8</v>
      </c>
      <c r="C292" s="7" t="str">
        <f t="shared" si="24"/>
        <v>2011Q3</v>
      </c>
      <c r="D292" s="7" t="s">
        <v>22</v>
      </c>
      <c r="E292" s="18">
        <v>258.64366200000001</v>
      </c>
      <c r="F292" s="19">
        <v>3398.913</v>
      </c>
      <c r="G292" s="7" t="e">
        <f t="shared" si="27"/>
        <v>#NAME?</v>
      </c>
      <c r="H292" s="22" t="e">
        <f t="shared" si="28"/>
        <v>#NAME?</v>
      </c>
      <c r="I292" t="e">
        <f t="shared" si="26"/>
        <v>#NAME?</v>
      </c>
      <c r="J292" t="e">
        <f t="shared" si="25"/>
        <v>#NAME?</v>
      </c>
    </row>
    <row r="293" spans="1:10" hidden="1">
      <c r="A293" s="12">
        <v>2011</v>
      </c>
      <c r="B293" s="13" t="s">
        <v>8</v>
      </c>
      <c r="C293" s="13" t="str">
        <f t="shared" si="24"/>
        <v>2011Q3</v>
      </c>
      <c r="D293" s="13" t="s">
        <v>12</v>
      </c>
      <c r="E293" s="20">
        <v>38.892209999999999</v>
      </c>
      <c r="F293" s="21">
        <v>260</v>
      </c>
      <c r="G293" s="13" t="e">
        <f t="shared" si="27"/>
        <v>#NAME?</v>
      </c>
      <c r="H293" s="23" t="e">
        <f t="shared" si="28"/>
        <v>#NAME?</v>
      </c>
      <c r="I293" t="e">
        <f t="shared" si="26"/>
        <v>#NAME?</v>
      </c>
      <c r="J293" t="e">
        <f t="shared" si="25"/>
        <v>#NAME?</v>
      </c>
    </row>
    <row r="294" spans="1:10" hidden="1">
      <c r="A294" s="6">
        <v>2011</v>
      </c>
      <c r="B294" s="7" t="s">
        <v>8</v>
      </c>
      <c r="C294" s="7" t="str">
        <f t="shared" si="24"/>
        <v>2011Q3</v>
      </c>
      <c r="D294" s="7" t="s">
        <v>13</v>
      </c>
      <c r="E294" s="18">
        <v>0</v>
      </c>
      <c r="F294" s="19">
        <v>235.64</v>
      </c>
      <c r="G294" s="7" t="e">
        <f t="shared" si="27"/>
        <v>#NAME?</v>
      </c>
      <c r="H294" s="22" t="e">
        <f t="shared" si="28"/>
        <v>#NAME?</v>
      </c>
      <c r="I294" t="e">
        <f t="shared" si="26"/>
        <v>#NAME?</v>
      </c>
      <c r="J294" t="e">
        <f t="shared" si="25"/>
        <v>#NAME?</v>
      </c>
    </row>
    <row r="295" spans="1:10" hidden="1">
      <c r="A295" s="12">
        <v>2011</v>
      </c>
      <c r="B295" s="13" t="s">
        <v>8</v>
      </c>
      <c r="C295" s="13" t="str">
        <f t="shared" si="24"/>
        <v>2011Q3</v>
      </c>
      <c r="D295" s="13" t="s">
        <v>11</v>
      </c>
      <c r="E295" s="20">
        <v>124.89</v>
      </c>
      <c r="F295" s="21">
        <v>836.45799999999997</v>
      </c>
      <c r="G295" s="13" t="e">
        <f t="shared" si="27"/>
        <v>#NAME?</v>
      </c>
      <c r="H295" s="23" t="e">
        <f t="shared" si="28"/>
        <v>#NAME?</v>
      </c>
      <c r="I295" t="e">
        <f t="shared" si="26"/>
        <v>#NAME?</v>
      </c>
      <c r="J295" t="e">
        <f t="shared" si="25"/>
        <v>#NAME?</v>
      </c>
    </row>
    <row r="296" spans="1:10" hidden="1">
      <c r="A296" s="6">
        <v>2011</v>
      </c>
      <c r="B296" s="7" t="s">
        <v>19</v>
      </c>
      <c r="C296" s="7" t="str">
        <f t="shared" si="24"/>
        <v>2011Q2</v>
      </c>
      <c r="D296" s="7" t="s">
        <v>9</v>
      </c>
      <c r="E296" s="18">
        <v>188749.30360000001</v>
      </c>
      <c r="F296" s="19">
        <v>611510.1</v>
      </c>
      <c r="G296" s="7" t="e">
        <f t="shared" si="27"/>
        <v>#NAME?</v>
      </c>
      <c r="H296" s="22" t="e">
        <f t="shared" si="28"/>
        <v>#NAME?</v>
      </c>
      <c r="I296" t="e">
        <f t="shared" si="26"/>
        <v>#NAME?</v>
      </c>
      <c r="J296" t="e">
        <f t="shared" si="25"/>
        <v>#NAME?</v>
      </c>
    </row>
    <row r="297" spans="1:10" hidden="1">
      <c r="A297" s="12">
        <v>2011</v>
      </c>
      <c r="B297" s="13" t="s">
        <v>19</v>
      </c>
      <c r="C297" s="13" t="str">
        <f t="shared" si="24"/>
        <v>2011Q2</v>
      </c>
      <c r="D297" s="13" t="s">
        <v>15</v>
      </c>
      <c r="E297" s="20">
        <v>5037.0764479999998</v>
      </c>
      <c r="F297" s="21">
        <v>8572</v>
      </c>
      <c r="G297" s="13" t="e">
        <f t="shared" si="27"/>
        <v>#NAME?</v>
      </c>
      <c r="H297" s="23" t="e">
        <f t="shared" si="28"/>
        <v>#NAME?</v>
      </c>
      <c r="I297" t="e">
        <f t="shared" si="26"/>
        <v>#NAME?</v>
      </c>
      <c r="J297" t="e">
        <f t="shared" si="25"/>
        <v>#NAME?</v>
      </c>
    </row>
    <row r="298" spans="1:10" hidden="1">
      <c r="A298" s="6">
        <v>2011</v>
      </c>
      <c r="B298" s="7" t="s">
        <v>19</v>
      </c>
      <c r="C298" s="7" t="str">
        <f t="shared" si="24"/>
        <v>2011Q2</v>
      </c>
      <c r="D298" s="7" t="s">
        <v>16</v>
      </c>
      <c r="E298" s="18">
        <v>5813.0629499999995</v>
      </c>
      <c r="F298" s="19">
        <v>11915.714</v>
      </c>
      <c r="G298" s="7" t="e">
        <f t="shared" si="27"/>
        <v>#NAME?</v>
      </c>
      <c r="H298" s="22" t="e">
        <f t="shared" si="28"/>
        <v>#NAME?</v>
      </c>
      <c r="I298" t="e">
        <f t="shared" si="26"/>
        <v>#NAME?</v>
      </c>
      <c r="J298" t="e">
        <f t="shared" si="25"/>
        <v>#NAME?</v>
      </c>
    </row>
    <row r="299" spans="1:10" hidden="1">
      <c r="A299" s="12">
        <v>2011</v>
      </c>
      <c r="B299" s="13" t="s">
        <v>19</v>
      </c>
      <c r="C299" s="13" t="str">
        <f t="shared" si="24"/>
        <v>2011Q2</v>
      </c>
      <c r="D299" s="13" t="s">
        <v>17</v>
      </c>
      <c r="E299" s="20">
        <v>188.02916999999999</v>
      </c>
      <c r="F299" s="21">
        <v>574</v>
      </c>
      <c r="G299" s="13" t="e">
        <f t="shared" si="27"/>
        <v>#NAME?</v>
      </c>
      <c r="H299" s="23" t="e">
        <f t="shared" si="28"/>
        <v>#NAME?</v>
      </c>
      <c r="I299" t="e">
        <f t="shared" si="26"/>
        <v>#NAME?</v>
      </c>
      <c r="J299" t="e">
        <f t="shared" si="25"/>
        <v>#NAME?</v>
      </c>
    </row>
    <row r="300" spans="1:10" hidden="1">
      <c r="A300" s="6">
        <v>2011</v>
      </c>
      <c r="B300" s="7" t="s">
        <v>19</v>
      </c>
      <c r="C300" s="7" t="str">
        <f t="shared" si="24"/>
        <v>2011Q2</v>
      </c>
      <c r="D300" s="7" t="s">
        <v>18</v>
      </c>
      <c r="E300" s="18">
        <v>153.12801099999999</v>
      </c>
      <c r="F300" s="19">
        <v>621.70100000000002</v>
      </c>
      <c r="G300" s="7" t="e">
        <f t="shared" si="27"/>
        <v>#NAME?</v>
      </c>
      <c r="H300" s="22" t="e">
        <f t="shared" si="28"/>
        <v>#NAME?</v>
      </c>
      <c r="I300" t="e">
        <f t="shared" si="26"/>
        <v>#NAME?</v>
      </c>
      <c r="J300" t="e">
        <f t="shared" si="25"/>
        <v>#NAME?</v>
      </c>
    </row>
    <row r="301" spans="1:10" hidden="1">
      <c r="A301" s="12">
        <v>2011</v>
      </c>
      <c r="B301" s="13" t="s">
        <v>19</v>
      </c>
      <c r="C301" s="13" t="str">
        <f t="shared" si="24"/>
        <v>2011Q2</v>
      </c>
      <c r="D301" s="13" t="s">
        <v>22</v>
      </c>
      <c r="E301" s="20">
        <v>307.63135</v>
      </c>
      <c r="F301" s="21">
        <v>3528.3879999999999</v>
      </c>
      <c r="G301" s="13" t="e">
        <f t="shared" si="27"/>
        <v>#NAME?</v>
      </c>
      <c r="H301" s="23" t="e">
        <f t="shared" si="28"/>
        <v>#NAME?</v>
      </c>
      <c r="I301" t="e">
        <f t="shared" si="26"/>
        <v>#NAME?</v>
      </c>
      <c r="J301" t="e">
        <f t="shared" si="25"/>
        <v>#NAME?</v>
      </c>
    </row>
    <row r="302" spans="1:10" hidden="1">
      <c r="A302" s="6">
        <v>2011</v>
      </c>
      <c r="B302" s="7" t="s">
        <v>19</v>
      </c>
      <c r="C302" s="7" t="str">
        <f t="shared" si="24"/>
        <v>2011Q2</v>
      </c>
      <c r="D302" s="7" t="s">
        <v>12</v>
      </c>
      <c r="E302" s="18">
        <v>43.188000000000002</v>
      </c>
      <c r="F302" s="19">
        <v>295</v>
      </c>
      <c r="G302" s="7" t="e">
        <f t="shared" si="27"/>
        <v>#NAME?</v>
      </c>
      <c r="H302" s="22" t="e">
        <f t="shared" si="28"/>
        <v>#NAME?</v>
      </c>
      <c r="I302" t="e">
        <f t="shared" si="26"/>
        <v>#NAME?</v>
      </c>
      <c r="J302" t="e">
        <f t="shared" si="25"/>
        <v>#NAME?</v>
      </c>
    </row>
    <row r="303" spans="1:10" hidden="1">
      <c r="A303" s="12">
        <v>2011</v>
      </c>
      <c r="B303" s="13" t="s">
        <v>19</v>
      </c>
      <c r="C303" s="13" t="str">
        <f t="shared" si="24"/>
        <v>2011Q2</v>
      </c>
      <c r="D303" s="13" t="s">
        <v>13</v>
      </c>
      <c r="E303" s="20">
        <v>0</v>
      </c>
      <c r="F303" s="21">
        <v>239.97399999999999</v>
      </c>
      <c r="G303" s="13" t="e">
        <f t="shared" si="27"/>
        <v>#NAME?</v>
      </c>
      <c r="H303" s="23" t="e">
        <f t="shared" si="28"/>
        <v>#NAME?</v>
      </c>
      <c r="I303" t="e">
        <f t="shared" si="26"/>
        <v>#NAME?</v>
      </c>
      <c r="J303" t="e">
        <f t="shared" si="25"/>
        <v>#NAME?</v>
      </c>
    </row>
    <row r="304" spans="1:10" hidden="1">
      <c r="A304" s="6">
        <v>2011</v>
      </c>
      <c r="B304" s="7" t="s">
        <v>19</v>
      </c>
      <c r="C304" s="7" t="str">
        <f t="shared" si="24"/>
        <v>2011Q2</v>
      </c>
      <c r="D304" s="7" t="s">
        <v>11</v>
      </c>
      <c r="E304" s="18">
        <v>152.5608</v>
      </c>
      <c r="F304" s="19">
        <v>1287.4449999999999</v>
      </c>
      <c r="G304" s="7" t="e">
        <f t="shared" si="27"/>
        <v>#NAME?</v>
      </c>
      <c r="H304" s="22" t="e">
        <f t="shared" si="28"/>
        <v>#NAME?</v>
      </c>
      <c r="I304" t="e">
        <f t="shared" si="26"/>
        <v>#NAME?</v>
      </c>
      <c r="J304" t="e">
        <f t="shared" si="25"/>
        <v>#NAME?</v>
      </c>
    </row>
    <row r="305" spans="1:10" hidden="1">
      <c r="A305" s="12">
        <v>2011</v>
      </c>
      <c r="B305" s="13" t="s">
        <v>20</v>
      </c>
      <c r="C305" s="13" t="str">
        <f t="shared" si="24"/>
        <v>2011Q1</v>
      </c>
      <c r="D305" s="13" t="s">
        <v>9</v>
      </c>
      <c r="E305" s="20">
        <v>177324.98300000001</v>
      </c>
      <c r="F305" s="21">
        <v>605078.36499999999</v>
      </c>
      <c r="G305" s="13" t="e">
        <f t="shared" si="27"/>
        <v>#NAME?</v>
      </c>
      <c r="H305" s="23" t="e">
        <f t="shared" si="28"/>
        <v>#NAME?</v>
      </c>
      <c r="I305" t="e">
        <f t="shared" si="26"/>
        <v>#NAME?</v>
      </c>
      <c r="J305" t="e">
        <f t="shared" si="25"/>
        <v>#NAME?</v>
      </c>
    </row>
    <row r="306" spans="1:10" hidden="1">
      <c r="A306" s="6">
        <v>2011</v>
      </c>
      <c r="B306" s="7" t="s">
        <v>20</v>
      </c>
      <c r="C306" s="7" t="str">
        <f t="shared" si="24"/>
        <v>2011Q1</v>
      </c>
      <c r="D306" s="7" t="s">
        <v>15</v>
      </c>
      <c r="E306" s="18">
        <v>4087.311698</v>
      </c>
      <c r="F306" s="19">
        <v>7703.3</v>
      </c>
      <c r="G306" s="7" t="e">
        <f t="shared" si="27"/>
        <v>#NAME?</v>
      </c>
      <c r="H306" s="22" t="e">
        <f t="shared" si="28"/>
        <v>#NAME?</v>
      </c>
      <c r="I306" t="e">
        <f t="shared" si="26"/>
        <v>#NAME?</v>
      </c>
      <c r="J306" t="e">
        <f t="shared" si="25"/>
        <v>#NAME?</v>
      </c>
    </row>
    <row r="307" spans="1:10" hidden="1">
      <c r="A307" s="12">
        <v>2011</v>
      </c>
      <c r="B307" s="13" t="s">
        <v>20</v>
      </c>
      <c r="C307" s="13" t="str">
        <f t="shared" si="24"/>
        <v>2011Q1</v>
      </c>
      <c r="D307" s="13" t="s">
        <v>16</v>
      </c>
      <c r="E307" s="20">
        <v>4437.1896500000003</v>
      </c>
      <c r="F307" s="21">
        <v>12972</v>
      </c>
      <c r="G307" s="13" t="e">
        <f t="shared" si="27"/>
        <v>#NAME?</v>
      </c>
      <c r="H307" s="23" t="e">
        <f t="shared" si="28"/>
        <v>#NAME?</v>
      </c>
      <c r="I307" t="e">
        <f t="shared" si="26"/>
        <v>#NAME?</v>
      </c>
      <c r="J307" t="e">
        <f t="shared" si="25"/>
        <v>#NAME?</v>
      </c>
    </row>
    <row r="308" spans="1:10" hidden="1">
      <c r="A308" s="6">
        <v>2011</v>
      </c>
      <c r="B308" s="7" t="s">
        <v>20</v>
      </c>
      <c r="C308" s="7" t="str">
        <f t="shared" si="24"/>
        <v>2011Q1</v>
      </c>
      <c r="D308" s="7" t="s">
        <v>17</v>
      </c>
      <c r="E308" s="18">
        <v>42.55686</v>
      </c>
      <c r="F308" s="19">
        <v>94</v>
      </c>
      <c r="G308" s="7" t="e">
        <f t="shared" si="27"/>
        <v>#NAME?</v>
      </c>
      <c r="H308" s="22" t="e">
        <f t="shared" si="28"/>
        <v>#NAME?</v>
      </c>
      <c r="I308" t="e">
        <f t="shared" si="26"/>
        <v>#NAME?</v>
      </c>
      <c r="J308" t="e">
        <f t="shared" si="25"/>
        <v>#NAME?</v>
      </c>
    </row>
    <row r="309" spans="1:10" hidden="1">
      <c r="A309" s="12">
        <v>2011</v>
      </c>
      <c r="B309" s="13" t="s">
        <v>20</v>
      </c>
      <c r="C309" s="13" t="str">
        <f t="shared" si="24"/>
        <v>2011Q1</v>
      </c>
      <c r="D309" s="13" t="s">
        <v>18</v>
      </c>
      <c r="E309" s="20">
        <v>84.748000000000005</v>
      </c>
      <c r="F309" s="21">
        <v>194.93799999999999</v>
      </c>
      <c r="G309" s="13" t="e">
        <f t="shared" si="27"/>
        <v>#NAME?</v>
      </c>
      <c r="H309" s="23" t="e">
        <f t="shared" si="28"/>
        <v>#NAME?</v>
      </c>
      <c r="I309" t="e">
        <f t="shared" si="26"/>
        <v>#NAME?</v>
      </c>
      <c r="J309" t="e">
        <f t="shared" si="25"/>
        <v>#NAME?</v>
      </c>
    </row>
    <row r="310" spans="1:10" hidden="1">
      <c r="A310" s="6">
        <v>2011</v>
      </c>
      <c r="B310" s="7" t="s">
        <v>20</v>
      </c>
      <c r="C310" s="7" t="str">
        <f t="shared" si="24"/>
        <v>2011Q1</v>
      </c>
      <c r="D310" s="7" t="s">
        <v>22</v>
      </c>
      <c r="E310" s="18">
        <v>280.54379999999998</v>
      </c>
      <c r="F310" s="19">
        <v>2426.7719999999999</v>
      </c>
      <c r="G310" s="7" t="e">
        <f t="shared" si="27"/>
        <v>#NAME?</v>
      </c>
      <c r="H310" s="22" t="e">
        <f t="shared" si="28"/>
        <v>#NAME?</v>
      </c>
      <c r="I310" t="e">
        <f t="shared" si="26"/>
        <v>#NAME?</v>
      </c>
      <c r="J310" t="e">
        <f t="shared" si="25"/>
        <v>#NAME?</v>
      </c>
    </row>
    <row r="311" spans="1:10" hidden="1">
      <c r="A311" s="12">
        <v>2011</v>
      </c>
      <c r="B311" s="13" t="s">
        <v>20</v>
      </c>
      <c r="C311" s="13" t="str">
        <f t="shared" si="24"/>
        <v>2011Q1</v>
      </c>
      <c r="D311" s="13" t="s">
        <v>12</v>
      </c>
      <c r="E311" s="20">
        <v>41.374929999999999</v>
      </c>
      <c r="F311" s="21">
        <v>272</v>
      </c>
      <c r="G311" s="13" t="e">
        <f t="shared" si="27"/>
        <v>#NAME?</v>
      </c>
      <c r="H311" s="23" t="e">
        <f t="shared" si="28"/>
        <v>#NAME?</v>
      </c>
      <c r="I311" t="e">
        <f t="shared" si="26"/>
        <v>#NAME?</v>
      </c>
      <c r="J311" t="e">
        <f t="shared" si="25"/>
        <v>#NAME?</v>
      </c>
    </row>
    <row r="312" spans="1:10" hidden="1">
      <c r="A312" s="6">
        <v>2011</v>
      </c>
      <c r="B312" s="7" t="s">
        <v>20</v>
      </c>
      <c r="C312" s="7" t="str">
        <f t="shared" si="24"/>
        <v>2011Q1</v>
      </c>
      <c r="D312" s="7" t="s">
        <v>13</v>
      </c>
      <c r="E312" s="18">
        <v>0</v>
      </c>
      <c r="F312" s="19">
        <v>256.43</v>
      </c>
      <c r="G312" s="7" t="e">
        <f t="shared" si="27"/>
        <v>#NAME?</v>
      </c>
      <c r="H312" s="22" t="e">
        <f t="shared" si="28"/>
        <v>#NAME?</v>
      </c>
      <c r="I312" t="e">
        <f t="shared" si="26"/>
        <v>#NAME?</v>
      </c>
      <c r="J312" t="e">
        <f t="shared" si="25"/>
        <v>#NAME?</v>
      </c>
    </row>
    <row r="313" spans="1:10" hidden="1">
      <c r="A313" s="12">
        <v>2011</v>
      </c>
      <c r="B313" s="13" t="s">
        <v>20</v>
      </c>
      <c r="C313" s="13" t="str">
        <f t="shared" si="24"/>
        <v>2011Q1</v>
      </c>
      <c r="D313" s="13" t="s">
        <v>11</v>
      </c>
      <c r="E313" s="20">
        <v>118.0313</v>
      </c>
      <c r="F313" s="21">
        <v>965.64</v>
      </c>
      <c r="G313" s="13" t="e">
        <f t="shared" si="27"/>
        <v>#NAME?</v>
      </c>
      <c r="H313" s="23" t="e">
        <f t="shared" si="28"/>
        <v>#NAME?</v>
      </c>
      <c r="I313" t="e">
        <f t="shared" si="26"/>
        <v>#NAME?</v>
      </c>
      <c r="J313" t="e">
        <f t="shared" si="25"/>
        <v>#NAME?</v>
      </c>
    </row>
    <row r="314" spans="1:10" hidden="1">
      <c r="A314" s="6">
        <v>2010</v>
      </c>
      <c r="B314" s="7" t="s">
        <v>21</v>
      </c>
      <c r="C314" s="7" t="str">
        <f t="shared" si="24"/>
        <v>2010Q4</v>
      </c>
      <c r="D314" s="7" t="s">
        <v>9</v>
      </c>
      <c r="E314" s="18">
        <v>104113.73</v>
      </c>
      <c r="F314" s="19">
        <v>598464.97499999998</v>
      </c>
      <c r="G314" s="7" t="e">
        <f t="shared" si="27"/>
        <v>#NAME?</v>
      </c>
      <c r="H314" s="22" t="e">
        <f t="shared" si="28"/>
        <v>#NAME?</v>
      </c>
      <c r="I314" t="e">
        <f t="shared" si="26"/>
        <v>#NAME?</v>
      </c>
      <c r="J314" t="e">
        <f t="shared" si="25"/>
        <v>#NAME?</v>
      </c>
    </row>
    <row r="315" spans="1:10" hidden="1">
      <c r="A315" s="12">
        <v>2010</v>
      </c>
      <c r="B315" s="13" t="s">
        <v>21</v>
      </c>
      <c r="C315" s="13" t="str">
        <f t="shared" si="24"/>
        <v>2010Q4</v>
      </c>
      <c r="D315" s="13" t="s">
        <v>15</v>
      </c>
      <c r="E315" s="20">
        <v>3358.3690000000001</v>
      </c>
      <c r="F315" s="21">
        <v>7353.5</v>
      </c>
      <c r="G315" s="13" t="e">
        <f t="shared" si="27"/>
        <v>#NAME?</v>
      </c>
      <c r="H315" s="23" t="e">
        <f t="shared" si="28"/>
        <v>#NAME?</v>
      </c>
      <c r="I315" t="e">
        <f t="shared" si="26"/>
        <v>#NAME?</v>
      </c>
      <c r="J315" t="e">
        <f t="shared" si="25"/>
        <v>#NAME?</v>
      </c>
    </row>
    <row r="316" spans="1:10" hidden="1">
      <c r="A316" s="6">
        <v>2010</v>
      </c>
      <c r="B316" s="7" t="s">
        <v>21</v>
      </c>
      <c r="C316" s="7" t="str">
        <f t="shared" si="24"/>
        <v>2010Q4</v>
      </c>
      <c r="D316" s="7" t="s">
        <v>16</v>
      </c>
      <c r="E316" s="18">
        <v>3311.2190000000001</v>
      </c>
      <c r="F316" s="19">
        <v>11219</v>
      </c>
      <c r="G316" s="7" t="e">
        <f t="shared" si="27"/>
        <v>#NAME?</v>
      </c>
      <c r="H316" s="22" t="e">
        <f t="shared" si="28"/>
        <v>#NAME?</v>
      </c>
      <c r="I316" t="e">
        <f t="shared" si="26"/>
        <v>#NAME?</v>
      </c>
      <c r="J316" t="e">
        <f t="shared" si="25"/>
        <v>#NAME?</v>
      </c>
    </row>
    <row r="317" spans="1:10" hidden="1">
      <c r="A317" s="12">
        <v>2010</v>
      </c>
      <c r="B317" s="13" t="s">
        <v>21</v>
      </c>
      <c r="C317" s="13" t="str">
        <f t="shared" si="24"/>
        <v>2010Q4</v>
      </c>
      <c r="D317" s="13" t="s">
        <v>17</v>
      </c>
      <c r="E317" s="20">
        <v>131.66999999999999</v>
      </c>
      <c r="F317" s="21">
        <v>700</v>
      </c>
      <c r="G317" s="13" t="e">
        <f t="shared" si="27"/>
        <v>#NAME?</v>
      </c>
      <c r="H317" s="23" t="e">
        <f t="shared" si="28"/>
        <v>#NAME?</v>
      </c>
      <c r="I317" t="e">
        <f t="shared" si="26"/>
        <v>#NAME?</v>
      </c>
      <c r="J317" t="e">
        <f t="shared" si="25"/>
        <v>#NAME?</v>
      </c>
    </row>
    <row r="318" spans="1:10" hidden="1">
      <c r="A318" s="6">
        <v>2010</v>
      </c>
      <c r="B318" s="7" t="s">
        <v>21</v>
      </c>
      <c r="C318" s="7" t="str">
        <f t="shared" si="24"/>
        <v>2010Q4</v>
      </c>
      <c r="D318" s="7" t="s">
        <v>18</v>
      </c>
      <c r="E318" s="18">
        <v>44.103999999999999</v>
      </c>
      <c r="F318" s="19">
        <v>139.16399999999999</v>
      </c>
      <c r="G318" s="7" t="e">
        <f t="shared" si="27"/>
        <v>#NAME?</v>
      </c>
      <c r="H318" s="22" t="e">
        <f t="shared" si="28"/>
        <v>#NAME?</v>
      </c>
      <c r="I318" t="e">
        <f t="shared" si="26"/>
        <v>#NAME?</v>
      </c>
      <c r="J318" t="e">
        <f t="shared" si="25"/>
        <v>#NAME?</v>
      </c>
    </row>
    <row r="319" spans="1:10" hidden="1">
      <c r="A319" s="12">
        <v>2010</v>
      </c>
      <c r="B319" s="13" t="s">
        <v>21</v>
      </c>
      <c r="C319" s="13" t="str">
        <f t="shared" si="24"/>
        <v>2010Q4</v>
      </c>
      <c r="D319" s="13" t="s">
        <v>22</v>
      </c>
      <c r="E319" s="20">
        <v>380.17899999999997</v>
      </c>
      <c r="F319" s="21">
        <v>2649.95</v>
      </c>
      <c r="G319" s="13" t="e">
        <f t="shared" si="27"/>
        <v>#NAME?</v>
      </c>
      <c r="H319" s="23" t="e">
        <f t="shared" si="28"/>
        <v>#NAME?</v>
      </c>
      <c r="I319" t="e">
        <f t="shared" si="26"/>
        <v>#NAME?</v>
      </c>
      <c r="J319" t="e">
        <f t="shared" si="25"/>
        <v>#NAME?</v>
      </c>
    </row>
    <row r="320" spans="1:10" hidden="1">
      <c r="A320" s="6">
        <v>2010</v>
      </c>
      <c r="B320" s="7" t="s">
        <v>21</v>
      </c>
      <c r="C320" s="7" t="str">
        <f t="shared" si="24"/>
        <v>2010Q4</v>
      </c>
      <c r="D320" s="7" t="s">
        <v>12</v>
      </c>
      <c r="E320" s="18">
        <v>36.153599999999997</v>
      </c>
      <c r="F320" s="19">
        <v>252</v>
      </c>
      <c r="G320" s="7" t="e">
        <f t="shared" si="27"/>
        <v>#NAME?</v>
      </c>
      <c r="H320" s="22" t="e">
        <f t="shared" si="28"/>
        <v>#NAME?</v>
      </c>
      <c r="I320" t="e">
        <f t="shared" si="26"/>
        <v>#NAME?</v>
      </c>
      <c r="J320" t="e">
        <f t="shared" si="25"/>
        <v>#NAME?</v>
      </c>
    </row>
    <row r="321" spans="1:10" hidden="1">
      <c r="A321" s="12">
        <v>2010</v>
      </c>
      <c r="B321" s="13" t="s">
        <v>21</v>
      </c>
      <c r="C321" s="13" t="str">
        <f t="shared" si="24"/>
        <v>2010Q4</v>
      </c>
      <c r="D321" s="13" t="s">
        <v>13</v>
      </c>
      <c r="E321" s="20">
        <v>0</v>
      </c>
      <c r="F321" s="21">
        <v>188.328</v>
      </c>
      <c r="G321" s="13" t="e">
        <f t="shared" si="27"/>
        <v>#NAME?</v>
      </c>
      <c r="H321" s="23" t="e">
        <f t="shared" si="28"/>
        <v>#NAME?</v>
      </c>
      <c r="I321" t="e">
        <f t="shared" si="26"/>
        <v>#NAME?</v>
      </c>
      <c r="J321" t="e">
        <f t="shared" si="25"/>
        <v>#NAME?</v>
      </c>
    </row>
    <row r="322" spans="1:10" hidden="1">
      <c r="A322" s="6">
        <v>2010</v>
      </c>
      <c r="B322" s="7" t="s">
        <v>21</v>
      </c>
      <c r="C322" s="7" t="str">
        <f t="shared" ref="C322:C385" si="29">CONCATENATE(A322,B322)</f>
        <v>2010Q4</v>
      </c>
      <c r="D322" s="7" t="s">
        <v>11</v>
      </c>
      <c r="E322" s="18">
        <v>116.575</v>
      </c>
      <c r="F322" s="19">
        <v>812.56299999999999</v>
      </c>
      <c r="G322" s="7" t="e">
        <f t="shared" si="27"/>
        <v>#NAME?</v>
      </c>
      <c r="H322" s="22" t="e">
        <f t="shared" si="28"/>
        <v>#NAME?</v>
      </c>
      <c r="I322" t="e">
        <f t="shared" si="26"/>
        <v>#NAME?</v>
      </c>
      <c r="J322" t="e">
        <f t="shared" ref="J322:J385" si="30">VLOOKUP(D322,Distributors,4,FALSE)</f>
        <v>#NAME?</v>
      </c>
    </row>
    <row r="323" spans="1:10" hidden="1">
      <c r="A323" s="12">
        <v>2010</v>
      </c>
      <c r="B323" s="13" t="s">
        <v>8</v>
      </c>
      <c r="C323" s="13" t="str">
        <f t="shared" si="29"/>
        <v>2010Q3</v>
      </c>
      <c r="D323" s="13" t="s">
        <v>9</v>
      </c>
      <c r="E323" s="20">
        <v>92047</v>
      </c>
      <c r="F323" s="21">
        <v>590704.77800000005</v>
      </c>
      <c r="G323" s="13" t="e">
        <f t="shared" si="27"/>
        <v>#NAME?</v>
      </c>
      <c r="H323" s="23" t="e">
        <f t="shared" si="28"/>
        <v>#NAME?</v>
      </c>
      <c r="I323" t="e">
        <f t="shared" ref="I323:I386" si="31">RIGHT(G323,3)</f>
        <v>#NAME?</v>
      </c>
      <c r="J323" t="e">
        <f t="shared" si="30"/>
        <v>#NAME?</v>
      </c>
    </row>
    <row r="324" spans="1:10" hidden="1">
      <c r="A324" s="6">
        <v>2010</v>
      </c>
      <c r="B324" s="7" t="s">
        <v>8</v>
      </c>
      <c r="C324" s="7" t="str">
        <f t="shared" si="29"/>
        <v>2010Q3</v>
      </c>
      <c r="D324" s="7" t="s">
        <v>15</v>
      </c>
      <c r="E324" s="18">
        <v>3425</v>
      </c>
      <c r="F324" s="19">
        <v>7423.8</v>
      </c>
      <c r="G324" s="7" t="e">
        <f t="shared" si="27"/>
        <v>#NAME?</v>
      </c>
      <c r="H324" s="22" t="e">
        <f t="shared" si="28"/>
        <v>#NAME?</v>
      </c>
      <c r="I324" t="e">
        <f t="shared" si="31"/>
        <v>#NAME?</v>
      </c>
      <c r="J324" t="e">
        <f t="shared" si="30"/>
        <v>#NAME?</v>
      </c>
    </row>
    <row r="325" spans="1:10" hidden="1">
      <c r="A325" s="12">
        <v>2010</v>
      </c>
      <c r="B325" s="13" t="s">
        <v>8</v>
      </c>
      <c r="C325" s="13" t="str">
        <f t="shared" si="29"/>
        <v>2010Q3</v>
      </c>
      <c r="D325" s="13" t="s">
        <v>16</v>
      </c>
      <c r="E325" s="20">
        <v>3890</v>
      </c>
      <c r="F325" s="21">
        <v>12186</v>
      </c>
      <c r="G325" s="13" t="e">
        <f t="shared" si="27"/>
        <v>#NAME?</v>
      </c>
      <c r="H325" s="23" t="e">
        <f t="shared" si="28"/>
        <v>#NAME?</v>
      </c>
      <c r="I325" t="e">
        <f t="shared" si="31"/>
        <v>#NAME?</v>
      </c>
      <c r="J325" t="e">
        <f t="shared" si="30"/>
        <v>#NAME?</v>
      </c>
    </row>
    <row r="326" spans="1:10" hidden="1">
      <c r="A326" s="6">
        <v>2010</v>
      </c>
      <c r="B326" s="7" t="s">
        <v>8</v>
      </c>
      <c r="C326" s="7" t="str">
        <f t="shared" si="29"/>
        <v>2010Q3</v>
      </c>
      <c r="D326" s="7" t="s">
        <v>17</v>
      </c>
      <c r="E326" s="18">
        <v>194</v>
      </c>
      <c r="F326" s="19">
        <v>1047</v>
      </c>
      <c r="G326" s="7" t="e">
        <f t="shared" si="27"/>
        <v>#NAME?</v>
      </c>
      <c r="H326" s="22" t="e">
        <f t="shared" si="28"/>
        <v>#NAME?</v>
      </c>
      <c r="I326" t="e">
        <f t="shared" si="31"/>
        <v>#NAME?</v>
      </c>
      <c r="J326" t="e">
        <f t="shared" si="30"/>
        <v>#NAME?</v>
      </c>
    </row>
    <row r="327" spans="1:10" hidden="1">
      <c r="A327" s="12">
        <v>2010</v>
      </c>
      <c r="B327" s="13" t="s">
        <v>8</v>
      </c>
      <c r="C327" s="13" t="str">
        <f t="shared" si="29"/>
        <v>2010Q3</v>
      </c>
      <c r="D327" s="13" t="s">
        <v>18</v>
      </c>
      <c r="E327" s="20">
        <v>29</v>
      </c>
      <c r="F327" s="21">
        <v>87.093999999999994</v>
      </c>
      <c r="G327" s="13" t="e">
        <f t="shared" si="27"/>
        <v>#NAME?</v>
      </c>
      <c r="H327" s="23" t="e">
        <f t="shared" si="28"/>
        <v>#NAME?</v>
      </c>
      <c r="I327" t="e">
        <f t="shared" si="31"/>
        <v>#NAME?</v>
      </c>
      <c r="J327" t="e">
        <f t="shared" si="30"/>
        <v>#NAME?</v>
      </c>
    </row>
    <row r="328" spans="1:10" hidden="1">
      <c r="A328" s="6">
        <v>2010</v>
      </c>
      <c r="B328" s="7" t="s">
        <v>8</v>
      </c>
      <c r="C328" s="7" t="str">
        <f t="shared" si="29"/>
        <v>2010Q3</v>
      </c>
      <c r="D328" s="7" t="s">
        <v>22</v>
      </c>
      <c r="E328" s="18">
        <v>304</v>
      </c>
      <c r="F328" s="19">
        <v>2114.3240000000001</v>
      </c>
      <c r="G328" s="7" t="e">
        <f t="shared" si="27"/>
        <v>#NAME?</v>
      </c>
      <c r="H328" s="22" t="e">
        <f t="shared" si="28"/>
        <v>#NAME?</v>
      </c>
      <c r="I328" t="e">
        <f t="shared" si="31"/>
        <v>#NAME?</v>
      </c>
      <c r="J328" t="e">
        <f t="shared" si="30"/>
        <v>#NAME?</v>
      </c>
    </row>
    <row r="329" spans="1:10" hidden="1">
      <c r="A329" s="12">
        <v>2010</v>
      </c>
      <c r="B329" s="13" t="s">
        <v>8</v>
      </c>
      <c r="C329" s="13" t="str">
        <f t="shared" si="29"/>
        <v>2010Q3</v>
      </c>
      <c r="D329" s="13" t="s">
        <v>12</v>
      </c>
      <c r="E329" s="20">
        <v>31</v>
      </c>
      <c r="F329" s="21">
        <v>224</v>
      </c>
      <c r="G329" s="13" t="e">
        <f t="shared" si="27"/>
        <v>#NAME?</v>
      </c>
      <c r="H329" s="23" t="e">
        <f t="shared" si="28"/>
        <v>#NAME?</v>
      </c>
      <c r="I329" t="e">
        <f t="shared" si="31"/>
        <v>#NAME?</v>
      </c>
      <c r="J329" t="e">
        <f t="shared" si="30"/>
        <v>#NAME?</v>
      </c>
    </row>
    <row r="330" spans="1:10" hidden="1">
      <c r="A330" s="6">
        <v>2010</v>
      </c>
      <c r="B330" s="7" t="s">
        <v>8</v>
      </c>
      <c r="C330" s="7" t="str">
        <f t="shared" si="29"/>
        <v>2010Q3</v>
      </c>
      <c r="D330" s="7" t="s">
        <v>13</v>
      </c>
      <c r="E330" s="18">
        <v>0</v>
      </c>
      <c r="F330" s="19">
        <v>199.374</v>
      </c>
      <c r="G330" s="7" t="e">
        <f t="shared" si="27"/>
        <v>#NAME?</v>
      </c>
      <c r="H330" s="22" t="e">
        <f t="shared" si="28"/>
        <v>#NAME?</v>
      </c>
      <c r="I330" t="e">
        <f t="shared" si="31"/>
        <v>#NAME?</v>
      </c>
      <c r="J330" t="e">
        <f t="shared" si="30"/>
        <v>#NAME?</v>
      </c>
    </row>
    <row r="331" spans="1:10" hidden="1">
      <c r="A331" s="12">
        <v>2010</v>
      </c>
      <c r="B331" s="13" t="s">
        <v>8</v>
      </c>
      <c r="C331" s="13" t="str">
        <f t="shared" si="29"/>
        <v>2010Q3</v>
      </c>
      <c r="D331" s="13" t="s">
        <v>11</v>
      </c>
      <c r="E331" s="20">
        <v>54</v>
      </c>
      <c r="F331" s="21">
        <v>472.75799999999998</v>
      </c>
      <c r="G331" s="13" t="e">
        <f t="shared" si="27"/>
        <v>#NAME?</v>
      </c>
      <c r="H331" s="23" t="e">
        <f t="shared" si="28"/>
        <v>#NAME?</v>
      </c>
      <c r="I331" t="e">
        <f t="shared" si="31"/>
        <v>#NAME?</v>
      </c>
      <c r="J331" t="e">
        <f t="shared" si="30"/>
        <v>#NAME?</v>
      </c>
    </row>
    <row r="332" spans="1:10" hidden="1">
      <c r="A332" s="6">
        <v>2010</v>
      </c>
      <c r="B332" s="7" t="s">
        <v>19</v>
      </c>
      <c r="C332" s="7" t="str">
        <f t="shared" si="29"/>
        <v>2010Q2</v>
      </c>
      <c r="D332" s="7" t="s">
        <v>9</v>
      </c>
      <c r="E332" s="18">
        <v>98575</v>
      </c>
      <c r="F332" s="19">
        <v>579218.25699999998</v>
      </c>
      <c r="G332" s="7" t="e">
        <f t="shared" si="27"/>
        <v>#NAME?</v>
      </c>
      <c r="H332" s="22" t="e">
        <f t="shared" si="28"/>
        <v>#NAME?</v>
      </c>
      <c r="I332" t="e">
        <f t="shared" si="31"/>
        <v>#NAME?</v>
      </c>
      <c r="J332" t="e">
        <f t="shared" si="30"/>
        <v>#NAME?</v>
      </c>
    </row>
    <row r="333" spans="1:10" hidden="1">
      <c r="A333" s="12">
        <v>2010</v>
      </c>
      <c r="B333" s="13" t="s">
        <v>19</v>
      </c>
      <c r="C333" s="13" t="str">
        <f t="shared" si="29"/>
        <v>2010Q2</v>
      </c>
      <c r="D333" s="13" t="s">
        <v>15</v>
      </c>
      <c r="E333" s="20">
        <v>3147</v>
      </c>
      <c r="F333" s="21">
        <v>7084.35</v>
      </c>
      <c r="G333" s="13" t="e">
        <f t="shared" si="27"/>
        <v>#NAME?</v>
      </c>
      <c r="H333" s="23" t="e">
        <f t="shared" si="28"/>
        <v>#NAME?</v>
      </c>
      <c r="I333" t="e">
        <f t="shared" si="31"/>
        <v>#NAME?</v>
      </c>
      <c r="J333" t="e">
        <f t="shared" si="30"/>
        <v>#NAME?</v>
      </c>
    </row>
    <row r="334" spans="1:10" hidden="1">
      <c r="A334" s="6">
        <v>2010</v>
      </c>
      <c r="B334" s="7" t="s">
        <v>19</v>
      </c>
      <c r="C334" s="7" t="str">
        <f t="shared" si="29"/>
        <v>2010Q2</v>
      </c>
      <c r="D334" s="7" t="s">
        <v>16</v>
      </c>
      <c r="E334" s="18">
        <v>3353</v>
      </c>
      <c r="F334" s="19">
        <v>11359.12</v>
      </c>
      <c r="G334" s="7" t="e">
        <f t="shared" si="27"/>
        <v>#NAME?</v>
      </c>
      <c r="H334" s="22" t="e">
        <f t="shared" si="28"/>
        <v>#NAME?</v>
      </c>
      <c r="I334" t="e">
        <f t="shared" si="31"/>
        <v>#NAME?</v>
      </c>
      <c r="J334" t="e">
        <f t="shared" si="30"/>
        <v>#NAME?</v>
      </c>
    </row>
    <row r="335" spans="1:10" hidden="1">
      <c r="A335" s="12">
        <v>2010</v>
      </c>
      <c r="B335" s="13" t="s">
        <v>19</v>
      </c>
      <c r="C335" s="13" t="str">
        <f t="shared" si="29"/>
        <v>2010Q2</v>
      </c>
      <c r="D335" s="13" t="s">
        <v>17</v>
      </c>
      <c r="E335" s="20">
        <v>68</v>
      </c>
      <c r="F335" s="21">
        <v>200</v>
      </c>
      <c r="G335" s="13" t="e">
        <f t="shared" si="27"/>
        <v>#NAME?</v>
      </c>
      <c r="H335" s="23" t="e">
        <f t="shared" si="28"/>
        <v>#NAME?</v>
      </c>
      <c r="I335" t="e">
        <f t="shared" si="31"/>
        <v>#NAME?</v>
      </c>
      <c r="J335" t="e">
        <f t="shared" si="30"/>
        <v>#NAME?</v>
      </c>
    </row>
    <row r="336" spans="1:10" hidden="1">
      <c r="A336" s="6">
        <v>2010</v>
      </c>
      <c r="B336" s="7" t="s">
        <v>19</v>
      </c>
      <c r="C336" s="7" t="str">
        <f t="shared" si="29"/>
        <v>2010Q2</v>
      </c>
      <c r="D336" s="7" t="s">
        <v>22</v>
      </c>
      <c r="E336" s="18">
        <v>366</v>
      </c>
      <c r="F336" s="19">
        <v>2541.902</v>
      </c>
      <c r="G336" s="7" t="e">
        <f t="shared" si="27"/>
        <v>#NAME?</v>
      </c>
      <c r="H336" s="22" t="e">
        <f t="shared" si="28"/>
        <v>#NAME?</v>
      </c>
      <c r="I336" t="e">
        <f t="shared" si="31"/>
        <v>#NAME?</v>
      </c>
      <c r="J336" t="e">
        <f t="shared" si="30"/>
        <v>#NAME?</v>
      </c>
    </row>
    <row r="337" spans="1:10" hidden="1">
      <c r="A337" s="12">
        <v>2010</v>
      </c>
      <c r="B337" s="13" t="s">
        <v>19</v>
      </c>
      <c r="C337" s="13" t="str">
        <f t="shared" si="29"/>
        <v>2010Q2</v>
      </c>
      <c r="D337" s="13" t="s">
        <v>12</v>
      </c>
      <c r="E337" s="20">
        <v>28</v>
      </c>
      <c r="F337" s="21">
        <v>201</v>
      </c>
      <c r="G337" s="13" t="e">
        <f t="shared" si="27"/>
        <v>#NAME?</v>
      </c>
      <c r="H337" s="23" t="e">
        <f t="shared" si="28"/>
        <v>#NAME?</v>
      </c>
      <c r="I337" t="e">
        <f t="shared" si="31"/>
        <v>#NAME?</v>
      </c>
      <c r="J337" t="e">
        <f t="shared" si="30"/>
        <v>#NAME?</v>
      </c>
    </row>
    <row r="338" spans="1:10" hidden="1">
      <c r="A338" s="6">
        <v>2010</v>
      </c>
      <c r="B338" s="7" t="s">
        <v>19</v>
      </c>
      <c r="C338" s="7" t="str">
        <f t="shared" si="29"/>
        <v>2010Q2</v>
      </c>
      <c r="D338" s="7" t="s">
        <v>13</v>
      </c>
      <c r="E338" s="18">
        <v>0</v>
      </c>
      <c r="F338" s="19">
        <v>151.422</v>
      </c>
      <c r="G338" s="7" t="e">
        <f t="shared" si="27"/>
        <v>#NAME?</v>
      </c>
      <c r="H338" s="22" t="e">
        <f t="shared" si="28"/>
        <v>#NAME?</v>
      </c>
      <c r="I338" t="e">
        <f t="shared" si="31"/>
        <v>#NAME?</v>
      </c>
      <c r="J338" t="e">
        <f t="shared" si="30"/>
        <v>#NAME?</v>
      </c>
    </row>
    <row r="339" spans="1:10" hidden="1">
      <c r="A339" s="12">
        <v>2010</v>
      </c>
      <c r="B339" s="13" t="s">
        <v>19</v>
      </c>
      <c r="C339" s="13" t="str">
        <f t="shared" si="29"/>
        <v>2010Q2</v>
      </c>
      <c r="D339" s="13" t="s">
        <v>11</v>
      </c>
      <c r="E339" s="20">
        <v>28</v>
      </c>
      <c r="F339" s="21">
        <v>206.74100000000001</v>
      </c>
      <c r="G339" s="13" t="e">
        <f t="shared" si="27"/>
        <v>#NAME?</v>
      </c>
      <c r="H339" s="23" t="e">
        <f t="shared" si="28"/>
        <v>#NAME?</v>
      </c>
      <c r="I339" t="e">
        <f t="shared" si="31"/>
        <v>#NAME?</v>
      </c>
      <c r="J339" t="e">
        <f t="shared" si="30"/>
        <v>#NAME?</v>
      </c>
    </row>
    <row r="340" spans="1:10" hidden="1">
      <c r="A340" s="6">
        <v>2010</v>
      </c>
      <c r="B340" s="7" t="s">
        <v>20</v>
      </c>
      <c r="C340" s="7" t="str">
        <f t="shared" si="29"/>
        <v>2010Q1</v>
      </c>
      <c r="D340" s="7" t="s">
        <v>9</v>
      </c>
      <c r="E340" s="18">
        <v>82106</v>
      </c>
      <c r="F340" s="19">
        <v>555451.45799999998</v>
      </c>
      <c r="G340" s="7" t="e">
        <f t="shared" si="27"/>
        <v>#NAME?</v>
      </c>
      <c r="H340" s="22" t="e">
        <f t="shared" si="28"/>
        <v>#NAME?</v>
      </c>
      <c r="I340" t="e">
        <f t="shared" si="31"/>
        <v>#NAME?</v>
      </c>
      <c r="J340" t="e">
        <f t="shared" si="30"/>
        <v>#NAME?</v>
      </c>
    </row>
    <row r="341" spans="1:10" hidden="1">
      <c r="A341" s="12">
        <v>2010</v>
      </c>
      <c r="B341" s="13" t="s">
        <v>20</v>
      </c>
      <c r="C341" s="13" t="str">
        <f t="shared" si="29"/>
        <v>2010Q1</v>
      </c>
      <c r="D341" s="13" t="s">
        <v>15</v>
      </c>
      <c r="E341" s="20">
        <v>3122</v>
      </c>
      <c r="F341" s="21">
        <v>7280.15</v>
      </c>
      <c r="G341" s="13" t="e">
        <f t="shared" si="27"/>
        <v>#NAME?</v>
      </c>
      <c r="H341" s="23" t="e">
        <f t="shared" si="28"/>
        <v>#NAME?</v>
      </c>
      <c r="I341" t="e">
        <f t="shared" si="31"/>
        <v>#NAME?</v>
      </c>
      <c r="J341" t="e">
        <f t="shared" si="30"/>
        <v>#NAME?</v>
      </c>
    </row>
    <row r="342" spans="1:10" hidden="1">
      <c r="A342" s="6">
        <v>2010</v>
      </c>
      <c r="B342" s="7" t="s">
        <v>20</v>
      </c>
      <c r="C342" s="7" t="str">
        <f t="shared" si="29"/>
        <v>2010Q1</v>
      </c>
      <c r="D342" s="7" t="s">
        <v>16</v>
      </c>
      <c r="E342" s="18">
        <v>2825</v>
      </c>
      <c r="F342" s="19">
        <v>10598</v>
      </c>
      <c r="G342" s="7" t="e">
        <f t="shared" ref="G342:G405" si="32">VLOOKUP(D342,Distributors,2,FALSE)</f>
        <v>#NAME?</v>
      </c>
      <c r="H342" s="22" t="e">
        <f t="shared" ref="H342:H405" si="33">VLOOKUP(D342,Distributors,3,FALSE)</f>
        <v>#NAME?</v>
      </c>
      <c r="I342" t="e">
        <f t="shared" si="31"/>
        <v>#NAME?</v>
      </c>
      <c r="J342" t="e">
        <f t="shared" si="30"/>
        <v>#NAME?</v>
      </c>
    </row>
    <row r="343" spans="1:10" hidden="1">
      <c r="A343" s="12">
        <v>2010</v>
      </c>
      <c r="B343" s="13" t="s">
        <v>20</v>
      </c>
      <c r="C343" s="13" t="str">
        <f t="shared" si="29"/>
        <v>2010Q1</v>
      </c>
      <c r="D343" s="13" t="s">
        <v>17</v>
      </c>
      <c r="E343" s="20">
        <v>3</v>
      </c>
      <c r="F343" s="21">
        <v>21</v>
      </c>
      <c r="G343" s="13" t="e">
        <f t="shared" si="32"/>
        <v>#NAME?</v>
      </c>
      <c r="H343" s="23" t="e">
        <f t="shared" si="33"/>
        <v>#NAME?</v>
      </c>
      <c r="I343" t="e">
        <f t="shared" si="31"/>
        <v>#NAME?</v>
      </c>
      <c r="J343" t="e">
        <f t="shared" si="30"/>
        <v>#NAME?</v>
      </c>
    </row>
    <row r="344" spans="1:10" hidden="1">
      <c r="A344" s="6">
        <v>2010</v>
      </c>
      <c r="B344" s="7" t="s">
        <v>20</v>
      </c>
      <c r="C344" s="7" t="str">
        <f t="shared" si="29"/>
        <v>2010Q1</v>
      </c>
      <c r="D344" s="7" t="s">
        <v>22</v>
      </c>
      <c r="E344" s="18">
        <v>282</v>
      </c>
      <c r="F344" s="19">
        <v>1959.537</v>
      </c>
      <c r="G344" s="7" t="e">
        <f t="shared" si="32"/>
        <v>#NAME?</v>
      </c>
      <c r="H344" s="22" t="e">
        <f t="shared" si="33"/>
        <v>#NAME?</v>
      </c>
      <c r="I344" t="e">
        <f t="shared" si="31"/>
        <v>#NAME?</v>
      </c>
      <c r="J344" t="e">
        <f t="shared" si="30"/>
        <v>#NAME?</v>
      </c>
    </row>
    <row r="345" spans="1:10" hidden="1">
      <c r="A345" s="12">
        <v>2010</v>
      </c>
      <c r="B345" s="13" t="s">
        <v>20</v>
      </c>
      <c r="C345" s="13" t="str">
        <f t="shared" si="29"/>
        <v>2010Q1</v>
      </c>
      <c r="D345" s="13" t="s">
        <v>12</v>
      </c>
      <c r="E345" s="20">
        <v>21</v>
      </c>
      <c r="F345" s="21">
        <v>147</v>
      </c>
      <c r="G345" s="13" t="e">
        <f t="shared" si="32"/>
        <v>#NAME?</v>
      </c>
      <c r="H345" s="23" t="e">
        <f t="shared" si="33"/>
        <v>#NAME?</v>
      </c>
      <c r="I345" t="e">
        <f t="shared" si="31"/>
        <v>#NAME?</v>
      </c>
      <c r="J345" t="e">
        <f t="shared" si="30"/>
        <v>#NAME?</v>
      </c>
    </row>
    <row r="346" spans="1:10" hidden="1">
      <c r="A346" s="6">
        <v>2010</v>
      </c>
      <c r="B346" s="7" t="s">
        <v>20</v>
      </c>
      <c r="C346" s="7" t="str">
        <f t="shared" si="29"/>
        <v>2010Q1</v>
      </c>
      <c r="D346" s="7" t="s">
        <v>11</v>
      </c>
      <c r="E346" s="18">
        <v>24</v>
      </c>
      <c r="F346" s="19">
        <v>171.99100000000001</v>
      </c>
      <c r="G346" s="7" t="e">
        <f t="shared" si="32"/>
        <v>#NAME?</v>
      </c>
      <c r="H346" s="22" t="e">
        <f t="shared" si="33"/>
        <v>#NAME?</v>
      </c>
      <c r="I346" t="e">
        <f t="shared" si="31"/>
        <v>#NAME?</v>
      </c>
      <c r="J346" t="e">
        <f t="shared" si="30"/>
        <v>#NAME?</v>
      </c>
    </row>
    <row r="347" spans="1:10" hidden="1">
      <c r="A347" s="12">
        <v>2009</v>
      </c>
      <c r="B347" s="13" t="s">
        <v>21</v>
      </c>
      <c r="C347" s="13" t="str">
        <f t="shared" si="29"/>
        <v>2009Q4</v>
      </c>
      <c r="D347" s="13" t="s">
        <v>9</v>
      </c>
      <c r="E347" s="20">
        <v>83736</v>
      </c>
      <c r="F347" s="21">
        <v>550770.34900000005</v>
      </c>
      <c r="G347" s="13" t="e">
        <f t="shared" si="32"/>
        <v>#NAME?</v>
      </c>
      <c r="H347" s="23" t="e">
        <f t="shared" si="33"/>
        <v>#NAME?</v>
      </c>
      <c r="I347" t="e">
        <f t="shared" si="31"/>
        <v>#NAME?</v>
      </c>
      <c r="J347" t="e">
        <f t="shared" si="30"/>
        <v>#NAME?</v>
      </c>
    </row>
    <row r="348" spans="1:10" hidden="1">
      <c r="A348" s="6">
        <v>2009</v>
      </c>
      <c r="B348" s="7" t="s">
        <v>21</v>
      </c>
      <c r="C348" s="7" t="str">
        <f t="shared" si="29"/>
        <v>2009Q4</v>
      </c>
      <c r="D348" s="7" t="s">
        <v>15</v>
      </c>
      <c r="E348" s="18">
        <v>4936</v>
      </c>
      <c r="F348" s="19">
        <v>9999.2919999999995</v>
      </c>
      <c r="G348" s="7" t="e">
        <f t="shared" si="32"/>
        <v>#NAME?</v>
      </c>
      <c r="H348" s="22" t="e">
        <f t="shared" si="33"/>
        <v>#NAME?</v>
      </c>
      <c r="I348" t="e">
        <f t="shared" si="31"/>
        <v>#NAME?</v>
      </c>
      <c r="J348" t="e">
        <f t="shared" si="30"/>
        <v>#NAME?</v>
      </c>
    </row>
    <row r="349" spans="1:10" hidden="1">
      <c r="A349" s="12">
        <v>2009</v>
      </c>
      <c r="B349" s="13" t="s">
        <v>21</v>
      </c>
      <c r="C349" s="13" t="str">
        <f t="shared" si="29"/>
        <v>2009Q4</v>
      </c>
      <c r="D349" s="13" t="s">
        <v>16</v>
      </c>
      <c r="E349" s="20">
        <v>2702</v>
      </c>
      <c r="F349" s="21">
        <v>10733</v>
      </c>
      <c r="G349" s="13" t="e">
        <f t="shared" si="32"/>
        <v>#NAME?</v>
      </c>
      <c r="H349" s="23" t="e">
        <f t="shared" si="33"/>
        <v>#NAME?</v>
      </c>
      <c r="I349" t="e">
        <f t="shared" si="31"/>
        <v>#NAME?</v>
      </c>
      <c r="J349" t="e">
        <f t="shared" si="30"/>
        <v>#NAME?</v>
      </c>
    </row>
    <row r="350" spans="1:10" hidden="1">
      <c r="A350" s="6">
        <v>2009</v>
      </c>
      <c r="B350" s="7" t="s">
        <v>21</v>
      </c>
      <c r="C350" s="7" t="str">
        <f t="shared" si="29"/>
        <v>2009Q4</v>
      </c>
      <c r="D350" s="7" t="s">
        <v>17</v>
      </c>
      <c r="E350" s="18">
        <v>21</v>
      </c>
      <c r="F350" s="19">
        <v>132</v>
      </c>
      <c r="G350" s="7" t="e">
        <f t="shared" si="32"/>
        <v>#NAME?</v>
      </c>
      <c r="H350" s="22" t="e">
        <f t="shared" si="33"/>
        <v>#NAME?</v>
      </c>
      <c r="I350" t="e">
        <f t="shared" si="31"/>
        <v>#NAME?</v>
      </c>
      <c r="J350" t="e">
        <f t="shared" si="30"/>
        <v>#NAME?</v>
      </c>
    </row>
    <row r="351" spans="1:10" hidden="1">
      <c r="A351" s="12">
        <v>2009</v>
      </c>
      <c r="B351" s="13" t="s">
        <v>21</v>
      </c>
      <c r="C351" s="13" t="str">
        <f t="shared" si="29"/>
        <v>2009Q4</v>
      </c>
      <c r="D351" s="13" t="s">
        <v>22</v>
      </c>
      <c r="E351" s="20">
        <v>233</v>
      </c>
      <c r="F351" s="21">
        <v>1590.944</v>
      </c>
      <c r="G351" s="13" t="e">
        <f t="shared" si="32"/>
        <v>#NAME?</v>
      </c>
      <c r="H351" s="23" t="e">
        <f t="shared" si="33"/>
        <v>#NAME?</v>
      </c>
      <c r="I351" t="e">
        <f t="shared" si="31"/>
        <v>#NAME?</v>
      </c>
      <c r="J351" t="e">
        <f t="shared" si="30"/>
        <v>#NAME?</v>
      </c>
    </row>
    <row r="352" spans="1:10" hidden="1">
      <c r="A352" s="6">
        <v>2009</v>
      </c>
      <c r="B352" s="7" t="s">
        <v>21</v>
      </c>
      <c r="C352" s="7" t="str">
        <f t="shared" si="29"/>
        <v>2009Q4</v>
      </c>
      <c r="D352" s="7" t="s">
        <v>12</v>
      </c>
      <c r="E352" s="18">
        <v>12</v>
      </c>
      <c r="F352" s="19">
        <v>88</v>
      </c>
      <c r="G352" s="7" t="e">
        <f t="shared" si="32"/>
        <v>#NAME?</v>
      </c>
      <c r="H352" s="22" t="e">
        <f t="shared" si="33"/>
        <v>#NAME?</v>
      </c>
      <c r="I352" t="e">
        <f t="shared" si="31"/>
        <v>#NAME?</v>
      </c>
      <c r="J352" t="e">
        <f t="shared" si="30"/>
        <v>#NAME?</v>
      </c>
    </row>
    <row r="353" spans="1:10" hidden="1">
      <c r="A353" s="12">
        <v>2009</v>
      </c>
      <c r="B353" s="13" t="s">
        <v>21</v>
      </c>
      <c r="C353" s="13" t="str">
        <f t="shared" si="29"/>
        <v>2009Q4</v>
      </c>
      <c r="D353" s="13" t="s">
        <v>11</v>
      </c>
      <c r="E353" s="20">
        <v>20</v>
      </c>
      <c r="F353" s="21">
        <v>133.46600000000001</v>
      </c>
      <c r="G353" s="13" t="e">
        <f t="shared" si="32"/>
        <v>#NAME?</v>
      </c>
      <c r="H353" s="23" t="e">
        <f t="shared" si="33"/>
        <v>#NAME?</v>
      </c>
      <c r="I353" t="e">
        <f t="shared" si="31"/>
        <v>#NAME?</v>
      </c>
      <c r="J353" t="e">
        <f t="shared" si="30"/>
        <v>#NAME?</v>
      </c>
    </row>
    <row r="354" spans="1:10" hidden="1">
      <c r="A354" s="6">
        <v>2009</v>
      </c>
      <c r="B354" s="7" t="s">
        <v>8</v>
      </c>
      <c r="C354" s="7" t="str">
        <f t="shared" si="29"/>
        <v>2009Q3</v>
      </c>
      <c r="D354" s="7" t="s">
        <v>9</v>
      </c>
      <c r="E354" s="18">
        <v>79787.757387699996</v>
      </c>
      <c r="F354" s="19">
        <v>552725.87199999997</v>
      </c>
      <c r="G354" s="7" t="e">
        <f t="shared" si="32"/>
        <v>#NAME?</v>
      </c>
      <c r="H354" s="22" t="e">
        <f t="shared" si="33"/>
        <v>#NAME?</v>
      </c>
      <c r="I354" t="e">
        <f t="shared" si="31"/>
        <v>#NAME?</v>
      </c>
      <c r="J354" t="e">
        <f t="shared" si="30"/>
        <v>#NAME?</v>
      </c>
    </row>
    <row r="355" spans="1:10" hidden="1">
      <c r="A355" s="12">
        <v>2009</v>
      </c>
      <c r="B355" s="13" t="s">
        <v>8</v>
      </c>
      <c r="C355" s="13" t="str">
        <f t="shared" si="29"/>
        <v>2009Q3</v>
      </c>
      <c r="D355" s="13" t="s">
        <v>15</v>
      </c>
      <c r="E355" s="20">
        <v>6554.8092610000003</v>
      </c>
      <c r="F355" s="21">
        <v>12727.092000000001</v>
      </c>
      <c r="G355" s="13" t="e">
        <f t="shared" si="32"/>
        <v>#NAME?</v>
      </c>
      <c r="H355" s="23" t="e">
        <f t="shared" si="33"/>
        <v>#NAME?</v>
      </c>
      <c r="I355" t="e">
        <f t="shared" si="31"/>
        <v>#NAME?</v>
      </c>
      <c r="J355" t="e">
        <f t="shared" si="30"/>
        <v>#NAME?</v>
      </c>
    </row>
    <row r="356" spans="1:10" hidden="1">
      <c r="A356" s="6">
        <v>2009</v>
      </c>
      <c r="B356" s="7" t="s">
        <v>8</v>
      </c>
      <c r="C356" s="7" t="str">
        <f t="shared" si="29"/>
        <v>2009Q3</v>
      </c>
      <c r="D356" s="7" t="s">
        <v>16</v>
      </c>
      <c r="E356" s="18">
        <v>2464.5147704800002</v>
      </c>
      <c r="F356" s="19">
        <v>11799</v>
      </c>
      <c r="G356" s="7" t="e">
        <f t="shared" si="32"/>
        <v>#NAME?</v>
      </c>
      <c r="H356" s="22" t="e">
        <f t="shared" si="33"/>
        <v>#NAME?</v>
      </c>
      <c r="I356" t="e">
        <f t="shared" si="31"/>
        <v>#NAME?</v>
      </c>
      <c r="J356" t="e">
        <f t="shared" si="30"/>
        <v>#NAME?</v>
      </c>
    </row>
    <row r="357" spans="1:10" hidden="1">
      <c r="A357" s="12">
        <v>2009</v>
      </c>
      <c r="B357" s="13" t="s">
        <v>8</v>
      </c>
      <c r="C357" s="13" t="str">
        <f t="shared" si="29"/>
        <v>2009Q3</v>
      </c>
      <c r="D357" s="13" t="s">
        <v>17</v>
      </c>
      <c r="E357" s="20">
        <v>19.859990700000001</v>
      </c>
      <c r="F357" s="21">
        <v>114</v>
      </c>
      <c r="G357" s="13" t="e">
        <f t="shared" si="32"/>
        <v>#NAME?</v>
      </c>
      <c r="H357" s="23" t="e">
        <f t="shared" si="33"/>
        <v>#NAME?</v>
      </c>
      <c r="I357" t="e">
        <f t="shared" si="31"/>
        <v>#NAME?</v>
      </c>
      <c r="J357" t="e">
        <f t="shared" si="30"/>
        <v>#NAME?</v>
      </c>
    </row>
    <row r="358" spans="1:10" hidden="1">
      <c r="A358" s="6">
        <v>2009</v>
      </c>
      <c r="B358" s="7" t="s">
        <v>8</v>
      </c>
      <c r="C358" s="7" t="str">
        <f t="shared" si="29"/>
        <v>2009Q3</v>
      </c>
      <c r="D358" s="7" t="s">
        <v>22</v>
      </c>
      <c r="E358" s="18">
        <v>240.57900405999999</v>
      </c>
      <c r="F358" s="19">
        <v>1274.806</v>
      </c>
      <c r="G358" s="7" t="e">
        <f t="shared" si="32"/>
        <v>#NAME?</v>
      </c>
      <c r="H358" s="22" t="e">
        <f t="shared" si="33"/>
        <v>#NAME?</v>
      </c>
      <c r="I358" t="e">
        <f t="shared" si="31"/>
        <v>#NAME?</v>
      </c>
      <c r="J358" t="e">
        <f t="shared" si="30"/>
        <v>#NAME?</v>
      </c>
    </row>
    <row r="359" spans="1:10" hidden="1">
      <c r="A359" s="12">
        <v>2009</v>
      </c>
      <c r="B359" s="13" t="s">
        <v>8</v>
      </c>
      <c r="C359" s="13" t="str">
        <f t="shared" si="29"/>
        <v>2009Q3</v>
      </c>
      <c r="D359" s="13" t="s">
        <v>12</v>
      </c>
      <c r="E359" s="20">
        <v>0</v>
      </c>
      <c r="F359" s="21">
        <v>1</v>
      </c>
      <c r="G359" s="13" t="e">
        <f t="shared" si="32"/>
        <v>#NAME?</v>
      </c>
      <c r="H359" s="23" t="e">
        <f t="shared" si="33"/>
        <v>#NAME?</v>
      </c>
      <c r="I359" t="e">
        <f t="shared" si="31"/>
        <v>#NAME?</v>
      </c>
      <c r="J359" t="e">
        <f t="shared" si="30"/>
        <v>#NAME?</v>
      </c>
    </row>
    <row r="360" spans="1:10" hidden="1">
      <c r="A360" s="6">
        <v>2009</v>
      </c>
      <c r="B360" s="7" t="s">
        <v>8</v>
      </c>
      <c r="C360" s="7" t="str">
        <f t="shared" si="29"/>
        <v>2009Q3</v>
      </c>
      <c r="D360" s="7" t="s">
        <v>11</v>
      </c>
      <c r="E360" s="18">
        <v>0</v>
      </c>
      <c r="F360" s="19">
        <v>50</v>
      </c>
      <c r="G360" s="7" t="e">
        <f t="shared" si="32"/>
        <v>#NAME?</v>
      </c>
      <c r="H360" s="22" t="e">
        <f t="shared" si="33"/>
        <v>#NAME?</v>
      </c>
      <c r="I360" t="e">
        <f t="shared" si="31"/>
        <v>#NAME?</v>
      </c>
      <c r="J360" t="e">
        <f t="shared" si="30"/>
        <v>#NAME?</v>
      </c>
    </row>
    <row r="361" spans="1:10" hidden="1">
      <c r="A361" s="12">
        <v>2009</v>
      </c>
      <c r="B361" s="13" t="s">
        <v>19</v>
      </c>
      <c r="C361" s="13" t="str">
        <f t="shared" si="29"/>
        <v>2009Q2</v>
      </c>
      <c r="D361" s="13" t="s">
        <v>9</v>
      </c>
      <c r="E361" s="20">
        <v>65920.336005599995</v>
      </c>
      <c r="F361" s="21">
        <v>532290.97900000005</v>
      </c>
      <c r="G361" s="13" t="e">
        <f t="shared" si="32"/>
        <v>#NAME?</v>
      </c>
      <c r="H361" s="23" t="e">
        <f t="shared" si="33"/>
        <v>#NAME?</v>
      </c>
      <c r="I361" t="e">
        <f t="shared" si="31"/>
        <v>#NAME?</v>
      </c>
      <c r="J361" t="e">
        <f t="shared" si="30"/>
        <v>#NAME?</v>
      </c>
    </row>
    <row r="362" spans="1:10" hidden="1">
      <c r="A362" s="6">
        <v>2009</v>
      </c>
      <c r="B362" s="7" t="s">
        <v>19</v>
      </c>
      <c r="C362" s="7" t="str">
        <f t="shared" si="29"/>
        <v>2009Q2</v>
      </c>
      <c r="D362" s="7" t="s">
        <v>15</v>
      </c>
      <c r="E362" s="18">
        <v>4202.8925510999998</v>
      </c>
      <c r="F362" s="19">
        <v>8433.1640000000007</v>
      </c>
      <c r="G362" s="7" t="e">
        <f t="shared" si="32"/>
        <v>#NAME?</v>
      </c>
      <c r="H362" s="22" t="e">
        <f t="shared" si="33"/>
        <v>#NAME?</v>
      </c>
      <c r="I362" t="e">
        <f t="shared" si="31"/>
        <v>#NAME?</v>
      </c>
      <c r="J362" t="e">
        <f t="shared" si="30"/>
        <v>#NAME?</v>
      </c>
    </row>
    <row r="363" spans="1:10" hidden="1">
      <c r="A363" s="12">
        <v>2009</v>
      </c>
      <c r="B363" s="13" t="s">
        <v>19</v>
      </c>
      <c r="C363" s="13" t="str">
        <f t="shared" si="29"/>
        <v>2009Q2</v>
      </c>
      <c r="D363" s="13" t="s">
        <v>16</v>
      </c>
      <c r="E363" s="20">
        <v>2071.8494323</v>
      </c>
      <c r="F363" s="21">
        <v>10729</v>
      </c>
      <c r="G363" s="13" t="e">
        <f t="shared" si="32"/>
        <v>#NAME?</v>
      </c>
      <c r="H363" s="23" t="e">
        <f t="shared" si="33"/>
        <v>#NAME?</v>
      </c>
      <c r="I363" t="e">
        <f t="shared" si="31"/>
        <v>#NAME?</v>
      </c>
      <c r="J363" t="e">
        <f t="shared" si="30"/>
        <v>#NAME?</v>
      </c>
    </row>
    <row r="364" spans="1:10" hidden="1">
      <c r="A364" s="6">
        <v>2009</v>
      </c>
      <c r="B364" s="7" t="s">
        <v>19</v>
      </c>
      <c r="C364" s="7" t="str">
        <f t="shared" si="29"/>
        <v>2009Q2</v>
      </c>
      <c r="D364" s="7" t="s">
        <v>17</v>
      </c>
      <c r="E364" s="18">
        <v>29.6118554</v>
      </c>
      <c r="F364" s="19">
        <v>163</v>
      </c>
      <c r="G364" s="7" t="e">
        <f t="shared" si="32"/>
        <v>#NAME?</v>
      </c>
      <c r="H364" s="22" t="e">
        <f t="shared" si="33"/>
        <v>#NAME?</v>
      </c>
      <c r="I364" t="e">
        <f t="shared" si="31"/>
        <v>#NAME?</v>
      </c>
      <c r="J364" t="e">
        <f t="shared" si="30"/>
        <v>#NAME?</v>
      </c>
    </row>
    <row r="365" spans="1:10" hidden="1">
      <c r="A365" s="12">
        <v>2009</v>
      </c>
      <c r="B365" s="13" t="s">
        <v>19</v>
      </c>
      <c r="C365" s="13" t="str">
        <f t="shared" si="29"/>
        <v>2009Q2</v>
      </c>
      <c r="D365" s="13" t="s">
        <v>22</v>
      </c>
      <c r="E365" s="20">
        <v>149.76847321</v>
      </c>
      <c r="F365" s="21">
        <v>1030.191</v>
      </c>
      <c r="G365" s="13" t="e">
        <f t="shared" si="32"/>
        <v>#NAME?</v>
      </c>
      <c r="H365" s="23" t="e">
        <f t="shared" si="33"/>
        <v>#NAME?</v>
      </c>
      <c r="I365" t="e">
        <f t="shared" si="31"/>
        <v>#NAME?</v>
      </c>
      <c r="J365" t="e">
        <f t="shared" si="30"/>
        <v>#NAME?</v>
      </c>
    </row>
    <row r="366" spans="1:10" hidden="1">
      <c r="A366" s="6">
        <v>2009</v>
      </c>
      <c r="B366" s="7" t="s">
        <v>20</v>
      </c>
      <c r="C366" s="7" t="str">
        <f t="shared" si="29"/>
        <v>2009Q1</v>
      </c>
      <c r="D366" s="7" t="s">
        <v>9</v>
      </c>
      <c r="E366" s="18">
        <v>63354.231985999999</v>
      </c>
      <c r="F366" s="19">
        <v>510725.201</v>
      </c>
      <c r="G366" s="7" t="e">
        <f t="shared" si="32"/>
        <v>#NAME?</v>
      </c>
      <c r="H366" s="22" t="e">
        <f t="shared" si="33"/>
        <v>#NAME?</v>
      </c>
      <c r="I366" t="e">
        <f t="shared" si="31"/>
        <v>#NAME?</v>
      </c>
      <c r="J366" t="e">
        <f t="shared" si="30"/>
        <v>#NAME?</v>
      </c>
    </row>
    <row r="367" spans="1:10" hidden="1">
      <c r="A367" s="12">
        <v>2009</v>
      </c>
      <c r="B367" s="13" t="s">
        <v>20</v>
      </c>
      <c r="C367" s="13" t="str">
        <f t="shared" si="29"/>
        <v>2009Q1</v>
      </c>
      <c r="D367" s="13" t="s">
        <v>15</v>
      </c>
      <c r="E367" s="20">
        <v>2747.9427380000002</v>
      </c>
      <c r="F367" s="21">
        <v>6975.8040000000001</v>
      </c>
      <c r="G367" s="13" t="e">
        <f t="shared" si="32"/>
        <v>#NAME?</v>
      </c>
      <c r="H367" s="23" t="e">
        <f t="shared" si="33"/>
        <v>#NAME?</v>
      </c>
      <c r="I367" t="e">
        <f t="shared" si="31"/>
        <v>#NAME?</v>
      </c>
      <c r="J367" t="e">
        <f t="shared" si="30"/>
        <v>#NAME?</v>
      </c>
    </row>
    <row r="368" spans="1:10" hidden="1">
      <c r="A368" s="6">
        <v>2009</v>
      </c>
      <c r="B368" s="7" t="s">
        <v>20</v>
      </c>
      <c r="C368" s="7" t="str">
        <f t="shared" si="29"/>
        <v>2009Q1</v>
      </c>
      <c r="D368" s="7" t="s">
        <v>16</v>
      </c>
      <c r="E368" s="18">
        <v>1336.690771</v>
      </c>
      <c r="F368" s="19">
        <v>10209</v>
      </c>
      <c r="G368" s="7" t="e">
        <f t="shared" si="32"/>
        <v>#NAME?</v>
      </c>
      <c r="H368" s="22" t="e">
        <f t="shared" si="33"/>
        <v>#NAME?</v>
      </c>
      <c r="I368" t="e">
        <f t="shared" si="31"/>
        <v>#NAME?</v>
      </c>
      <c r="J368" t="e">
        <f t="shared" si="30"/>
        <v>#NAME?</v>
      </c>
    </row>
    <row r="369" spans="1:10" hidden="1">
      <c r="A369" s="12">
        <v>2009</v>
      </c>
      <c r="B369" s="13" t="s">
        <v>20</v>
      </c>
      <c r="C369" s="13" t="str">
        <f t="shared" si="29"/>
        <v>2009Q1</v>
      </c>
      <c r="D369" s="13" t="s">
        <v>17</v>
      </c>
      <c r="E369" s="20">
        <v>115.02309200000001</v>
      </c>
      <c r="F369" s="21">
        <v>26</v>
      </c>
      <c r="G369" s="13" t="e">
        <f t="shared" si="32"/>
        <v>#NAME?</v>
      </c>
      <c r="H369" s="23" t="e">
        <f t="shared" si="33"/>
        <v>#NAME?</v>
      </c>
      <c r="I369" t="e">
        <f t="shared" si="31"/>
        <v>#NAME?</v>
      </c>
      <c r="J369" t="e">
        <f t="shared" si="30"/>
        <v>#NAME?</v>
      </c>
    </row>
    <row r="370" spans="1:10" hidden="1">
      <c r="A370" s="6">
        <v>2009</v>
      </c>
      <c r="B370" s="7" t="s">
        <v>20</v>
      </c>
      <c r="C370" s="7" t="str">
        <f t="shared" si="29"/>
        <v>2009Q1</v>
      </c>
      <c r="D370" s="7" t="s">
        <v>22</v>
      </c>
      <c r="E370" s="18">
        <v>4.2508949999999999</v>
      </c>
      <c r="F370" s="19">
        <v>787.59299999999996</v>
      </c>
      <c r="G370" s="7" t="e">
        <f t="shared" si="32"/>
        <v>#NAME?</v>
      </c>
      <c r="H370" s="22" t="e">
        <f t="shared" si="33"/>
        <v>#NAME?</v>
      </c>
      <c r="I370" t="e">
        <f t="shared" si="31"/>
        <v>#NAME?</v>
      </c>
      <c r="J370" t="e">
        <f t="shared" si="30"/>
        <v>#NAME?</v>
      </c>
    </row>
    <row r="371" spans="1:10" hidden="1">
      <c r="A371" s="12">
        <v>2008</v>
      </c>
      <c r="B371" s="13" t="s">
        <v>21</v>
      </c>
      <c r="C371" s="13" t="str">
        <f t="shared" si="29"/>
        <v>2008Q4</v>
      </c>
      <c r="D371" s="13" t="s">
        <v>9</v>
      </c>
      <c r="E371" s="20">
        <v>58349.963300000003</v>
      </c>
      <c r="F371" s="21">
        <v>502018.56099999999</v>
      </c>
      <c r="G371" s="13" t="e">
        <f t="shared" si="32"/>
        <v>#NAME?</v>
      </c>
      <c r="H371" s="23" t="e">
        <f t="shared" si="33"/>
        <v>#NAME?</v>
      </c>
      <c r="I371" t="e">
        <f t="shared" si="31"/>
        <v>#NAME?</v>
      </c>
      <c r="J371" t="e">
        <f t="shared" si="30"/>
        <v>#NAME?</v>
      </c>
    </row>
    <row r="372" spans="1:10" hidden="1">
      <c r="A372" s="6">
        <v>2008</v>
      </c>
      <c r="B372" s="7" t="s">
        <v>21</v>
      </c>
      <c r="C372" s="7" t="str">
        <f t="shared" si="29"/>
        <v>2008Q4</v>
      </c>
      <c r="D372" s="7" t="s">
        <v>15</v>
      </c>
      <c r="E372" s="18">
        <v>3683.0414000000001</v>
      </c>
      <c r="F372" s="19">
        <v>7319.2079999999996</v>
      </c>
      <c r="G372" s="7" t="e">
        <f t="shared" si="32"/>
        <v>#NAME?</v>
      </c>
      <c r="H372" s="22" t="e">
        <f t="shared" si="33"/>
        <v>#NAME?</v>
      </c>
      <c r="I372" t="e">
        <f t="shared" si="31"/>
        <v>#NAME?</v>
      </c>
      <c r="J372" t="e">
        <f t="shared" si="30"/>
        <v>#NAME?</v>
      </c>
    </row>
    <row r="373" spans="1:10" hidden="1">
      <c r="A373" s="12">
        <v>2008</v>
      </c>
      <c r="B373" s="13" t="s">
        <v>21</v>
      </c>
      <c r="C373" s="13" t="str">
        <f t="shared" si="29"/>
        <v>2008Q4</v>
      </c>
      <c r="D373" s="13" t="s">
        <v>16</v>
      </c>
      <c r="E373" s="20">
        <v>1273.6729</v>
      </c>
      <c r="F373" s="21">
        <v>10320</v>
      </c>
      <c r="G373" s="13" t="e">
        <f t="shared" si="32"/>
        <v>#NAME?</v>
      </c>
      <c r="H373" s="23" t="e">
        <f t="shared" si="33"/>
        <v>#NAME?</v>
      </c>
      <c r="I373" t="e">
        <f t="shared" si="31"/>
        <v>#NAME?</v>
      </c>
      <c r="J373" t="e">
        <f t="shared" si="30"/>
        <v>#NAME?</v>
      </c>
    </row>
    <row r="374" spans="1:10" hidden="1">
      <c r="A374" s="6">
        <v>2008</v>
      </c>
      <c r="B374" s="7" t="s">
        <v>21</v>
      </c>
      <c r="C374" s="7" t="str">
        <f t="shared" si="29"/>
        <v>2008Q4</v>
      </c>
      <c r="D374" s="7" t="s">
        <v>17</v>
      </c>
      <c r="E374" s="18">
        <v>116.423</v>
      </c>
      <c r="F374" s="19">
        <v>72</v>
      </c>
      <c r="G374" s="7" t="e">
        <f t="shared" si="32"/>
        <v>#NAME?</v>
      </c>
      <c r="H374" s="22" t="e">
        <f t="shared" si="33"/>
        <v>#NAME?</v>
      </c>
      <c r="I374" t="e">
        <f t="shared" si="31"/>
        <v>#NAME?</v>
      </c>
      <c r="J374" t="e">
        <f t="shared" si="30"/>
        <v>#NAME?</v>
      </c>
    </row>
    <row r="375" spans="1:10" hidden="1">
      <c r="A375" s="12">
        <v>2008</v>
      </c>
      <c r="B375" s="13" t="s">
        <v>21</v>
      </c>
      <c r="C375" s="13" t="str">
        <f t="shared" si="29"/>
        <v>2008Q4</v>
      </c>
      <c r="D375" s="13" t="s">
        <v>22</v>
      </c>
      <c r="E375" s="20">
        <v>102.62179999999999</v>
      </c>
      <c r="F375" s="21">
        <v>703.83</v>
      </c>
      <c r="G375" s="13" t="e">
        <f t="shared" si="32"/>
        <v>#NAME?</v>
      </c>
      <c r="H375" s="23" t="e">
        <f t="shared" si="33"/>
        <v>#NAME?</v>
      </c>
      <c r="I375" t="e">
        <f t="shared" si="31"/>
        <v>#NAME?</v>
      </c>
      <c r="J375" t="e">
        <f t="shared" si="30"/>
        <v>#NAME?</v>
      </c>
    </row>
    <row r="376" spans="1:10" hidden="1">
      <c r="A376" s="6">
        <v>2008</v>
      </c>
      <c r="B376" s="7" t="s">
        <v>8</v>
      </c>
      <c r="C376" s="7" t="str">
        <f t="shared" si="29"/>
        <v>2008Q3</v>
      </c>
      <c r="D376" s="7" t="s">
        <v>9</v>
      </c>
      <c r="E376" s="18">
        <v>89125</v>
      </c>
      <c r="F376" s="19">
        <v>498480</v>
      </c>
      <c r="G376" s="7" t="e">
        <f t="shared" si="32"/>
        <v>#NAME?</v>
      </c>
      <c r="H376" s="22" t="e">
        <f t="shared" si="33"/>
        <v>#NAME?</v>
      </c>
      <c r="I376" t="e">
        <f t="shared" si="31"/>
        <v>#NAME?</v>
      </c>
      <c r="J376" t="e">
        <f t="shared" si="30"/>
        <v>#NAME?</v>
      </c>
    </row>
    <row r="377" spans="1:10" hidden="1">
      <c r="A377" s="12">
        <v>2008</v>
      </c>
      <c r="B377" s="13" t="s">
        <v>8</v>
      </c>
      <c r="C377" s="13" t="str">
        <f t="shared" si="29"/>
        <v>2008Q3</v>
      </c>
      <c r="D377" s="13" t="s">
        <v>15</v>
      </c>
      <c r="E377" s="20">
        <v>3936</v>
      </c>
      <c r="F377" s="21">
        <v>5842</v>
      </c>
      <c r="G377" s="13" t="e">
        <f t="shared" si="32"/>
        <v>#NAME?</v>
      </c>
      <c r="H377" s="23" t="e">
        <f t="shared" si="33"/>
        <v>#NAME?</v>
      </c>
      <c r="I377" t="e">
        <f t="shared" si="31"/>
        <v>#NAME?</v>
      </c>
      <c r="J377" t="e">
        <f t="shared" si="30"/>
        <v>#NAME?</v>
      </c>
    </row>
    <row r="378" spans="1:10" hidden="1">
      <c r="A378" s="6">
        <v>2008</v>
      </c>
      <c r="B378" s="7" t="s">
        <v>8</v>
      </c>
      <c r="C378" s="7" t="str">
        <f t="shared" si="29"/>
        <v>2008Q3</v>
      </c>
      <c r="D378" s="7" t="s">
        <v>16</v>
      </c>
      <c r="E378" s="18">
        <v>1308</v>
      </c>
      <c r="F378" s="19">
        <v>12299</v>
      </c>
      <c r="G378" s="7" t="e">
        <f t="shared" si="32"/>
        <v>#NAME?</v>
      </c>
      <c r="H378" s="22" t="e">
        <f t="shared" si="33"/>
        <v>#NAME?</v>
      </c>
      <c r="I378" t="e">
        <f t="shared" si="31"/>
        <v>#NAME?</v>
      </c>
      <c r="J378" t="e">
        <f t="shared" si="30"/>
        <v>#NAME?</v>
      </c>
    </row>
    <row r="379" spans="1:10" hidden="1">
      <c r="A379" s="12">
        <v>2008</v>
      </c>
      <c r="B379" s="13" t="s">
        <v>8</v>
      </c>
      <c r="C379" s="13" t="str">
        <f t="shared" si="29"/>
        <v>2008Q3</v>
      </c>
      <c r="D379" s="13" t="s">
        <v>17</v>
      </c>
      <c r="E379" s="20">
        <v>0</v>
      </c>
      <c r="F379" s="21">
        <v>7</v>
      </c>
      <c r="G379" s="13" t="e">
        <f t="shared" si="32"/>
        <v>#NAME?</v>
      </c>
      <c r="H379" s="23" t="e">
        <f t="shared" si="33"/>
        <v>#NAME?</v>
      </c>
      <c r="I379" t="e">
        <f t="shared" si="31"/>
        <v>#NAME?</v>
      </c>
      <c r="J379" t="e">
        <f t="shared" si="30"/>
        <v>#NAME?</v>
      </c>
    </row>
    <row r="380" spans="1:10" hidden="1">
      <c r="A380" s="6">
        <v>2008</v>
      </c>
      <c r="B380" s="7" t="s">
        <v>8</v>
      </c>
      <c r="C380" s="7" t="str">
        <f t="shared" si="29"/>
        <v>2008Q3</v>
      </c>
      <c r="D380" s="7" t="s">
        <v>22</v>
      </c>
      <c r="E380" s="18">
        <v>78</v>
      </c>
      <c r="F380" s="19">
        <v>545</v>
      </c>
      <c r="G380" s="7" t="e">
        <f t="shared" si="32"/>
        <v>#NAME?</v>
      </c>
      <c r="H380" s="22" t="e">
        <f t="shared" si="33"/>
        <v>#NAME?</v>
      </c>
      <c r="I380" t="e">
        <f t="shared" si="31"/>
        <v>#NAME?</v>
      </c>
      <c r="J380" t="e">
        <f t="shared" si="30"/>
        <v>#NAME?</v>
      </c>
    </row>
    <row r="381" spans="1:10" hidden="1">
      <c r="A381" s="12">
        <v>2008</v>
      </c>
      <c r="B381" s="13" t="s">
        <v>19</v>
      </c>
      <c r="C381" s="13" t="str">
        <f t="shared" si="29"/>
        <v>2008Q2</v>
      </c>
      <c r="D381" s="13" t="s">
        <v>9</v>
      </c>
      <c r="E381" s="20">
        <v>80444</v>
      </c>
      <c r="F381" s="21">
        <v>479152.72100000002</v>
      </c>
      <c r="G381" s="13" t="e">
        <f t="shared" si="32"/>
        <v>#NAME?</v>
      </c>
      <c r="H381" s="23" t="e">
        <f t="shared" si="33"/>
        <v>#NAME?</v>
      </c>
      <c r="I381" t="e">
        <f t="shared" si="31"/>
        <v>#NAME?</v>
      </c>
      <c r="J381" t="e">
        <f t="shared" si="30"/>
        <v>#NAME?</v>
      </c>
    </row>
    <row r="382" spans="1:10" hidden="1">
      <c r="A382" s="6">
        <v>2008</v>
      </c>
      <c r="B382" s="7" t="s">
        <v>19</v>
      </c>
      <c r="C382" s="7" t="str">
        <f t="shared" si="29"/>
        <v>2008Q2</v>
      </c>
      <c r="D382" s="7" t="s">
        <v>15</v>
      </c>
      <c r="E382" s="18">
        <v>2888.1125910000001</v>
      </c>
      <c r="F382" s="19">
        <v>4439.5839999999998</v>
      </c>
      <c r="G382" s="7" t="e">
        <f t="shared" si="32"/>
        <v>#NAME?</v>
      </c>
      <c r="H382" s="22" t="e">
        <f t="shared" si="33"/>
        <v>#NAME?</v>
      </c>
      <c r="I382" t="e">
        <f t="shared" si="31"/>
        <v>#NAME?</v>
      </c>
      <c r="J382" t="e">
        <f t="shared" si="30"/>
        <v>#NAME?</v>
      </c>
    </row>
    <row r="383" spans="1:10" hidden="1">
      <c r="A383" s="12">
        <v>2008</v>
      </c>
      <c r="B383" s="13" t="s">
        <v>19</v>
      </c>
      <c r="C383" s="13" t="str">
        <f t="shared" si="29"/>
        <v>2008Q2</v>
      </c>
      <c r="D383" s="13" t="s">
        <v>16</v>
      </c>
      <c r="E383" s="20">
        <v>1128.2417049999999</v>
      </c>
      <c r="F383" s="21">
        <v>10446</v>
      </c>
      <c r="G383" s="13" t="e">
        <f t="shared" si="32"/>
        <v>#NAME?</v>
      </c>
      <c r="H383" s="23" t="e">
        <f t="shared" si="33"/>
        <v>#NAME?</v>
      </c>
      <c r="I383" t="e">
        <f t="shared" si="31"/>
        <v>#NAME?</v>
      </c>
      <c r="J383" t="e">
        <f t="shared" si="30"/>
        <v>#NAME?</v>
      </c>
    </row>
    <row r="384" spans="1:10" hidden="1">
      <c r="A384" s="6">
        <v>2008</v>
      </c>
      <c r="B384" s="7" t="s">
        <v>19</v>
      </c>
      <c r="C384" s="7" t="str">
        <f t="shared" si="29"/>
        <v>2008Q2</v>
      </c>
      <c r="D384" s="7" t="s">
        <v>22</v>
      </c>
      <c r="E384" s="18">
        <v>241</v>
      </c>
      <c r="F384" s="19">
        <v>158</v>
      </c>
      <c r="G384" s="7" t="e">
        <f t="shared" si="32"/>
        <v>#NAME?</v>
      </c>
      <c r="H384" s="22" t="e">
        <f t="shared" si="33"/>
        <v>#NAME?</v>
      </c>
      <c r="I384" t="e">
        <f t="shared" si="31"/>
        <v>#NAME?</v>
      </c>
      <c r="J384" t="e">
        <f t="shared" si="30"/>
        <v>#NAME?</v>
      </c>
    </row>
    <row r="385" spans="1:10" hidden="1">
      <c r="A385" s="12">
        <v>2008</v>
      </c>
      <c r="B385" s="13" t="s">
        <v>20</v>
      </c>
      <c r="C385" s="13" t="str">
        <f t="shared" si="29"/>
        <v>2008Q1</v>
      </c>
      <c r="D385" s="13" t="s">
        <v>9</v>
      </c>
      <c r="E385" s="20">
        <v>85191.458880000006</v>
      </c>
      <c r="F385" s="21">
        <v>468891.1</v>
      </c>
      <c r="G385" s="13" t="e">
        <f t="shared" si="32"/>
        <v>#NAME?</v>
      </c>
      <c r="H385" s="23" t="e">
        <f t="shared" si="33"/>
        <v>#NAME?</v>
      </c>
      <c r="I385" t="e">
        <f t="shared" si="31"/>
        <v>#NAME?</v>
      </c>
      <c r="J385" t="e">
        <f t="shared" si="30"/>
        <v>#NAME?</v>
      </c>
    </row>
    <row r="386" spans="1:10" hidden="1">
      <c r="A386" s="6">
        <v>2008</v>
      </c>
      <c r="B386" s="7" t="s">
        <v>20</v>
      </c>
      <c r="C386" s="7" t="str">
        <f t="shared" ref="C386:C432" si="34">CONCATENATE(A386,B386)</f>
        <v>2008Q1</v>
      </c>
      <c r="D386" s="7" t="s">
        <v>15</v>
      </c>
      <c r="E386" s="18">
        <v>3359.7363999999998</v>
      </c>
      <c r="F386" s="19">
        <v>6280.1959999999999</v>
      </c>
      <c r="G386" s="7" t="e">
        <f t="shared" si="32"/>
        <v>#NAME?</v>
      </c>
      <c r="H386" s="22" t="e">
        <f t="shared" si="33"/>
        <v>#NAME?</v>
      </c>
      <c r="I386" t="e">
        <f t="shared" si="31"/>
        <v>#NAME?</v>
      </c>
      <c r="J386" t="e">
        <f t="shared" ref="J386:J432" si="35">VLOOKUP(D386,Distributors,4,FALSE)</f>
        <v>#NAME?</v>
      </c>
    </row>
    <row r="387" spans="1:10" hidden="1">
      <c r="A387" s="12">
        <v>2008</v>
      </c>
      <c r="B387" s="13" t="s">
        <v>20</v>
      </c>
      <c r="C387" s="13" t="str">
        <f t="shared" si="34"/>
        <v>2008Q1</v>
      </c>
      <c r="D387" s="13" t="s">
        <v>16</v>
      </c>
      <c r="E387" s="20">
        <v>1110.30134</v>
      </c>
      <c r="F387" s="21">
        <v>9956</v>
      </c>
      <c r="G387" s="13" t="e">
        <f t="shared" si="32"/>
        <v>#NAME?</v>
      </c>
      <c r="H387" s="23" t="e">
        <f t="shared" si="33"/>
        <v>#NAME?</v>
      </c>
      <c r="I387" t="e">
        <f t="shared" ref="I387:I432" si="36">RIGHT(G387,3)</f>
        <v>#NAME?</v>
      </c>
      <c r="J387" t="e">
        <f t="shared" si="35"/>
        <v>#NAME?</v>
      </c>
    </row>
    <row r="388" spans="1:10" hidden="1">
      <c r="A388" s="6">
        <v>2007</v>
      </c>
      <c r="B388" s="7" t="s">
        <v>21</v>
      </c>
      <c r="C388" s="7" t="str">
        <f t="shared" si="34"/>
        <v>2007Q4</v>
      </c>
      <c r="D388" s="7" t="s">
        <v>9</v>
      </c>
      <c r="E388" s="18">
        <v>96694</v>
      </c>
      <c r="F388" s="19">
        <v>463988</v>
      </c>
      <c r="G388" s="7" t="e">
        <f t="shared" si="32"/>
        <v>#NAME?</v>
      </c>
      <c r="H388" s="22" t="e">
        <f t="shared" si="33"/>
        <v>#NAME?</v>
      </c>
      <c r="I388" t="e">
        <f t="shared" si="36"/>
        <v>#NAME?</v>
      </c>
      <c r="J388" t="e">
        <f t="shared" si="35"/>
        <v>#NAME?</v>
      </c>
    </row>
    <row r="389" spans="1:10" hidden="1">
      <c r="A389" s="12">
        <v>2007</v>
      </c>
      <c r="B389" s="13" t="s">
        <v>21</v>
      </c>
      <c r="C389" s="13" t="str">
        <f t="shared" si="34"/>
        <v>2007Q4</v>
      </c>
      <c r="D389" s="13" t="s">
        <v>15</v>
      </c>
      <c r="E389" s="20">
        <v>4018</v>
      </c>
      <c r="F389" s="21">
        <v>7908</v>
      </c>
      <c r="G389" s="13" t="e">
        <f t="shared" si="32"/>
        <v>#NAME?</v>
      </c>
      <c r="H389" s="23" t="e">
        <f t="shared" si="33"/>
        <v>#NAME?</v>
      </c>
      <c r="I389" t="e">
        <f t="shared" si="36"/>
        <v>#NAME?</v>
      </c>
      <c r="J389" t="e">
        <f t="shared" si="35"/>
        <v>#NAME?</v>
      </c>
    </row>
    <row r="390" spans="1:10" hidden="1">
      <c r="A390" s="6">
        <v>2007</v>
      </c>
      <c r="B390" s="7" t="s">
        <v>21</v>
      </c>
      <c r="C390" s="7" t="str">
        <f t="shared" si="34"/>
        <v>2007Q4</v>
      </c>
      <c r="D390" s="7" t="s">
        <v>16</v>
      </c>
      <c r="E390" s="18">
        <v>1150</v>
      </c>
      <c r="F390" s="19">
        <v>10201</v>
      </c>
      <c r="G390" s="7" t="e">
        <f t="shared" si="32"/>
        <v>#NAME?</v>
      </c>
      <c r="H390" s="22" t="e">
        <f t="shared" si="33"/>
        <v>#NAME?</v>
      </c>
      <c r="I390" t="e">
        <f t="shared" si="36"/>
        <v>#NAME?</v>
      </c>
      <c r="J390" t="e">
        <f t="shared" si="35"/>
        <v>#NAME?</v>
      </c>
    </row>
    <row r="391" spans="1:10" hidden="1">
      <c r="A391" s="12">
        <v>2007</v>
      </c>
      <c r="B391" s="13" t="s">
        <v>21</v>
      </c>
      <c r="C391" s="13" t="str">
        <f t="shared" si="34"/>
        <v>2007Q4</v>
      </c>
      <c r="D391" s="13" t="s">
        <v>17</v>
      </c>
      <c r="E391" s="20">
        <v>9</v>
      </c>
      <c r="F391" s="21">
        <v>61</v>
      </c>
      <c r="G391" s="13" t="e">
        <f t="shared" si="32"/>
        <v>#NAME?</v>
      </c>
      <c r="H391" s="23" t="e">
        <f t="shared" si="33"/>
        <v>#NAME?</v>
      </c>
      <c r="I391" t="e">
        <f t="shared" si="36"/>
        <v>#NAME?</v>
      </c>
      <c r="J391" t="e">
        <f t="shared" si="35"/>
        <v>#NAME?</v>
      </c>
    </row>
    <row r="392" spans="1:10" hidden="1">
      <c r="A392" s="6">
        <v>2007</v>
      </c>
      <c r="B392" s="7" t="s">
        <v>8</v>
      </c>
      <c r="C392" s="7" t="str">
        <f t="shared" si="34"/>
        <v>2007Q3</v>
      </c>
      <c r="D392" s="7" t="s">
        <v>9</v>
      </c>
      <c r="E392" s="18">
        <v>82154</v>
      </c>
      <c r="F392" s="19">
        <v>446645</v>
      </c>
      <c r="G392" s="7" t="e">
        <f t="shared" si="32"/>
        <v>#NAME?</v>
      </c>
      <c r="H392" s="22" t="e">
        <f t="shared" si="33"/>
        <v>#NAME?</v>
      </c>
      <c r="I392" t="e">
        <f t="shared" si="36"/>
        <v>#NAME?</v>
      </c>
      <c r="J392" t="e">
        <f t="shared" si="35"/>
        <v>#NAME?</v>
      </c>
    </row>
    <row r="393" spans="1:10" hidden="1">
      <c r="A393" s="12">
        <v>2007</v>
      </c>
      <c r="B393" s="13" t="s">
        <v>8</v>
      </c>
      <c r="C393" s="13" t="str">
        <f t="shared" si="34"/>
        <v>2007Q3</v>
      </c>
      <c r="D393" s="13" t="s">
        <v>15</v>
      </c>
      <c r="E393" s="20">
        <v>2682</v>
      </c>
      <c r="F393" s="21">
        <v>6036</v>
      </c>
      <c r="G393" s="13" t="e">
        <f t="shared" si="32"/>
        <v>#NAME?</v>
      </c>
      <c r="H393" s="23" t="e">
        <f t="shared" si="33"/>
        <v>#NAME?</v>
      </c>
      <c r="I393" t="e">
        <f t="shared" si="36"/>
        <v>#NAME?</v>
      </c>
      <c r="J393" t="e">
        <f t="shared" si="35"/>
        <v>#NAME?</v>
      </c>
    </row>
    <row r="394" spans="1:10" hidden="1">
      <c r="A394" s="6">
        <v>2007</v>
      </c>
      <c r="B394" s="7" t="s">
        <v>8</v>
      </c>
      <c r="C394" s="7" t="str">
        <f t="shared" si="34"/>
        <v>2007Q3</v>
      </c>
      <c r="D394" s="7" t="s">
        <v>16</v>
      </c>
      <c r="E394" s="18">
        <v>1340</v>
      </c>
      <c r="F394" s="19">
        <v>12037</v>
      </c>
      <c r="G394" s="7" t="e">
        <f t="shared" si="32"/>
        <v>#NAME?</v>
      </c>
      <c r="H394" s="22" t="e">
        <f t="shared" si="33"/>
        <v>#NAME?</v>
      </c>
      <c r="I394" t="e">
        <f t="shared" si="36"/>
        <v>#NAME?</v>
      </c>
      <c r="J394" t="e">
        <f t="shared" si="35"/>
        <v>#NAME?</v>
      </c>
    </row>
    <row r="395" spans="1:10" hidden="1">
      <c r="A395" s="12">
        <v>2007</v>
      </c>
      <c r="B395" s="13" t="s">
        <v>8</v>
      </c>
      <c r="C395" s="13" t="str">
        <f t="shared" si="34"/>
        <v>2007Q3</v>
      </c>
      <c r="D395" s="13" t="s">
        <v>17</v>
      </c>
      <c r="E395" s="20">
        <v>6</v>
      </c>
      <c r="F395" s="21">
        <v>41</v>
      </c>
      <c r="G395" s="13" t="e">
        <f t="shared" si="32"/>
        <v>#NAME?</v>
      </c>
      <c r="H395" s="23" t="e">
        <f t="shared" si="33"/>
        <v>#NAME?</v>
      </c>
      <c r="I395" t="e">
        <f t="shared" si="36"/>
        <v>#NAME?</v>
      </c>
      <c r="J395" t="e">
        <f t="shared" si="35"/>
        <v>#NAME?</v>
      </c>
    </row>
    <row r="396" spans="1:10" hidden="1">
      <c r="A396" s="6">
        <v>2007</v>
      </c>
      <c r="B396" s="7" t="s">
        <v>19</v>
      </c>
      <c r="C396" s="7" t="str">
        <f t="shared" si="34"/>
        <v>2007Q2</v>
      </c>
      <c r="D396" s="7" t="s">
        <v>9</v>
      </c>
      <c r="E396" s="18">
        <v>80876</v>
      </c>
      <c r="F396" s="19">
        <v>419365</v>
      </c>
      <c r="G396" s="7" t="e">
        <f t="shared" si="32"/>
        <v>#NAME?</v>
      </c>
      <c r="H396" s="22" t="e">
        <f t="shared" si="33"/>
        <v>#NAME?</v>
      </c>
      <c r="I396" t="e">
        <f t="shared" si="36"/>
        <v>#NAME?</v>
      </c>
      <c r="J396" t="e">
        <f t="shared" si="35"/>
        <v>#NAME?</v>
      </c>
    </row>
    <row r="397" spans="1:10" hidden="1">
      <c r="A397" s="12">
        <v>2007</v>
      </c>
      <c r="B397" s="13" t="s">
        <v>19</v>
      </c>
      <c r="C397" s="13" t="str">
        <f t="shared" si="34"/>
        <v>2007Q2</v>
      </c>
      <c r="D397" s="13" t="s">
        <v>15</v>
      </c>
      <c r="E397" s="20">
        <v>1970</v>
      </c>
      <c r="F397" s="21">
        <v>4591</v>
      </c>
      <c r="G397" s="13" t="e">
        <f t="shared" si="32"/>
        <v>#NAME?</v>
      </c>
      <c r="H397" s="23" t="e">
        <f t="shared" si="33"/>
        <v>#NAME?</v>
      </c>
      <c r="I397" t="e">
        <f t="shared" si="36"/>
        <v>#NAME?</v>
      </c>
      <c r="J397" t="e">
        <f t="shared" si="35"/>
        <v>#NAME?</v>
      </c>
    </row>
    <row r="398" spans="1:10" hidden="1">
      <c r="A398" s="6">
        <v>2007</v>
      </c>
      <c r="B398" s="7" t="s">
        <v>19</v>
      </c>
      <c r="C398" s="7" t="str">
        <f t="shared" si="34"/>
        <v>2007Q2</v>
      </c>
      <c r="D398" s="7" t="s">
        <v>16</v>
      </c>
      <c r="E398" s="18">
        <v>1143</v>
      </c>
      <c r="F398" s="19">
        <v>10453</v>
      </c>
      <c r="G398" s="7" t="e">
        <f t="shared" si="32"/>
        <v>#NAME?</v>
      </c>
      <c r="H398" s="22" t="e">
        <f t="shared" si="33"/>
        <v>#NAME?</v>
      </c>
      <c r="I398" t="e">
        <f t="shared" si="36"/>
        <v>#NAME?</v>
      </c>
      <c r="J398" t="e">
        <f t="shared" si="35"/>
        <v>#NAME?</v>
      </c>
    </row>
    <row r="399" spans="1:10" hidden="1">
      <c r="A399" s="12">
        <v>2007</v>
      </c>
      <c r="B399" s="13" t="s">
        <v>19</v>
      </c>
      <c r="C399" s="13" t="str">
        <f t="shared" si="34"/>
        <v>2007Q2</v>
      </c>
      <c r="D399" s="13" t="s">
        <v>17</v>
      </c>
      <c r="E399" s="20">
        <v>30</v>
      </c>
      <c r="F399" s="21">
        <v>207</v>
      </c>
      <c r="G399" s="13" t="e">
        <f t="shared" si="32"/>
        <v>#NAME?</v>
      </c>
      <c r="H399" s="23" t="e">
        <f t="shared" si="33"/>
        <v>#NAME?</v>
      </c>
      <c r="I399" t="e">
        <f t="shared" si="36"/>
        <v>#NAME?</v>
      </c>
      <c r="J399" t="e">
        <f t="shared" si="35"/>
        <v>#NAME?</v>
      </c>
    </row>
    <row r="400" spans="1:10" hidden="1">
      <c r="A400" s="6">
        <v>2007</v>
      </c>
      <c r="B400" s="7" t="s">
        <v>20</v>
      </c>
      <c r="C400" s="7" t="str">
        <f t="shared" si="34"/>
        <v>2007Q1</v>
      </c>
      <c r="D400" s="7" t="s">
        <v>9</v>
      </c>
      <c r="E400" s="18">
        <v>84571</v>
      </c>
      <c r="F400" s="19">
        <v>429207</v>
      </c>
      <c r="G400" s="7" t="e">
        <f t="shared" si="32"/>
        <v>#NAME?</v>
      </c>
      <c r="H400" s="22" t="e">
        <f t="shared" si="33"/>
        <v>#NAME?</v>
      </c>
      <c r="I400" t="e">
        <f t="shared" si="36"/>
        <v>#NAME?</v>
      </c>
      <c r="J400" t="e">
        <f t="shared" si="35"/>
        <v>#NAME?</v>
      </c>
    </row>
    <row r="401" spans="1:10" hidden="1">
      <c r="A401" s="12">
        <v>2007</v>
      </c>
      <c r="B401" s="13" t="s">
        <v>20</v>
      </c>
      <c r="C401" s="13" t="str">
        <f t="shared" si="34"/>
        <v>2007Q1</v>
      </c>
      <c r="D401" s="13" t="s">
        <v>15</v>
      </c>
      <c r="E401" s="20">
        <v>1403</v>
      </c>
      <c r="F401" s="21">
        <v>3436.4</v>
      </c>
      <c r="G401" s="13" t="e">
        <f t="shared" si="32"/>
        <v>#NAME?</v>
      </c>
      <c r="H401" s="23" t="e">
        <f t="shared" si="33"/>
        <v>#NAME?</v>
      </c>
      <c r="I401" t="e">
        <f t="shared" si="36"/>
        <v>#NAME?</v>
      </c>
      <c r="J401" t="e">
        <f t="shared" si="35"/>
        <v>#NAME?</v>
      </c>
    </row>
    <row r="402" spans="1:10" hidden="1">
      <c r="A402" s="6">
        <v>2007</v>
      </c>
      <c r="B402" s="7" t="s">
        <v>20</v>
      </c>
      <c r="C402" s="7" t="str">
        <f t="shared" si="34"/>
        <v>2007Q1</v>
      </c>
      <c r="D402" s="7" t="s">
        <v>16</v>
      </c>
      <c r="E402" s="18">
        <v>1171</v>
      </c>
      <c r="F402" s="19">
        <v>10154</v>
      </c>
      <c r="G402" s="7" t="e">
        <f t="shared" si="32"/>
        <v>#NAME?</v>
      </c>
      <c r="H402" s="22" t="e">
        <f t="shared" si="33"/>
        <v>#NAME?</v>
      </c>
      <c r="I402" t="e">
        <f t="shared" si="36"/>
        <v>#NAME?</v>
      </c>
      <c r="J402" t="e">
        <f t="shared" si="35"/>
        <v>#NAME?</v>
      </c>
    </row>
    <row r="403" spans="1:10" hidden="1">
      <c r="A403" s="12">
        <v>2007</v>
      </c>
      <c r="B403" s="13" t="s">
        <v>20</v>
      </c>
      <c r="C403" s="13" t="str">
        <f t="shared" si="34"/>
        <v>2007Q1</v>
      </c>
      <c r="D403" s="13" t="s">
        <v>17</v>
      </c>
      <c r="E403" s="20">
        <v>50</v>
      </c>
      <c r="F403" s="21">
        <v>341</v>
      </c>
      <c r="G403" s="13" t="e">
        <f t="shared" si="32"/>
        <v>#NAME?</v>
      </c>
      <c r="H403" s="23" t="e">
        <f t="shared" si="33"/>
        <v>#NAME?</v>
      </c>
      <c r="I403" t="e">
        <f t="shared" si="36"/>
        <v>#NAME?</v>
      </c>
      <c r="J403" t="e">
        <f t="shared" si="35"/>
        <v>#NAME?</v>
      </c>
    </row>
    <row r="404" spans="1:10" hidden="1">
      <c r="A404" s="6">
        <v>2006</v>
      </c>
      <c r="B404" s="7" t="s">
        <v>21</v>
      </c>
      <c r="C404" s="7" t="str">
        <f t="shared" si="34"/>
        <v>2006Q4</v>
      </c>
      <c r="D404" s="7" t="s">
        <v>9</v>
      </c>
      <c r="E404" s="18">
        <v>72869</v>
      </c>
      <c r="F404" s="19">
        <v>403438</v>
      </c>
      <c r="G404" s="7" t="e">
        <f t="shared" si="32"/>
        <v>#NAME?</v>
      </c>
      <c r="H404" s="22" t="e">
        <f t="shared" si="33"/>
        <v>#NAME?</v>
      </c>
      <c r="I404" t="e">
        <f t="shared" si="36"/>
        <v>#NAME?</v>
      </c>
      <c r="J404" t="e">
        <f t="shared" si="35"/>
        <v>#NAME?</v>
      </c>
    </row>
    <row r="405" spans="1:10" hidden="1">
      <c r="A405" s="12">
        <v>2006</v>
      </c>
      <c r="B405" s="13" t="s">
        <v>21</v>
      </c>
      <c r="C405" s="13" t="str">
        <f t="shared" si="34"/>
        <v>2006Q4</v>
      </c>
      <c r="D405" s="13" t="s">
        <v>15</v>
      </c>
      <c r="E405" s="20">
        <v>1329</v>
      </c>
      <c r="F405" s="21">
        <v>3009</v>
      </c>
      <c r="G405" s="13" t="e">
        <f t="shared" si="32"/>
        <v>#NAME?</v>
      </c>
      <c r="H405" s="23" t="e">
        <f t="shared" si="33"/>
        <v>#NAME?</v>
      </c>
      <c r="I405" t="e">
        <f t="shared" si="36"/>
        <v>#NAME?</v>
      </c>
      <c r="J405" t="e">
        <f t="shared" si="35"/>
        <v>#NAME?</v>
      </c>
    </row>
    <row r="406" spans="1:10" hidden="1">
      <c r="A406" s="6">
        <v>2006</v>
      </c>
      <c r="B406" s="7" t="s">
        <v>21</v>
      </c>
      <c r="C406" s="7" t="str">
        <f t="shared" si="34"/>
        <v>2006Q4</v>
      </c>
      <c r="D406" s="7" t="s">
        <v>16</v>
      </c>
      <c r="E406" s="18">
        <v>1179</v>
      </c>
      <c r="F406" s="19">
        <v>10154</v>
      </c>
      <c r="G406" s="7" t="e">
        <f t="shared" ref="G406:G419" si="37">VLOOKUP(D406,Distributors,2,FALSE)</f>
        <v>#NAME?</v>
      </c>
      <c r="H406" s="22" t="e">
        <f t="shared" ref="H406:H419" si="38">VLOOKUP(D406,Distributors,3,FALSE)</f>
        <v>#NAME?</v>
      </c>
      <c r="I406" t="e">
        <f t="shared" si="36"/>
        <v>#NAME?</v>
      </c>
      <c r="J406" t="e">
        <f t="shared" si="35"/>
        <v>#NAME?</v>
      </c>
    </row>
    <row r="407" spans="1:10" hidden="1">
      <c r="A407" s="12">
        <v>2006</v>
      </c>
      <c r="B407" s="13" t="s">
        <v>21</v>
      </c>
      <c r="C407" s="13" t="str">
        <f t="shared" si="34"/>
        <v>2006Q4</v>
      </c>
      <c r="D407" s="13" t="s">
        <v>17</v>
      </c>
      <c r="E407" s="20">
        <v>106</v>
      </c>
      <c r="F407" s="21">
        <v>341</v>
      </c>
      <c r="G407" s="13" t="e">
        <f t="shared" si="37"/>
        <v>#NAME?</v>
      </c>
      <c r="H407" s="23" t="e">
        <f t="shared" si="38"/>
        <v>#NAME?</v>
      </c>
      <c r="I407" t="e">
        <f t="shared" si="36"/>
        <v>#NAME?</v>
      </c>
      <c r="J407" t="e">
        <f t="shared" si="35"/>
        <v>#NAME?</v>
      </c>
    </row>
    <row r="408" spans="1:10" hidden="1">
      <c r="A408" s="6">
        <v>2006</v>
      </c>
      <c r="B408" s="7" t="s">
        <v>8</v>
      </c>
      <c r="C408" s="7" t="str">
        <f t="shared" si="34"/>
        <v>2006Q3</v>
      </c>
      <c r="D408" s="7" t="s">
        <v>9</v>
      </c>
      <c r="E408" s="18">
        <v>38151</v>
      </c>
      <c r="F408" s="19">
        <v>369678</v>
      </c>
      <c r="G408" s="7" t="e">
        <f t="shared" si="37"/>
        <v>#NAME?</v>
      </c>
      <c r="H408" s="22" t="e">
        <f t="shared" si="38"/>
        <v>#NAME?</v>
      </c>
      <c r="I408" t="e">
        <f t="shared" si="36"/>
        <v>#NAME?</v>
      </c>
      <c r="J408" t="e">
        <f t="shared" si="35"/>
        <v>#NAME?</v>
      </c>
    </row>
    <row r="409" spans="1:10" hidden="1">
      <c r="A409" s="12">
        <v>2006</v>
      </c>
      <c r="B409" s="13" t="s">
        <v>8</v>
      </c>
      <c r="C409" s="13" t="str">
        <f t="shared" si="34"/>
        <v>2006Q3</v>
      </c>
      <c r="D409" s="13" t="s">
        <v>15</v>
      </c>
      <c r="E409" s="20">
        <v>731</v>
      </c>
      <c r="F409" s="21">
        <v>1647</v>
      </c>
      <c r="G409" s="13" t="e">
        <f t="shared" si="37"/>
        <v>#NAME?</v>
      </c>
      <c r="H409" s="23" t="e">
        <f t="shared" si="38"/>
        <v>#NAME?</v>
      </c>
      <c r="I409" t="e">
        <f t="shared" si="36"/>
        <v>#NAME?</v>
      </c>
      <c r="J409" t="e">
        <f t="shared" si="35"/>
        <v>#NAME?</v>
      </c>
    </row>
    <row r="410" spans="1:10" hidden="1">
      <c r="A410" s="6">
        <v>2006</v>
      </c>
      <c r="B410" s="7" t="s">
        <v>8</v>
      </c>
      <c r="C410" s="7" t="str">
        <f t="shared" si="34"/>
        <v>2006Q3</v>
      </c>
      <c r="D410" s="7" t="s">
        <v>16</v>
      </c>
      <c r="E410" s="18">
        <v>1453</v>
      </c>
      <c r="F410" s="19">
        <v>12041</v>
      </c>
      <c r="G410" s="7" t="e">
        <f t="shared" si="37"/>
        <v>#NAME?</v>
      </c>
      <c r="H410" s="22" t="e">
        <f t="shared" si="38"/>
        <v>#NAME?</v>
      </c>
      <c r="I410" t="e">
        <f t="shared" si="36"/>
        <v>#NAME?</v>
      </c>
      <c r="J410" t="e">
        <f t="shared" si="35"/>
        <v>#NAME?</v>
      </c>
    </row>
    <row r="411" spans="1:10" hidden="1">
      <c r="A411" s="12">
        <v>2006</v>
      </c>
      <c r="B411" s="13" t="s">
        <v>8</v>
      </c>
      <c r="C411" s="13" t="str">
        <f t="shared" si="34"/>
        <v>2006Q3</v>
      </c>
      <c r="D411" s="13" t="s">
        <v>17</v>
      </c>
      <c r="E411" s="20">
        <v>86</v>
      </c>
      <c r="F411" s="21">
        <v>561</v>
      </c>
      <c r="G411" s="13" t="e">
        <f t="shared" si="37"/>
        <v>#NAME?</v>
      </c>
      <c r="H411" s="23" t="e">
        <f t="shared" si="38"/>
        <v>#NAME?</v>
      </c>
      <c r="I411" t="e">
        <f t="shared" si="36"/>
        <v>#NAME?</v>
      </c>
      <c r="J411" t="e">
        <f t="shared" si="35"/>
        <v>#NAME?</v>
      </c>
    </row>
    <row r="412" spans="1:10" hidden="1">
      <c r="A412" s="6">
        <v>2006</v>
      </c>
      <c r="B412" s="7" t="s">
        <v>19</v>
      </c>
      <c r="C412" s="7" t="str">
        <f t="shared" si="34"/>
        <v>2006Q2</v>
      </c>
      <c r="D412" s="7" t="s">
        <v>9</v>
      </c>
      <c r="E412" s="18">
        <v>37186</v>
      </c>
      <c r="F412" s="19">
        <v>359293</v>
      </c>
      <c r="G412" s="7" t="e">
        <f t="shared" si="37"/>
        <v>#NAME?</v>
      </c>
      <c r="H412" s="22" t="e">
        <f t="shared" si="38"/>
        <v>#NAME?</v>
      </c>
      <c r="I412" t="e">
        <f t="shared" si="36"/>
        <v>#NAME?</v>
      </c>
      <c r="J412" t="e">
        <f t="shared" si="35"/>
        <v>#NAME?</v>
      </c>
    </row>
    <row r="413" spans="1:10" hidden="1">
      <c r="A413" s="12">
        <v>2006</v>
      </c>
      <c r="B413" s="13" t="s">
        <v>19</v>
      </c>
      <c r="C413" s="13" t="str">
        <f t="shared" si="34"/>
        <v>2006Q2</v>
      </c>
      <c r="D413" s="13" t="s">
        <v>15</v>
      </c>
      <c r="E413" s="20">
        <v>750</v>
      </c>
      <c r="F413" s="21">
        <v>2680</v>
      </c>
      <c r="G413" s="13" t="e">
        <f t="shared" si="37"/>
        <v>#NAME?</v>
      </c>
      <c r="H413" s="23" t="e">
        <f t="shared" si="38"/>
        <v>#NAME?</v>
      </c>
      <c r="I413" t="e">
        <f t="shared" si="36"/>
        <v>#NAME?</v>
      </c>
      <c r="J413" t="e">
        <f t="shared" si="35"/>
        <v>#NAME?</v>
      </c>
    </row>
    <row r="414" spans="1:10" hidden="1">
      <c r="A414" s="6">
        <v>2006</v>
      </c>
      <c r="B414" s="7" t="s">
        <v>19</v>
      </c>
      <c r="C414" s="7" t="str">
        <f t="shared" si="34"/>
        <v>2006Q2</v>
      </c>
      <c r="D414" s="7" t="s">
        <v>16</v>
      </c>
      <c r="E414" s="18">
        <v>1092</v>
      </c>
      <c r="F414" s="19">
        <v>9167</v>
      </c>
      <c r="G414" s="7" t="e">
        <f t="shared" si="37"/>
        <v>#NAME?</v>
      </c>
      <c r="H414" s="22" t="e">
        <f t="shared" si="38"/>
        <v>#NAME?</v>
      </c>
      <c r="I414" t="e">
        <f t="shared" si="36"/>
        <v>#NAME?</v>
      </c>
      <c r="J414" t="e">
        <f t="shared" si="35"/>
        <v>#NAME?</v>
      </c>
    </row>
    <row r="415" spans="1:10" hidden="1">
      <c r="A415" s="12">
        <v>2006</v>
      </c>
      <c r="B415" s="13" t="s">
        <v>19</v>
      </c>
      <c r="C415" s="13" t="str">
        <f t="shared" si="34"/>
        <v>2006Q2</v>
      </c>
      <c r="D415" s="13" t="s">
        <v>17</v>
      </c>
      <c r="E415" s="20">
        <v>112</v>
      </c>
      <c r="F415" s="21">
        <v>740</v>
      </c>
      <c r="G415" s="13" t="e">
        <f t="shared" si="37"/>
        <v>#NAME?</v>
      </c>
      <c r="H415" s="23" t="e">
        <f t="shared" si="38"/>
        <v>#NAME?</v>
      </c>
      <c r="I415" t="e">
        <f t="shared" si="36"/>
        <v>#NAME?</v>
      </c>
      <c r="J415" t="e">
        <f t="shared" si="35"/>
        <v>#NAME?</v>
      </c>
    </row>
    <row r="416" spans="1:10" hidden="1">
      <c r="A416" s="6">
        <v>2006</v>
      </c>
      <c r="B416" s="7" t="s">
        <v>20</v>
      </c>
      <c r="C416" s="7" t="str">
        <f t="shared" si="34"/>
        <v>2006Q1</v>
      </c>
      <c r="D416" s="7" t="s">
        <v>15</v>
      </c>
      <c r="E416" s="18">
        <v>863</v>
      </c>
      <c r="F416" s="19">
        <v>3105</v>
      </c>
      <c r="G416" s="7" t="e">
        <f t="shared" si="37"/>
        <v>#NAME?</v>
      </c>
      <c r="H416" s="22" t="e">
        <f t="shared" si="38"/>
        <v>#NAME?</v>
      </c>
      <c r="I416" t="e">
        <f t="shared" si="36"/>
        <v>#NAME?</v>
      </c>
      <c r="J416" t="e">
        <f t="shared" si="35"/>
        <v>#NAME?</v>
      </c>
    </row>
    <row r="417" spans="1:10" hidden="1">
      <c r="A417" s="12">
        <v>2006</v>
      </c>
      <c r="B417" s="13" t="s">
        <v>20</v>
      </c>
      <c r="C417" s="13" t="str">
        <f t="shared" si="34"/>
        <v>2006Q1</v>
      </c>
      <c r="D417" s="13" t="s">
        <v>16</v>
      </c>
      <c r="E417" s="20">
        <v>1026</v>
      </c>
      <c r="F417" s="21">
        <v>8666</v>
      </c>
      <c r="G417" s="13" t="e">
        <f t="shared" si="37"/>
        <v>#NAME?</v>
      </c>
      <c r="H417" s="23" t="e">
        <f t="shared" si="38"/>
        <v>#NAME?</v>
      </c>
      <c r="I417" t="e">
        <f t="shared" si="36"/>
        <v>#NAME?</v>
      </c>
      <c r="J417" t="e">
        <f t="shared" si="35"/>
        <v>#NAME?</v>
      </c>
    </row>
    <row r="418" spans="1:10" hidden="1">
      <c r="A418" s="6">
        <v>2006</v>
      </c>
      <c r="B418" s="7" t="s">
        <v>20</v>
      </c>
      <c r="C418" s="7" t="str">
        <f t="shared" si="34"/>
        <v>2006Q1</v>
      </c>
      <c r="D418" s="7" t="s">
        <v>17</v>
      </c>
      <c r="E418" s="18">
        <v>125</v>
      </c>
      <c r="F418" s="19">
        <v>833</v>
      </c>
      <c r="G418" s="7" t="e">
        <f t="shared" si="37"/>
        <v>#NAME?</v>
      </c>
      <c r="H418" s="22" t="e">
        <f t="shared" si="38"/>
        <v>#NAME?</v>
      </c>
      <c r="I418" t="e">
        <f t="shared" si="36"/>
        <v>#NAME?</v>
      </c>
      <c r="J418" t="e">
        <f t="shared" si="35"/>
        <v>#NAME?</v>
      </c>
    </row>
    <row r="419" spans="1:10" hidden="1">
      <c r="A419" s="12">
        <v>2006</v>
      </c>
      <c r="B419" s="13" t="s">
        <v>20</v>
      </c>
      <c r="C419" s="13" t="str">
        <f t="shared" si="34"/>
        <v>2006Q1</v>
      </c>
      <c r="D419" s="13" t="s">
        <v>9</v>
      </c>
      <c r="E419" s="20">
        <v>35157</v>
      </c>
      <c r="F419" s="21">
        <v>370601</v>
      </c>
      <c r="G419" s="13" t="e">
        <f t="shared" si="37"/>
        <v>#NAME?</v>
      </c>
      <c r="H419" s="23" t="e">
        <f t="shared" si="38"/>
        <v>#NAME?</v>
      </c>
      <c r="I419" t="e">
        <f t="shared" si="36"/>
        <v>#NAME?</v>
      </c>
      <c r="J419" t="e">
        <f t="shared" si="35"/>
        <v>#NAME?</v>
      </c>
    </row>
    <row r="420" spans="1:10" hidden="1">
      <c r="A420" s="6">
        <v>2018</v>
      </c>
      <c r="B420" s="7" t="s">
        <v>21</v>
      </c>
      <c r="C420" s="7" t="str">
        <f t="shared" si="34"/>
        <v>2018Q4</v>
      </c>
      <c r="D420" s="7" t="s">
        <v>9</v>
      </c>
      <c r="E420" s="18">
        <v>215418.29522</v>
      </c>
      <c r="F420" s="19">
        <v>931758.39769999997</v>
      </c>
      <c r="G420" s="10" t="e">
        <f t="shared" ref="G420:G432" si="39">VLOOKUP(D420,Distributors,2,FALSE)</f>
        <v>#NAME?</v>
      </c>
      <c r="H420" s="11" t="e">
        <f t="shared" ref="H420:H432" si="40">VLOOKUP(D420,Distributors,3,FALSE)</f>
        <v>#NAME?</v>
      </c>
      <c r="I420" t="e">
        <f t="shared" si="36"/>
        <v>#NAME?</v>
      </c>
      <c r="J420" t="e">
        <f t="shared" si="35"/>
        <v>#NAME?</v>
      </c>
    </row>
    <row r="421" spans="1:10" hidden="1">
      <c r="A421" s="12">
        <v>2018</v>
      </c>
      <c r="B421" s="13" t="s">
        <v>21</v>
      </c>
      <c r="C421" s="13" t="str">
        <f t="shared" si="34"/>
        <v>2018Q4</v>
      </c>
      <c r="D421" s="13" t="s">
        <v>10</v>
      </c>
      <c r="E421" s="20">
        <v>6810.2763510000004</v>
      </c>
      <c r="F421" s="21">
        <v>20533.255000000001</v>
      </c>
      <c r="G421" s="16" t="e">
        <f t="shared" si="39"/>
        <v>#NAME?</v>
      </c>
      <c r="H421" s="17" t="e">
        <f t="shared" si="40"/>
        <v>#NAME?</v>
      </c>
      <c r="I421" t="e">
        <f t="shared" si="36"/>
        <v>#NAME?</v>
      </c>
      <c r="J421" t="e">
        <f t="shared" si="35"/>
        <v>#NAME?</v>
      </c>
    </row>
    <row r="422" spans="1:10" hidden="1">
      <c r="A422" s="6">
        <v>2018</v>
      </c>
      <c r="B422" s="7" t="s">
        <v>21</v>
      </c>
      <c r="C422" s="7" t="str">
        <f t="shared" si="34"/>
        <v>2018Q4</v>
      </c>
      <c r="D422" s="7" t="s">
        <v>11</v>
      </c>
      <c r="E422" s="18">
        <v>501.56043</v>
      </c>
      <c r="F422" s="19">
        <v>1812.539</v>
      </c>
      <c r="G422" s="10" t="e">
        <f t="shared" si="39"/>
        <v>#NAME?</v>
      </c>
      <c r="H422" s="11" t="e">
        <f t="shared" si="40"/>
        <v>#NAME?</v>
      </c>
      <c r="I422" t="e">
        <f t="shared" si="36"/>
        <v>#NAME?</v>
      </c>
      <c r="J422" t="e">
        <f t="shared" si="35"/>
        <v>#NAME?</v>
      </c>
    </row>
    <row r="423" spans="1:10" hidden="1">
      <c r="A423" s="12">
        <v>2018</v>
      </c>
      <c r="B423" s="13" t="s">
        <v>21</v>
      </c>
      <c r="C423" s="13" t="str">
        <f t="shared" si="34"/>
        <v>2018Q4</v>
      </c>
      <c r="D423" s="13" t="s">
        <v>12</v>
      </c>
      <c r="E423" s="180">
        <v>252.32882699999999</v>
      </c>
      <c r="F423" s="180">
        <v>900.92700000000002</v>
      </c>
      <c r="G423" s="16" t="e">
        <f t="shared" si="39"/>
        <v>#NAME?</v>
      </c>
      <c r="H423" s="17" t="e">
        <f t="shared" si="40"/>
        <v>#NAME?</v>
      </c>
      <c r="I423" t="e">
        <f t="shared" si="36"/>
        <v>#NAME?</v>
      </c>
      <c r="J423" t="e">
        <f t="shared" si="35"/>
        <v>#NAME?</v>
      </c>
    </row>
    <row r="424" spans="1:10" hidden="1">
      <c r="A424" s="6">
        <v>2018</v>
      </c>
      <c r="B424" s="7" t="s">
        <v>21</v>
      </c>
      <c r="C424" s="7" t="str">
        <f t="shared" si="34"/>
        <v>2018Q4</v>
      </c>
      <c r="D424" s="7" t="s">
        <v>13</v>
      </c>
      <c r="E424" s="18">
        <v>172.38698099999999</v>
      </c>
      <c r="F424" s="19">
        <v>618.899</v>
      </c>
      <c r="G424" s="10" t="e">
        <f t="shared" si="39"/>
        <v>#NAME?</v>
      </c>
      <c r="H424" s="11" t="e">
        <f t="shared" si="40"/>
        <v>#NAME?</v>
      </c>
      <c r="I424" t="e">
        <f t="shared" si="36"/>
        <v>#NAME?</v>
      </c>
      <c r="J424" t="e">
        <f t="shared" si="35"/>
        <v>#NAME?</v>
      </c>
    </row>
    <row r="425" spans="1:10" hidden="1">
      <c r="A425" s="12">
        <v>2018</v>
      </c>
      <c r="B425" s="13" t="s">
        <v>21</v>
      </c>
      <c r="C425" s="13" t="str">
        <f t="shared" si="34"/>
        <v>2018Q4</v>
      </c>
      <c r="D425" s="13" t="s">
        <v>14</v>
      </c>
      <c r="E425" s="20">
        <v>307.06539400000003</v>
      </c>
      <c r="F425" s="21">
        <v>1116.03</v>
      </c>
      <c r="G425" s="16" t="e">
        <f t="shared" si="39"/>
        <v>#NAME?</v>
      </c>
      <c r="H425" s="17" t="e">
        <f t="shared" si="40"/>
        <v>#NAME?</v>
      </c>
      <c r="I425" t="e">
        <f t="shared" si="36"/>
        <v>#NAME?</v>
      </c>
      <c r="J425" t="e">
        <f t="shared" si="35"/>
        <v>#NAME?</v>
      </c>
    </row>
    <row r="426" spans="1:10" hidden="1">
      <c r="A426" s="6">
        <v>2018</v>
      </c>
      <c r="B426" s="7" t="s">
        <v>21</v>
      </c>
      <c r="C426" s="7" t="str">
        <f t="shared" si="34"/>
        <v>2018Q4</v>
      </c>
      <c r="D426" s="7" t="s">
        <v>15</v>
      </c>
      <c r="E426" s="18">
        <v>23061.322184000001</v>
      </c>
      <c r="F426" s="19">
        <v>27641.41</v>
      </c>
      <c r="G426" s="10" t="e">
        <f t="shared" si="39"/>
        <v>#NAME?</v>
      </c>
      <c r="H426" s="11" t="e">
        <f t="shared" si="40"/>
        <v>#NAME?</v>
      </c>
      <c r="I426" t="e">
        <f t="shared" si="36"/>
        <v>#NAME?</v>
      </c>
      <c r="J426" t="e">
        <f t="shared" si="35"/>
        <v>#NAME?</v>
      </c>
    </row>
    <row r="427" spans="1:10" hidden="1">
      <c r="A427" s="12">
        <v>2018</v>
      </c>
      <c r="B427" s="13" t="s">
        <v>21</v>
      </c>
      <c r="C427" s="13" t="str">
        <f t="shared" si="34"/>
        <v>2018Q4</v>
      </c>
      <c r="D427" s="13" t="s">
        <v>16</v>
      </c>
      <c r="E427" s="20">
        <v>6191.5427239999999</v>
      </c>
      <c r="F427" s="21">
        <v>23880</v>
      </c>
      <c r="G427" s="16" t="e">
        <f t="shared" si="39"/>
        <v>#NAME?</v>
      </c>
      <c r="H427" s="17" t="e">
        <f t="shared" si="40"/>
        <v>#NAME?</v>
      </c>
      <c r="I427" t="e">
        <f t="shared" si="36"/>
        <v>#NAME?</v>
      </c>
      <c r="J427" t="e">
        <f t="shared" si="35"/>
        <v>#NAME?</v>
      </c>
    </row>
    <row r="428" spans="1:10" hidden="1">
      <c r="A428" s="6">
        <v>2018</v>
      </c>
      <c r="B428" s="7" t="s">
        <v>21</v>
      </c>
      <c r="C428" s="7" t="str">
        <f t="shared" si="34"/>
        <v>2018Q4</v>
      </c>
      <c r="D428" s="7" t="s">
        <v>17</v>
      </c>
      <c r="E428" s="18">
        <v>671.38037399999996</v>
      </c>
      <c r="F428" s="19">
        <v>2159.0072</v>
      </c>
      <c r="G428" s="10" t="e">
        <f t="shared" si="39"/>
        <v>#NAME?</v>
      </c>
      <c r="H428" s="11" t="e">
        <f t="shared" si="40"/>
        <v>#NAME?</v>
      </c>
      <c r="I428" t="e">
        <f t="shared" si="36"/>
        <v>#NAME?</v>
      </c>
      <c r="J428" t="e">
        <f t="shared" si="35"/>
        <v>#NAME?</v>
      </c>
    </row>
    <row r="429" spans="1:10" hidden="1">
      <c r="A429" s="12">
        <v>2018</v>
      </c>
      <c r="B429" s="13" t="s">
        <v>21</v>
      </c>
      <c r="C429" s="13" t="str">
        <f t="shared" si="34"/>
        <v>2018Q4</v>
      </c>
      <c r="D429" s="13" t="s">
        <v>18</v>
      </c>
      <c r="E429" s="20">
        <v>181.43267700000001</v>
      </c>
      <c r="F429" s="21">
        <v>629.62699999999995</v>
      </c>
      <c r="G429" s="16" t="e">
        <f t="shared" si="39"/>
        <v>#NAME?</v>
      </c>
      <c r="H429" s="17" t="e">
        <f t="shared" si="40"/>
        <v>#NAME?</v>
      </c>
      <c r="I429" t="e">
        <f t="shared" si="36"/>
        <v>#NAME?</v>
      </c>
      <c r="J429" t="e">
        <f t="shared" si="35"/>
        <v>#NAME?</v>
      </c>
    </row>
    <row r="430" spans="1:10" hidden="1">
      <c r="A430" s="6">
        <v>2019</v>
      </c>
      <c r="B430" s="7" t="s">
        <v>20</v>
      </c>
      <c r="C430" s="7" t="str">
        <f t="shared" si="34"/>
        <v>2019Q1</v>
      </c>
      <c r="D430" s="31" t="s">
        <v>9</v>
      </c>
      <c r="E430" s="32">
        <v>235046.74402799999</v>
      </c>
      <c r="F430" s="33">
        <v>948434.86899999995</v>
      </c>
      <c r="G430" s="34" t="e">
        <f t="shared" si="39"/>
        <v>#NAME?</v>
      </c>
      <c r="H430" s="11" t="e">
        <f t="shared" si="40"/>
        <v>#NAME?</v>
      </c>
      <c r="I430" t="e">
        <f t="shared" si="36"/>
        <v>#NAME?</v>
      </c>
      <c r="J430" t="e">
        <f t="shared" si="35"/>
        <v>#NAME?</v>
      </c>
    </row>
    <row r="431" spans="1:10" hidden="1">
      <c r="A431" s="12">
        <v>2019</v>
      </c>
      <c r="B431" s="13" t="s">
        <v>20</v>
      </c>
      <c r="C431" s="13" t="str">
        <f t="shared" si="34"/>
        <v>2019Q1</v>
      </c>
      <c r="D431" s="35" t="s">
        <v>10</v>
      </c>
      <c r="E431" s="36">
        <v>5611.3028100000001</v>
      </c>
      <c r="F431" s="37">
        <v>16753.758999999998</v>
      </c>
      <c r="G431" s="38" t="e">
        <f t="shared" si="39"/>
        <v>#NAME?</v>
      </c>
      <c r="H431" s="17" t="e">
        <f t="shared" si="40"/>
        <v>#NAME?</v>
      </c>
      <c r="I431" t="e">
        <f t="shared" si="36"/>
        <v>#NAME?</v>
      </c>
      <c r="J431" t="e">
        <f t="shared" si="35"/>
        <v>#NAME?</v>
      </c>
    </row>
    <row r="432" spans="1:10" hidden="1">
      <c r="A432" s="6">
        <v>2019</v>
      </c>
      <c r="B432" s="7" t="s">
        <v>20</v>
      </c>
      <c r="C432" s="7" t="str">
        <f t="shared" si="34"/>
        <v>2019Q1</v>
      </c>
      <c r="D432" s="31" t="s">
        <v>22</v>
      </c>
      <c r="E432" s="32"/>
      <c r="F432" s="33"/>
      <c r="G432" s="34" t="e">
        <f t="shared" si="39"/>
        <v>#NAME?</v>
      </c>
      <c r="H432" s="11" t="e">
        <f t="shared" si="40"/>
        <v>#NAME?</v>
      </c>
      <c r="I432" t="e">
        <f t="shared" si="36"/>
        <v>#NAME?</v>
      </c>
      <c r="J432" t="e">
        <f t="shared" si="35"/>
        <v>#NAME?</v>
      </c>
    </row>
    <row r="433" spans="1:10" hidden="1">
      <c r="A433" s="181">
        <v>2019</v>
      </c>
      <c r="B433" s="185" t="s">
        <v>21</v>
      </c>
      <c r="C433" s="7" t="str">
        <f>CONCATENATE(A433,B433)</f>
        <v>2019Q4</v>
      </c>
      <c r="D433" s="188" t="s">
        <v>11</v>
      </c>
      <c r="E433" s="199">
        <v>533.91839900000002</v>
      </c>
      <c r="F433" s="188">
        <v>1942.6510000000001</v>
      </c>
      <c r="G433" s="34" t="e">
        <f>VLOOKUP(D433,Distributors,2,FALSE)</f>
        <v>#NAME?</v>
      </c>
      <c r="H433" s="11" t="e">
        <f>VLOOKUP(D433,Distributors,3,FALSE)</f>
        <v>#NAME?</v>
      </c>
      <c r="I433" t="e">
        <f>RIGHT(G433,3)</f>
        <v>#NAME?</v>
      </c>
      <c r="J433" t="e">
        <f>VLOOKUP(D433,Distributors,4,FALSE)</f>
        <v>#NAME?</v>
      </c>
    </row>
    <row r="434" spans="1:10" hidden="1">
      <c r="A434" s="181">
        <v>2019</v>
      </c>
      <c r="B434" s="185" t="s">
        <v>21</v>
      </c>
      <c r="C434" s="7" t="str">
        <f t="shared" ref="C434:C465" si="41">CONCATENATE(A434,B434)</f>
        <v>2019Q4</v>
      </c>
      <c r="D434" s="188" t="s">
        <v>12</v>
      </c>
      <c r="E434" s="199">
        <v>645.24262599999997</v>
      </c>
      <c r="F434" s="204">
        <v>2378.2660000000001</v>
      </c>
      <c r="G434" s="34" t="e">
        <f t="shared" ref="G434:G465" si="42">VLOOKUP(D434,Distributors,2,FALSE)</f>
        <v>#NAME?</v>
      </c>
      <c r="H434" s="11" t="e">
        <f t="shared" ref="H434:H465" si="43">VLOOKUP(D434,Distributors,3,FALSE)</f>
        <v>#NAME?</v>
      </c>
      <c r="I434" t="e">
        <f t="shared" ref="I434:I465" si="44">RIGHT(G434,3)</f>
        <v>#NAME?</v>
      </c>
      <c r="J434" t="e">
        <f t="shared" ref="J434:J465" si="45">VLOOKUP(D434,Distributors,4,FALSE)</f>
        <v>#NAME?</v>
      </c>
    </row>
    <row r="435" spans="1:10" hidden="1">
      <c r="A435" s="12">
        <v>2019</v>
      </c>
      <c r="B435" s="13" t="s">
        <v>20</v>
      </c>
      <c r="C435" s="13" t="str">
        <f t="shared" si="41"/>
        <v>2019Q1</v>
      </c>
      <c r="D435" s="35" t="s">
        <v>13</v>
      </c>
      <c r="E435" s="36">
        <v>166.13271900000001</v>
      </c>
      <c r="F435" s="37">
        <v>594.69000000000005</v>
      </c>
      <c r="G435" s="38" t="e">
        <f t="shared" si="42"/>
        <v>#NAME?</v>
      </c>
      <c r="H435" s="17" t="e">
        <f t="shared" si="43"/>
        <v>#NAME?</v>
      </c>
      <c r="I435" t="e">
        <f t="shared" si="44"/>
        <v>#NAME?</v>
      </c>
      <c r="J435" t="e">
        <f t="shared" si="45"/>
        <v>#NAME?</v>
      </c>
    </row>
    <row r="436" spans="1:10" hidden="1">
      <c r="A436" s="181">
        <v>2019</v>
      </c>
      <c r="B436" s="185" t="s">
        <v>21</v>
      </c>
      <c r="C436" s="7" t="str">
        <f t="shared" si="41"/>
        <v>2019Q4</v>
      </c>
      <c r="D436" s="188" t="s">
        <v>14</v>
      </c>
      <c r="E436" s="199">
        <v>341.211792</v>
      </c>
      <c r="F436" s="188">
        <v>1242.923</v>
      </c>
      <c r="G436" s="34" t="e">
        <f t="shared" si="42"/>
        <v>#NAME?</v>
      </c>
      <c r="H436" s="11" t="e">
        <f t="shared" si="43"/>
        <v>#NAME?</v>
      </c>
      <c r="I436" t="e">
        <f t="shared" si="44"/>
        <v>#NAME?</v>
      </c>
      <c r="J436" t="e">
        <f t="shared" si="45"/>
        <v>#NAME?</v>
      </c>
    </row>
    <row r="437" spans="1:10" hidden="1">
      <c r="A437" s="12">
        <v>2019</v>
      </c>
      <c r="B437" s="13" t="s">
        <v>20</v>
      </c>
      <c r="C437" s="13" t="str">
        <f t="shared" si="41"/>
        <v>2019Q1</v>
      </c>
      <c r="D437" s="35" t="s">
        <v>15</v>
      </c>
      <c r="E437" s="36">
        <v>38540.254349000003</v>
      </c>
      <c r="F437" s="37">
        <v>45841.69</v>
      </c>
      <c r="G437" s="38" t="e">
        <f t="shared" si="42"/>
        <v>#NAME?</v>
      </c>
      <c r="H437" s="17" t="e">
        <f t="shared" si="43"/>
        <v>#NAME?</v>
      </c>
      <c r="I437" t="e">
        <f t="shared" si="44"/>
        <v>#NAME?</v>
      </c>
      <c r="J437" t="e">
        <f t="shared" si="45"/>
        <v>#NAME?</v>
      </c>
    </row>
    <row r="438" spans="1:10" hidden="1">
      <c r="A438" s="6">
        <v>2019</v>
      </c>
      <c r="B438" s="7" t="s">
        <v>20</v>
      </c>
      <c r="C438" s="7" t="str">
        <f t="shared" si="41"/>
        <v>2019Q1</v>
      </c>
      <c r="D438" s="31" t="s">
        <v>16</v>
      </c>
      <c r="E438" s="32">
        <v>5581.0657680000004</v>
      </c>
      <c r="F438" s="33">
        <v>19786</v>
      </c>
      <c r="G438" s="34" t="e">
        <f t="shared" si="42"/>
        <v>#NAME?</v>
      </c>
      <c r="H438" s="11" t="e">
        <f t="shared" si="43"/>
        <v>#NAME?</v>
      </c>
      <c r="I438" t="e">
        <f t="shared" si="44"/>
        <v>#NAME?</v>
      </c>
      <c r="J438" t="e">
        <f t="shared" si="45"/>
        <v>#NAME?</v>
      </c>
    </row>
    <row r="439" spans="1:10" hidden="1">
      <c r="A439" s="12">
        <v>2019</v>
      </c>
      <c r="B439" s="13" t="s">
        <v>20</v>
      </c>
      <c r="C439" s="13" t="str">
        <f t="shared" si="41"/>
        <v>2019Q1</v>
      </c>
      <c r="D439" s="35" t="s">
        <v>17</v>
      </c>
      <c r="E439" s="36">
        <v>705.04816600000004</v>
      </c>
      <c r="F439" s="37">
        <v>2318.0196999999998</v>
      </c>
      <c r="G439" s="38" t="e">
        <f t="shared" si="42"/>
        <v>#NAME?</v>
      </c>
      <c r="H439" s="17" t="e">
        <f t="shared" si="43"/>
        <v>#NAME?</v>
      </c>
      <c r="I439" t="e">
        <f t="shared" si="44"/>
        <v>#NAME?</v>
      </c>
      <c r="J439" t="e">
        <f t="shared" si="45"/>
        <v>#NAME?</v>
      </c>
    </row>
    <row r="440" spans="1:10" hidden="1">
      <c r="A440" s="39">
        <v>2019</v>
      </c>
      <c r="B440" s="40" t="s">
        <v>20</v>
      </c>
      <c r="C440" s="40" t="str">
        <f t="shared" si="41"/>
        <v>2019Q1</v>
      </c>
      <c r="D440" s="41" t="s">
        <v>18</v>
      </c>
      <c r="E440" s="42">
        <v>195.18724</v>
      </c>
      <c r="F440" s="43">
        <v>623.71600000000001</v>
      </c>
      <c r="G440" s="44" t="e">
        <f t="shared" si="42"/>
        <v>#NAME?</v>
      </c>
      <c r="H440" s="45" t="e">
        <f t="shared" si="43"/>
        <v>#NAME?</v>
      </c>
      <c r="I440" t="e">
        <f t="shared" si="44"/>
        <v>#NAME?</v>
      </c>
      <c r="J440" t="e">
        <f t="shared" si="45"/>
        <v>#NAME?</v>
      </c>
    </row>
    <row r="441" spans="1:10" hidden="1">
      <c r="A441" s="39">
        <v>2019</v>
      </c>
      <c r="B441" s="40" t="s">
        <v>19</v>
      </c>
      <c r="C441" s="40" t="str">
        <f t="shared" si="41"/>
        <v>2019Q2</v>
      </c>
      <c r="D441" s="46" t="s">
        <v>9</v>
      </c>
      <c r="E441" s="47">
        <v>252225.43024300001</v>
      </c>
      <c r="F441" s="48">
        <v>931763.79099999997</v>
      </c>
      <c r="G441" s="44" t="e">
        <f t="shared" si="42"/>
        <v>#NAME?</v>
      </c>
      <c r="H441" s="45" t="e">
        <f t="shared" si="43"/>
        <v>#NAME?</v>
      </c>
      <c r="I441" t="e">
        <f t="shared" si="44"/>
        <v>#NAME?</v>
      </c>
      <c r="J441" t="e">
        <f t="shared" si="45"/>
        <v>#NAME?</v>
      </c>
    </row>
    <row r="442" spans="1:10" hidden="1">
      <c r="A442" s="39">
        <v>2019</v>
      </c>
      <c r="B442" s="40" t="s">
        <v>19</v>
      </c>
      <c r="C442" s="40" t="str">
        <f t="shared" si="41"/>
        <v>2019Q2</v>
      </c>
      <c r="D442" s="46" t="s">
        <v>10</v>
      </c>
      <c r="E442" s="47">
        <v>6076.3460510000004</v>
      </c>
      <c r="F442" s="48">
        <v>20660.436724597992</v>
      </c>
      <c r="G442" s="44" t="e">
        <f t="shared" si="42"/>
        <v>#NAME?</v>
      </c>
      <c r="H442" s="45" t="e">
        <f t="shared" si="43"/>
        <v>#NAME?</v>
      </c>
      <c r="I442" t="e">
        <f t="shared" si="44"/>
        <v>#NAME?</v>
      </c>
      <c r="J442" t="e">
        <f t="shared" si="45"/>
        <v>#NAME?</v>
      </c>
    </row>
    <row r="443" spans="1:10" hidden="1">
      <c r="A443" s="183">
        <v>2019</v>
      </c>
      <c r="B443" s="186" t="s">
        <v>8</v>
      </c>
      <c r="C443" s="40" t="str">
        <f t="shared" si="41"/>
        <v>2019Q3</v>
      </c>
      <c r="D443" s="108" t="s">
        <v>11</v>
      </c>
      <c r="E443" s="108">
        <v>438.27903099999997</v>
      </c>
      <c r="F443" s="108">
        <v>1571.529</v>
      </c>
      <c r="G443" s="44" t="e">
        <f t="shared" si="42"/>
        <v>#NAME?</v>
      </c>
      <c r="H443" s="45" t="e">
        <f t="shared" si="43"/>
        <v>#NAME?</v>
      </c>
      <c r="I443" t="e">
        <f t="shared" si="44"/>
        <v>#NAME?</v>
      </c>
      <c r="J443" t="e">
        <f t="shared" si="45"/>
        <v>#NAME?</v>
      </c>
    </row>
    <row r="444" spans="1:10" hidden="1">
      <c r="A444" s="183">
        <v>2019</v>
      </c>
      <c r="B444" s="186" t="s">
        <v>8</v>
      </c>
      <c r="C444" s="40" t="str">
        <f t="shared" si="41"/>
        <v>2019Q3</v>
      </c>
      <c r="D444" s="108" t="s">
        <v>12</v>
      </c>
      <c r="E444" s="202">
        <v>252.82698400000001</v>
      </c>
      <c r="F444" s="202">
        <v>906.63</v>
      </c>
      <c r="G444" s="44" t="e">
        <f t="shared" si="42"/>
        <v>#NAME?</v>
      </c>
      <c r="H444" s="45" t="e">
        <f t="shared" si="43"/>
        <v>#NAME?</v>
      </c>
      <c r="I444" t="e">
        <f t="shared" si="44"/>
        <v>#NAME?</v>
      </c>
      <c r="J444" t="e">
        <f t="shared" si="45"/>
        <v>#NAME?</v>
      </c>
    </row>
    <row r="445" spans="1:10" hidden="1">
      <c r="A445" s="39">
        <v>2019</v>
      </c>
      <c r="B445" s="40" t="s">
        <v>19</v>
      </c>
      <c r="C445" s="40" t="str">
        <f t="shared" si="41"/>
        <v>2019Q2</v>
      </c>
      <c r="D445" s="46" t="s">
        <v>13</v>
      </c>
      <c r="E445" s="47">
        <v>148.40351699999999</v>
      </c>
      <c r="F445" s="48">
        <v>531.02699999999993</v>
      </c>
      <c r="G445" s="44" t="e">
        <f t="shared" si="42"/>
        <v>#NAME?</v>
      </c>
      <c r="H445" s="45" t="e">
        <f t="shared" si="43"/>
        <v>#NAME?</v>
      </c>
      <c r="I445" t="e">
        <f t="shared" si="44"/>
        <v>#NAME?</v>
      </c>
      <c r="J445" t="e">
        <f t="shared" si="45"/>
        <v>#NAME?</v>
      </c>
    </row>
    <row r="446" spans="1:10" hidden="1">
      <c r="A446" s="183">
        <v>2019</v>
      </c>
      <c r="B446" s="186" t="s">
        <v>8</v>
      </c>
      <c r="C446" s="40" t="str">
        <f t="shared" si="41"/>
        <v>2019Q3</v>
      </c>
      <c r="D446" s="108" t="s">
        <v>14</v>
      </c>
      <c r="E446" s="108">
        <v>321.48561699999999</v>
      </c>
      <c r="F446" s="108">
        <v>1153.1959999999999</v>
      </c>
      <c r="G446" s="44" t="e">
        <f t="shared" si="42"/>
        <v>#NAME?</v>
      </c>
      <c r="H446" s="45" t="e">
        <f t="shared" si="43"/>
        <v>#NAME?</v>
      </c>
      <c r="I446" t="e">
        <f t="shared" si="44"/>
        <v>#NAME?</v>
      </c>
      <c r="J446" t="e">
        <f t="shared" si="45"/>
        <v>#NAME?</v>
      </c>
    </row>
    <row r="447" spans="1:10" hidden="1">
      <c r="A447" s="39">
        <v>2019</v>
      </c>
      <c r="B447" s="40" t="s">
        <v>19</v>
      </c>
      <c r="C447" s="40" t="str">
        <f t="shared" si="41"/>
        <v>2019Q2</v>
      </c>
      <c r="D447" s="46" t="s">
        <v>23</v>
      </c>
      <c r="E447" s="47">
        <v>244.15787</v>
      </c>
      <c r="F447" s="48">
        <v>1105.28</v>
      </c>
      <c r="G447" s="44" t="e">
        <f t="shared" si="42"/>
        <v>#NAME?</v>
      </c>
      <c r="H447" s="45" t="e">
        <f t="shared" si="43"/>
        <v>#NAME?</v>
      </c>
      <c r="I447" t="e">
        <f t="shared" si="44"/>
        <v>#NAME?</v>
      </c>
      <c r="J447" t="e">
        <f t="shared" si="45"/>
        <v>#NAME?</v>
      </c>
    </row>
    <row r="448" spans="1:10" hidden="1">
      <c r="A448" s="39">
        <v>2019</v>
      </c>
      <c r="B448" s="40" t="s">
        <v>19</v>
      </c>
      <c r="C448" s="40" t="str">
        <f t="shared" si="41"/>
        <v>2019Q2</v>
      </c>
      <c r="D448" s="46" t="s">
        <v>15</v>
      </c>
      <c r="E448" s="47">
        <v>56755.685960000003</v>
      </c>
      <c r="F448" s="48">
        <v>66582.384999999995</v>
      </c>
      <c r="G448" s="44" t="e">
        <f t="shared" si="42"/>
        <v>#NAME?</v>
      </c>
      <c r="H448" s="45" t="e">
        <f t="shared" si="43"/>
        <v>#NAME?</v>
      </c>
      <c r="I448" t="e">
        <f t="shared" si="44"/>
        <v>#NAME?</v>
      </c>
      <c r="J448" t="e">
        <f t="shared" si="45"/>
        <v>#NAME?</v>
      </c>
    </row>
    <row r="449" spans="1:10" hidden="1">
      <c r="A449" s="39">
        <v>2019</v>
      </c>
      <c r="B449" s="40" t="s">
        <v>19</v>
      </c>
      <c r="C449" s="40" t="str">
        <f t="shared" si="41"/>
        <v>2019Q2</v>
      </c>
      <c r="D449" s="46" t="s">
        <v>16</v>
      </c>
      <c r="E449" s="47">
        <v>6471.9234770000003</v>
      </c>
      <c r="F449" s="48">
        <v>20200</v>
      </c>
      <c r="G449" s="44" t="e">
        <f t="shared" si="42"/>
        <v>#NAME?</v>
      </c>
      <c r="H449" s="45" t="e">
        <f t="shared" si="43"/>
        <v>#NAME?</v>
      </c>
      <c r="I449" t="e">
        <f t="shared" si="44"/>
        <v>#NAME?</v>
      </c>
      <c r="J449" t="e">
        <f t="shared" si="45"/>
        <v>#NAME?</v>
      </c>
    </row>
    <row r="450" spans="1:10" hidden="1">
      <c r="A450" s="39">
        <v>2019</v>
      </c>
      <c r="B450" s="40" t="s">
        <v>19</v>
      </c>
      <c r="C450" s="40" t="str">
        <f t="shared" si="41"/>
        <v>2019Q2</v>
      </c>
      <c r="D450" s="46" t="s">
        <v>17</v>
      </c>
      <c r="E450" s="47">
        <v>407.86631499999999</v>
      </c>
      <c r="F450" s="48">
        <v>1331.7155</v>
      </c>
      <c r="G450" s="44" t="e">
        <f t="shared" si="42"/>
        <v>#NAME?</v>
      </c>
      <c r="H450" s="45" t="e">
        <f t="shared" si="43"/>
        <v>#NAME?</v>
      </c>
      <c r="I450" t="e">
        <f t="shared" si="44"/>
        <v>#NAME?</v>
      </c>
      <c r="J450" t="e">
        <f t="shared" si="45"/>
        <v>#NAME?</v>
      </c>
    </row>
    <row r="451" spans="1:10" hidden="1">
      <c r="A451" s="39">
        <v>2019</v>
      </c>
      <c r="B451" s="40" t="s">
        <v>19</v>
      </c>
      <c r="C451" s="40" t="str">
        <f t="shared" si="41"/>
        <v>2019Q2</v>
      </c>
      <c r="D451" s="46" t="s">
        <v>18</v>
      </c>
      <c r="E451" s="47">
        <v>193.43002300000001</v>
      </c>
      <c r="F451" s="48">
        <v>613.9868100000001</v>
      </c>
      <c r="G451" s="44" t="e">
        <f t="shared" si="42"/>
        <v>#NAME?</v>
      </c>
      <c r="H451" s="45" t="e">
        <f t="shared" si="43"/>
        <v>#NAME?</v>
      </c>
      <c r="I451" t="e">
        <f t="shared" si="44"/>
        <v>#NAME?</v>
      </c>
      <c r="J451" t="e">
        <f t="shared" si="45"/>
        <v>#NAME?</v>
      </c>
    </row>
    <row r="452" spans="1:10" hidden="1">
      <c r="A452">
        <v>2019</v>
      </c>
      <c r="B452" t="s">
        <v>8</v>
      </c>
      <c r="C452" s="40" t="str">
        <f t="shared" si="41"/>
        <v>2019Q3</v>
      </c>
      <c r="D452" t="s">
        <v>9</v>
      </c>
      <c r="E452">
        <v>254933.490899</v>
      </c>
      <c r="F452">
        <v>970879.04299999995</v>
      </c>
      <c r="G452" s="44" t="e">
        <f t="shared" si="42"/>
        <v>#NAME?</v>
      </c>
      <c r="H452" s="45" t="e">
        <f t="shared" si="43"/>
        <v>#NAME?</v>
      </c>
      <c r="I452" t="e">
        <f t="shared" si="44"/>
        <v>#NAME?</v>
      </c>
      <c r="J452" t="e">
        <f t="shared" si="45"/>
        <v>#NAME?</v>
      </c>
    </row>
    <row r="453" spans="1:10" hidden="1">
      <c r="A453">
        <v>2019</v>
      </c>
      <c r="B453" t="s">
        <v>8</v>
      </c>
      <c r="C453" s="40" t="str">
        <f t="shared" si="41"/>
        <v>2019Q3</v>
      </c>
      <c r="D453" t="s">
        <v>10</v>
      </c>
      <c r="E453">
        <v>7045.6450960000002</v>
      </c>
      <c r="F453">
        <v>22193.357</v>
      </c>
      <c r="G453" s="44" t="e">
        <f t="shared" si="42"/>
        <v>#NAME?</v>
      </c>
      <c r="H453" s="45" t="e">
        <f t="shared" si="43"/>
        <v>#NAME?</v>
      </c>
      <c r="I453" t="e">
        <f t="shared" si="44"/>
        <v>#NAME?</v>
      </c>
      <c r="J453" t="e">
        <f t="shared" si="45"/>
        <v>#NAME?</v>
      </c>
    </row>
    <row r="454" spans="1:10" hidden="1">
      <c r="A454" s="184">
        <v>2019</v>
      </c>
      <c r="B454" s="184" t="s">
        <v>19</v>
      </c>
      <c r="C454" s="40" t="str">
        <f t="shared" si="41"/>
        <v>2019Q2</v>
      </c>
      <c r="D454" s="189" t="s">
        <v>11</v>
      </c>
      <c r="E454" s="191">
        <v>455.60297700000001</v>
      </c>
      <c r="F454" s="193">
        <v>1627.3140000000001</v>
      </c>
      <c r="G454" s="44" t="e">
        <f t="shared" si="42"/>
        <v>#NAME?</v>
      </c>
      <c r="H454" s="45" t="e">
        <f t="shared" si="43"/>
        <v>#NAME?</v>
      </c>
      <c r="I454" t="e">
        <f t="shared" si="44"/>
        <v>#NAME?</v>
      </c>
      <c r="J454" t="e">
        <f t="shared" si="45"/>
        <v>#NAME?</v>
      </c>
    </row>
    <row r="455" spans="1:10" hidden="1">
      <c r="A455" s="184">
        <v>2019</v>
      </c>
      <c r="B455" s="184" t="s">
        <v>19</v>
      </c>
      <c r="C455" s="40" t="str">
        <f t="shared" si="41"/>
        <v>2019Q2</v>
      </c>
      <c r="D455" s="189" t="s">
        <v>12</v>
      </c>
      <c r="E455" s="203">
        <v>261.18995200000001</v>
      </c>
      <c r="F455" s="203">
        <v>931.66</v>
      </c>
      <c r="G455" s="44" t="e">
        <f t="shared" si="42"/>
        <v>#NAME?</v>
      </c>
      <c r="H455" s="45" t="e">
        <f t="shared" si="43"/>
        <v>#NAME?</v>
      </c>
      <c r="I455" t="e">
        <f t="shared" si="44"/>
        <v>#NAME?</v>
      </c>
      <c r="J455" t="e">
        <f t="shared" si="45"/>
        <v>#NAME?</v>
      </c>
    </row>
    <row r="456" spans="1:10" hidden="1">
      <c r="A456">
        <v>2019</v>
      </c>
      <c r="B456" t="s">
        <v>8</v>
      </c>
      <c r="C456" s="40" t="str">
        <f t="shared" si="41"/>
        <v>2019Q3</v>
      </c>
      <c r="D456" t="s">
        <v>13</v>
      </c>
      <c r="E456">
        <v>229.840755</v>
      </c>
      <c r="F456">
        <v>590.83100000000002</v>
      </c>
      <c r="G456" s="44" t="e">
        <f t="shared" si="42"/>
        <v>#NAME?</v>
      </c>
      <c r="H456" s="45" t="e">
        <f t="shared" si="43"/>
        <v>#NAME?</v>
      </c>
      <c r="I456" t="e">
        <f t="shared" si="44"/>
        <v>#NAME?</v>
      </c>
      <c r="J456" t="e">
        <f t="shared" si="45"/>
        <v>#NAME?</v>
      </c>
    </row>
    <row r="457" spans="1:10" hidden="1">
      <c r="A457" s="184">
        <v>2019</v>
      </c>
      <c r="B457" s="184" t="s">
        <v>19</v>
      </c>
      <c r="C457" s="40" t="str">
        <f t="shared" si="41"/>
        <v>2019Q2</v>
      </c>
      <c r="D457" s="189" t="s">
        <v>14</v>
      </c>
      <c r="E457" s="191">
        <v>273.95061900000002</v>
      </c>
      <c r="F457" s="193">
        <v>983.35480000000007</v>
      </c>
      <c r="G457" s="44" t="e">
        <f t="shared" si="42"/>
        <v>#NAME?</v>
      </c>
      <c r="H457" s="45" t="e">
        <f t="shared" si="43"/>
        <v>#NAME?</v>
      </c>
      <c r="I457" t="e">
        <f t="shared" si="44"/>
        <v>#NAME?</v>
      </c>
      <c r="J457" t="e">
        <f t="shared" si="45"/>
        <v>#NAME?</v>
      </c>
    </row>
    <row r="458" spans="1:10" hidden="1">
      <c r="A458">
        <v>2019</v>
      </c>
      <c r="B458" t="s">
        <v>8</v>
      </c>
      <c r="C458" s="40" t="str">
        <f t="shared" si="41"/>
        <v>2019Q3</v>
      </c>
      <c r="D458" t="s">
        <v>23</v>
      </c>
      <c r="E458">
        <v>235.84391500000001</v>
      </c>
      <c r="F458">
        <v>1225.425</v>
      </c>
      <c r="G458" s="44" t="e">
        <f t="shared" si="42"/>
        <v>#NAME?</v>
      </c>
      <c r="H458" s="45" t="e">
        <f t="shared" si="43"/>
        <v>#NAME?</v>
      </c>
      <c r="I458" t="e">
        <f t="shared" si="44"/>
        <v>#NAME?</v>
      </c>
      <c r="J458" t="e">
        <f t="shared" si="45"/>
        <v>#NAME?</v>
      </c>
    </row>
    <row r="459" spans="1:10" hidden="1">
      <c r="A459">
        <v>2019</v>
      </c>
      <c r="B459" t="s">
        <v>8</v>
      </c>
      <c r="C459" s="40" t="str">
        <f t="shared" si="41"/>
        <v>2019Q3</v>
      </c>
      <c r="D459" t="s">
        <v>15</v>
      </c>
      <c r="E459">
        <v>26744.724375999998</v>
      </c>
      <c r="F459">
        <v>51595.925000000003</v>
      </c>
      <c r="G459" s="44" t="e">
        <f t="shared" si="42"/>
        <v>#NAME?</v>
      </c>
      <c r="H459" s="45" t="e">
        <f t="shared" si="43"/>
        <v>#NAME?</v>
      </c>
      <c r="I459" t="e">
        <f t="shared" si="44"/>
        <v>#NAME?</v>
      </c>
      <c r="J459" t="e">
        <f t="shared" si="45"/>
        <v>#NAME?</v>
      </c>
    </row>
    <row r="460" spans="1:10" hidden="1">
      <c r="A460">
        <v>2019</v>
      </c>
      <c r="B460" t="s">
        <v>8</v>
      </c>
      <c r="C460" s="40" t="str">
        <f t="shared" si="41"/>
        <v>2019Q3</v>
      </c>
      <c r="D460" t="s">
        <v>16</v>
      </c>
      <c r="E460">
        <v>6627.8422979999996</v>
      </c>
      <c r="F460">
        <v>21987.555283189267</v>
      </c>
      <c r="G460" s="44" t="e">
        <f t="shared" si="42"/>
        <v>#NAME?</v>
      </c>
      <c r="H460" s="45" t="e">
        <f t="shared" si="43"/>
        <v>#NAME?</v>
      </c>
      <c r="I460" t="e">
        <f t="shared" si="44"/>
        <v>#NAME?</v>
      </c>
      <c r="J460" t="e">
        <f t="shared" si="45"/>
        <v>#NAME?</v>
      </c>
    </row>
    <row r="461" spans="1:10" hidden="1">
      <c r="A461">
        <v>2019</v>
      </c>
      <c r="B461" t="s">
        <v>8</v>
      </c>
      <c r="C461" s="40" t="str">
        <f t="shared" si="41"/>
        <v>2019Q3</v>
      </c>
      <c r="D461" t="s">
        <v>17</v>
      </c>
      <c r="E461">
        <v>428.85371199999997</v>
      </c>
      <c r="F461">
        <v>1408.7887000000003</v>
      </c>
      <c r="G461" s="44" t="e">
        <f t="shared" si="42"/>
        <v>#NAME?</v>
      </c>
      <c r="H461" s="45" t="e">
        <f t="shared" si="43"/>
        <v>#NAME?</v>
      </c>
      <c r="I461" t="e">
        <f t="shared" si="44"/>
        <v>#NAME?</v>
      </c>
      <c r="J461" t="e">
        <f t="shared" si="45"/>
        <v>#NAME?</v>
      </c>
    </row>
    <row r="462" spans="1:10" hidden="1">
      <c r="A462">
        <v>2019</v>
      </c>
      <c r="B462" t="s">
        <v>8</v>
      </c>
      <c r="C462" s="40" t="str">
        <f t="shared" si="41"/>
        <v>2019Q3</v>
      </c>
      <c r="D462" t="s">
        <v>18</v>
      </c>
      <c r="E462">
        <v>177.48728800000001</v>
      </c>
      <c r="F462">
        <v>619.68799999999999</v>
      </c>
      <c r="G462" s="44" t="e">
        <f t="shared" si="42"/>
        <v>#NAME?</v>
      </c>
      <c r="H462" s="45" t="e">
        <f t="shared" si="43"/>
        <v>#NAME?</v>
      </c>
      <c r="I462" t="e">
        <f t="shared" si="44"/>
        <v>#NAME?</v>
      </c>
      <c r="J462" t="e">
        <f t="shared" si="45"/>
        <v>#NAME?</v>
      </c>
    </row>
    <row r="463" spans="1:10" hidden="1">
      <c r="A463">
        <v>2019</v>
      </c>
      <c r="B463" t="s">
        <v>21</v>
      </c>
      <c r="C463" s="40" t="str">
        <f t="shared" si="41"/>
        <v>2019Q4</v>
      </c>
      <c r="D463" t="s">
        <v>9</v>
      </c>
      <c r="E463" s="200">
        <v>241449.98107499999</v>
      </c>
      <c r="F463">
        <v>973414.96184</v>
      </c>
      <c r="G463" s="44" t="e">
        <f t="shared" si="42"/>
        <v>#NAME?</v>
      </c>
      <c r="H463" s="45" t="e">
        <f t="shared" si="43"/>
        <v>#NAME?</v>
      </c>
      <c r="I463" t="e">
        <f t="shared" si="44"/>
        <v>#NAME?</v>
      </c>
      <c r="J463" t="e">
        <f t="shared" si="45"/>
        <v>#NAME?</v>
      </c>
    </row>
    <row r="464" spans="1:10" hidden="1">
      <c r="A464" s="182">
        <v>2019</v>
      </c>
      <c r="B464" s="182" t="s">
        <v>20</v>
      </c>
      <c r="C464" s="187" t="str">
        <f t="shared" si="41"/>
        <v>2019Q1</v>
      </c>
      <c r="D464" s="182" t="s">
        <v>11</v>
      </c>
      <c r="E464" s="190">
        <v>464.20155899999997</v>
      </c>
      <c r="F464" s="192">
        <v>1658.73</v>
      </c>
      <c r="G464" s="194" t="e">
        <f t="shared" si="42"/>
        <v>#NAME?</v>
      </c>
      <c r="H464" s="195" t="e">
        <f t="shared" si="43"/>
        <v>#NAME?</v>
      </c>
      <c r="I464" t="e">
        <f t="shared" si="44"/>
        <v>#NAME?</v>
      </c>
      <c r="J464" t="e">
        <f t="shared" si="45"/>
        <v>#NAME?</v>
      </c>
    </row>
    <row r="465" spans="1:10" hidden="1">
      <c r="A465" s="184">
        <v>2019</v>
      </c>
      <c r="B465" s="184" t="s">
        <v>20</v>
      </c>
      <c r="C465" s="40" t="str">
        <f t="shared" si="41"/>
        <v>2019Q1</v>
      </c>
      <c r="D465" s="184" t="s">
        <v>12</v>
      </c>
      <c r="E465" s="201">
        <v>243.14111199999999</v>
      </c>
      <c r="F465" s="201">
        <v>863.67600000000004</v>
      </c>
      <c r="G465" s="44" t="e">
        <f t="shared" si="42"/>
        <v>#NAME?</v>
      </c>
      <c r="H465" s="45" t="e">
        <f t="shared" si="43"/>
        <v>#NAME?</v>
      </c>
      <c r="I465" t="e">
        <f t="shared" si="44"/>
        <v>#NAME?</v>
      </c>
      <c r="J465" t="e">
        <f t="shared" si="45"/>
        <v>#NAME?</v>
      </c>
    </row>
    <row r="466" spans="1:10" hidden="1">
      <c r="A466">
        <v>2019</v>
      </c>
      <c r="B466" t="s">
        <v>21</v>
      </c>
      <c r="C466" s="40" t="str">
        <f>CONCATENATE(A466,B466)</f>
        <v>2019Q4</v>
      </c>
      <c r="D466" t="s">
        <v>13</v>
      </c>
      <c r="E466" s="158">
        <v>182.16026299999999</v>
      </c>
      <c r="F466">
        <v>655.05799999999999</v>
      </c>
      <c r="G466" s="44" t="e">
        <f>VLOOKUP(D466,Distributors,2,FALSE)</f>
        <v>#NAME?</v>
      </c>
      <c r="H466" s="45" t="e">
        <f>VLOOKUP(D466,Distributors,3,FALSE)</f>
        <v>#NAME?</v>
      </c>
      <c r="I466" t="e">
        <f>RIGHT(G466,3)</f>
        <v>#NAME?</v>
      </c>
      <c r="J466" t="e">
        <f>VLOOKUP(D466,Distributors,4,FALSE)</f>
        <v>#NAME?</v>
      </c>
    </row>
    <row r="467" spans="1:10" hidden="1">
      <c r="A467" s="184">
        <v>2019</v>
      </c>
      <c r="B467" s="184" t="s">
        <v>20</v>
      </c>
      <c r="C467" s="40" t="str">
        <f>CONCATENATE(A467,B467)</f>
        <v>2019Q1</v>
      </c>
      <c r="D467" s="184" t="s">
        <v>14</v>
      </c>
      <c r="E467" s="196">
        <v>297.584926</v>
      </c>
      <c r="F467" s="197">
        <v>1062.636</v>
      </c>
      <c r="G467" s="44" t="e">
        <f>VLOOKUP(D467,Distributors,2,FALSE)</f>
        <v>#NAME?</v>
      </c>
      <c r="H467" s="45" t="e">
        <f>VLOOKUP(D467,Distributors,3,FALSE)</f>
        <v>#NAME?</v>
      </c>
      <c r="I467" t="e">
        <f>RIGHT(G467,3)</f>
        <v>#NAME?</v>
      </c>
      <c r="J467" t="e">
        <f>VLOOKUP(D467,Distributors,4,FALSE)</f>
        <v>#NAME?</v>
      </c>
    </row>
    <row r="468" spans="1:10" hidden="1">
      <c r="A468">
        <v>2019</v>
      </c>
      <c r="B468" t="s">
        <v>21</v>
      </c>
      <c r="C468" s="40" t="str">
        <f t="shared" ref="C468:C517" si="46">CONCATENATE(A468,B468)</f>
        <v>2019Q4</v>
      </c>
      <c r="D468" t="s">
        <v>10</v>
      </c>
      <c r="E468" s="158">
        <v>6874.8863160000001</v>
      </c>
      <c r="F468">
        <v>22080.036</v>
      </c>
      <c r="G468" s="44" t="e">
        <f t="shared" ref="G468:G473" si="47">VLOOKUP(D468,Distributors,2,FALSE)</f>
        <v>#NAME?</v>
      </c>
      <c r="H468" s="45" t="e">
        <f t="shared" ref="H468:H473" si="48">VLOOKUP(D468,Distributors,3,FALSE)</f>
        <v>#NAME?</v>
      </c>
      <c r="I468" t="e">
        <f t="shared" ref="I468:I517" si="49">RIGHT(G468,3)</f>
        <v>#NAME?</v>
      </c>
      <c r="J468" t="e">
        <f t="shared" ref="J468:J473" si="50">VLOOKUP(D468,Distributors,4,FALSE)</f>
        <v>#NAME?</v>
      </c>
    </row>
    <row r="469" spans="1:10" hidden="1">
      <c r="A469">
        <v>2019</v>
      </c>
      <c r="B469" t="s">
        <v>21</v>
      </c>
      <c r="C469" s="40" t="str">
        <f t="shared" si="46"/>
        <v>2019Q4</v>
      </c>
      <c r="D469" t="s">
        <v>23</v>
      </c>
      <c r="E469" s="158">
        <v>413.12230199999999</v>
      </c>
      <c r="F469">
        <v>1508.886</v>
      </c>
      <c r="G469" s="44" t="e">
        <f t="shared" si="47"/>
        <v>#NAME?</v>
      </c>
      <c r="H469" s="45" t="e">
        <f t="shared" si="48"/>
        <v>#NAME?</v>
      </c>
      <c r="I469" t="e">
        <f t="shared" si="49"/>
        <v>#NAME?</v>
      </c>
      <c r="J469" t="e">
        <f t="shared" si="50"/>
        <v>#NAME?</v>
      </c>
    </row>
    <row r="470" spans="1:10" hidden="1">
      <c r="A470">
        <v>2019</v>
      </c>
      <c r="B470" t="s">
        <v>21</v>
      </c>
      <c r="C470" s="40" t="str">
        <f t="shared" si="46"/>
        <v>2019Q4</v>
      </c>
      <c r="D470" t="s">
        <v>15</v>
      </c>
      <c r="E470" s="158">
        <v>18014.449592000001</v>
      </c>
      <c r="F470">
        <v>44038.864999999998</v>
      </c>
      <c r="G470" s="44" t="e">
        <f t="shared" si="47"/>
        <v>#NAME?</v>
      </c>
      <c r="H470" s="45" t="e">
        <f t="shared" si="48"/>
        <v>#NAME?</v>
      </c>
      <c r="I470" t="e">
        <f t="shared" si="49"/>
        <v>#NAME?</v>
      </c>
      <c r="J470" t="e">
        <f t="shared" si="50"/>
        <v>#NAME?</v>
      </c>
    </row>
    <row r="471" spans="1:10" hidden="1">
      <c r="A471">
        <v>2019</v>
      </c>
      <c r="B471" t="s">
        <v>21</v>
      </c>
      <c r="C471" s="40" t="str">
        <f t="shared" si="46"/>
        <v>2019Q4</v>
      </c>
      <c r="D471" t="s">
        <v>16</v>
      </c>
      <c r="E471" s="158">
        <v>5032.0129399999996</v>
      </c>
      <c r="F471">
        <v>19147.999999999996</v>
      </c>
      <c r="G471" s="44" t="e">
        <f t="shared" si="47"/>
        <v>#NAME?</v>
      </c>
      <c r="H471" s="45" t="e">
        <f t="shared" si="48"/>
        <v>#NAME?</v>
      </c>
      <c r="I471" t="e">
        <f t="shared" si="49"/>
        <v>#NAME?</v>
      </c>
      <c r="J471" t="e">
        <f t="shared" si="50"/>
        <v>#NAME?</v>
      </c>
    </row>
    <row r="472" spans="1:10" hidden="1">
      <c r="A472">
        <v>2019</v>
      </c>
      <c r="B472" t="s">
        <v>21</v>
      </c>
      <c r="C472" s="40" t="str">
        <f t="shared" si="46"/>
        <v>2019Q4</v>
      </c>
      <c r="D472" t="s">
        <v>17</v>
      </c>
      <c r="E472" s="158">
        <v>754.76815299999998</v>
      </c>
      <c r="F472">
        <v>2487.5422000000003</v>
      </c>
      <c r="G472" s="44" t="e">
        <f t="shared" si="47"/>
        <v>#NAME?</v>
      </c>
      <c r="H472" s="45" t="e">
        <f t="shared" si="48"/>
        <v>#NAME?</v>
      </c>
      <c r="I472" t="e">
        <f t="shared" si="49"/>
        <v>#NAME?</v>
      </c>
      <c r="J472" t="e">
        <f t="shared" si="50"/>
        <v>#NAME?</v>
      </c>
    </row>
    <row r="473" spans="1:10" hidden="1">
      <c r="A473">
        <v>2019</v>
      </c>
      <c r="B473" t="s">
        <v>21</v>
      </c>
      <c r="C473" s="40" t="str">
        <f t="shared" si="46"/>
        <v>2019Q4</v>
      </c>
      <c r="D473" t="s">
        <v>18</v>
      </c>
      <c r="E473" s="158">
        <v>185.746793</v>
      </c>
      <c r="F473">
        <v>636.9</v>
      </c>
      <c r="G473" s="44" t="e">
        <f t="shared" si="47"/>
        <v>#NAME?</v>
      </c>
      <c r="H473" s="45" t="e">
        <f t="shared" si="48"/>
        <v>#NAME?</v>
      </c>
      <c r="I473" t="e">
        <f t="shared" si="49"/>
        <v>#NAME?</v>
      </c>
      <c r="J473" t="e">
        <f t="shared" si="50"/>
        <v>#NAME?</v>
      </c>
    </row>
    <row r="474" spans="1:10" s="249" customFormat="1" hidden="1">
      <c r="A474" s="249">
        <v>2020</v>
      </c>
      <c r="B474" s="249" t="s">
        <v>20</v>
      </c>
      <c r="C474" s="328" t="str">
        <f t="shared" si="46"/>
        <v>2020Q1</v>
      </c>
      <c r="D474" s="249" t="s">
        <v>9</v>
      </c>
      <c r="E474" s="209">
        <v>297466.99358499999</v>
      </c>
      <c r="F474" s="209">
        <v>1008982.046</v>
      </c>
      <c r="G474" s="329" t="e">
        <f t="shared" ref="G474:G484" si="51">VLOOKUP(D474,Distributors,2,FALSE)</f>
        <v>#NAME?</v>
      </c>
      <c r="H474" s="330" t="e">
        <f t="shared" ref="H474:H484" si="52">VLOOKUP(D474,Distributors,3,FALSE)</f>
        <v>#NAME?</v>
      </c>
      <c r="I474" s="249" t="e">
        <f t="shared" si="49"/>
        <v>#NAME?</v>
      </c>
      <c r="J474" s="249" t="e">
        <f t="shared" ref="J474:J484" si="53">VLOOKUP(D474,Distributors,4,FALSE)</f>
        <v>#NAME?</v>
      </c>
    </row>
    <row r="475" spans="1:10" s="249" customFormat="1" hidden="1">
      <c r="A475" s="249">
        <v>2020</v>
      </c>
      <c r="B475" s="249" t="s">
        <v>20</v>
      </c>
      <c r="C475" s="328" t="str">
        <f t="shared" si="46"/>
        <v>2020Q1</v>
      </c>
      <c r="D475" s="249" t="s">
        <v>10</v>
      </c>
      <c r="E475" s="209">
        <v>7217.5721430000003</v>
      </c>
      <c r="F475" s="209">
        <v>23239.989999999998</v>
      </c>
      <c r="G475" s="329" t="e">
        <f t="shared" si="51"/>
        <v>#NAME?</v>
      </c>
      <c r="H475" s="330" t="e">
        <f t="shared" si="52"/>
        <v>#NAME?</v>
      </c>
      <c r="I475" s="249" t="e">
        <f t="shared" si="49"/>
        <v>#NAME?</v>
      </c>
      <c r="J475" s="249" t="e">
        <f t="shared" si="53"/>
        <v>#NAME?</v>
      </c>
    </row>
    <row r="476" spans="1:10" s="249" customFormat="1" hidden="1">
      <c r="A476" s="249">
        <v>2020</v>
      </c>
      <c r="B476" s="249" t="s">
        <v>20</v>
      </c>
      <c r="C476" s="328" t="str">
        <f t="shared" si="46"/>
        <v>2020Q1</v>
      </c>
      <c r="D476" s="249" t="s">
        <v>11</v>
      </c>
      <c r="E476" s="209">
        <v>526.21092799999997</v>
      </c>
      <c r="F476" s="209">
        <v>1900.67</v>
      </c>
      <c r="G476" s="329" t="e">
        <f t="shared" si="51"/>
        <v>#NAME?</v>
      </c>
      <c r="H476" s="330" t="e">
        <f t="shared" si="52"/>
        <v>#NAME?</v>
      </c>
      <c r="I476" s="249" t="e">
        <f t="shared" si="49"/>
        <v>#NAME?</v>
      </c>
      <c r="J476" s="249" t="e">
        <f t="shared" si="53"/>
        <v>#NAME?</v>
      </c>
    </row>
    <row r="477" spans="1:10" s="249" customFormat="1" hidden="1">
      <c r="A477" s="249">
        <v>2020</v>
      </c>
      <c r="B477" s="249" t="s">
        <v>20</v>
      </c>
      <c r="C477" s="328" t="str">
        <f t="shared" si="46"/>
        <v>2020Q1</v>
      </c>
      <c r="D477" s="249" t="s">
        <v>12</v>
      </c>
      <c r="E477" s="209">
        <v>496.90958999999998</v>
      </c>
      <c r="F477" s="209">
        <v>1818.519</v>
      </c>
      <c r="G477" s="329" t="e">
        <f t="shared" si="51"/>
        <v>#NAME?</v>
      </c>
      <c r="H477" s="330" t="e">
        <f t="shared" si="52"/>
        <v>#NAME?</v>
      </c>
      <c r="I477" s="249" t="e">
        <f t="shared" si="49"/>
        <v>#NAME?</v>
      </c>
      <c r="J477" s="249" t="e">
        <f t="shared" si="53"/>
        <v>#NAME?</v>
      </c>
    </row>
    <row r="478" spans="1:10" s="249" customFormat="1" hidden="1">
      <c r="A478" s="249">
        <v>2020</v>
      </c>
      <c r="B478" s="249" t="s">
        <v>20</v>
      </c>
      <c r="C478" s="328" t="str">
        <f t="shared" si="46"/>
        <v>2020Q1</v>
      </c>
      <c r="D478" s="249" t="s">
        <v>13</v>
      </c>
      <c r="E478" s="209">
        <v>166.373683</v>
      </c>
      <c r="F478" s="209">
        <v>592.59799999999996</v>
      </c>
      <c r="G478" s="329" t="e">
        <f t="shared" si="51"/>
        <v>#NAME?</v>
      </c>
      <c r="H478" s="330" t="e">
        <f t="shared" si="52"/>
        <v>#NAME?</v>
      </c>
      <c r="I478" s="249" t="e">
        <f t="shared" si="49"/>
        <v>#NAME?</v>
      </c>
      <c r="J478" s="249" t="e">
        <f t="shared" si="53"/>
        <v>#NAME?</v>
      </c>
    </row>
    <row r="479" spans="1:10" s="249" customFormat="1" hidden="1">
      <c r="A479" s="249">
        <v>2020</v>
      </c>
      <c r="B479" s="249" t="s">
        <v>20</v>
      </c>
      <c r="C479" s="328" t="str">
        <f t="shared" si="46"/>
        <v>2020Q1</v>
      </c>
      <c r="D479" s="249" t="s">
        <v>14</v>
      </c>
      <c r="E479" s="209">
        <v>399.11339500000003</v>
      </c>
      <c r="F479" s="209">
        <v>1428.7669999999998</v>
      </c>
      <c r="G479" s="329" t="e">
        <f t="shared" si="51"/>
        <v>#NAME?</v>
      </c>
      <c r="H479" s="330" t="e">
        <f t="shared" si="52"/>
        <v>#NAME?</v>
      </c>
      <c r="I479" s="249" t="e">
        <f t="shared" si="49"/>
        <v>#NAME?</v>
      </c>
      <c r="J479" s="249" t="e">
        <f t="shared" si="53"/>
        <v>#NAME?</v>
      </c>
    </row>
    <row r="480" spans="1:10" s="249" customFormat="1" hidden="1">
      <c r="A480" s="249">
        <v>2020</v>
      </c>
      <c r="B480" s="249" t="s">
        <v>20</v>
      </c>
      <c r="C480" s="328" t="str">
        <f t="shared" si="46"/>
        <v>2020Q1</v>
      </c>
      <c r="D480" s="249" t="s">
        <v>23</v>
      </c>
      <c r="E480" s="209">
        <v>307.40517399999999</v>
      </c>
      <c r="F480" s="209">
        <v>895.14099999999996</v>
      </c>
      <c r="G480" s="329" t="e">
        <f t="shared" si="51"/>
        <v>#NAME?</v>
      </c>
      <c r="H480" s="330" t="e">
        <f t="shared" si="52"/>
        <v>#NAME?</v>
      </c>
      <c r="I480" s="249" t="e">
        <f t="shared" si="49"/>
        <v>#NAME?</v>
      </c>
      <c r="J480" s="249" t="e">
        <f t="shared" si="53"/>
        <v>#NAME?</v>
      </c>
    </row>
    <row r="481" spans="1:10" s="249" customFormat="1" hidden="1">
      <c r="A481" s="249">
        <v>2020</v>
      </c>
      <c r="B481" s="249" t="s">
        <v>20</v>
      </c>
      <c r="C481" s="328" t="str">
        <f t="shared" si="46"/>
        <v>2020Q1</v>
      </c>
      <c r="D481" s="249" t="s">
        <v>15</v>
      </c>
      <c r="E481" s="209">
        <v>11609.508109</v>
      </c>
      <c r="F481" s="209">
        <v>31669.005000000001</v>
      </c>
      <c r="G481" s="329" t="e">
        <f t="shared" si="51"/>
        <v>#NAME?</v>
      </c>
      <c r="H481" s="330" t="e">
        <f t="shared" si="52"/>
        <v>#NAME?</v>
      </c>
      <c r="I481" s="249" t="e">
        <f t="shared" si="49"/>
        <v>#NAME?</v>
      </c>
      <c r="J481" s="249" t="e">
        <f t="shared" si="53"/>
        <v>#NAME?</v>
      </c>
    </row>
    <row r="482" spans="1:10" s="249" customFormat="1" hidden="1">
      <c r="A482" s="249">
        <v>2020</v>
      </c>
      <c r="B482" s="249" t="s">
        <v>20</v>
      </c>
      <c r="C482" s="328" t="str">
        <f t="shared" si="46"/>
        <v>2020Q1</v>
      </c>
      <c r="D482" s="249" t="s">
        <v>16</v>
      </c>
      <c r="E482" s="209">
        <v>4914.761931</v>
      </c>
      <c r="F482" s="209">
        <v>17928</v>
      </c>
      <c r="G482" s="329" t="e">
        <f t="shared" si="51"/>
        <v>#NAME?</v>
      </c>
      <c r="H482" s="330" t="e">
        <f t="shared" si="52"/>
        <v>#NAME?</v>
      </c>
      <c r="I482" s="249" t="e">
        <f t="shared" si="49"/>
        <v>#NAME?</v>
      </c>
      <c r="J482" s="249" t="e">
        <f t="shared" si="53"/>
        <v>#NAME?</v>
      </c>
    </row>
    <row r="483" spans="1:10" s="249" customFormat="1" hidden="1">
      <c r="A483" s="249">
        <v>2020</v>
      </c>
      <c r="B483" s="249" t="s">
        <v>20</v>
      </c>
      <c r="C483" s="328" t="str">
        <f t="shared" si="46"/>
        <v>2020Q1</v>
      </c>
      <c r="D483" s="249" t="s">
        <v>17</v>
      </c>
      <c r="E483" s="209">
        <v>367.85457200000002</v>
      </c>
      <c r="F483" s="209">
        <v>1218.1251600000001</v>
      </c>
      <c r="G483" s="329" t="e">
        <f t="shared" si="51"/>
        <v>#NAME?</v>
      </c>
      <c r="H483" s="330" t="e">
        <f t="shared" si="52"/>
        <v>#NAME?</v>
      </c>
      <c r="I483" s="249" t="e">
        <f t="shared" si="49"/>
        <v>#NAME?</v>
      </c>
      <c r="J483" s="249" t="e">
        <f t="shared" si="53"/>
        <v>#NAME?</v>
      </c>
    </row>
    <row r="484" spans="1:10" s="249" customFormat="1" hidden="1">
      <c r="A484" s="249">
        <v>2020</v>
      </c>
      <c r="B484" s="249" t="s">
        <v>20</v>
      </c>
      <c r="C484" s="328" t="str">
        <f t="shared" si="46"/>
        <v>2020Q1</v>
      </c>
      <c r="D484" s="249" t="s">
        <v>18</v>
      </c>
      <c r="E484" s="209">
        <v>202.23321200000001</v>
      </c>
      <c r="F484" s="209">
        <v>664.82</v>
      </c>
      <c r="G484" s="329" t="e">
        <f t="shared" si="51"/>
        <v>#NAME?</v>
      </c>
      <c r="H484" s="330" t="e">
        <f t="shared" si="52"/>
        <v>#NAME?</v>
      </c>
      <c r="I484" s="249" t="e">
        <f t="shared" si="49"/>
        <v>#NAME?</v>
      </c>
      <c r="J484" s="249" t="e">
        <f t="shared" si="53"/>
        <v>#NAME?</v>
      </c>
    </row>
    <row r="485" spans="1:10" s="249" customFormat="1" hidden="1">
      <c r="A485" s="249">
        <v>2020</v>
      </c>
      <c r="B485" s="249" t="s">
        <v>19</v>
      </c>
      <c r="C485" s="328" t="str">
        <f t="shared" si="46"/>
        <v>2020Q2</v>
      </c>
      <c r="D485" s="249" t="s">
        <v>9</v>
      </c>
      <c r="E485" s="331">
        <v>246327.80491899999</v>
      </c>
      <c r="F485" s="332">
        <v>858911.13423237402</v>
      </c>
      <c r="G485" s="329" t="e">
        <f t="shared" ref="G485:G495" si="54">VLOOKUP(D485,Distributors,2,FALSE)</f>
        <v>#NAME?</v>
      </c>
      <c r="H485" s="330" t="e">
        <f t="shared" ref="H485:H495" si="55">VLOOKUP(D485,Distributors,3,FALSE)</f>
        <v>#NAME?</v>
      </c>
      <c r="I485" s="249" t="e">
        <f t="shared" si="49"/>
        <v>#NAME?</v>
      </c>
      <c r="J485" s="249" t="e">
        <f t="shared" ref="J485:J495" si="56">VLOOKUP(D485,Distributors,4,FALSE)</f>
        <v>#NAME?</v>
      </c>
    </row>
    <row r="486" spans="1:10" s="249" customFormat="1" hidden="1">
      <c r="A486" s="249">
        <v>2020</v>
      </c>
      <c r="B486" s="249" t="s">
        <v>19</v>
      </c>
      <c r="C486" s="328" t="str">
        <f t="shared" si="46"/>
        <v>2020Q2</v>
      </c>
      <c r="D486" s="249" t="s">
        <v>10</v>
      </c>
      <c r="E486" s="331">
        <v>7099.9188990000002</v>
      </c>
      <c r="F486" s="332">
        <v>22799.502</v>
      </c>
      <c r="G486" s="329" t="e">
        <f t="shared" si="54"/>
        <v>#NAME?</v>
      </c>
      <c r="H486" s="330" t="e">
        <f t="shared" si="55"/>
        <v>#NAME?</v>
      </c>
      <c r="I486" s="249" t="e">
        <f t="shared" si="49"/>
        <v>#NAME?</v>
      </c>
      <c r="J486" s="249" t="e">
        <f t="shared" si="56"/>
        <v>#NAME?</v>
      </c>
    </row>
    <row r="487" spans="1:10" s="249" customFormat="1" hidden="1">
      <c r="A487" s="249">
        <v>2020</v>
      </c>
      <c r="B487" s="249" t="s">
        <v>19</v>
      </c>
      <c r="C487" s="328" t="str">
        <f t="shared" si="46"/>
        <v>2020Q2</v>
      </c>
      <c r="D487" s="249" t="s">
        <v>11</v>
      </c>
      <c r="E487" s="331">
        <v>515.17819799999995</v>
      </c>
      <c r="F487" s="332">
        <v>1877.394</v>
      </c>
      <c r="G487" s="329" t="e">
        <f t="shared" si="54"/>
        <v>#NAME?</v>
      </c>
      <c r="H487" s="330" t="e">
        <f t="shared" si="55"/>
        <v>#NAME?</v>
      </c>
      <c r="I487" s="249" t="e">
        <f t="shared" si="49"/>
        <v>#NAME?</v>
      </c>
      <c r="J487" s="249" t="e">
        <f t="shared" si="56"/>
        <v>#NAME?</v>
      </c>
    </row>
    <row r="488" spans="1:10" s="249" customFormat="1" hidden="1">
      <c r="A488" s="249">
        <v>2020</v>
      </c>
      <c r="B488" s="249" t="s">
        <v>19</v>
      </c>
      <c r="C488" s="328" t="str">
        <f t="shared" si="46"/>
        <v>2020Q2</v>
      </c>
      <c r="D488" s="249" t="s">
        <v>12</v>
      </c>
      <c r="E488" s="331">
        <v>554.81435199999999</v>
      </c>
      <c r="F488" s="332">
        <v>2022.48</v>
      </c>
      <c r="G488" s="329" t="e">
        <f t="shared" si="54"/>
        <v>#NAME?</v>
      </c>
      <c r="H488" s="330" t="e">
        <f t="shared" si="55"/>
        <v>#NAME?</v>
      </c>
      <c r="I488" s="249" t="e">
        <f t="shared" si="49"/>
        <v>#NAME?</v>
      </c>
      <c r="J488" s="249" t="e">
        <f t="shared" si="56"/>
        <v>#NAME?</v>
      </c>
    </row>
    <row r="489" spans="1:10" s="249" customFormat="1" hidden="1">
      <c r="A489" s="249">
        <v>2020</v>
      </c>
      <c r="B489" s="249" t="s">
        <v>19</v>
      </c>
      <c r="C489" s="328" t="str">
        <f t="shared" si="46"/>
        <v>2020Q2</v>
      </c>
      <c r="D489" s="249" t="s">
        <v>13</v>
      </c>
      <c r="E489" s="331">
        <v>140.97265100000001</v>
      </c>
      <c r="F489" s="332">
        <v>502.04300000000001</v>
      </c>
      <c r="G489" s="329" t="e">
        <f t="shared" si="54"/>
        <v>#NAME?</v>
      </c>
      <c r="H489" s="330" t="e">
        <f t="shared" si="55"/>
        <v>#NAME?</v>
      </c>
      <c r="I489" s="249" t="e">
        <f t="shared" si="49"/>
        <v>#NAME?</v>
      </c>
      <c r="J489" s="249" t="e">
        <f t="shared" si="56"/>
        <v>#NAME?</v>
      </c>
    </row>
    <row r="490" spans="1:10" s="249" customFormat="1" hidden="1">
      <c r="A490" s="249">
        <v>2020</v>
      </c>
      <c r="B490" s="249" t="s">
        <v>19</v>
      </c>
      <c r="C490" s="328" t="str">
        <f t="shared" si="46"/>
        <v>2020Q2</v>
      </c>
      <c r="D490" s="249" t="s">
        <v>14</v>
      </c>
      <c r="E490" s="331">
        <v>327.05478299999999</v>
      </c>
      <c r="F490" s="332">
        <v>1227.95</v>
      </c>
      <c r="G490" s="329" t="e">
        <f t="shared" si="54"/>
        <v>#NAME?</v>
      </c>
      <c r="H490" s="330" t="e">
        <f t="shared" si="55"/>
        <v>#NAME?</v>
      </c>
      <c r="I490" s="249" t="e">
        <f t="shared" si="49"/>
        <v>#NAME?</v>
      </c>
      <c r="J490" s="249" t="e">
        <f t="shared" si="56"/>
        <v>#NAME?</v>
      </c>
    </row>
    <row r="491" spans="1:10" s="249" customFormat="1" hidden="1">
      <c r="A491" s="249">
        <v>2020</v>
      </c>
      <c r="B491" s="249" t="s">
        <v>19</v>
      </c>
      <c r="C491" s="328" t="str">
        <f t="shared" si="46"/>
        <v>2020Q2</v>
      </c>
      <c r="D491" s="249" t="s">
        <v>23</v>
      </c>
      <c r="E491" s="331">
        <v>165.83735899999999</v>
      </c>
      <c r="F491" s="332">
        <v>586.03300000000002</v>
      </c>
      <c r="G491" s="329" t="e">
        <f t="shared" si="54"/>
        <v>#NAME?</v>
      </c>
      <c r="H491" s="330" t="e">
        <f t="shared" si="55"/>
        <v>#NAME?</v>
      </c>
      <c r="I491" s="249" t="e">
        <f t="shared" si="49"/>
        <v>#NAME?</v>
      </c>
      <c r="J491" s="249" t="e">
        <f t="shared" si="56"/>
        <v>#NAME?</v>
      </c>
    </row>
    <row r="492" spans="1:10" s="249" customFormat="1" hidden="1">
      <c r="A492" s="249">
        <v>2020</v>
      </c>
      <c r="B492" s="249" t="s">
        <v>19</v>
      </c>
      <c r="C492" s="328" t="str">
        <f t="shared" si="46"/>
        <v>2020Q2</v>
      </c>
      <c r="D492" s="249" t="s">
        <v>15</v>
      </c>
      <c r="E492" s="331">
        <v>10895.612705</v>
      </c>
      <c r="F492" s="332">
        <v>28891.3</v>
      </c>
      <c r="G492" s="329" t="e">
        <f t="shared" si="54"/>
        <v>#NAME?</v>
      </c>
      <c r="H492" s="330" t="e">
        <f t="shared" si="55"/>
        <v>#NAME?</v>
      </c>
      <c r="I492" s="249" t="e">
        <f t="shared" si="49"/>
        <v>#NAME?</v>
      </c>
      <c r="J492" s="249" t="e">
        <f t="shared" si="56"/>
        <v>#NAME?</v>
      </c>
    </row>
    <row r="493" spans="1:10" s="249" customFormat="1" hidden="1">
      <c r="A493" s="249">
        <v>2020</v>
      </c>
      <c r="B493" s="249" t="s">
        <v>19</v>
      </c>
      <c r="C493" s="328" t="str">
        <f t="shared" si="46"/>
        <v>2020Q2</v>
      </c>
      <c r="D493" s="249" t="s">
        <v>16</v>
      </c>
      <c r="E493" s="331">
        <v>5308.1667989999996</v>
      </c>
      <c r="F493" s="332">
        <v>18764</v>
      </c>
      <c r="G493" s="329" t="e">
        <f t="shared" si="54"/>
        <v>#NAME?</v>
      </c>
      <c r="H493" s="330" t="e">
        <f t="shared" si="55"/>
        <v>#NAME?</v>
      </c>
      <c r="I493" s="249" t="e">
        <f t="shared" si="49"/>
        <v>#NAME?</v>
      </c>
      <c r="J493" s="249" t="e">
        <f t="shared" si="56"/>
        <v>#NAME?</v>
      </c>
    </row>
    <row r="494" spans="1:10" s="249" customFormat="1" hidden="1">
      <c r="A494" s="249">
        <v>2020</v>
      </c>
      <c r="B494" s="249" t="s">
        <v>19</v>
      </c>
      <c r="C494" s="328" t="str">
        <f t="shared" si="46"/>
        <v>2020Q2</v>
      </c>
      <c r="D494" s="249" t="s">
        <v>17</v>
      </c>
      <c r="E494" s="331">
        <v>418.51882999999998</v>
      </c>
      <c r="F494" s="332">
        <v>1346.1790000000001</v>
      </c>
      <c r="G494" s="329" t="e">
        <f t="shared" si="54"/>
        <v>#NAME?</v>
      </c>
      <c r="H494" s="330" t="e">
        <f t="shared" si="55"/>
        <v>#NAME?</v>
      </c>
      <c r="I494" s="249" t="e">
        <f t="shared" si="49"/>
        <v>#NAME?</v>
      </c>
      <c r="J494" s="249" t="e">
        <f t="shared" si="56"/>
        <v>#NAME?</v>
      </c>
    </row>
    <row r="495" spans="1:10" s="249" customFormat="1" hidden="1">
      <c r="A495" s="249">
        <v>2020</v>
      </c>
      <c r="B495" s="249" t="s">
        <v>19</v>
      </c>
      <c r="C495" s="328" t="str">
        <f t="shared" si="46"/>
        <v>2020Q2</v>
      </c>
      <c r="D495" s="249" t="s">
        <v>18</v>
      </c>
      <c r="E495" s="331">
        <v>135.35759100000001</v>
      </c>
      <c r="F495" s="332">
        <v>431.714</v>
      </c>
      <c r="G495" s="329" t="e">
        <f t="shared" si="54"/>
        <v>#NAME?</v>
      </c>
      <c r="H495" s="330" t="e">
        <f t="shared" si="55"/>
        <v>#NAME?</v>
      </c>
      <c r="I495" s="249" t="e">
        <f t="shared" si="49"/>
        <v>#NAME?</v>
      </c>
      <c r="J495" s="249" t="e">
        <f t="shared" si="56"/>
        <v>#NAME?</v>
      </c>
    </row>
    <row r="496" spans="1:10" s="249" customFormat="1" hidden="1">
      <c r="A496" s="249">
        <v>2020</v>
      </c>
      <c r="B496" s="249" t="s">
        <v>8</v>
      </c>
      <c r="C496" s="328" t="str">
        <f t="shared" si="46"/>
        <v>2020Q3</v>
      </c>
      <c r="D496" s="249" t="s">
        <v>9</v>
      </c>
      <c r="E496" s="331">
        <v>281427.59020600002</v>
      </c>
      <c r="F496" s="332">
        <v>990461.07900000003</v>
      </c>
      <c r="G496" s="329" t="e">
        <f t="shared" ref="G496:G506" si="57">VLOOKUP(D496,Distributors,2,FALSE)</f>
        <v>#NAME?</v>
      </c>
      <c r="H496" s="330" t="e">
        <f t="shared" ref="H496:H506" si="58">VLOOKUP(D496,Distributors,3,FALSE)</f>
        <v>#NAME?</v>
      </c>
      <c r="I496" s="249" t="e">
        <f t="shared" si="49"/>
        <v>#NAME?</v>
      </c>
      <c r="J496" s="249" t="e">
        <f t="shared" ref="J496:J506" si="59">VLOOKUP(D496,Distributors,4,FALSE)</f>
        <v>#NAME?</v>
      </c>
    </row>
    <row r="497" spans="1:10" s="249" customFormat="1" hidden="1">
      <c r="A497" s="249">
        <v>2020</v>
      </c>
      <c r="B497" s="249" t="s">
        <v>8</v>
      </c>
      <c r="C497" s="328" t="str">
        <f t="shared" si="46"/>
        <v>2020Q3</v>
      </c>
      <c r="D497" s="249" t="s">
        <v>10</v>
      </c>
      <c r="E497" s="331">
        <v>4583.2293929999996</v>
      </c>
      <c r="F497" s="332">
        <v>22760.873</v>
      </c>
      <c r="G497" s="329" t="e">
        <f t="shared" si="57"/>
        <v>#NAME?</v>
      </c>
      <c r="H497" s="330" t="e">
        <f t="shared" si="58"/>
        <v>#NAME?</v>
      </c>
      <c r="I497" s="249" t="e">
        <f t="shared" si="49"/>
        <v>#NAME?</v>
      </c>
      <c r="J497" s="249" t="e">
        <f t="shared" si="59"/>
        <v>#NAME?</v>
      </c>
    </row>
    <row r="498" spans="1:10" s="249" customFormat="1" hidden="1">
      <c r="A498" s="249">
        <v>2020</v>
      </c>
      <c r="B498" s="249" t="s">
        <v>8</v>
      </c>
      <c r="C498" s="328" t="str">
        <f t="shared" si="46"/>
        <v>2020Q3</v>
      </c>
      <c r="D498" s="249" t="s">
        <v>11</v>
      </c>
      <c r="E498" s="331">
        <v>571.13388799999996</v>
      </c>
      <c r="F498" s="332">
        <v>2014.0740000000001</v>
      </c>
      <c r="G498" s="329" t="e">
        <f t="shared" si="57"/>
        <v>#NAME?</v>
      </c>
      <c r="H498" s="330" t="e">
        <f t="shared" si="58"/>
        <v>#NAME?</v>
      </c>
      <c r="I498" s="249" t="e">
        <f t="shared" si="49"/>
        <v>#NAME?</v>
      </c>
      <c r="J498" s="249" t="e">
        <f t="shared" si="59"/>
        <v>#NAME?</v>
      </c>
    </row>
    <row r="499" spans="1:10" s="249" customFormat="1" hidden="1">
      <c r="A499" s="249">
        <v>2020</v>
      </c>
      <c r="B499" s="249" t="s">
        <v>8</v>
      </c>
      <c r="C499" s="328" t="str">
        <f t="shared" si="46"/>
        <v>2020Q3</v>
      </c>
      <c r="D499" s="249" t="s">
        <v>12</v>
      </c>
      <c r="E499" s="331">
        <v>621.49500499999999</v>
      </c>
      <c r="F499" s="332">
        <v>2282.36</v>
      </c>
      <c r="G499" s="329" t="e">
        <f t="shared" si="57"/>
        <v>#NAME?</v>
      </c>
      <c r="H499" s="330" t="e">
        <f t="shared" si="58"/>
        <v>#NAME?</v>
      </c>
      <c r="I499" s="249" t="e">
        <f t="shared" si="49"/>
        <v>#NAME?</v>
      </c>
      <c r="J499" s="249" t="e">
        <f t="shared" si="59"/>
        <v>#NAME?</v>
      </c>
    </row>
    <row r="500" spans="1:10" s="249" customFormat="1" hidden="1">
      <c r="A500" s="249">
        <v>2020</v>
      </c>
      <c r="B500" s="249" t="s">
        <v>8</v>
      </c>
      <c r="C500" s="328" t="str">
        <f t="shared" si="46"/>
        <v>2020Q3</v>
      </c>
      <c r="D500" s="249" t="s">
        <v>13</v>
      </c>
      <c r="E500" s="331">
        <v>149.19791599999999</v>
      </c>
      <c r="F500" s="332">
        <v>547.23699999999997</v>
      </c>
      <c r="G500" s="329" t="e">
        <f t="shared" si="57"/>
        <v>#NAME?</v>
      </c>
      <c r="H500" s="330" t="e">
        <f t="shared" si="58"/>
        <v>#NAME?</v>
      </c>
      <c r="I500" s="249" t="e">
        <f t="shared" si="49"/>
        <v>#NAME?</v>
      </c>
      <c r="J500" s="249" t="e">
        <f t="shared" si="59"/>
        <v>#NAME?</v>
      </c>
    </row>
    <row r="501" spans="1:10" s="249" customFormat="1" hidden="1">
      <c r="A501" s="249">
        <v>2020</v>
      </c>
      <c r="B501" s="249" t="s">
        <v>8</v>
      </c>
      <c r="C501" s="328" t="str">
        <f t="shared" si="46"/>
        <v>2020Q3</v>
      </c>
      <c r="D501" s="249" t="s">
        <v>14</v>
      </c>
      <c r="E501" s="331">
        <v>406.16218700000002</v>
      </c>
      <c r="F501" s="332">
        <v>1483.635</v>
      </c>
      <c r="G501" s="329" t="e">
        <f t="shared" si="57"/>
        <v>#NAME?</v>
      </c>
      <c r="H501" s="330" t="e">
        <f t="shared" si="58"/>
        <v>#NAME?</v>
      </c>
      <c r="I501" s="249" t="e">
        <f t="shared" si="49"/>
        <v>#NAME?</v>
      </c>
      <c r="J501" s="249" t="e">
        <f t="shared" si="59"/>
        <v>#NAME?</v>
      </c>
    </row>
    <row r="502" spans="1:10" s="249" customFormat="1" hidden="1">
      <c r="A502" s="249">
        <v>2020</v>
      </c>
      <c r="B502" s="249" t="s">
        <v>8</v>
      </c>
      <c r="C502" s="328" t="str">
        <f t="shared" si="46"/>
        <v>2020Q3</v>
      </c>
      <c r="D502" s="249" t="s">
        <v>23</v>
      </c>
      <c r="E502" s="331">
        <v>207.677618</v>
      </c>
      <c r="F502" s="332">
        <v>709.92899999999997</v>
      </c>
      <c r="G502" s="329" t="e">
        <f t="shared" si="57"/>
        <v>#NAME?</v>
      </c>
      <c r="H502" s="330" t="e">
        <f t="shared" si="58"/>
        <v>#NAME?</v>
      </c>
      <c r="I502" s="249" t="e">
        <f t="shared" si="49"/>
        <v>#NAME?</v>
      </c>
      <c r="J502" s="249" t="e">
        <f t="shared" si="59"/>
        <v>#NAME?</v>
      </c>
    </row>
    <row r="503" spans="1:10" s="249" customFormat="1" hidden="1">
      <c r="A503" s="249">
        <v>2020</v>
      </c>
      <c r="B503" s="249" t="s">
        <v>8</v>
      </c>
      <c r="C503" s="328" t="str">
        <f t="shared" si="46"/>
        <v>2020Q3</v>
      </c>
      <c r="D503" s="249" t="s">
        <v>15</v>
      </c>
      <c r="E503" s="331">
        <v>14165.533111000001</v>
      </c>
      <c r="F503" s="332">
        <v>38348.375</v>
      </c>
      <c r="G503" s="329" t="e">
        <f t="shared" si="57"/>
        <v>#NAME?</v>
      </c>
      <c r="H503" s="330" t="e">
        <f t="shared" si="58"/>
        <v>#NAME?</v>
      </c>
      <c r="I503" s="249" t="e">
        <f t="shared" si="49"/>
        <v>#NAME?</v>
      </c>
      <c r="J503" s="249" t="e">
        <f t="shared" si="59"/>
        <v>#NAME?</v>
      </c>
    </row>
    <row r="504" spans="1:10" s="249" customFormat="1" hidden="1">
      <c r="A504" s="249">
        <v>2020</v>
      </c>
      <c r="B504" s="249" t="s">
        <v>8</v>
      </c>
      <c r="C504" s="328" t="str">
        <f t="shared" si="46"/>
        <v>2020Q3</v>
      </c>
      <c r="D504" s="249" t="s">
        <v>16</v>
      </c>
      <c r="E504" s="331">
        <v>7201.5348729999996</v>
      </c>
      <c r="F504" s="332">
        <v>23460</v>
      </c>
      <c r="G504" s="329" t="e">
        <f t="shared" si="57"/>
        <v>#NAME?</v>
      </c>
      <c r="H504" s="330" t="e">
        <f t="shared" si="58"/>
        <v>#NAME?</v>
      </c>
      <c r="I504" s="249" t="e">
        <f t="shared" si="49"/>
        <v>#NAME?</v>
      </c>
      <c r="J504" s="249" t="e">
        <f t="shared" si="59"/>
        <v>#NAME?</v>
      </c>
    </row>
    <row r="505" spans="1:10" s="249" customFormat="1" hidden="1">
      <c r="A505" s="249">
        <v>2020</v>
      </c>
      <c r="B505" s="249" t="s">
        <v>8</v>
      </c>
      <c r="C505" s="328" t="str">
        <f t="shared" si="46"/>
        <v>2020Q3</v>
      </c>
      <c r="D505" s="249" t="s">
        <v>17</v>
      </c>
      <c r="E505" s="331">
        <v>652.03784900000005</v>
      </c>
      <c r="F505" s="332">
        <v>2141.1922799999998</v>
      </c>
      <c r="G505" s="329" t="e">
        <f t="shared" si="57"/>
        <v>#NAME?</v>
      </c>
      <c r="H505" s="330" t="e">
        <f t="shared" si="58"/>
        <v>#NAME?</v>
      </c>
      <c r="I505" s="249" t="e">
        <f t="shared" si="49"/>
        <v>#NAME?</v>
      </c>
      <c r="J505" s="249" t="e">
        <f t="shared" si="59"/>
        <v>#NAME?</v>
      </c>
    </row>
    <row r="506" spans="1:10" s="249" customFormat="1" hidden="1">
      <c r="A506" s="249">
        <v>2020</v>
      </c>
      <c r="B506" s="249" t="s">
        <v>8</v>
      </c>
      <c r="C506" s="328" t="str">
        <f t="shared" si="46"/>
        <v>2020Q3</v>
      </c>
      <c r="D506" s="249" t="s">
        <v>18</v>
      </c>
      <c r="E506" s="331">
        <v>176.62184400000001</v>
      </c>
      <c r="F506" s="332">
        <v>519.36500000000001</v>
      </c>
      <c r="G506" s="329" t="e">
        <f t="shared" si="57"/>
        <v>#NAME?</v>
      </c>
      <c r="H506" s="330" t="e">
        <f t="shared" si="58"/>
        <v>#NAME?</v>
      </c>
      <c r="I506" s="249" t="e">
        <f t="shared" si="49"/>
        <v>#NAME?</v>
      </c>
      <c r="J506" s="249" t="e">
        <f t="shared" si="59"/>
        <v>#NAME?</v>
      </c>
    </row>
    <row r="507" spans="1:10" s="249" customFormat="1" hidden="1">
      <c r="A507" s="249">
        <v>2020</v>
      </c>
      <c r="B507" s="249" t="s">
        <v>21</v>
      </c>
      <c r="C507" s="328" t="str">
        <f t="shared" si="46"/>
        <v>2020Q4</v>
      </c>
      <c r="D507" s="249" t="s">
        <v>9</v>
      </c>
      <c r="E507" s="249">
        <v>288069.39316400001</v>
      </c>
      <c r="F507" s="249">
        <v>1025146.4889999999</v>
      </c>
      <c r="G507" s="329" t="e">
        <f t="shared" ref="G507:G517" si="60">VLOOKUP(D507,Distributors,2,FALSE)</f>
        <v>#NAME?</v>
      </c>
      <c r="H507" s="330" t="e">
        <f t="shared" ref="H507:H517" si="61">VLOOKUP(D507,Distributors,3,FALSE)</f>
        <v>#NAME?</v>
      </c>
      <c r="I507" s="249" t="e">
        <f t="shared" si="49"/>
        <v>#NAME?</v>
      </c>
      <c r="J507" s="249" t="e">
        <f t="shared" ref="J507:J517" si="62">VLOOKUP(D507,Distributors,4,FALSE)</f>
        <v>#NAME?</v>
      </c>
    </row>
    <row r="508" spans="1:10" s="249" customFormat="1" hidden="1">
      <c r="A508" s="249">
        <v>2020</v>
      </c>
      <c r="B508" s="249" t="s">
        <v>21</v>
      </c>
      <c r="C508" s="328" t="str">
        <f t="shared" si="46"/>
        <v>2020Q4</v>
      </c>
      <c r="D508" s="249" t="s">
        <v>10</v>
      </c>
      <c r="E508" s="249">
        <v>5075.1152670000001</v>
      </c>
      <c r="F508" s="249">
        <v>25235.543000000001</v>
      </c>
      <c r="G508" s="329" t="e">
        <f t="shared" si="60"/>
        <v>#NAME?</v>
      </c>
      <c r="H508" s="330" t="e">
        <f t="shared" si="61"/>
        <v>#NAME?</v>
      </c>
      <c r="I508" s="249" t="e">
        <f t="shared" si="49"/>
        <v>#NAME?</v>
      </c>
      <c r="J508" s="249" t="e">
        <f t="shared" si="62"/>
        <v>#NAME?</v>
      </c>
    </row>
    <row r="509" spans="1:10" s="249" customFormat="1" hidden="1">
      <c r="A509" s="249">
        <v>2020</v>
      </c>
      <c r="B509" s="249" t="s">
        <v>21</v>
      </c>
      <c r="C509" s="328" t="str">
        <f t="shared" si="46"/>
        <v>2020Q4</v>
      </c>
      <c r="D509" s="249" t="s">
        <v>11</v>
      </c>
      <c r="E509" s="249">
        <v>609.502701</v>
      </c>
      <c r="F509" s="249">
        <v>2079.8119999999999</v>
      </c>
      <c r="G509" s="329" t="e">
        <f t="shared" si="60"/>
        <v>#NAME?</v>
      </c>
      <c r="H509" s="330" t="e">
        <f t="shared" si="61"/>
        <v>#NAME?</v>
      </c>
      <c r="I509" s="249" t="e">
        <f t="shared" si="49"/>
        <v>#NAME?</v>
      </c>
      <c r="J509" s="249" t="e">
        <f t="shared" si="62"/>
        <v>#NAME?</v>
      </c>
    </row>
    <row r="510" spans="1:10" s="249" customFormat="1" hidden="1">
      <c r="A510" s="249">
        <v>2020</v>
      </c>
      <c r="B510" s="249" t="s">
        <v>21</v>
      </c>
      <c r="C510" s="328" t="str">
        <f t="shared" si="46"/>
        <v>2020Q4</v>
      </c>
      <c r="D510" s="249" t="s">
        <v>12</v>
      </c>
      <c r="E510" s="249">
        <v>837.76833699999997</v>
      </c>
      <c r="F510" s="249">
        <v>3075.7949999999996</v>
      </c>
      <c r="G510" s="329" t="e">
        <f t="shared" si="60"/>
        <v>#NAME?</v>
      </c>
      <c r="H510" s="330" t="e">
        <f t="shared" si="61"/>
        <v>#NAME?</v>
      </c>
      <c r="I510" s="249" t="e">
        <f t="shared" si="49"/>
        <v>#NAME?</v>
      </c>
      <c r="J510" s="249" t="e">
        <f t="shared" si="62"/>
        <v>#NAME?</v>
      </c>
    </row>
    <row r="511" spans="1:10" s="249" customFormat="1" hidden="1">
      <c r="A511" s="249">
        <v>2020</v>
      </c>
      <c r="B511" s="249" t="s">
        <v>21</v>
      </c>
      <c r="C511" s="328" t="str">
        <f t="shared" si="46"/>
        <v>2020Q4</v>
      </c>
      <c r="D511" s="249" t="s">
        <v>13</v>
      </c>
      <c r="E511" s="249">
        <v>189.963864</v>
      </c>
      <c r="F511" s="249">
        <v>612.97699999999998</v>
      </c>
      <c r="G511" s="329" t="e">
        <f t="shared" si="60"/>
        <v>#NAME?</v>
      </c>
      <c r="H511" s="330" t="e">
        <f t="shared" si="61"/>
        <v>#NAME?</v>
      </c>
      <c r="I511" s="249" t="e">
        <f t="shared" si="49"/>
        <v>#NAME?</v>
      </c>
      <c r="J511" s="249" t="e">
        <f t="shared" si="62"/>
        <v>#NAME?</v>
      </c>
    </row>
    <row r="512" spans="1:10" s="249" customFormat="1" hidden="1">
      <c r="A512" s="249">
        <v>2020</v>
      </c>
      <c r="B512" s="249" t="s">
        <v>21</v>
      </c>
      <c r="C512" s="328" t="str">
        <f t="shared" si="46"/>
        <v>2020Q4</v>
      </c>
      <c r="D512" s="249" t="s">
        <v>14</v>
      </c>
      <c r="E512" s="249">
        <v>409.88212099999998</v>
      </c>
      <c r="F512" s="249">
        <v>1403.78</v>
      </c>
      <c r="G512" s="329" t="e">
        <f t="shared" si="60"/>
        <v>#NAME?</v>
      </c>
      <c r="H512" s="330" t="e">
        <f t="shared" si="61"/>
        <v>#NAME?</v>
      </c>
      <c r="I512" s="249" t="e">
        <f t="shared" si="49"/>
        <v>#NAME?</v>
      </c>
      <c r="J512" s="249" t="e">
        <f t="shared" si="62"/>
        <v>#NAME?</v>
      </c>
    </row>
    <row r="513" spans="1:10" s="249" customFormat="1" hidden="1">
      <c r="A513" s="249">
        <v>2020</v>
      </c>
      <c r="B513" s="249" t="s">
        <v>21</v>
      </c>
      <c r="C513" s="328" t="str">
        <f t="shared" si="46"/>
        <v>2020Q4</v>
      </c>
      <c r="D513" s="249" t="s">
        <v>23</v>
      </c>
      <c r="E513" s="249">
        <v>439.340913</v>
      </c>
      <c r="F513" s="249">
        <v>1455.1980000000001</v>
      </c>
      <c r="G513" s="329" t="e">
        <f t="shared" si="60"/>
        <v>#NAME?</v>
      </c>
      <c r="H513" s="330" t="e">
        <f t="shared" si="61"/>
        <v>#NAME?</v>
      </c>
      <c r="I513" s="249" t="e">
        <f t="shared" si="49"/>
        <v>#NAME?</v>
      </c>
      <c r="J513" s="249" t="e">
        <f t="shared" si="62"/>
        <v>#NAME?</v>
      </c>
    </row>
    <row r="514" spans="1:10" s="249" customFormat="1" hidden="1">
      <c r="A514" s="249">
        <v>2020</v>
      </c>
      <c r="B514" s="249" t="s">
        <v>21</v>
      </c>
      <c r="C514" s="328" t="str">
        <f t="shared" si="46"/>
        <v>2020Q4</v>
      </c>
      <c r="D514" s="249" t="s">
        <v>15</v>
      </c>
      <c r="E514" s="249">
        <v>12236.989663</v>
      </c>
      <c r="F514" s="249">
        <v>33089.154999999999</v>
      </c>
      <c r="G514" s="329" t="e">
        <f t="shared" si="60"/>
        <v>#NAME?</v>
      </c>
      <c r="H514" s="330" t="e">
        <f t="shared" si="61"/>
        <v>#NAME?</v>
      </c>
      <c r="I514" s="249" t="e">
        <f t="shared" si="49"/>
        <v>#NAME?</v>
      </c>
      <c r="J514" s="249" t="e">
        <f t="shared" si="62"/>
        <v>#NAME?</v>
      </c>
    </row>
    <row r="515" spans="1:10" s="249" customFormat="1" hidden="1">
      <c r="A515" s="249">
        <v>2020</v>
      </c>
      <c r="B515" s="249" t="s">
        <v>21</v>
      </c>
      <c r="C515" s="328" t="str">
        <f t="shared" si="46"/>
        <v>2020Q4</v>
      </c>
      <c r="D515" s="249" t="s">
        <v>16</v>
      </c>
      <c r="E515" s="249">
        <v>5293.4282359999997</v>
      </c>
      <c r="F515" s="249">
        <v>21227.000000000004</v>
      </c>
      <c r="G515" s="329" t="e">
        <f t="shared" si="60"/>
        <v>#NAME?</v>
      </c>
      <c r="H515" s="330" t="e">
        <f t="shared" si="61"/>
        <v>#NAME?</v>
      </c>
      <c r="I515" s="249" t="e">
        <f t="shared" si="49"/>
        <v>#NAME?</v>
      </c>
      <c r="J515" s="249" t="e">
        <f t="shared" si="62"/>
        <v>#NAME?</v>
      </c>
    </row>
    <row r="516" spans="1:10" s="249" customFormat="1" hidden="1">
      <c r="A516" s="249">
        <v>2020</v>
      </c>
      <c r="B516" s="249" t="s">
        <v>21</v>
      </c>
      <c r="C516" s="328" t="str">
        <f t="shared" si="46"/>
        <v>2020Q4</v>
      </c>
      <c r="D516" s="249" t="s">
        <v>17</v>
      </c>
      <c r="E516" s="249">
        <v>597.78241200000002</v>
      </c>
      <c r="F516" s="249">
        <v>1964.6808599999999</v>
      </c>
      <c r="G516" s="329" t="e">
        <f t="shared" si="60"/>
        <v>#NAME?</v>
      </c>
      <c r="H516" s="330" t="e">
        <f t="shared" si="61"/>
        <v>#NAME?</v>
      </c>
      <c r="I516" s="249" t="e">
        <f t="shared" si="49"/>
        <v>#NAME?</v>
      </c>
      <c r="J516" s="249" t="e">
        <f t="shared" si="62"/>
        <v>#NAME?</v>
      </c>
    </row>
    <row r="517" spans="1:10" s="249" customFormat="1" hidden="1">
      <c r="A517" s="249">
        <v>2020</v>
      </c>
      <c r="B517" s="249" t="s">
        <v>21</v>
      </c>
      <c r="C517" s="328" t="str">
        <f t="shared" si="46"/>
        <v>2020Q4</v>
      </c>
      <c r="D517" s="249" t="s">
        <v>18</v>
      </c>
      <c r="E517" s="249">
        <v>153.17411100000001</v>
      </c>
      <c r="F517" s="249">
        <v>553.55600000000004</v>
      </c>
      <c r="G517" s="329" t="e">
        <f t="shared" si="60"/>
        <v>#NAME?</v>
      </c>
      <c r="H517" s="330" t="e">
        <f t="shared" si="61"/>
        <v>#NAME?</v>
      </c>
      <c r="I517" s="249" t="e">
        <f t="shared" si="49"/>
        <v>#NAME?</v>
      </c>
      <c r="J517" s="249" t="e">
        <f t="shared" si="62"/>
        <v>#NAME?</v>
      </c>
    </row>
    <row r="518" spans="1:10" hidden="1">
      <c r="A518" s="249">
        <v>2021</v>
      </c>
      <c r="B518" s="249" t="s">
        <v>20</v>
      </c>
      <c r="C518" s="328" t="str">
        <f t="shared" ref="C518:C529" si="63">CONCATENATE(A518,B518)</f>
        <v>2021Q1</v>
      </c>
      <c r="D518" t="s">
        <v>9</v>
      </c>
      <c r="E518">
        <v>298493.19213699998</v>
      </c>
      <c r="F518">
        <v>1039845.569</v>
      </c>
      <c r="G518" s="329" t="e">
        <f t="shared" ref="G518:G529" si="64">VLOOKUP(D518,Distributors,2,FALSE)</f>
        <v>#NAME?</v>
      </c>
      <c r="H518" s="330" t="e">
        <f t="shared" ref="H518:H529" si="65">VLOOKUP(D518,Distributors,3,FALSE)</f>
        <v>#NAME?</v>
      </c>
      <c r="I518" s="249" t="e">
        <f t="shared" ref="I518:I529" si="66">RIGHT(G518,3)</f>
        <v>#NAME?</v>
      </c>
      <c r="J518" s="249" t="e">
        <f t="shared" ref="J518:J529" si="67">VLOOKUP(D518,Distributors,4,FALSE)</f>
        <v>#NAME?</v>
      </c>
    </row>
    <row r="519" spans="1:10" hidden="1">
      <c r="A519" s="249">
        <v>2021</v>
      </c>
      <c r="B519" s="249" t="s">
        <v>20</v>
      </c>
      <c r="C519" s="328" t="str">
        <f t="shared" si="63"/>
        <v>2021Q1</v>
      </c>
      <c r="D519" t="s">
        <v>10</v>
      </c>
      <c r="E519">
        <v>5792.1613960000004</v>
      </c>
      <c r="F519">
        <v>28063.163</v>
      </c>
      <c r="G519" s="329" t="e">
        <f t="shared" si="64"/>
        <v>#NAME?</v>
      </c>
      <c r="H519" s="330" t="e">
        <f t="shared" si="65"/>
        <v>#NAME?</v>
      </c>
      <c r="I519" s="249" t="e">
        <f t="shared" si="66"/>
        <v>#NAME?</v>
      </c>
      <c r="J519" s="249" t="e">
        <f t="shared" si="67"/>
        <v>#NAME?</v>
      </c>
    </row>
    <row r="520" spans="1:10" hidden="1">
      <c r="A520" s="249">
        <v>2021</v>
      </c>
      <c r="B520" s="249" t="s">
        <v>20</v>
      </c>
      <c r="C520" s="328" t="str">
        <f t="shared" si="63"/>
        <v>2021Q1</v>
      </c>
      <c r="D520" t="s">
        <v>22</v>
      </c>
      <c r="F520">
        <v>0</v>
      </c>
      <c r="G520" s="329" t="e">
        <f t="shared" si="64"/>
        <v>#NAME?</v>
      </c>
      <c r="H520" s="330" t="e">
        <f t="shared" si="65"/>
        <v>#NAME?</v>
      </c>
      <c r="I520" s="249" t="e">
        <f t="shared" si="66"/>
        <v>#NAME?</v>
      </c>
      <c r="J520" s="249" t="e">
        <f t="shared" si="67"/>
        <v>#NAME?</v>
      </c>
    </row>
    <row r="521" spans="1:10" hidden="1">
      <c r="A521" s="249">
        <v>2021</v>
      </c>
      <c r="B521" s="249" t="s">
        <v>20</v>
      </c>
      <c r="C521" s="328" t="str">
        <f t="shared" si="63"/>
        <v>2021Q1</v>
      </c>
      <c r="D521" t="s">
        <v>11</v>
      </c>
      <c r="E521">
        <v>621.66830000000004</v>
      </c>
      <c r="F521">
        <v>2105.8649999999998</v>
      </c>
      <c r="G521" s="329" t="e">
        <f t="shared" si="64"/>
        <v>#NAME?</v>
      </c>
      <c r="H521" s="330" t="e">
        <f t="shared" si="65"/>
        <v>#NAME?</v>
      </c>
      <c r="I521" s="249" t="e">
        <f t="shared" si="66"/>
        <v>#NAME?</v>
      </c>
      <c r="J521" s="249" t="e">
        <f t="shared" si="67"/>
        <v>#NAME?</v>
      </c>
    </row>
    <row r="522" spans="1:10" hidden="1">
      <c r="A522" s="249">
        <v>2021</v>
      </c>
      <c r="B522" s="249" t="s">
        <v>20</v>
      </c>
      <c r="C522" s="328" t="str">
        <f t="shared" si="63"/>
        <v>2021Q1</v>
      </c>
      <c r="D522" t="s">
        <v>12</v>
      </c>
      <c r="E522">
        <v>513.86016500000005</v>
      </c>
      <c r="F522">
        <v>1872.643</v>
      </c>
      <c r="G522" s="329" t="e">
        <f t="shared" si="64"/>
        <v>#NAME?</v>
      </c>
      <c r="H522" s="330" t="e">
        <f t="shared" si="65"/>
        <v>#NAME?</v>
      </c>
      <c r="I522" s="249" t="e">
        <f t="shared" si="66"/>
        <v>#NAME?</v>
      </c>
      <c r="J522" s="249" t="e">
        <f t="shared" si="67"/>
        <v>#NAME?</v>
      </c>
    </row>
    <row r="523" spans="1:10" hidden="1">
      <c r="A523" s="249">
        <v>2021</v>
      </c>
      <c r="B523" s="249" t="s">
        <v>20</v>
      </c>
      <c r="C523" s="328" t="str">
        <f t="shared" si="63"/>
        <v>2021Q1</v>
      </c>
      <c r="D523" t="s">
        <v>13</v>
      </c>
      <c r="E523">
        <v>194.276084</v>
      </c>
      <c r="F523">
        <v>651.06299999999999</v>
      </c>
      <c r="G523" s="329" t="e">
        <f t="shared" si="64"/>
        <v>#NAME?</v>
      </c>
      <c r="H523" s="330" t="e">
        <f t="shared" si="65"/>
        <v>#NAME?</v>
      </c>
      <c r="I523" s="249" t="e">
        <f t="shared" si="66"/>
        <v>#NAME?</v>
      </c>
      <c r="J523" s="249" t="e">
        <f t="shared" si="67"/>
        <v>#NAME?</v>
      </c>
    </row>
    <row r="524" spans="1:10" hidden="1">
      <c r="A524" s="249">
        <v>2021</v>
      </c>
      <c r="B524" s="249" t="s">
        <v>20</v>
      </c>
      <c r="C524" s="328" t="str">
        <f t="shared" si="63"/>
        <v>2021Q1</v>
      </c>
      <c r="D524" t="s">
        <v>14</v>
      </c>
      <c r="E524">
        <v>392.33009199999998</v>
      </c>
      <c r="F524">
        <v>1317.76</v>
      </c>
      <c r="G524" s="329" t="e">
        <f t="shared" si="64"/>
        <v>#NAME?</v>
      </c>
      <c r="H524" s="330" t="e">
        <f t="shared" si="65"/>
        <v>#NAME?</v>
      </c>
      <c r="I524" s="249" t="e">
        <f t="shared" si="66"/>
        <v>#NAME?</v>
      </c>
      <c r="J524" s="249" t="e">
        <f t="shared" si="67"/>
        <v>#NAME?</v>
      </c>
    </row>
    <row r="525" spans="1:10" hidden="1">
      <c r="A525" s="249">
        <v>2021</v>
      </c>
      <c r="B525" s="249" t="s">
        <v>20</v>
      </c>
      <c r="C525" s="328" t="str">
        <f t="shared" si="63"/>
        <v>2021Q1</v>
      </c>
      <c r="D525" t="s">
        <v>23</v>
      </c>
      <c r="E525">
        <v>495.59822800000001</v>
      </c>
      <c r="F525">
        <v>1671.778</v>
      </c>
      <c r="G525" s="329" t="e">
        <f t="shared" si="64"/>
        <v>#NAME?</v>
      </c>
      <c r="H525" s="330" t="e">
        <f t="shared" si="65"/>
        <v>#NAME?</v>
      </c>
      <c r="I525" s="249" t="e">
        <f t="shared" si="66"/>
        <v>#NAME?</v>
      </c>
      <c r="J525" s="249" t="e">
        <f t="shared" si="67"/>
        <v>#NAME?</v>
      </c>
    </row>
    <row r="526" spans="1:10" hidden="1">
      <c r="A526" s="249">
        <v>2021</v>
      </c>
      <c r="B526" s="249" t="s">
        <v>20</v>
      </c>
      <c r="C526" s="328" t="str">
        <f t="shared" si="63"/>
        <v>2021Q1</v>
      </c>
      <c r="D526" t="s">
        <v>15</v>
      </c>
      <c r="E526">
        <v>21462.106932999999</v>
      </c>
      <c r="F526">
        <v>58497.75</v>
      </c>
      <c r="G526" s="329" t="e">
        <f t="shared" si="64"/>
        <v>#NAME?</v>
      </c>
      <c r="H526" s="330" t="e">
        <f t="shared" si="65"/>
        <v>#NAME?</v>
      </c>
      <c r="I526" s="249" t="e">
        <f t="shared" si="66"/>
        <v>#NAME?</v>
      </c>
      <c r="J526" s="249" t="e">
        <f t="shared" si="67"/>
        <v>#NAME?</v>
      </c>
    </row>
    <row r="527" spans="1:10" hidden="1">
      <c r="A527" s="249">
        <v>2021</v>
      </c>
      <c r="B527" s="249" t="s">
        <v>20</v>
      </c>
      <c r="C527" s="328" t="str">
        <f t="shared" si="63"/>
        <v>2021Q1</v>
      </c>
      <c r="D527" t="s">
        <v>16</v>
      </c>
      <c r="E527">
        <v>5586.8960960000004</v>
      </c>
      <c r="F527">
        <v>21988</v>
      </c>
      <c r="G527" s="329" t="e">
        <f t="shared" si="64"/>
        <v>#NAME?</v>
      </c>
      <c r="H527" s="330" t="e">
        <f t="shared" si="65"/>
        <v>#NAME?</v>
      </c>
      <c r="I527" s="249" t="e">
        <f t="shared" si="66"/>
        <v>#NAME?</v>
      </c>
      <c r="J527" s="249" t="e">
        <f t="shared" si="67"/>
        <v>#NAME?</v>
      </c>
    </row>
    <row r="528" spans="1:10" hidden="1">
      <c r="A528" s="249">
        <v>2021</v>
      </c>
      <c r="B528" s="249" t="s">
        <v>20</v>
      </c>
      <c r="C528" s="328" t="str">
        <f t="shared" si="63"/>
        <v>2021Q1</v>
      </c>
      <c r="D528" t="s">
        <v>17</v>
      </c>
      <c r="E528">
        <v>636.79691300000002</v>
      </c>
      <c r="F528">
        <v>2111.4364000000005</v>
      </c>
      <c r="G528" s="329" t="e">
        <f t="shared" si="64"/>
        <v>#NAME?</v>
      </c>
      <c r="H528" s="330" t="e">
        <f t="shared" si="65"/>
        <v>#NAME?</v>
      </c>
      <c r="I528" s="249" t="e">
        <f t="shared" si="66"/>
        <v>#NAME?</v>
      </c>
      <c r="J528" s="249" t="e">
        <f t="shared" si="67"/>
        <v>#NAME?</v>
      </c>
    </row>
    <row r="529" spans="1:10" hidden="1">
      <c r="A529" s="249">
        <v>2021</v>
      </c>
      <c r="B529" s="249" t="s">
        <v>20</v>
      </c>
      <c r="C529" s="328" t="str">
        <f t="shared" si="63"/>
        <v>2021Q1</v>
      </c>
      <c r="D529" t="s">
        <v>18</v>
      </c>
      <c r="E529">
        <v>129.35827499999999</v>
      </c>
      <c r="F529">
        <v>458.755</v>
      </c>
      <c r="G529" s="329" t="e">
        <f t="shared" si="64"/>
        <v>#NAME?</v>
      </c>
      <c r="H529" s="330" t="e">
        <f t="shared" si="65"/>
        <v>#NAME?</v>
      </c>
      <c r="I529" s="249" t="e">
        <f t="shared" si="66"/>
        <v>#NAME?</v>
      </c>
      <c r="J529" s="249" t="e">
        <f t="shared" si="67"/>
        <v>#NAME?</v>
      </c>
    </row>
    <row r="530" spans="1:10" hidden="1">
      <c r="A530" s="249">
        <v>2021</v>
      </c>
      <c r="B530" s="249" t="s">
        <v>19</v>
      </c>
      <c r="C530" s="328" t="str">
        <f t="shared" ref="C530" si="68">CONCATENATE(A530,B530)</f>
        <v>2021Q2</v>
      </c>
      <c r="D530" s="343" t="s">
        <v>9</v>
      </c>
      <c r="E530" s="344">
        <v>303372.77307200001</v>
      </c>
      <c r="F530" s="345">
        <v>1056217.05</v>
      </c>
      <c r="G530" s="329" t="e">
        <f t="shared" ref="G530:G541" si="69">VLOOKUP(D530,Distributors,2,FALSE)</f>
        <v>#NAME?</v>
      </c>
      <c r="H530" s="330" t="e">
        <f t="shared" ref="H530:H541" si="70">VLOOKUP(D530,Distributors,3,FALSE)</f>
        <v>#NAME?</v>
      </c>
      <c r="I530" s="249" t="e">
        <f t="shared" ref="I530:I541" si="71">RIGHT(G530,3)</f>
        <v>#NAME?</v>
      </c>
      <c r="J530" s="249" t="e">
        <f t="shared" ref="J530:J541" si="72">VLOOKUP(D530,Distributors,4,FALSE)</f>
        <v>#NAME?</v>
      </c>
    </row>
    <row r="531" spans="1:10" hidden="1">
      <c r="A531" s="249">
        <v>2021</v>
      </c>
      <c r="B531" s="249" t="s">
        <v>19</v>
      </c>
      <c r="C531" s="328" t="str">
        <f t="shared" ref="C531:C542" si="73">CONCATENATE(A531,B531)</f>
        <v>2021Q2</v>
      </c>
      <c r="D531" s="343" t="s">
        <v>10</v>
      </c>
      <c r="E531" s="344">
        <v>5587.8218909999996</v>
      </c>
      <c r="F531" s="345">
        <v>28831.116999999998</v>
      </c>
      <c r="G531" s="329" t="e">
        <f t="shared" si="69"/>
        <v>#NAME?</v>
      </c>
      <c r="H531" s="330" t="e">
        <f t="shared" si="70"/>
        <v>#NAME?</v>
      </c>
      <c r="I531" s="249" t="e">
        <f t="shared" si="71"/>
        <v>#NAME?</v>
      </c>
      <c r="J531" s="249" t="e">
        <f t="shared" si="72"/>
        <v>#NAME?</v>
      </c>
    </row>
    <row r="532" spans="1:10" hidden="1">
      <c r="A532" s="249">
        <v>2021</v>
      </c>
      <c r="B532" s="249" t="s">
        <v>19</v>
      </c>
      <c r="C532" s="328" t="str">
        <f t="shared" si="73"/>
        <v>2021Q2</v>
      </c>
      <c r="D532" s="343" t="s">
        <v>22</v>
      </c>
      <c r="E532" s="344"/>
      <c r="F532" s="345">
        <v>0</v>
      </c>
      <c r="G532" s="329" t="e">
        <f t="shared" si="69"/>
        <v>#NAME?</v>
      </c>
      <c r="H532" s="330" t="e">
        <f t="shared" si="70"/>
        <v>#NAME?</v>
      </c>
      <c r="I532" s="249" t="e">
        <f t="shared" si="71"/>
        <v>#NAME?</v>
      </c>
      <c r="J532" s="249" t="e">
        <f t="shared" si="72"/>
        <v>#NAME?</v>
      </c>
    </row>
    <row r="533" spans="1:10" hidden="1">
      <c r="A533" s="249">
        <v>2021</v>
      </c>
      <c r="B533" s="249" t="s">
        <v>19</v>
      </c>
      <c r="C533" s="328" t="str">
        <f t="shared" si="73"/>
        <v>2021Q2</v>
      </c>
      <c r="D533" s="343" t="s">
        <v>11</v>
      </c>
      <c r="E533" s="344">
        <v>652.86175800000001</v>
      </c>
      <c r="F533" s="345">
        <v>2216.2159999999999</v>
      </c>
      <c r="G533" s="329" t="e">
        <f t="shared" si="69"/>
        <v>#NAME?</v>
      </c>
      <c r="H533" s="330" t="e">
        <f t="shared" si="70"/>
        <v>#NAME?</v>
      </c>
      <c r="I533" s="249" t="e">
        <f t="shared" si="71"/>
        <v>#NAME?</v>
      </c>
      <c r="J533" s="249" t="e">
        <f t="shared" si="72"/>
        <v>#NAME?</v>
      </c>
    </row>
    <row r="534" spans="1:10" hidden="1">
      <c r="A534" s="249">
        <v>2021</v>
      </c>
      <c r="B534" s="249" t="s">
        <v>19</v>
      </c>
      <c r="C534" s="328" t="str">
        <f t="shared" si="73"/>
        <v>2021Q2</v>
      </c>
      <c r="D534" s="343" t="s">
        <v>12</v>
      </c>
      <c r="E534" s="344">
        <v>0</v>
      </c>
      <c r="F534" s="345">
        <v>0</v>
      </c>
      <c r="G534" s="329" t="e">
        <f t="shared" si="69"/>
        <v>#NAME?</v>
      </c>
      <c r="H534" s="330" t="e">
        <f t="shared" si="70"/>
        <v>#NAME?</v>
      </c>
      <c r="I534" s="249" t="e">
        <f t="shared" si="71"/>
        <v>#NAME?</v>
      </c>
      <c r="J534" s="249" t="e">
        <f t="shared" si="72"/>
        <v>#NAME?</v>
      </c>
    </row>
    <row r="535" spans="1:10" hidden="1">
      <c r="A535" s="249">
        <v>2021</v>
      </c>
      <c r="B535" s="249" t="s">
        <v>19</v>
      </c>
      <c r="C535" s="328" t="str">
        <f t="shared" si="73"/>
        <v>2021Q2</v>
      </c>
      <c r="D535" s="343" t="s">
        <v>13</v>
      </c>
      <c r="E535" s="344">
        <v>182.74689499999999</v>
      </c>
      <c r="F535" s="345">
        <v>610.899</v>
      </c>
      <c r="G535" s="329" t="e">
        <f t="shared" si="69"/>
        <v>#NAME?</v>
      </c>
      <c r="H535" s="330" t="e">
        <f t="shared" si="70"/>
        <v>#NAME?</v>
      </c>
      <c r="I535" s="249" t="e">
        <f t="shared" si="71"/>
        <v>#NAME?</v>
      </c>
      <c r="J535" s="249" t="e">
        <f t="shared" si="72"/>
        <v>#NAME?</v>
      </c>
    </row>
    <row r="536" spans="1:10" hidden="1">
      <c r="A536" s="249">
        <v>2021</v>
      </c>
      <c r="B536" s="249" t="s">
        <v>19</v>
      </c>
      <c r="C536" s="328" t="str">
        <f t="shared" si="73"/>
        <v>2021Q2</v>
      </c>
      <c r="D536" s="343" t="s">
        <v>14</v>
      </c>
      <c r="E536" s="344">
        <v>398.26574399999998</v>
      </c>
      <c r="F536" s="345">
        <v>1367.3689999999999</v>
      </c>
      <c r="G536" s="329" t="e">
        <f t="shared" si="69"/>
        <v>#NAME?</v>
      </c>
      <c r="H536" s="330" t="e">
        <f t="shared" si="70"/>
        <v>#NAME?</v>
      </c>
      <c r="I536" s="249" t="e">
        <f t="shared" si="71"/>
        <v>#NAME?</v>
      </c>
      <c r="J536" s="249" t="e">
        <f t="shared" si="72"/>
        <v>#NAME?</v>
      </c>
    </row>
    <row r="537" spans="1:10" hidden="1">
      <c r="A537" s="249">
        <v>2021</v>
      </c>
      <c r="B537" s="249" t="s">
        <v>19</v>
      </c>
      <c r="C537" s="328" t="str">
        <f t="shared" si="73"/>
        <v>2021Q2</v>
      </c>
      <c r="D537" s="343" t="s">
        <v>23</v>
      </c>
      <c r="E537" s="344">
        <v>442.94634500000001</v>
      </c>
      <c r="F537" s="345">
        <v>1511.7239999999999</v>
      </c>
      <c r="G537" s="329" t="e">
        <f t="shared" si="69"/>
        <v>#NAME?</v>
      </c>
      <c r="H537" s="330" t="e">
        <f t="shared" si="70"/>
        <v>#NAME?</v>
      </c>
      <c r="I537" s="249" t="e">
        <f t="shared" si="71"/>
        <v>#NAME?</v>
      </c>
      <c r="J537" s="249" t="e">
        <f t="shared" si="72"/>
        <v>#NAME?</v>
      </c>
    </row>
    <row r="538" spans="1:10" hidden="1">
      <c r="A538" s="249">
        <v>2021</v>
      </c>
      <c r="B538" s="249" t="s">
        <v>19</v>
      </c>
      <c r="C538" s="328" t="str">
        <f t="shared" si="73"/>
        <v>2021Q2</v>
      </c>
      <c r="D538" s="343" t="s">
        <v>15</v>
      </c>
      <c r="E538" s="344">
        <v>22365.479945999999</v>
      </c>
      <c r="F538" s="345">
        <v>62131.74</v>
      </c>
      <c r="G538" s="329" t="e">
        <f t="shared" si="69"/>
        <v>#NAME?</v>
      </c>
      <c r="H538" s="330" t="e">
        <f t="shared" si="70"/>
        <v>#NAME?</v>
      </c>
      <c r="I538" s="249" t="e">
        <f t="shared" si="71"/>
        <v>#NAME?</v>
      </c>
      <c r="J538" s="249" t="e">
        <f t="shared" si="72"/>
        <v>#NAME?</v>
      </c>
    </row>
    <row r="539" spans="1:10" hidden="1">
      <c r="A539" s="249">
        <v>2021</v>
      </c>
      <c r="B539" s="249" t="s">
        <v>19</v>
      </c>
      <c r="C539" s="328" t="str">
        <f t="shared" si="73"/>
        <v>2021Q2</v>
      </c>
      <c r="D539" s="343" t="s">
        <v>16</v>
      </c>
      <c r="E539" s="344">
        <v>5418.2774550000004</v>
      </c>
      <c r="F539" s="345">
        <v>22119</v>
      </c>
      <c r="G539" s="329" t="e">
        <f t="shared" si="69"/>
        <v>#NAME?</v>
      </c>
      <c r="H539" s="330" t="e">
        <f t="shared" si="70"/>
        <v>#NAME?</v>
      </c>
      <c r="I539" s="249" t="e">
        <f t="shared" si="71"/>
        <v>#NAME?</v>
      </c>
      <c r="J539" s="249" t="e">
        <f t="shared" si="72"/>
        <v>#NAME?</v>
      </c>
    </row>
    <row r="540" spans="1:10" hidden="1">
      <c r="A540" s="249">
        <v>2021</v>
      </c>
      <c r="B540" s="249" t="s">
        <v>19</v>
      </c>
      <c r="C540" s="328" t="str">
        <f t="shared" si="73"/>
        <v>2021Q2</v>
      </c>
      <c r="D540" s="343" t="s">
        <v>17</v>
      </c>
      <c r="E540" s="344">
        <v>591.51407800000004</v>
      </c>
      <c r="F540" s="345">
        <v>1996.319</v>
      </c>
      <c r="G540" s="329" t="e">
        <f t="shared" si="69"/>
        <v>#NAME?</v>
      </c>
      <c r="H540" s="330" t="e">
        <f t="shared" si="70"/>
        <v>#NAME?</v>
      </c>
      <c r="I540" s="249" t="e">
        <f t="shared" si="71"/>
        <v>#NAME?</v>
      </c>
      <c r="J540" s="249" t="e">
        <f t="shared" si="72"/>
        <v>#NAME?</v>
      </c>
    </row>
    <row r="541" spans="1:10" hidden="1">
      <c r="A541" s="249">
        <v>2021</v>
      </c>
      <c r="B541" s="249" t="s">
        <v>19</v>
      </c>
      <c r="C541" s="328" t="str">
        <f t="shared" si="73"/>
        <v>2021Q2</v>
      </c>
      <c r="D541" s="343" t="s">
        <v>18</v>
      </c>
      <c r="E541" s="344">
        <v>125.45893</v>
      </c>
      <c r="F541" s="345">
        <v>460.26499999999999</v>
      </c>
      <c r="G541" s="329" t="e">
        <f t="shared" si="69"/>
        <v>#NAME?</v>
      </c>
      <c r="H541" s="330" t="e">
        <f t="shared" si="70"/>
        <v>#NAME?</v>
      </c>
      <c r="I541" s="249" t="e">
        <f t="shared" si="71"/>
        <v>#NAME?</v>
      </c>
      <c r="J541" s="249" t="e">
        <f t="shared" si="72"/>
        <v>#NAME?</v>
      </c>
    </row>
    <row r="542" spans="1:10" hidden="1">
      <c r="A542" s="249">
        <v>2021</v>
      </c>
      <c r="B542" s="249" t="s">
        <v>8</v>
      </c>
      <c r="C542" s="328" t="str">
        <f t="shared" si="73"/>
        <v>2021Q3</v>
      </c>
      <c r="D542" s="343" t="s">
        <v>9</v>
      </c>
      <c r="E542" s="376">
        <v>293003.73930900003</v>
      </c>
      <c r="F542" s="377">
        <v>1073811.781</v>
      </c>
      <c r="G542" s="329" t="e">
        <f t="shared" ref="G542:G551" si="74">VLOOKUP(D542,Distributors,2,FALSE)</f>
        <v>#NAME?</v>
      </c>
      <c r="H542" s="330" t="e">
        <f t="shared" ref="H542:H551" si="75">VLOOKUP(D542,Distributors,3,FALSE)</f>
        <v>#NAME?</v>
      </c>
      <c r="I542" s="249" t="e">
        <f t="shared" ref="I542:I551" si="76">RIGHT(G542,3)</f>
        <v>#NAME?</v>
      </c>
      <c r="J542" s="249" t="e">
        <f t="shared" ref="J542:J551" si="77">VLOOKUP(D542,Distributors,4,FALSE)</f>
        <v>#NAME?</v>
      </c>
    </row>
    <row r="543" spans="1:10" hidden="1">
      <c r="A543" s="249">
        <v>2021</v>
      </c>
      <c r="B543" s="249" t="s">
        <v>8</v>
      </c>
      <c r="C543" s="328" t="str">
        <f t="shared" ref="C543:C552" si="78">CONCATENATE(A543,B543)</f>
        <v>2021Q3</v>
      </c>
      <c r="D543" s="343" t="s">
        <v>10</v>
      </c>
      <c r="E543" s="376">
        <v>5708.3742970000003</v>
      </c>
      <c r="F543" s="377">
        <v>29656.913</v>
      </c>
      <c r="G543" s="329" t="e">
        <f t="shared" si="74"/>
        <v>#NAME?</v>
      </c>
      <c r="H543" s="330" t="e">
        <f t="shared" si="75"/>
        <v>#NAME?</v>
      </c>
      <c r="I543" s="249" t="e">
        <f t="shared" si="76"/>
        <v>#NAME?</v>
      </c>
      <c r="J543" s="249" t="e">
        <f t="shared" si="77"/>
        <v>#NAME?</v>
      </c>
    </row>
    <row r="544" spans="1:10" hidden="1">
      <c r="A544" s="249">
        <v>2021</v>
      </c>
      <c r="B544" s="249" t="s">
        <v>8</v>
      </c>
      <c r="C544" s="328" t="str">
        <f t="shared" si="78"/>
        <v>2021Q3</v>
      </c>
      <c r="D544" s="343" t="s">
        <v>11</v>
      </c>
      <c r="E544" s="376">
        <v>624.71860100000004</v>
      </c>
      <c r="F544" s="377">
        <v>2087.6689999999999</v>
      </c>
      <c r="G544" s="329" t="e">
        <f t="shared" si="74"/>
        <v>#NAME?</v>
      </c>
      <c r="H544" s="330" t="e">
        <f t="shared" si="75"/>
        <v>#NAME?</v>
      </c>
      <c r="I544" s="249" t="e">
        <f t="shared" si="76"/>
        <v>#NAME?</v>
      </c>
      <c r="J544" s="249" t="e">
        <f t="shared" si="77"/>
        <v>#NAME?</v>
      </c>
    </row>
    <row r="545" spans="1:10" hidden="1">
      <c r="A545" s="249">
        <v>2021</v>
      </c>
      <c r="B545" s="249" t="s">
        <v>8</v>
      </c>
      <c r="C545" s="328" t="str">
        <f t="shared" si="78"/>
        <v>2021Q3</v>
      </c>
      <c r="D545" s="343" t="s">
        <v>13</v>
      </c>
      <c r="E545" s="376">
        <v>243.245475</v>
      </c>
      <c r="F545" s="377">
        <v>820.38300000000004</v>
      </c>
      <c r="G545" s="329" t="e">
        <f t="shared" si="74"/>
        <v>#NAME?</v>
      </c>
      <c r="H545" s="330" t="e">
        <f t="shared" si="75"/>
        <v>#NAME?</v>
      </c>
      <c r="I545" s="249" t="e">
        <f t="shared" si="76"/>
        <v>#NAME?</v>
      </c>
      <c r="J545" s="249" t="e">
        <f t="shared" si="77"/>
        <v>#NAME?</v>
      </c>
    </row>
    <row r="546" spans="1:10" hidden="1">
      <c r="A546" s="249">
        <v>2021</v>
      </c>
      <c r="B546" s="249" t="s">
        <v>8</v>
      </c>
      <c r="C546" s="328" t="str">
        <f t="shared" si="78"/>
        <v>2021Q3</v>
      </c>
      <c r="D546" s="343" t="s">
        <v>14</v>
      </c>
      <c r="E546" s="376">
        <v>539.15365599999996</v>
      </c>
      <c r="F546" s="377">
        <v>1832.223</v>
      </c>
      <c r="G546" s="329" t="e">
        <f t="shared" si="74"/>
        <v>#NAME?</v>
      </c>
      <c r="H546" s="330" t="e">
        <f t="shared" si="75"/>
        <v>#NAME?</v>
      </c>
      <c r="I546" s="249" t="e">
        <f t="shared" si="76"/>
        <v>#NAME?</v>
      </c>
      <c r="J546" s="249" t="e">
        <f t="shared" si="77"/>
        <v>#NAME?</v>
      </c>
    </row>
    <row r="547" spans="1:10" hidden="1">
      <c r="A547" s="249">
        <v>2021</v>
      </c>
      <c r="B547" s="249" t="s">
        <v>8</v>
      </c>
      <c r="C547" s="328" t="str">
        <f t="shared" si="78"/>
        <v>2021Q3</v>
      </c>
      <c r="D547" s="343" t="s">
        <v>23</v>
      </c>
      <c r="E547" s="376">
        <v>354.567522</v>
      </c>
      <c r="F547" s="377">
        <v>1206.319</v>
      </c>
      <c r="G547" s="329" t="e">
        <f t="shared" si="74"/>
        <v>#NAME?</v>
      </c>
      <c r="H547" s="330" t="e">
        <f t="shared" si="75"/>
        <v>#NAME?</v>
      </c>
      <c r="I547" s="249" t="e">
        <f t="shared" si="76"/>
        <v>#NAME?</v>
      </c>
      <c r="J547" s="249" t="e">
        <f t="shared" si="77"/>
        <v>#NAME?</v>
      </c>
    </row>
    <row r="548" spans="1:10" hidden="1">
      <c r="A548" s="249">
        <v>2021</v>
      </c>
      <c r="B548" s="249" t="s">
        <v>8</v>
      </c>
      <c r="C548" s="328" t="str">
        <f t="shared" si="78"/>
        <v>2021Q3</v>
      </c>
      <c r="D548" s="343" t="s">
        <v>15</v>
      </c>
      <c r="E548" s="376">
        <v>29008.391509000001</v>
      </c>
      <c r="F548" s="377">
        <v>81790.284</v>
      </c>
      <c r="G548" s="329" t="e">
        <f t="shared" si="74"/>
        <v>#NAME?</v>
      </c>
      <c r="H548" s="330" t="e">
        <f t="shared" si="75"/>
        <v>#NAME?</v>
      </c>
      <c r="I548" s="249" t="e">
        <f t="shared" si="76"/>
        <v>#NAME?</v>
      </c>
      <c r="J548" s="249" t="e">
        <f t="shared" si="77"/>
        <v>#NAME?</v>
      </c>
    </row>
    <row r="549" spans="1:10" s="361" customFormat="1" hidden="1">
      <c r="A549" s="249">
        <v>2021</v>
      </c>
      <c r="B549" s="249" t="s">
        <v>8</v>
      </c>
      <c r="C549" s="328" t="str">
        <f t="shared" si="78"/>
        <v>2021Q3</v>
      </c>
      <c r="D549" s="343" t="s">
        <v>16</v>
      </c>
      <c r="E549" s="376">
        <v>6800.6821229999996</v>
      </c>
      <c r="F549" s="377">
        <v>27980</v>
      </c>
      <c r="G549" s="329" t="e">
        <f t="shared" si="74"/>
        <v>#NAME?</v>
      </c>
      <c r="H549" s="330" t="e">
        <f t="shared" si="75"/>
        <v>#NAME?</v>
      </c>
      <c r="I549" s="249" t="e">
        <f t="shared" si="76"/>
        <v>#NAME?</v>
      </c>
      <c r="J549" s="249" t="e">
        <f t="shared" si="77"/>
        <v>#NAME?</v>
      </c>
    </row>
    <row r="550" spans="1:10" hidden="1">
      <c r="A550" s="249">
        <v>2021</v>
      </c>
      <c r="B550" s="249" t="s">
        <v>8</v>
      </c>
      <c r="C550" s="328" t="str">
        <f t="shared" si="78"/>
        <v>2021Q3</v>
      </c>
      <c r="D550" s="343" t="s">
        <v>17</v>
      </c>
      <c r="E550" s="376">
        <v>548.08238500000004</v>
      </c>
      <c r="F550" s="377">
        <v>1885.4590000000001</v>
      </c>
      <c r="G550" s="329" t="e">
        <f t="shared" si="74"/>
        <v>#NAME?</v>
      </c>
      <c r="H550" s="330" t="e">
        <f t="shared" si="75"/>
        <v>#NAME?</v>
      </c>
      <c r="I550" s="249" t="e">
        <f t="shared" si="76"/>
        <v>#NAME?</v>
      </c>
      <c r="J550" s="249" t="e">
        <f t="shared" si="77"/>
        <v>#NAME?</v>
      </c>
    </row>
    <row r="551" spans="1:10" s="361" customFormat="1" hidden="1">
      <c r="A551" s="249">
        <v>2021</v>
      </c>
      <c r="B551" s="249" t="s">
        <v>8</v>
      </c>
      <c r="C551" s="328" t="str">
        <f t="shared" si="78"/>
        <v>2021Q3</v>
      </c>
      <c r="D551" s="343" t="s">
        <v>18</v>
      </c>
      <c r="E551" s="376">
        <v>123.754698</v>
      </c>
      <c r="F551" s="377">
        <v>458.87799999999999</v>
      </c>
      <c r="G551" s="329" t="e">
        <f t="shared" si="74"/>
        <v>#NAME?</v>
      </c>
      <c r="H551" s="330" t="e">
        <f t="shared" si="75"/>
        <v>#NAME?</v>
      </c>
      <c r="I551" s="249" t="e">
        <f t="shared" si="76"/>
        <v>#NAME?</v>
      </c>
      <c r="J551" s="249" t="e">
        <f t="shared" si="77"/>
        <v>#NAME?</v>
      </c>
    </row>
    <row r="552" spans="1:10" s="361" customFormat="1">
      <c r="A552" s="249">
        <v>2021</v>
      </c>
      <c r="B552" s="249" t="s">
        <v>21</v>
      </c>
      <c r="C552" s="328" t="str">
        <f t="shared" si="78"/>
        <v>2021Q4</v>
      </c>
      <c r="D552" s="343" t="s">
        <v>9</v>
      </c>
      <c r="E552" s="376">
        <v>271940.78272900003</v>
      </c>
      <c r="F552" s="377">
        <v>1107532.82</v>
      </c>
      <c r="G552" s="329" t="e">
        <f t="shared" ref="G552:G573" si="79">VLOOKUP(D552,Distributors,2,FALSE)</f>
        <v>#NAME?</v>
      </c>
      <c r="H552" s="330" t="e">
        <f t="shared" ref="H552:H561" si="80">VLOOKUP(D552,Distributors,3,FALSE)</f>
        <v>#NAME?</v>
      </c>
      <c r="I552" s="249" t="e">
        <f t="shared" ref="I552:I585" si="81">RIGHT(G552,3)</f>
        <v>#NAME?</v>
      </c>
      <c r="J552" s="249" t="e">
        <f t="shared" ref="J552:J573" si="82">VLOOKUP(D552,Distributors,4,FALSE)</f>
        <v>#NAME?</v>
      </c>
    </row>
    <row r="553" spans="1:10" s="361" customFormat="1">
      <c r="A553" s="249">
        <v>2021</v>
      </c>
      <c r="B553" s="249" t="s">
        <v>21</v>
      </c>
      <c r="C553" s="328" t="str">
        <f t="shared" ref="C553:C561" si="83">CONCATENATE(A553,B553)</f>
        <v>2021Q4</v>
      </c>
      <c r="D553" s="343" t="s">
        <v>10</v>
      </c>
      <c r="E553" s="376">
        <v>7280.1169890000001</v>
      </c>
      <c r="F553" s="377">
        <v>34129.843999999997</v>
      </c>
      <c r="G553" s="329" t="e">
        <f t="shared" si="79"/>
        <v>#NAME?</v>
      </c>
      <c r="H553" s="330" t="e">
        <f t="shared" si="80"/>
        <v>#NAME?</v>
      </c>
      <c r="I553" s="249" t="e">
        <f t="shared" si="81"/>
        <v>#NAME?</v>
      </c>
      <c r="J553" s="249" t="e">
        <f t="shared" si="82"/>
        <v>#NAME?</v>
      </c>
    </row>
    <row r="554" spans="1:10" s="361" customFormat="1">
      <c r="A554" s="249">
        <v>2021</v>
      </c>
      <c r="B554" s="249" t="s">
        <v>21</v>
      </c>
      <c r="C554" s="328" t="str">
        <f t="shared" si="83"/>
        <v>2021Q4</v>
      </c>
      <c r="D554" s="343" t="s">
        <v>11</v>
      </c>
      <c r="E554" s="376">
        <v>833.48314600000003</v>
      </c>
      <c r="F554" s="377">
        <v>2772.0520000000001</v>
      </c>
      <c r="G554" s="329" t="e">
        <f t="shared" si="79"/>
        <v>#NAME?</v>
      </c>
      <c r="H554" s="330" t="e">
        <f t="shared" si="80"/>
        <v>#NAME?</v>
      </c>
      <c r="I554" s="249" t="e">
        <f t="shared" si="81"/>
        <v>#NAME?</v>
      </c>
      <c r="J554" s="249" t="e">
        <f t="shared" si="82"/>
        <v>#NAME?</v>
      </c>
    </row>
    <row r="555" spans="1:10" s="361" customFormat="1">
      <c r="A555" s="249">
        <v>2021</v>
      </c>
      <c r="B555" s="249" t="s">
        <v>21</v>
      </c>
      <c r="C555" s="328" t="str">
        <f t="shared" si="83"/>
        <v>2021Q4</v>
      </c>
      <c r="D555" s="343" t="s">
        <v>13</v>
      </c>
      <c r="E555" s="376">
        <v>267.80044099999998</v>
      </c>
      <c r="F555" s="377">
        <v>904.56799999999998</v>
      </c>
      <c r="G555" s="329" t="e">
        <f t="shared" si="79"/>
        <v>#NAME?</v>
      </c>
      <c r="H555" s="330" t="e">
        <f t="shared" si="80"/>
        <v>#NAME?</v>
      </c>
      <c r="I555" s="249" t="e">
        <f t="shared" si="81"/>
        <v>#NAME?</v>
      </c>
      <c r="J555" s="249" t="e">
        <f t="shared" si="82"/>
        <v>#NAME?</v>
      </c>
    </row>
    <row r="556" spans="1:10" s="361" customFormat="1">
      <c r="A556" s="249">
        <v>2021</v>
      </c>
      <c r="B556" s="249" t="s">
        <v>21</v>
      </c>
      <c r="C556" s="328" t="str">
        <f t="shared" si="83"/>
        <v>2021Q4</v>
      </c>
      <c r="D556" s="343" t="s">
        <v>14</v>
      </c>
      <c r="E556" s="376">
        <v>519.60568000000001</v>
      </c>
      <c r="F556" s="377">
        <v>1847.1959999999999</v>
      </c>
      <c r="G556" s="329" t="e">
        <f t="shared" si="79"/>
        <v>#NAME?</v>
      </c>
      <c r="H556" s="330" t="e">
        <f t="shared" si="80"/>
        <v>#NAME?</v>
      </c>
      <c r="I556" s="249" t="e">
        <f t="shared" si="81"/>
        <v>#NAME?</v>
      </c>
      <c r="J556" s="249" t="e">
        <f t="shared" si="82"/>
        <v>#NAME?</v>
      </c>
    </row>
    <row r="557" spans="1:10" s="361" customFormat="1">
      <c r="A557" s="249">
        <v>2021</v>
      </c>
      <c r="B557" s="249" t="s">
        <v>21</v>
      </c>
      <c r="C557" s="328" t="str">
        <f t="shared" si="83"/>
        <v>2021Q4</v>
      </c>
      <c r="D557" s="343" t="s">
        <v>23</v>
      </c>
      <c r="E557" s="376">
        <v>666.97889399999997</v>
      </c>
      <c r="F557" s="377">
        <v>2351.5880000000002</v>
      </c>
      <c r="G557" s="329" t="e">
        <f t="shared" si="79"/>
        <v>#NAME?</v>
      </c>
      <c r="H557" s="330" t="e">
        <f t="shared" si="80"/>
        <v>#NAME?</v>
      </c>
      <c r="I557" s="249" t="e">
        <f t="shared" si="81"/>
        <v>#NAME?</v>
      </c>
      <c r="J557" s="249" t="e">
        <f t="shared" si="82"/>
        <v>#NAME?</v>
      </c>
    </row>
    <row r="558" spans="1:10" s="361" customFormat="1">
      <c r="A558" s="249">
        <v>2021</v>
      </c>
      <c r="B558" s="249" t="s">
        <v>21</v>
      </c>
      <c r="C558" s="328" t="str">
        <f t="shared" si="83"/>
        <v>2021Q4</v>
      </c>
      <c r="D558" s="343" t="s">
        <v>15</v>
      </c>
      <c r="E558" s="376">
        <v>28579.570624</v>
      </c>
      <c r="F558" s="377">
        <v>80413.55</v>
      </c>
      <c r="G558" s="329" t="e">
        <f t="shared" si="79"/>
        <v>#NAME?</v>
      </c>
      <c r="H558" s="330" t="e">
        <f t="shared" si="80"/>
        <v>#NAME?</v>
      </c>
      <c r="I558" s="249" t="e">
        <f t="shared" si="81"/>
        <v>#NAME?</v>
      </c>
      <c r="J558" s="249" t="e">
        <f t="shared" si="82"/>
        <v>#NAME?</v>
      </c>
    </row>
    <row r="559" spans="1:10" s="361" customFormat="1">
      <c r="A559" s="249">
        <v>2021</v>
      </c>
      <c r="B559" s="249" t="s">
        <v>21</v>
      </c>
      <c r="C559" s="328" t="str">
        <f t="shared" si="83"/>
        <v>2021Q4</v>
      </c>
      <c r="D559" s="343" t="s">
        <v>16</v>
      </c>
      <c r="E559" s="376">
        <v>7763.9585779999998</v>
      </c>
      <c r="F559" s="377">
        <v>27826</v>
      </c>
      <c r="G559" s="329" t="e">
        <f t="shared" si="79"/>
        <v>#NAME?</v>
      </c>
      <c r="H559" s="330" t="e">
        <f t="shared" si="80"/>
        <v>#NAME?</v>
      </c>
      <c r="I559" s="249" t="e">
        <f t="shared" si="81"/>
        <v>#NAME?</v>
      </c>
      <c r="J559" s="249" t="e">
        <f t="shared" si="82"/>
        <v>#NAME?</v>
      </c>
    </row>
    <row r="560" spans="1:10" s="361" customFormat="1">
      <c r="A560" s="249">
        <v>2021</v>
      </c>
      <c r="B560" s="249" t="s">
        <v>21</v>
      </c>
      <c r="C560" s="328" t="str">
        <f t="shared" si="83"/>
        <v>2021Q4</v>
      </c>
      <c r="D560" s="343" t="s">
        <v>17</v>
      </c>
      <c r="E560" s="376">
        <v>584.44281899999999</v>
      </c>
      <c r="F560" s="377">
        <v>2010.5495000000001</v>
      </c>
      <c r="G560" s="329" t="e">
        <f t="shared" si="79"/>
        <v>#NAME?</v>
      </c>
      <c r="H560" s="330" t="e">
        <f t="shared" si="80"/>
        <v>#NAME?</v>
      </c>
      <c r="I560" s="249" t="e">
        <f t="shared" si="81"/>
        <v>#NAME?</v>
      </c>
      <c r="J560" s="249" t="e">
        <f t="shared" si="82"/>
        <v>#NAME?</v>
      </c>
    </row>
    <row r="561" spans="1:10" s="361" customFormat="1">
      <c r="A561" s="249">
        <v>2021</v>
      </c>
      <c r="B561" s="249" t="s">
        <v>21</v>
      </c>
      <c r="C561" s="328" t="str">
        <f t="shared" si="83"/>
        <v>2021Q4</v>
      </c>
      <c r="D561" s="343" t="s">
        <v>18</v>
      </c>
      <c r="E561" s="376">
        <v>142.829938</v>
      </c>
      <c r="F561" s="377">
        <v>461.303</v>
      </c>
      <c r="G561" s="329" t="e">
        <f t="shared" si="79"/>
        <v>#NAME?</v>
      </c>
      <c r="H561" s="330" t="e">
        <f t="shared" si="80"/>
        <v>#NAME?</v>
      </c>
      <c r="I561" s="249" t="e">
        <f t="shared" si="81"/>
        <v>#NAME?</v>
      </c>
      <c r="J561" s="249" t="e">
        <f t="shared" si="82"/>
        <v>#NAME?</v>
      </c>
    </row>
    <row r="562" spans="1:10">
      <c r="A562" s="249">
        <v>2022</v>
      </c>
      <c r="B562" s="249" t="s">
        <v>20</v>
      </c>
      <c r="C562" s="328" t="s">
        <v>684</v>
      </c>
      <c r="D562" s="361" t="s">
        <v>9</v>
      </c>
      <c r="E562" s="361">
        <v>300706.152619</v>
      </c>
      <c r="F562" s="361">
        <v>1126653.541</v>
      </c>
      <c r="G562" s="329" t="e">
        <f t="shared" si="79"/>
        <v>#NAME?</v>
      </c>
      <c r="H562" s="330" t="s">
        <v>27</v>
      </c>
      <c r="I562" s="249" t="e">
        <f t="shared" si="81"/>
        <v>#NAME?</v>
      </c>
      <c r="J562" s="249" t="e">
        <f t="shared" si="82"/>
        <v>#NAME?</v>
      </c>
    </row>
    <row r="563" spans="1:10">
      <c r="A563" s="249">
        <v>2022</v>
      </c>
      <c r="B563" s="249" t="s">
        <v>20</v>
      </c>
      <c r="C563" s="328" t="s">
        <v>684</v>
      </c>
      <c r="D563" s="361" t="s">
        <v>10</v>
      </c>
      <c r="E563" s="361">
        <v>6753.5794910000004</v>
      </c>
      <c r="F563" s="361">
        <v>28407.317999999999</v>
      </c>
      <c r="G563" s="329" t="e">
        <f t="shared" si="79"/>
        <v>#NAME?</v>
      </c>
      <c r="H563" s="330" t="s">
        <v>29</v>
      </c>
      <c r="I563" s="249" t="e">
        <f t="shared" si="81"/>
        <v>#NAME?</v>
      </c>
      <c r="J563" s="249" t="e">
        <f t="shared" si="82"/>
        <v>#NAME?</v>
      </c>
    </row>
    <row r="564" spans="1:10">
      <c r="A564" s="249">
        <v>2022</v>
      </c>
      <c r="B564" s="249" t="s">
        <v>20</v>
      </c>
      <c r="C564" s="328" t="s">
        <v>684</v>
      </c>
      <c r="D564" s="361" t="s">
        <v>22</v>
      </c>
      <c r="E564" s="361"/>
      <c r="F564" s="361">
        <v>0</v>
      </c>
      <c r="G564" s="329" t="e">
        <f t="shared" si="79"/>
        <v>#NAME?</v>
      </c>
      <c r="H564" s="330" t="s">
        <v>29</v>
      </c>
      <c r="I564" s="249" t="e">
        <f t="shared" si="81"/>
        <v>#NAME?</v>
      </c>
      <c r="J564" s="249" t="e">
        <f t="shared" si="82"/>
        <v>#NAME?</v>
      </c>
    </row>
    <row r="565" spans="1:10">
      <c r="A565" s="249">
        <v>2022</v>
      </c>
      <c r="B565" s="249" t="s">
        <v>20</v>
      </c>
      <c r="C565" s="328" t="s">
        <v>684</v>
      </c>
      <c r="D565" s="361" t="s">
        <v>11</v>
      </c>
      <c r="E565" s="361">
        <v>824.26169700000003</v>
      </c>
      <c r="F565" s="361">
        <v>2815.6329999999998</v>
      </c>
      <c r="G565" s="329" t="e">
        <f t="shared" si="79"/>
        <v>#NAME?</v>
      </c>
      <c r="H565" s="330" t="s">
        <v>29</v>
      </c>
      <c r="I565" s="249" t="e">
        <f t="shared" si="81"/>
        <v>#NAME?</v>
      </c>
      <c r="J565" s="249" t="e">
        <f t="shared" si="82"/>
        <v>#NAME?</v>
      </c>
    </row>
    <row r="566" spans="1:10">
      <c r="A566" s="249">
        <v>2022</v>
      </c>
      <c r="B566" s="249" t="s">
        <v>20</v>
      </c>
      <c r="C566" s="328" t="s">
        <v>684</v>
      </c>
      <c r="D566" s="361" t="s">
        <v>12</v>
      </c>
      <c r="E566" s="361">
        <v>0</v>
      </c>
      <c r="F566" s="361">
        <v>0</v>
      </c>
      <c r="G566" s="329" t="e">
        <f t="shared" si="79"/>
        <v>#NAME?</v>
      </c>
      <c r="H566" s="330" t="s">
        <v>29</v>
      </c>
      <c r="I566" s="249" t="e">
        <f t="shared" si="81"/>
        <v>#NAME?</v>
      </c>
      <c r="J566" s="249" t="e">
        <f t="shared" si="82"/>
        <v>#NAME?</v>
      </c>
    </row>
    <row r="567" spans="1:10">
      <c r="A567" s="249">
        <v>2022</v>
      </c>
      <c r="B567" s="249" t="s">
        <v>20</v>
      </c>
      <c r="C567" s="328" t="s">
        <v>684</v>
      </c>
      <c r="D567" s="361" t="s">
        <v>13</v>
      </c>
      <c r="E567" s="361">
        <v>302.10904599999998</v>
      </c>
      <c r="F567" s="361">
        <v>1022.117</v>
      </c>
      <c r="G567" s="329" t="e">
        <f t="shared" si="79"/>
        <v>#NAME?</v>
      </c>
      <c r="H567" s="330" t="s">
        <v>29</v>
      </c>
      <c r="I567" s="249" t="e">
        <f t="shared" si="81"/>
        <v>#NAME?</v>
      </c>
      <c r="J567" s="249" t="e">
        <f t="shared" si="82"/>
        <v>#NAME?</v>
      </c>
    </row>
    <row r="568" spans="1:10">
      <c r="A568" s="249">
        <v>2022</v>
      </c>
      <c r="B568" s="249" t="s">
        <v>20</v>
      </c>
      <c r="C568" s="328" t="s">
        <v>684</v>
      </c>
      <c r="D568" s="361" t="s">
        <v>14</v>
      </c>
      <c r="E568" s="361">
        <v>839.84730300000001</v>
      </c>
      <c r="F568" s="361">
        <v>3020.1759999999999</v>
      </c>
      <c r="G568" s="329" t="e">
        <f t="shared" si="79"/>
        <v>#NAME?</v>
      </c>
      <c r="H568" s="330" t="s">
        <v>29</v>
      </c>
      <c r="I568" s="249" t="e">
        <f t="shared" si="81"/>
        <v>#NAME?</v>
      </c>
      <c r="J568" s="249" t="e">
        <f t="shared" si="82"/>
        <v>#NAME?</v>
      </c>
    </row>
    <row r="569" spans="1:10">
      <c r="A569" s="249">
        <v>2022</v>
      </c>
      <c r="B569" s="249" t="s">
        <v>20</v>
      </c>
      <c r="C569" s="328" t="s">
        <v>684</v>
      </c>
      <c r="D569" s="361" t="s">
        <v>23</v>
      </c>
      <c r="E569" s="361">
        <v>1292.1663599999999</v>
      </c>
      <c r="F569" s="361">
        <v>4663.4610000000002</v>
      </c>
      <c r="G569" s="329" t="e">
        <f t="shared" si="79"/>
        <v>#NAME?</v>
      </c>
      <c r="H569" s="330" t="s">
        <v>29</v>
      </c>
      <c r="I569" s="249" t="e">
        <f t="shared" si="81"/>
        <v>#NAME?</v>
      </c>
      <c r="J569" s="249" t="e">
        <f t="shared" si="82"/>
        <v>#NAME?</v>
      </c>
    </row>
    <row r="570" spans="1:10">
      <c r="A570" s="249">
        <v>2022</v>
      </c>
      <c r="B570" s="249" t="s">
        <v>20</v>
      </c>
      <c r="C570" s="328" t="s">
        <v>684</v>
      </c>
      <c r="D570" s="361" t="s">
        <v>15</v>
      </c>
      <c r="E570" s="361">
        <v>33911.585517</v>
      </c>
      <c r="F570" s="361">
        <v>95560.45</v>
      </c>
      <c r="G570" s="329" t="e">
        <f t="shared" si="79"/>
        <v>#NAME?</v>
      </c>
      <c r="H570" s="330" t="s">
        <v>40</v>
      </c>
      <c r="I570" s="249" t="e">
        <f t="shared" si="81"/>
        <v>#NAME?</v>
      </c>
      <c r="J570" s="249" t="e">
        <f t="shared" si="82"/>
        <v>#NAME?</v>
      </c>
    </row>
    <row r="571" spans="1:10">
      <c r="A571" s="249">
        <v>2022</v>
      </c>
      <c r="B571" s="249" t="s">
        <v>20</v>
      </c>
      <c r="C571" s="328" t="s">
        <v>684</v>
      </c>
      <c r="D571" s="361" t="s">
        <v>16</v>
      </c>
      <c r="E571" s="361">
        <v>6625.3605610000004</v>
      </c>
      <c r="F571" s="361">
        <v>27707.499999999996</v>
      </c>
      <c r="G571" s="329" t="e">
        <f t="shared" si="79"/>
        <v>#NAME?</v>
      </c>
      <c r="H571" s="330" t="s">
        <v>40</v>
      </c>
      <c r="I571" s="249" t="e">
        <f t="shared" si="81"/>
        <v>#NAME?</v>
      </c>
      <c r="J571" s="249" t="e">
        <f t="shared" si="82"/>
        <v>#NAME?</v>
      </c>
    </row>
    <row r="572" spans="1:10">
      <c r="A572" s="249">
        <v>2022</v>
      </c>
      <c r="B572" s="249" t="s">
        <v>20</v>
      </c>
      <c r="C572" s="328" t="s">
        <v>684</v>
      </c>
      <c r="D572" s="361" t="s">
        <v>17</v>
      </c>
      <c r="E572" s="361">
        <v>650.08119499999998</v>
      </c>
      <c r="F572" s="361">
        <v>2244.5889999999999</v>
      </c>
      <c r="G572" s="329" t="e">
        <f t="shared" si="79"/>
        <v>#NAME?</v>
      </c>
      <c r="H572" s="330" t="s">
        <v>40</v>
      </c>
      <c r="I572" s="249" t="e">
        <f t="shared" si="81"/>
        <v>#NAME?</v>
      </c>
      <c r="J572" s="249" t="e">
        <f t="shared" si="82"/>
        <v>#NAME?</v>
      </c>
    </row>
    <row r="573" spans="1:10">
      <c r="A573" s="249">
        <v>2022</v>
      </c>
      <c r="B573" s="249" t="s">
        <v>20</v>
      </c>
      <c r="C573" s="328" t="s">
        <v>684</v>
      </c>
      <c r="D573" s="361" t="s">
        <v>18</v>
      </c>
      <c r="E573" s="361">
        <v>128.74107599999999</v>
      </c>
      <c r="F573" s="361">
        <v>478.83300000000003</v>
      </c>
      <c r="G573" s="329" t="e">
        <f t="shared" si="79"/>
        <v>#NAME?</v>
      </c>
      <c r="H573" s="330" t="s">
        <v>40</v>
      </c>
      <c r="I573" s="249" t="e">
        <f t="shared" si="81"/>
        <v>#NAME?</v>
      </c>
      <c r="J573" s="249" t="e">
        <f t="shared" si="82"/>
        <v>#NAME?</v>
      </c>
    </row>
    <row r="574" spans="1:10" s="361" customFormat="1" ht="16.5">
      <c r="A574" s="249">
        <v>2022</v>
      </c>
      <c r="B574" s="249" t="s">
        <v>19</v>
      </c>
      <c r="C574" s="328" t="str">
        <f t="shared" ref="C574:C585" si="84">CONCATENATE(A574,B574)</f>
        <v>2022Q2</v>
      </c>
      <c r="D574" s="361" t="s">
        <v>9</v>
      </c>
      <c r="E574" s="399">
        <v>299089.34592200001</v>
      </c>
      <c r="F574" s="399">
        <v>1134161.379</v>
      </c>
      <c r="G574" s="329" t="e">
        <f t="shared" ref="G574:G585" si="85">VLOOKUP(D574,Distributors,2,FALSE)</f>
        <v>#NAME?</v>
      </c>
      <c r="H574" s="330" t="e">
        <f t="shared" ref="H574:H585" si="86">VLOOKUP(D574,Distributors,3,FALSE)</f>
        <v>#NAME?</v>
      </c>
      <c r="I574" s="249" t="e">
        <f t="shared" si="81"/>
        <v>#NAME?</v>
      </c>
      <c r="J574" s="249" t="e">
        <f t="shared" ref="J574:J585" si="87">VLOOKUP(D574,Distributors,4,FALSE)</f>
        <v>#NAME?</v>
      </c>
    </row>
    <row r="575" spans="1:10" s="361" customFormat="1" ht="16.5">
      <c r="A575" s="249">
        <v>2022</v>
      </c>
      <c r="B575" s="249" t="s">
        <v>19</v>
      </c>
      <c r="C575" s="328" t="str">
        <f t="shared" si="84"/>
        <v>2022Q2</v>
      </c>
      <c r="D575" s="361" t="s">
        <v>10</v>
      </c>
      <c r="E575" s="399">
        <v>7311.1690490000001</v>
      </c>
      <c r="F575" s="399">
        <v>32445.813999999998</v>
      </c>
      <c r="G575" s="329" t="e">
        <f t="shared" si="85"/>
        <v>#NAME?</v>
      </c>
      <c r="H575" s="330" t="e">
        <f t="shared" si="86"/>
        <v>#NAME?</v>
      </c>
      <c r="I575" s="249" t="e">
        <f t="shared" si="81"/>
        <v>#NAME?</v>
      </c>
      <c r="J575" s="249" t="e">
        <f t="shared" si="87"/>
        <v>#NAME?</v>
      </c>
    </row>
    <row r="576" spans="1:10" s="361" customFormat="1" ht="16.5">
      <c r="A576" s="249">
        <v>2022</v>
      </c>
      <c r="B576" s="249" t="s">
        <v>19</v>
      </c>
      <c r="C576" s="328" t="str">
        <f t="shared" si="84"/>
        <v>2022Q2</v>
      </c>
      <c r="D576" s="361" t="s">
        <v>22</v>
      </c>
      <c r="E576" s="399"/>
      <c r="F576" s="399">
        <v>0</v>
      </c>
      <c r="G576" s="329" t="e">
        <f t="shared" si="85"/>
        <v>#NAME?</v>
      </c>
      <c r="H576" s="330" t="e">
        <f t="shared" si="86"/>
        <v>#NAME?</v>
      </c>
      <c r="I576" s="249" t="e">
        <f t="shared" si="81"/>
        <v>#NAME?</v>
      </c>
      <c r="J576" s="249" t="e">
        <f t="shared" si="87"/>
        <v>#NAME?</v>
      </c>
    </row>
    <row r="577" spans="1:10" s="361" customFormat="1" ht="16.5">
      <c r="A577" s="249">
        <v>2022</v>
      </c>
      <c r="B577" s="249" t="s">
        <v>19</v>
      </c>
      <c r="C577" s="328" t="str">
        <f t="shared" si="84"/>
        <v>2022Q2</v>
      </c>
      <c r="D577" s="361" t="s">
        <v>11</v>
      </c>
      <c r="E577" s="399">
        <v>947.48754699999995</v>
      </c>
      <c r="F577" s="399">
        <v>3256.2950000000001</v>
      </c>
      <c r="G577" s="329" t="e">
        <f t="shared" si="85"/>
        <v>#NAME?</v>
      </c>
      <c r="H577" s="330" t="e">
        <f t="shared" si="86"/>
        <v>#NAME?</v>
      </c>
      <c r="I577" s="249" t="e">
        <f t="shared" si="81"/>
        <v>#NAME?</v>
      </c>
      <c r="J577" s="249" t="e">
        <f t="shared" si="87"/>
        <v>#NAME?</v>
      </c>
    </row>
    <row r="578" spans="1:10" s="361" customFormat="1" ht="16.5">
      <c r="A578" s="249">
        <v>2022</v>
      </c>
      <c r="B578" s="249" t="s">
        <v>19</v>
      </c>
      <c r="C578" s="328" t="str">
        <f t="shared" si="84"/>
        <v>2022Q2</v>
      </c>
      <c r="D578" s="361" t="s">
        <v>12</v>
      </c>
      <c r="E578" s="399">
        <v>0</v>
      </c>
      <c r="F578" s="399">
        <v>0</v>
      </c>
      <c r="G578" s="329" t="e">
        <f t="shared" si="85"/>
        <v>#NAME?</v>
      </c>
      <c r="H578" s="330" t="e">
        <f t="shared" si="86"/>
        <v>#NAME?</v>
      </c>
      <c r="I578" s="249" t="e">
        <f t="shared" si="81"/>
        <v>#NAME?</v>
      </c>
      <c r="J578" s="249" t="e">
        <f t="shared" si="87"/>
        <v>#NAME?</v>
      </c>
    </row>
    <row r="579" spans="1:10" s="361" customFormat="1" ht="16.5">
      <c r="A579" s="249">
        <v>2022</v>
      </c>
      <c r="B579" s="249" t="s">
        <v>19</v>
      </c>
      <c r="C579" s="328" t="str">
        <f t="shared" si="84"/>
        <v>2022Q2</v>
      </c>
      <c r="D579" s="361" t="s">
        <v>13</v>
      </c>
      <c r="E579" s="399">
        <v>274.37117899999998</v>
      </c>
      <c r="F579" s="399">
        <v>925.851</v>
      </c>
      <c r="G579" s="329" t="e">
        <f t="shared" si="85"/>
        <v>#NAME?</v>
      </c>
      <c r="H579" s="330" t="e">
        <f t="shared" si="86"/>
        <v>#NAME?</v>
      </c>
      <c r="I579" s="249" t="e">
        <f t="shared" si="81"/>
        <v>#NAME?</v>
      </c>
      <c r="J579" s="249" t="e">
        <f t="shared" si="87"/>
        <v>#NAME?</v>
      </c>
    </row>
    <row r="580" spans="1:10" s="361" customFormat="1" ht="16.5">
      <c r="A580" s="249">
        <v>2022</v>
      </c>
      <c r="B580" s="249" t="s">
        <v>19</v>
      </c>
      <c r="C580" s="328" t="str">
        <f t="shared" si="84"/>
        <v>2022Q2</v>
      </c>
      <c r="D580" s="361" t="s">
        <v>14</v>
      </c>
      <c r="E580" s="399">
        <v>350.32120700000002</v>
      </c>
      <c r="F580" s="399">
        <v>2162.4740000000002</v>
      </c>
      <c r="G580" s="329" t="e">
        <f t="shared" si="85"/>
        <v>#NAME?</v>
      </c>
      <c r="H580" s="330" t="e">
        <f t="shared" si="86"/>
        <v>#NAME?</v>
      </c>
      <c r="I580" s="249" t="e">
        <f t="shared" si="81"/>
        <v>#NAME?</v>
      </c>
      <c r="J580" s="249" t="e">
        <f t="shared" si="87"/>
        <v>#NAME?</v>
      </c>
    </row>
    <row r="581" spans="1:10" s="361" customFormat="1" ht="16.5">
      <c r="A581" s="249">
        <v>2022</v>
      </c>
      <c r="B581" s="249" t="s">
        <v>19</v>
      </c>
      <c r="C581" s="328" t="str">
        <f t="shared" si="84"/>
        <v>2022Q2</v>
      </c>
      <c r="D581" s="361" t="s">
        <v>23</v>
      </c>
      <c r="E581" s="399">
        <v>227.72622100000001</v>
      </c>
      <c r="F581" s="399">
        <v>4248.1279999999997</v>
      </c>
      <c r="G581" s="329" t="e">
        <f t="shared" si="85"/>
        <v>#NAME?</v>
      </c>
      <c r="H581" s="330" t="e">
        <f t="shared" si="86"/>
        <v>#NAME?</v>
      </c>
      <c r="I581" s="249" t="e">
        <f t="shared" si="81"/>
        <v>#NAME?</v>
      </c>
      <c r="J581" s="249" t="e">
        <f t="shared" si="87"/>
        <v>#NAME?</v>
      </c>
    </row>
    <row r="582" spans="1:10" s="361" customFormat="1" ht="16.5">
      <c r="A582" s="249">
        <v>2022</v>
      </c>
      <c r="B582" s="249" t="s">
        <v>19</v>
      </c>
      <c r="C582" s="328" t="str">
        <f t="shared" si="84"/>
        <v>2022Q2</v>
      </c>
      <c r="D582" s="361" t="s">
        <v>15</v>
      </c>
      <c r="E582" s="399">
        <v>26767.111424999999</v>
      </c>
      <c r="F582" s="399">
        <v>74244.05</v>
      </c>
      <c r="G582" s="329" t="e">
        <f t="shared" si="85"/>
        <v>#NAME?</v>
      </c>
      <c r="H582" s="330" t="e">
        <f t="shared" si="86"/>
        <v>#NAME?</v>
      </c>
      <c r="I582" s="249" t="e">
        <f t="shared" si="81"/>
        <v>#NAME?</v>
      </c>
      <c r="J582" s="249" t="e">
        <f t="shared" si="87"/>
        <v>#NAME?</v>
      </c>
    </row>
    <row r="583" spans="1:10" s="361" customFormat="1" ht="16.5">
      <c r="A583" s="249">
        <v>2022</v>
      </c>
      <c r="B583" s="249" t="s">
        <v>19</v>
      </c>
      <c r="C583" s="328" t="str">
        <f t="shared" si="84"/>
        <v>2022Q2</v>
      </c>
      <c r="D583" s="361" t="s">
        <v>16</v>
      </c>
      <c r="E583" s="399">
        <v>6460.1242739999998</v>
      </c>
      <c r="F583" s="399">
        <v>27712.57</v>
      </c>
      <c r="G583" s="329" t="e">
        <f t="shared" si="85"/>
        <v>#NAME?</v>
      </c>
      <c r="H583" s="330" t="e">
        <f t="shared" si="86"/>
        <v>#NAME?</v>
      </c>
      <c r="I583" s="249" t="e">
        <f t="shared" si="81"/>
        <v>#NAME?</v>
      </c>
      <c r="J583" s="249" t="e">
        <f t="shared" si="87"/>
        <v>#NAME?</v>
      </c>
    </row>
    <row r="584" spans="1:10" s="361" customFormat="1" ht="16.5">
      <c r="A584" s="249">
        <v>2022</v>
      </c>
      <c r="B584" s="249" t="s">
        <v>19</v>
      </c>
      <c r="C584" s="328" t="str">
        <f t="shared" si="84"/>
        <v>2022Q2</v>
      </c>
      <c r="D584" s="361" t="s">
        <v>17</v>
      </c>
      <c r="E584" s="399">
        <v>542.61080100000004</v>
      </c>
      <c r="F584" s="399">
        <v>1845.2497399999997</v>
      </c>
      <c r="G584" s="329" t="e">
        <f t="shared" si="85"/>
        <v>#NAME?</v>
      </c>
      <c r="H584" s="330" t="e">
        <f t="shared" si="86"/>
        <v>#NAME?</v>
      </c>
      <c r="I584" s="249" t="e">
        <f t="shared" si="81"/>
        <v>#NAME?</v>
      </c>
      <c r="J584" s="249" t="e">
        <f t="shared" si="87"/>
        <v>#NAME?</v>
      </c>
    </row>
    <row r="585" spans="1:10" s="361" customFormat="1" ht="16.5">
      <c r="A585" s="249">
        <v>2022</v>
      </c>
      <c r="B585" s="249" t="s">
        <v>19</v>
      </c>
      <c r="C585" s="328" t="str">
        <f t="shared" si="84"/>
        <v>2022Q2</v>
      </c>
      <c r="D585" s="361" t="s">
        <v>18</v>
      </c>
      <c r="E585" s="399">
        <v>130.787689</v>
      </c>
      <c r="F585" s="399">
        <v>506.58800000000002</v>
      </c>
      <c r="G585" s="329" t="e">
        <f t="shared" si="85"/>
        <v>#NAME?</v>
      </c>
      <c r="H585" s="330" t="e">
        <f t="shared" si="86"/>
        <v>#NAME?</v>
      </c>
      <c r="I585" s="249" t="e">
        <f t="shared" si="81"/>
        <v>#NAME?</v>
      </c>
      <c r="J585" s="249" t="e">
        <f t="shared" si="87"/>
        <v>#NAME?</v>
      </c>
    </row>
  </sheetData>
  <autoFilter ref="A1:J561" xr:uid="{F24A10F7-127A-4697-8B5C-71E6A37A26C9}">
    <filterColumn colId="0">
      <filters>
        <filter val="2021"/>
      </filters>
    </filterColumn>
    <filterColumn colId="1">
      <filters>
        <filter val="Q4"/>
      </filters>
    </filterColumn>
  </autoFilter>
  <pageMargins left="0.70866141732283472" right="0.70866141732283472" top="0.74803149606299213" bottom="0.74803149606299213" header="0.31496062992125984" footer="0.31496062992125984"/>
  <pageSetup scale="78" orientation="landscape" horizontalDpi="4294967295" verticalDpi="4294967295" r:id="rId1"/>
  <headerFooter>
    <oddFooter>&amp;C&amp;K008004&amp;10&amp;"Calibri"Official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1" filterMode="1"/>
  <dimension ref="A1:L1168"/>
  <sheetViews>
    <sheetView workbookViewId="0">
      <pane xSplit="3" ySplit="1" topLeftCell="G1160" activePane="bottomRight" state="frozen"/>
      <selection activeCell="F499" sqref="F499:G499"/>
      <selection pane="topRight" activeCell="F499" sqref="F499:G499"/>
      <selection pane="bottomLeft" activeCell="F499" sqref="F499:G499"/>
      <selection pane="bottomRight" activeCell="G1133" sqref="G1133"/>
    </sheetView>
  </sheetViews>
  <sheetFormatPr defaultRowHeight="14.5"/>
  <cols>
    <col min="2" max="2" width="10.26953125" customWidth="1"/>
    <col min="3" max="3" width="39.1796875" bestFit="1" customWidth="1"/>
    <col min="4" max="4" width="32.453125" bestFit="1" customWidth="1"/>
    <col min="5" max="5" width="19.54296875" bestFit="1" customWidth="1"/>
    <col min="6" max="6" width="14.81640625" bestFit="1" customWidth="1"/>
    <col min="7" max="7" width="12.54296875" customWidth="1"/>
    <col min="8" max="8" width="13.54296875" bestFit="1" customWidth="1"/>
    <col min="9" max="9" width="8.54296875" bestFit="1" customWidth="1"/>
    <col min="10" max="10" width="24.1796875" bestFit="1" customWidth="1"/>
    <col min="11" max="11" width="10.26953125" customWidth="1"/>
    <col min="13" max="13" width="16" customWidth="1"/>
  </cols>
  <sheetData>
    <row r="1" spans="1:11">
      <c r="A1" s="347" t="s">
        <v>0</v>
      </c>
      <c r="B1" s="347" t="s">
        <v>1</v>
      </c>
      <c r="C1" s="347" t="s">
        <v>24</v>
      </c>
      <c r="D1" s="347" t="s">
        <v>49</v>
      </c>
      <c r="E1" s="348" t="s">
        <v>50</v>
      </c>
      <c r="F1" s="349" t="s">
        <v>51</v>
      </c>
      <c r="G1" s="347" t="s">
        <v>52</v>
      </c>
      <c r="H1" s="347" t="s">
        <v>53</v>
      </c>
      <c r="I1" s="347" t="s">
        <v>54</v>
      </c>
      <c r="J1" s="347" t="s">
        <v>55</v>
      </c>
      <c r="K1" s="350" t="s">
        <v>620</v>
      </c>
    </row>
    <row r="2" spans="1:11" hidden="1">
      <c r="A2" s="351">
        <v>2019</v>
      </c>
      <c r="B2" s="351" t="s">
        <v>21</v>
      </c>
      <c r="C2" s="351" t="s">
        <v>59</v>
      </c>
      <c r="D2" s="351" t="e">
        <f t="shared" ref="D2:D32" si="0">VLOOKUP($C2,Trans_Source,2,FALSE)</f>
        <v>#NAME?</v>
      </c>
      <c r="E2" s="352">
        <v>302.37054899999998</v>
      </c>
      <c r="F2" s="353">
        <v>3469.8119999999999</v>
      </c>
      <c r="G2" s="351" t="e">
        <f t="shared" ref="G2:G32" si="1">VLOOKUP(C2,Trans_Source,3,FALSE)</f>
        <v>#NAME?</v>
      </c>
      <c r="H2" s="351" t="e">
        <f t="shared" ref="H2:H65" si="2">CONCATENATE(A2,B2,G2)</f>
        <v>#NAME?</v>
      </c>
      <c r="I2" s="351" t="e">
        <f t="shared" ref="I2:I32" si="3">IF(Trans_Pur_Tech&lt;&gt;"Imports","Domestic","Imports")</f>
        <v>#NAME?</v>
      </c>
      <c r="J2" s="351" t="e">
        <f t="shared" ref="J2:J32" si="4">VLOOKUP($C2,Trans_Source,4,FALSE)</f>
        <v>#NAME?</v>
      </c>
      <c r="K2" s="354" t="e">
        <f t="shared" ref="K2:K32" si="5">RIGHT(G2,2)</f>
        <v>#NAME?</v>
      </c>
    </row>
    <row r="3" spans="1:11" hidden="1">
      <c r="A3" s="355">
        <v>2019</v>
      </c>
      <c r="B3" s="355" t="s">
        <v>21</v>
      </c>
      <c r="C3" s="355" t="s">
        <v>76</v>
      </c>
      <c r="D3" s="355" t="e">
        <f t="shared" si="0"/>
        <v>#NAME?</v>
      </c>
      <c r="E3" s="356">
        <v>5229.4979679999997</v>
      </c>
      <c r="F3" s="357">
        <v>15321.42</v>
      </c>
      <c r="G3" s="355" t="e">
        <f t="shared" si="1"/>
        <v>#NAME?</v>
      </c>
      <c r="H3" s="351" t="e">
        <f t="shared" si="2"/>
        <v>#NAME?</v>
      </c>
      <c r="I3" s="355" t="e">
        <f t="shared" si="3"/>
        <v>#NAME?</v>
      </c>
      <c r="J3" s="355" t="e">
        <f t="shared" si="4"/>
        <v>#NAME?</v>
      </c>
      <c r="K3" s="358" t="e">
        <f t="shared" si="5"/>
        <v>#NAME?</v>
      </c>
    </row>
    <row r="4" spans="1:11" hidden="1">
      <c r="A4" s="351">
        <v>2019</v>
      </c>
      <c r="B4" s="351" t="s">
        <v>21</v>
      </c>
      <c r="C4" s="351" t="s">
        <v>84</v>
      </c>
      <c r="D4" s="351" t="e">
        <f t="shared" si="0"/>
        <v>#NAME?</v>
      </c>
      <c r="E4" s="352">
        <v>1702.2765879999999</v>
      </c>
      <c r="F4" s="353">
        <v>4215.1899999999996</v>
      </c>
      <c r="G4" s="351" t="e">
        <f t="shared" si="1"/>
        <v>#NAME?</v>
      </c>
      <c r="H4" s="351" t="e">
        <f t="shared" si="2"/>
        <v>#NAME?</v>
      </c>
      <c r="I4" s="351" t="e">
        <f t="shared" si="3"/>
        <v>#NAME?</v>
      </c>
      <c r="J4" s="351" t="e">
        <f t="shared" si="4"/>
        <v>#NAME?</v>
      </c>
      <c r="K4" s="359" t="e">
        <f t="shared" si="5"/>
        <v>#NAME?</v>
      </c>
    </row>
    <row r="5" spans="1:11" hidden="1">
      <c r="A5" s="355">
        <v>2019</v>
      </c>
      <c r="B5" s="355" t="s">
        <v>21</v>
      </c>
      <c r="C5" s="355" t="s">
        <v>87</v>
      </c>
      <c r="D5" s="355" t="e">
        <f t="shared" si="0"/>
        <v>#NAME?</v>
      </c>
      <c r="E5" s="356">
        <v>30675.085056</v>
      </c>
      <c r="F5" s="357">
        <v>199025</v>
      </c>
      <c r="G5" s="355" t="e">
        <f t="shared" si="1"/>
        <v>#NAME?</v>
      </c>
      <c r="H5" s="351" t="e">
        <f t="shared" si="2"/>
        <v>#NAME?</v>
      </c>
      <c r="I5" s="355" t="e">
        <f t="shared" si="3"/>
        <v>#NAME?</v>
      </c>
      <c r="J5" s="355" t="e">
        <f t="shared" si="4"/>
        <v>#NAME?</v>
      </c>
      <c r="K5" s="358" t="e">
        <f t="shared" si="5"/>
        <v>#NAME?</v>
      </c>
    </row>
    <row r="6" spans="1:11" hidden="1">
      <c r="A6" s="351">
        <v>2019</v>
      </c>
      <c r="B6" s="351" t="s">
        <v>21</v>
      </c>
      <c r="C6" s="351" t="s">
        <v>65</v>
      </c>
      <c r="D6" s="351" t="e">
        <f t="shared" si="0"/>
        <v>#NAME?</v>
      </c>
      <c r="E6" s="352">
        <v>14408.489611999999</v>
      </c>
      <c r="F6" s="353">
        <v>40509.252099999962</v>
      </c>
      <c r="G6" s="351" t="e">
        <f t="shared" si="1"/>
        <v>#NAME?</v>
      </c>
      <c r="H6" s="351" t="e">
        <f t="shared" si="2"/>
        <v>#NAME?</v>
      </c>
      <c r="I6" s="351" t="e">
        <f t="shared" si="3"/>
        <v>#NAME?</v>
      </c>
      <c r="J6" s="351" t="e">
        <f t="shared" si="4"/>
        <v>#NAME?</v>
      </c>
      <c r="K6" s="359" t="e">
        <f t="shared" si="5"/>
        <v>#NAME?</v>
      </c>
    </row>
    <row r="7" spans="1:11" hidden="1">
      <c r="A7" s="355">
        <v>2019</v>
      </c>
      <c r="B7" s="355" t="s">
        <v>21</v>
      </c>
      <c r="C7" s="355" t="s">
        <v>66</v>
      </c>
      <c r="D7" s="355" t="e">
        <f t="shared" si="0"/>
        <v>#NAME?</v>
      </c>
      <c r="E7" s="356">
        <v>480.94879400000002</v>
      </c>
      <c r="F7" s="357">
        <v>1601.3140000000001</v>
      </c>
      <c r="G7" s="355" t="e">
        <f t="shared" si="1"/>
        <v>#NAME?</v>
      </c>
      <c r="H7" s="351" t="e">
        <f t="shared" si="2"/>
        <v>#NAME?</v>
      </c>
      <c r="I7" s="355" t="e">
        <f t="shared" si="3"/>
        <v>#NAME?</v>
      </c>
      <c r="J7" s="355" t="e">
        <f t="shared" si="4"/>
        <v>#NAME?</v>
      </c>
      <c r="K7" s="358" t="e">
        <f t="shared" si="5"/>
        <v>#NAME?</v>
      </c>
    </row>
    <row r="8" spans="1:11" hidden="1">
      <c r="A8" s="351">
        <v>2019</v>
      </c>
      <c r="B8" s="351" t="s">
        <v>21</v>
      </c>
      <c r="C8" s="351" t="s">
        <v>68</v>
      </c>
      <c r="D8" s="351" t="e">
        <f t="shared" si="0"/>
        <v>#NAME?</v>
      </c>
      <c r="E8" s="352">
        <v>2280.5560770000002</v>
      </c>
      <c r="F8" s="353">
        <v>6485.3</v>
      </c>
      <c r="G8" s="351" t="e">
        <f t="shared" si="1"/>
        <v>#NAME?</v>
      </c>
      <c r="H8" s="351" t="e">
        <f t="shared" si="2"/>
        <v>#NAME?</v>
      </c>
      <c r="I8" s="351" t="e">
        <f t="shared" si="3"/>
        <v>#NAME?</v>
      </c>
      <c r="J8" s="351" t="e">
        <f t="shared" si="4"/>
        <v>#NAME?</v>
      </c>
      <c r="K8" s="359" t="e">
        <f t="shared" si="5"/>
        <v>#NAME?</v>
      </c>
    </row>
    <row r="9" spans="1:11" hidden="1">
      <c r="A9" s="355">
        <v>2019</v>
      </c>
      <c r="B9" s="355" t="s">
        <v>21</v>
      </c>
      <c r="C9" s="355" t="s">
        <v>69</v>
      </c>
      <c r="D9" s="355" t="e">
        <f t="shared" si="0"/>
        <v>#NAME?</v>
      </c>
      <c r="E9" s="356">
        <v>1976.813226</v>
      </c>
      <c r="F9" s="357">
        <v>3800.7579999999998</v>
      </c>
      <c r="G9" s="355" t="e">
        <f t="shared" si="1"/>
        <v>#NAME?</v>
      </c>
      <c r="H9" s="351" t="e">
        <f t="shared" si="2"/>
        <v>#NAME?</v>
      </c>
      <c r="I9" s="355" t="e">
        <f t="shared" si="3"/>
        <v>#NAME?</v>
      </c>
      <c r="J9" s="355" t="e">
        <f t="shared" si="4"/>
        <v>#NAME?</v>
      </c>
      <c r="K9" s="358" t="e">
        <f t="shared" si="5"/>
        <v>#NAME?</v>
      </c>
    </row>
    <row r="10" spans="1:11" hidden="1">
      <c r="A10" s="351">
        <v>2019</v>
      </c>
      <c r="B10" s="351" t="s">
        <v>21</v>
      </c>
      <c r="C10" s="351" t="s">
        <v>63</v>
      </c>
      <c r="D10" s="351" t="e">
        <f t="shared" si="0"/>
        <v>#NAME?</v>
      </c>
      <c r="E10" s="352">
        <v>16518.471443999999</v>
      </c>
      <c r="F10" s="353">
        <v>15494.900000000021</v>
      </c>
      <c r="G10" s="351" t="e">
        <f t="shared" si="1"/>
        <v>#NAME?</v>
      </c>
      <c r="H10" s="351" t="e">
        <f t="shared" si="2"/>
        <v>#NAME?</v>
      </c>
      <c r="I10" s="351" t="e">
        <f t="shared" si="3"/>
        <v>#NAME?</v>
      </c>
      <c r="J10" s="351" t="e">
        <f t="shared" si="4"/>
        <v>#NAME?</v>
      </c>
      <c r="K10" s="359" t="e">
        <f t="shared" si="5"/>
        <v>#NAME?</v>
      </c>
    </row>
    <row r="11" spans="1:11" hidden="1">
      <c r="A11" s="355">
        <v>2019</v>
      </c>
      <c r="B11" s="355" t="s">
        <v>21</v>
      </c>
      <c r="C11" s="355" t="s">
        <v>88</v>
      </c>
      <c r="D11" s="355" t="e">
        <f t="shared" si="0"/>
        <v>#NAME?</v>
      </c>
      <c r="E11" s="356">
        <v>1442.6582450000001</v>
      </c>
      <c r="F11" s="357">
        <v>3934.8969999999999</v>
      </c>
      <c r="G11" s="355" t="e">
        <f t="shared" si="1"/>
        <v>#NAME?</v>
      </c>
      <c r="H11" s="351" t="e">
        <f t="shared" si="2"/>
        <v>#NAME?</v>
      </c>
      <c r="I11" s="355" t="e">
        <f t="shared" si="3"/>
        <v>#NAME?</v>
      </c>
      <c r="J11" s="355" t="e">
        <f t="shared" si="4"/>
        <v>#NAME?</v>
      </c>
      <c r="K11" s="358" t="e">
        <f t="shared" si="5"/>
        <v>#NAME?</v>
      </c>
    </row>
    <row r="12" spans="1:11" hidden="1">
      <c r="A12" s="351">
        <v>2019</v>
      </c>
      <c r="B12" s="351" t="s">
        <v>21</v>
      </c>
      <c r="C12" s="351" t="s">
        <v>56</v>
      </c>
      <c r="D12" s="351" t="e">
        <f t="shared" si="0"/>
        <v>#NAME?</v>
      </c>
      <c r="E12" s="352">
        <v>11428.172086</v>
      </c>
      <c r="F12" s="353">
        <v>299103.19199999998</v>
      </c>
      <c r="G12" s="351" t="e">
        <f t="shared" si="1"/>
        <v>#NAME?</v>
      </c>
      <c r="H12" s="351" t="e">
        <f t="shared" si="2"/>
        <v>#NAME?</v>
      </c>
      <c r="I12" s="351" t="e">
        <f t="shared" si="3"/>
        <v>#NAME?</v>
      </c>
      <c r="J12" s="351" t="e">
        <f t="shared" si="4"/>
        <v>#NAME?</v>
      </c>
      <c r="K12" s="359" t="e">
        <f t="shared" si="5"/>
        <v>#NAME?</v>
      </c>
    </row>
    <row r="13" spans="1:11" hidden="1">
      <c r="A13" s="355">
        <v>2019</v>
      </c>
      <c r="B13" s="355" t="s">
        <v>21</v>
      </c>
      <c r="C13" s="355" t="s">
        <v>57</v>
      </c>
      <c r="D13" s="355" t="e">
        <f t="shared" si="0"/>
        <v>#NAME?</v>
      </c>
      <c r="E13" s="356">
        <v>116509.92266</v>
      </c>
      <c r="F13" s="357">
        <v>333275.712</v>
      </c>
      <c r="G13" s="355" t="e">
        <f t="shared" si="1"/>
        <v>#NAME?</v>
      </c>
      <c r="H13" s="351" t="e">
        <f t="shared" si="2"/>
        <v>#NAME?</v>
      </c>
      <c r="I13" s="355" t="e">
        <f t="shared" si="3"/>
        <v>#NAME?</v>
      </c>
      <c r="J13" s="355" t="e">
        <f t="shared" si="4"/>
        <v>#NAME?</v>
      </c>
      <c r="K13" s="358" t="e">
        <f t="shared" si="5"/>
        <v>#NAME?</v>
      </c>
    </row>
    <row r="14" spans="1:11" hidden="1">
      <c r="A14" s="351">
        <v>2019</v>
      </c>
      <c r="B14" s="351" t="s">
        <v>21</v>
      </c>
      <c r="C14" s="351" t="s">
        <v>58</v>
      </c>
      <c r="D14" s="351" t="e">
        <f t="shared" si="0"/>
        <v>#NAME?</v>
      </c>
      <c r="E14" s="352">
        <v>3218.571629</v>
      </c>
      <c r="F14" s="353">
        <v>15787.204</v>
      </c>
      <c r="G14" s="351" t="e">
        <f t="shared" si="1"/>
        <v>#NAME?</v>
      </c>
      <c r="H14" s="351" t="e">
        <f t="shared" si="2"/>
        <v>#NAME?</v>
      </c>
      <c r="I14" s="351" t="e">
        <f t="shared" si="3"/>
        <v>#NAME?</v>
      </c>
      <c r="J14" s="351" t="e">
        <f t="shared" si="4"/>
        <v>#NAME?</v>
      </c>
      <c r="K14" s="359" t="e">
        <f t="shared" si="5"/>
        <v>#NAME?</v>
      </c>
    </row>
    <row r="15" spans="1:11" hidden="1">
      <c r="A15" s="355">
        <v>2019</v>
      </c>
      <c r="B15" s="355" t="s">
        <v>21</v>
      </c>
      <c r="C15" s="355" t="s">
        <v>60</v>
      </c>
      <c r="D15" s="355" t="e">
        <f t="shared" si="0"/>
        <v>#NAME?</v>
      </c>
      <c r="E15" s="356">
        <v>8860.4136290000006</v>
      </c>
      <c r="F15" s="357">
        <v>24100.41</v>
      </c>
      <c r="G15" s="355" t="e">
        <f t="shared" si="1"/>
        <v>#NAME?</v>
      </c>
      <c r="H15" s="351" t="e">
        <f t="shared" si="2"/>
        <v>#NAME?</v>
      </c>
      <c r="I15" s="355" t="e">
        <f t="shared" si="3"/>
        <v>#NAME?</v>
      </c>
      <c r="J15" s="355" t="e">
        <f t="shared" si="4"/>
        <v>#NAME?</v>
      </c>
      <c r="K15" s="358" t="e">
        <f t="shared" si="5"/>
        <v>#NAME?</v>
      </c>
    </row>
    <row r="16" spans="1:11" hidden="1">
      <c r="A16" s="351">
        <v>2019</v>
      </c>
      <c r="B16" s="351" t="s">
        <v>21</v>
      </c>
      <c r="C16" s="351" t="s">
        <v>61</v>
      </c>
      <c r="D16" s="351" t="e">
        <f t="shared" si="0"/>
        <v>#NAME?</v>
      </c>
      <c r="E16" s="352">
        <v>6376.9864360000001</v>
      </c>
      <c r="F16" s="353">
        <v>25840.46</v>
      </c>
      <c r="G16" s="351" t="e">
        <f t="shared" si="1"/>
        <v>#NAME?</v>
      </c>
      <c r="H16" s="351" t="e">
        <f t="shared" si="2"/>
        <v>#NAME?</v>
      </c>
      <c r="I16" s="351" t="e">
        <f t="shared" si="3"/>
        <v>#NAME?</v>
      </c>
      <c r="J16" s="351" t="e">
        <f t="shared" si="4"/>
        <v>#NAME?</v>
      </c>
      <c r="K16" s="359" t="e">
        <f t="shared" si="5"/>
        <v>#NAME?</v>
      </c>
    </row>
    <row r="17" spans="1:11" hidden="1">
      <c r="A17" s="355">
        <v>2019</v>
      </c>
      <c r="B17" s="355" t="s">
        <v>21</v>
      </c>
      <c r="C17" s="355" t="s">
        <v>64</v>
      </c>
      <c r="D17" s="355" t="e">
        <f t="shared" si="0"/>
        <v>#NAME?</v>
      </c>
      <c r="E17" s="356">
        <v>1199.55612</v>
      </c>
      <c r="F17" s="357">
        <v>4417.72</v>
      </c>
      <c r="G17" s="355" t="e">
        <f t="shared" si="1"/>
        <v>#NAME?</v>
      </c>
      <c r="H17" s="351" t="e">
        <f t="shared" si="2"/>
        <v>#NAME?</v>
      </c>
      <c r="I17" s="355" t="e">
        <f t="shared" si="3"/>
        <v>#NAME?</v>
      </c>
      <c r="J17" s="355" t="e">
        <f t="shared" si="4"/>
        <v>#NAME?</v>
      </c>
      <c r="K17" s="358" t="e">
        <f t="shared" si="5"/>
        <v>#NAME?</v>
      </c>
    </row>
    <row r="18" spans="1:11" hidden="1">
      <c r="A18" s="351">
        <v>2019</v>
      </c>
      <c r="B18" s="351" t="s">
        <v>21</v>
      </c>
      <c r="C18" s="351" t="s">
        <v>67</v>
      </c>
      <c r="D18" s="351" t="e">
        <f t="shared" si="0"/>
        <v>#NAME?</v>
      </c>
      <c r="E18" s="352">
        <v>10798.858305</v>
      </c>
      <c r="F18" s="353">
        <v>18865.274000000001</v>
      </c>
      <c r="G18" s="351" t="e">
        <f t="shared" si="1"/>
        <v>#NAME?</v>
      </c>
      <c r="H18" s="351" t="e">
        <f t="shared" si="2"/>
        <v>#NAME?</v>
      </c>
      <c r="I18" s="351" t="e">
        <f t="shared" si="3"/>
        <v>#NAME?</v>
      </c>
      <c r="J18" s="351" t="e">
        <f t="shared" si="4"/>
        <v>#NAME?</v>
      </c>
      <c r="K18" s="359" t="e">
        <f t="shared" si="5"/>
        <v>#NAME?</v>
      </c>
    </row>
    <row r="19" spans="1:11" hidden="1">
      <c r="A19" s="355">
        <v>2019</v>
      </c>
      <c r="B19" s="355" t="s">
        <v>21</v>
      </c>
      <c r="C19" s="355" t="s">
        <v>70</v>
      </c>
      <c r="D19" s="355" t="e">
        <f t="shared" si="0"/>
        <v>#NAME?</v>
      </c>
      <c r="E19" s="356">
        <v>3547.1086529999998</v>
      </c>
      <c r="F19" s="357">
        <v>10172</v>
      </c>
      <c r="G19" s="355" t="e">
        <f t="shared" si="1"/>
        <v>#NAME?</v>
      </c>
      <c r="H19" s="351" t="e">
        <f t="shared" si="2"/>
        <v>#NAME?</v>
      </c>
      <c r="I19" s="355" t="e">
        <f t="shared" si="3"/>
        <v>#NAME?</v>
      </c>
      <c r="J19" s="355" t="e">
        <f t="shared" si="4"/>
        <v>#NAME?</v>
      </c>
      <c r="K19" s="358" t="e">
        <f t="shared" si="5"/>
        <v>#NAME?</v>
      </c>
    </row>
    <row r="20" spans="1:11" hidden="1">
      <c r="A20" s="351">
        <v>2019</v>
      </c>
      <c r="B20" s="351" t="s">
        <v>21</v>
      </c>
      <c r="C20" s="351" t="s">
        <v>71</v>
      </c>
      <c r="D20" s="351" t="e">
        <f t="shared" si="0"/>
        <v>#NAME?</v>
      </c>
      <c r="E20" s="352">
        <v>3175.316636</v>
      </c>
      <c r="F20" s="353">
        <v>8384.6</v>
      </c>
      <c r="G20" s="351" t="e">
        <f t="shared" si="1"/>
        <v>#NAME?</v>
      </c>
      <c r="H20" s="351" t="e">
        <f t="shared" si="2"/>
        <v>#NAME?</v>
      </c>
      <c r="I20" s="351" t="e">
        <f t="shared" si="3"/>
        <v>#NAME?</v>
      </c>
      <c r="J20" s="351" t="e">
        <f t="shared" si="4"/>
        <v>#NAME?</v>
      </c>
      <c r="K20" s="359" t="e">
        <f t="shared" si="5"/>
        <v>#NAME?</v>
      </c>
    </row>
    <row r="21" spans="1:11" hidden="1">
      <c r="A21" s="355">
        <v>2019</v>
      </c>
      <c r="B21" s="355" t="s">
        <v>21</v>
      </c>
      <c r="C21" s="355" t="s">
        <v>73</v>
      </c>
      <c r="D21" s="355" t="e">
        <f t="shared" si="0"/>
        <v>#NAME?</v>
      </c>
      <c r="E21" s="356">
        <v>3014.401715</v>
      </c>
      <c r="F21" s="357">
        <v>8295.2000000000007</v>
      </c>
      <c r="G21" s="355" t="e">
        <f t="shared" si="1"/>
        <v>#NAME?</v>
      </c>
      <c r="H21" s="351" t="e">
        <f t="shared" si="2"/>
        <v>#NAME?</v>
      </c>
      <c r="I21" s="355" t="e">
        <f t="shared" si="3"/>
        <v>#NAME?</v>
      </c>
      <c r="J21" s="355" t="e">
        <f t="shared" si="4"/>
        <v>#NAME?</v>
      </c>
      <c r="K21" s="358" t="e">
        <f t="shared" si="5"/>
        <v>#NAME?</v>
      </c>
    </row>
    <row r="22" spans="1:11" hidden="1">
      <c r="A22" s="351">
        <v>2019</v>
      </c>
      <c r="B22" s="351" t="s">
        <v>21</v>
      </c>
      <c r="C22" s="351" t="s">
        <v>74</v>
      </c>
      <c r="D22" s="351" t="e">
        <f t="shared" si="0"/>
        <v>#NAME?</v>
      </c>
      <c r="E22" s="352">
        <v>2262.2139029999998</v>
      </c>
      <c r="F22" s="353">
        <v>6151.62</v>
      </c>
      <c r="G22" s="351" t="e">
        <f t="shared" si="1"/>
        <v>#NAME?</v>
      </c>
      <c r="H22" s="351" t="e">
        <f t="shared" si="2"/>
        <v>#NAME?</v>
      </c>
      <c r="I22" s="351" t="e">
        <f t="shared" si="3"/>
        <v>#NAME?</v>
      </c>
      <c r="J22" s="351" t="e">
        <f t="shared" si="4"/>
        <v>#NAME?</v>
      </c>
      <c r="K22" s="359" t="e">
        <f t="shared" si="5"/>
        <v>#NAME?</v>
      </c>
    </row>
    <row r="23" spans="1:11" hidden="1">
      <c r="A23" s="355">
        <v>2019</v>
      </c>
      <c r="B23" s="355" t="s">
        <v>21</v>
      </c>
      <c r="C23" s="355" t="s">
        <v>75</v>
      </c>
      <c r="D23" s="355" t="e">
        <f t="shared" si="0"/>
        <v>#NAME?</v>
      </c>
      <c r="E23" s="356">
        <v>4042.412808</v>
      </c>
      <c r="F23" s="357">
        <v>11044.72</v>
      </c>
      <c r="G23" s="355" t="e">
        <f t="shared" si="1"/>
        <v>#NAME?</v>
      </c>
      <c r="H23" s="351" t="e">
        <f t="shared" si="2"/>
        <v>#NAME?</v>
      </c>
      <c r="I23" s="355" t="e">
        <f t="shared" si="3"/>
        <v>#NAME?</v>
      </c>
      <c r="J23" s="355" t="e">
        <f t="shared" si="4"/>
        <v>#NAME?</v>
      </c>
      <c r="K23" s="358" t="e">
        <f t="shared" si="5"/>
        <v>#NAME?</v>
      </c>
    </row>
    <row r="24" spans="1:11" hidden="1">
      <c r="A24" s="351">
        <v>2019</v>
      </c>
      <c r="B24" s="351" t="s">
        <v>21</v>
      </c>
      <c r="C24" s="351" t="s">
        <v>488</v>
      </c>
      <c r="D24" s="351" t="e">
        <f t="shared" si="0"/>
        <v>#NAME?</v>
      </c>
      <c r="E24" s="352">
        <v>197.23965999999999</v>
      </c>
      <c r="F24" s="353">
        <v>848.26300000000003</v>
      </c>
      <c r="G24" s="351" t="e">
        <f t="shared" si="1"/>
        <v>#NAME?</v>
      </c>
      <c r="H24" s="351" t="e">
        <f t="shared" si="2"/>
        <v>#NAME?</v>
      </c>
      <c r="I24" s="351" t="e">
        <f t="shared" si="3"/>
        <v>#NAME?</v>
      </c>
      <c r="J24" s="351" t="e">
        <f t="shared" si="4"/>
        <v>#NAME?</v>
      </c>
      <c r="K24" s="359" t="e">
        <f t="shared" si="5"/>
        <v>#NAME?</v>
      </c>
    </row>
    <row r="25" spans="1:11" hidden="1">
      <c r="A25" s="355">
        <v>2019</v>
      </c>
      <c r="B25" s="355" t="s">
        <v>21</v>
      </c>
      <c r="C25" s="355" t="s">
        <v>489</v>
      </c>
      <c r="D25" s="355" t="e">
        <f t="shared" si="0"/>
        <v>#NAME?</v>
      </c>
      <c r="E25" s="356">
        <v>4462.3063689999999</v>
      </c>
      <c r="F25" s="357">
        <v>11960.75</v>
      </c>
      <c r="G25" s="355" t="e">
        <f t="shared" si="1"/>
        <v>#NAME?</v>
      </c>
      <c r="H25" s="351" t="e">
        <f t="shared" si="2"/>
        <v>#NAME?</v>
      </c>
      <c r="I25" s="355" t="e">
        <f t="shared" si="3"/>
        <v>#NAME?</v>
      </c>
      <c r="J25" s="355" t="e">
        <f t="shared" si="4"/>
        <v>#NAME?</v>
      </c>
      <c r="K25" s="358" t="e">
        <f t="shared" si="5"/>
        <v>#NAME?</v>
      </c>
    </row>
    <row r="26" spans="1:11" hidden="1">
      <c r="A26" s="351">
        <v>2019</v>
      </c>
      <c r="B26" s="351" t="s">
        <v>21</v>
      </c>
      <c r="C26" s="351" t="s">
        <v>86</v>
      </c>
      <c r="D26" s="351" t="e">
        <f t="shared" si="0"/>
        <v>#NAME?</v>
      </c>
      <c r="E26" s="352">
        <v>1675.45633</v>
      </c>
      <c r="F26" s="353">
        <v>4475.62</v>
      </c>
      <c r="G26" s="351" t="e">
        <f t="shared" si="1"/>
        <v>#NAME?</v>
      </c>
      <c r="H26" s="351" t="e">
        <f t="shared" si="2"/>
        <v>#NAME?</v>
      </c>
      <c r="I26" s="351" t="e">
        <f t="shared" si="3"/>
        <v>#NAME?</v>
      </c>
      <c r="J26" s="351" t="e">
        <f t="shared" si="4"/>
        <v>#NAME?</v>
      </c>
      <c r="K26" s="359" t="e">
        <f t="shared" si="5"/>
        <v>#NAME?</v>
      </c>
    </row>
    <row r="27" spans="1:11" hidden="1">
      <c r="A27" s="355">
        <v>2019</v>
      </c>
      <c r="B27" s="355" t="s">
        <v>21</v>
      </c>
      <c r="C27" s="355" t="s">
        <v>62</v>
      </c>
      <c r="D27" s="355" t="e">
        <f t="shared" si="0"/>
        <v>#NAME?</v>
      </c>
      <c r="E27" s="356">
        <v>6625.1065917999995</v>
      </c>
      <c r="F27" s="357">
        <v>6135.7695400000011</v>
      </c>
      <c r="G27" s="355" t="e">
        <f t="shared" si="1"/>
        <v>#NAME?</v>
      </c>
      <c r="H27" s="351" t="e">
        <f t="shared" si="2"/>
        <v>#NAME?</v>
      </c>
      <c r="I27" s="355" t="e">
        <f t="shared" si="3"/>
        <v>#NAME?</v>
      </c>
      <c r="J27" s="355" t="e">
        <f t="shared" si="4"/>
        <v>#NAME?</v>
      </c>
      <c r="K27" s="358" t="e">
        <f t="shared" si="5"/>
        <v>#NAME?</v>
      </c>
    </row>
    <row r="28" spans="1:11" hidden="1">
      <c r="A28" s="351">
        <v>2019</v>
      </c>
      <c r="B28" s="351" t="s">
        <v>21</v>
      </c>
      <c r="C28" s="351" t="s">
        <v>72</v>
      </c>
      <c r="D28" s="351" t="e">
        <f t="shared" si="0"/>
        <v>#NAME?</v>
      </c>
      <c r="E28" s="352">
        <v>1668.3510799999999</v>
      </c>
      <c r="F28" s="353">
        <v>4043.05</v>
      </c>
      <c r="G28" s="351" t="e">
        <f t="shared" si="1"/>
        <v>#NAME?</v>
      </c>
      <c r="H28" s="351" t="e">
        <f t="shared" si="2"/>
        <v>#NAME?</v>
      </c>
      <c r="I28" s="351" t="e">
        <f t="shared" si="3"/>
        <v>#NAME?</v>
      </c>
      <c r="J28" s="351" t="e">
        <f t="shared" si="4"/>
        <v>#NAME?</v>
      </c>
      <c r="K28" s="359" t="e">
        <f t="shared" si="5"/>
        <v>#NAME?</v>
      </c>
    </row>
    <row r="29" spans="1:11" hidden="1">
      <c r="A29" s="355">
        <v>2019</v>
      </c>
      <c r="B29" s="355" t="s">
        <v>21</v>
      </c>
      <c r="C29" s="355" t="s">
        <v>85</v>
      </c>
      <c r="D29" s="355" t="e">
        <f t="shared" si="0"/>
        <v>#NAME?</v>
      </c>
      <c r="E29" s="356">
        <v>3219.3786319999999</v>
      </c>
      <c r="F29" s="357">
        <v>7899.93</v>
      </c>
      <c r="G29" s="355" t="e">
        <f t="shared" si="1"/>
        <v>#NAME?</v>
      </c>
      <c r="H29" s="351" t="e">
        <f t="shared" si="2"/>
        <v>#NAME?</v>
      </c>
      <c r="I29" s="355" t="e">
        <f t="shared" si="3"/>
        <v>#NAME?</v>
      </c>
      <c r="J29" s="355" t="e">
        <f t="shared" si="4"/>
        <v>#NAME?</v>
      </c>
      <c r="K29" s="358" t="e">
        <f t="shared" si="5"/>
        <v>#NAME?</v>
      </c>
    </row>
    <row r="30" spans="1:11" hidden="1">
      <c r="A30" s="351">
        <v>2019</v>
      </c>
      <c r="B30" s="351" t="s">
        <v>21</v>
      </c>
      <c r="C30" s="351" t="s">
        <v>513</v>
      </c>
      <c r="D30" s="351" t="e">
        <f t="shared" si="0"/>
        <v>#NAME?</v>
      </c>
      <c r="E30" s="352">
        <v>1650.148271</v>
      </c>
      <c r="F30" s="353">
        <v>4049.9740000000002</v>
      </c>
      <c r="G30" s="351" t="e">
        <f t="shared" si="1"/>
        <v>#NAME?</v>
      </c>
      <c r="H30" s="351" t="e">
        <f t="shared" si="2"/>
        <v>#NAME?</v>
      </c>
      <c r="I30" s="351" t="e">
        <f t="shared" si="3"/>
        <v>#NAME?</v>
      </c>
      <c r="J30" s="351" t="e">
        <f t="shared" si="4"/>
        <v>#NAME?</v>
      </c>
      <c r="K30" s="359" t="e">
        <f t="shared" si="5"/>
        <v>#NAME?</v>
      </c>
    </row>
    <row r="31" spans="1:11" hidden="1">
      <c r="A31" s="355">
        <v>2019</v>
      </c>
      <c r="B31" s="355" t="s">
        <v>21</v>
      </c>
      <c r="C31" s="355" t="s">
        <v>15</v>
      </c>
      <c r="D31" s="355" t="e">
        <f t="shared" si="0"/>
        <v>#NAME?</v>
      </c>
      <c r="E31" s="356">
        <v>2520.316296</v>
      </c>
      <c r="F31" s="357">
        <v>6063.74</v>
      </c>
      <c r="G31" s="355" t="e">
        <f t="shared" si="1"/>
        <v>#NAME?</v>
      </c>
      <c r="H31" s="351" t="e">
        <f t="shared" si="2"/>
        <v>#NAME?</v>
      </c>
      <c r="I31" s="355" t="e">
        <f t="shared" si="3"/>
        <v>#NAME?</v>
      </c>
      <c r="J31" s="355" t="e">
        <f t="shared" si="4"/>
        <v>#NAME?</v>
      </c>
      <c r="K31" s="358" t="e">
        <f t="shared" si="5"/>
        <v>#NAME?</v>
      </c>
    </row>
    <row r="32" spans="1:11" hidden="1">
      <c r="A32" s="351">
        <v>2019</v>
      </c>
      <c r="B32" s="351" t="s">
        <v>21</v>
      </c>
      <c r="C32" s="351" t="s">
        <v>79</v>
      </c>
      <c r="D32" s="351" t="e">
        <f t="shared" si="0"/>
        <v>#NAME?</v>
      </c>
      <c r="E32" s="352">
        <v>349.32455900000002</v>
      </c>
      <c r="F32" s="353">
        <v>1142.7226308564525</v>
      </c>
      <c r="G32" s="351" t="e">
        <f t="shared" si="1"/>
        <v>#NAME?</v>
      </c>
      <c r="H32" s="351" t="e">
        <f t="shared" si="2"/>
        <v>#NAME?</v>
      </c>
      <c r="I32" s="351" t="e">
        <f t="shared" si="3"/>
        <v>#NAME?</v>
      </c>
      <c r="J32" s="351" t="e">
        <f t="shared" si="4"/>
        <v>#NAME?</v>
      </c>
      <c r="K32" s="359" t="e">
        <f t="shared" si="5"/>
        <v>#NAME?</v>
      </c>
    </row>
    <row r="33" spans="1:11" hidden="1">
      <c r="A33" s="355">
        <v>2019</v>
      </c>
      <c r="B33" s="355" t="s">
        <v>21</v>
      </c>
      <c r="C33" s="355" t="s">
        <v>511</v>
      </c>
      <c r="D33" s="355" t="e">
        <f t="shared" ref="D33:D64" si="6">VLOOKUP($C33,Trans_Source,2,FALSE)</f>
        <v>#NAME?</v>
      </c>
      <c r="E33" s="356">
        <v>32833.947382999999</v>
      </c>
      <c r="F33" s="357">
        <v>0</v>
      </c>
      <c r="G33" s="355" t="e">
        <f t="shared" ref="G33:G96" si="7">VLOOKUP(C33,Trans_Source,3,FALSE)</f>
        <v>#NAME?</v>
      </c>
      <c r="H33" s="351" t="e">
        <f t="shared" si="2"/>
        <v>#NAME?</v>
      </c>
      <c r="I33" s="355" t="e">
        <f t="shared" ref="I33:I96" si="8">IF(Trans_Pur_Tech&lt;&gt;"Imports","Domestic","Imports")</f>
        <v>#NAME?</v>
      </c>
      <c r="J33" s="355" t="e">
        <f t="shared" ref="J33:J96" si="9">VLOOKUP($C33,Trans_Source,4,FALSE)</f>
        <v>#NAME?</v>
      </c>
      <c r="K33" s="358" t="e">
        <f t="shared" ref="K33:K96" si="10">RIGHT(G33,2)</f>
        <v>#NAME?</v>
      </c>
    </row>
    <row r="34" spans="1:11" hidden="1">
      <c r="A34" s="351">
        <v>2019</v>
      </c>
      <c r="B34" s="351" t="s">
        <v>21</v>
      </c>
      <c r="C34" s="351" t="s">
        <v>496</v>
      </c>
      <c r="D34" s="351" t="e">
        <f t="shared" si="6"/>
        <v>#NAME?</v>
      </c>
      <c r="E34" s="352">
        <v>1738.900288</v>
      </c>
      <c r="F34" s="353">
        <v>4837.4989999999998</v>
      </c>
      <c r="G34" s="351" t="e">
        <f t="shared" si="7"/>
        <v>#NAME?</v>
      </c>
      <c r="H34" s="351" t="e">
        <f t="shared" si="2"/>
        <v>#NAME?</v>
      </c>
      <c r="I34" s="351" t="e">
        <f t="shared" si="8"/>
        <v>#NAME?</v>
      </c>
      <c r="J34" s="351" t="e">
        <f t="shared" si="9"/>
        <v>#NAME?</v>
      </c>
      <c r="K34" s="359" t="e">
        <f t="shared" si="10"/>
        <v>#NAME?</v>
      </c>
    </row>
    <row r="35" spans="1:11" hidden="1">
      <c r="A35" s="355">
        <v>2019</v>
      </c>
      <c r="B35" s="355" t="s">
        <v>8</v>
      </c>
      <c r="C35" s="355" t="s">
        <v>59</v>
      </c>
      <c r="D35" s="355" t="e">
        <f t="shared" si="6"/>
        <v>#NAME?</v>
      </c>
      <c r="E35" s="356">
        <v>260.249122</v>
      </c>
      <c r="F35" s="357">
        <v>3076.3760000000002</v>
      </c>
      <c r="G35" s="355" t="e">
        <f t="shared" si="7"/>
        <v>#NAME?</v>
      </c>
      <c r="H35" s="351" t="e">
        <f t="shared" si="2"/>
        <v>#NAME?</v>
      </c>
      <c r="I35" s="355" t="e">
        <f t="shared" si="8"/>
        <v>#NAME?</v>
      </c>
      <c r="J35" s="355" t="e">
        <f t="shared" si="9"/>
        <v>#NAME?</v>
      </c>
      <c r="K35" s="358" t="e">
        <f t="shared" si="10"/>
        <v>#NAME?</v>
      </c>
    </row>
    <row r="36" spans="1:11" hidden="1">
      <c r="A36" s="351">
        <v>2019</v>
      </c>
      <c r="B36" s="351" t="s">
        <v>8</v>
      </c>
      <c r="C36" s="351" t="s">
        <v>76</v>
      </c>
      <c r="D36" s="351" t="e">
        <f t="shared" si="6"/>
        <v>#NAME?</v>
      </c>
      <c r="E36" s="352">
        <v>5678.5047789999999</v>
      </c>
      <c r="F36" s="353">
        <v>15009.36</v>
      </c>
      <c r="G36" s="351" t="e">
        <f t="shared" si="7"/>
        <v>#NAME?</v>
      </c>
      <c r="H36" s="351" t="e">
        <f t="shared" si="2"/>
        <v>#NAME?</v>
      </c>
      <c r="I36" s="351" t="e">
        <f t="shared" si="8"/>
        <v>#NAME?</v>
      </c>
      <c r="J36" s="351" t="e">
        <f t="shared" si="9"/>
        <v>#NAME?</v>
      </c>
      <c r="K36" s="359" t="e">
        <f t="shared" si="10"/>
        <v>#NAME?</v>
      </c>
    </row>
    <row r="37" spans="1:11" hidden="1">
      <c r="A37" s="355">
        <v>2019</v>
      </c>
      <c r="B37" s="355" t="s">
        <v>8</v>
      </c>
      <c r="C37" s="355" t="s">
        <v>84</v>
      </c>
      <c r="D37" s="355" t="e">
        <f t="shared" si="6"/>
        <v>#NAME?</v>
      </c>
      <c r="E37" s="356">
        <v>991.997568</v>
      </c>
      <c r="F37" s="357">
        <v>2454.84</v>
      </c>
      <c r="G37" s="355" t="e">
        <f t="shared" si="7"/>
        <v>#NAME?</v>
      </c>
      <c r="H37" s="351" t="e">
        <f t="shared" si="2"/>
        <v>#NAME?</v>
      </c>
      <c r="I37" s="355" t="e">
        <f t="shared" si="8"/>
        <v>#NAME?</v>
      </c>
      <c r="J37" s="355" t="e">
        <f t="shared" si="9"/>
        <v>#NAME?</v>
      </c>
      <c r="K37" s="358" t="e">
        <f t="shared" si="10"/>
        <v>#NAME?</v>
      </c>
    </row>
    <row r="38" spans="1:11" hidden="1">
      <c r="A38" s="351">
        <v>2019</v>
      </c>
      <c r="B38" s="351" t="s">
        <v>8</v>
      </c>
      <c r="C38" s="351" t="s">
        <v>87</v>
      </c>
      <c r="D38" s="351" t="e">
        <f t="shared" si="6"/>
        <v>#NAME?</v>
      </c>
      <c r="E38" s="352">
        <v>30940.058962999999</v>
      </c>
      <c r="F38" s="353">
        <v>200337.99700000003</v>
      </c>
      <c r="G38" s="351" t="e">
        <f t="shared" si="7"/>
        <v>#NAME?</v>
      </c>
      <c r="H38" s="351" t="e">
        <f t="shared" si="2"/>
        <v>#NAME?</v>
      </c>
      <c r="I38" s="351" t="e">
        <f t="shared" si="8"/>
        <v>#NAME?</v>
      </c>
      <c r="J38" s="351" t="e">
        <f t="shared" si="9"/>
        <v>#NAME?</v>
      </c>
      <c r="K38" s="359" t="e">
        <f t="shared" si="10"/>
        <v>#NAME?</v>
      </c>
    </row>
    <row r="39" spans="1:11" hidden="1">
      <c r="A39" s="355">
        <v>2019</v>
      </c>
      <c r="B39" s="355" t="s">
        <v>8</v>
      </c>
      <c r="C39" s="355" t="s">
        <v>58</v>
      </c>
      <c r="D39" s="355" t="e">
        <f t="shared" si="6"/>
        <v>#NAME?</v>
      </c>
      <c r="E39" s="356">
        <v>2886.677999</v>
      </c>
      <c r="F39" s="357">
        <v>14175.936</v>
      </c>
      <c r="G39" s="355" t="e">
        <f t="shared" si="7"/>
        <v>#NAME?</v>
      </c>
      <c r="H39" s="351" t="e">
        <f t="shared" si="2"/>
        <v>#NAME?</v>
      </c>
      <c r="I39" s="355" t="e">
        <f t="shared" si="8"/>
        <v>#NAME?</v>
      </c>
      <c r="J39" s="355" t="e">
        <f t="shared" si="9"/>
        <v>#NAME?</v>
      </c>
      <c r="K39" s="358" t="e">
        <f t="shared" si="10"/>
        <v>#NAME?</v>
      </c>
    </row>
    <row r="40" spans="1:11" hidden="1">
      <c r="A40" s="351">
        <v>2019</v>
      </c>
      <c r="B40" s="351" t="s">
        <v>8</v>
      </c>
      <c r="C40" s="351" t="s">
        <v>65</v>
      </c>
      <c r="D40" s="351" t="e">
        <f t="shared" si="6"/>
        <v>#NAME?</v>
      </c>
      <c r="E40" s="352">
        <v>13165.697155</v>
      </c>
      <c r="F40" s="353">
        <v>37187.953199999953</v>
      </c>
      <c r="G40" s="351" t="e">
        <f t="shared" si="7"/>
        <v>#NAME?</v>
      </c>
      <c r="H40" s="351" t="e">
        <f t="shared" si="2"/>
        <v>#NAME?</v>
      </c>
      <c r="I40" s="351" t="e">
        <f t="shared" si="8"/>
        <v>#NAME?</v>
      </c>
      <c r="J40" s="351" t="e">
        <f t="shared" si="9"/>
        <v>#NAME?</v>
      </c>
      <c r="K40" s="359" t="e">
        <f t="shared" si="10"/>
        <v>#NAME?</v>
      </c>
    </row>
    <row r="41" spans="1:11" hidden="1">
      <c r="A41" s="355">
        <v>2019</v>
      </c>
      <c r="B41" s="355" t="s">
        <v>8</v>
      </c>
      <c r="C41" s="355" t="s">
        <v>66</v>
      </c>
      <c r="D41" s="355" t="e">
        <f t="shared" si="6"/>
        <v>#NAME?</v>
      </c>
      <c r="E41" s="356">
        <v>804.29182500000002</v>
      </c>
      <c r="F41" s="357">
        <v>2674</v>
      </c>
      <c r="G41" s="355" t="e">
        <f t="shared" si="7"/>
        <v>#NAME?</v>
      </c>
      <c r="H41" s="351" t="e">
        <f t="shared" si="2"/>
        <v>#NAME?</v>
      </c>
      <c r="I41" s="355" t="e">
        <f t="shared" si="8"/>
        <v>#NAME?</v>
      </c>
      <c r="J41" s="355" t="e">
        <f t="shared" si="9"/>
        <v>#NAME?</v>
      </c>
      <c r="K41" s="358" t="e">
        <f t="shared" si="10"/>
        <v>#NAME?</v>
      </c>
    </row>
    <row r="42" spans="1:11" hidden="1">
      <c r="A42" s="351">
        <v>2019</v>
      </c>
      <c r="B42" s="351" t="s">
        <v>8</v>
      </c>
      <c r="C42" s="351" t="s">
        <v>61</v>
      </c>
      <c r="D42" s="351" t="e">
        <f t="shared" si="6"/>
        <v>#NAME?</v>
      </c>
      <c r="E42" s="352">
        <v>4901.5330350000004</v>
      </c>
      <c r="F42" s="353">
        <v>19823.71</v>
      </c>
      <c r="G42" s="351" t="e">
        <f t="shared" si="7"/>
        <v>#NAME?</v>
      </c>
      <c r="H42" s="351" t="e">
        <f t="shared" si="2"/>
        <v>#NAME?</v>
      </c>
      <c r="I42" s="351" t="e">
        <f t="shared" si="8"/>
        <v>#NAME?</v>
      </c>
      <c r="J42" s="351" t="e">
        <f t="shared" si="9"/>
        <v>#NAME?</v>
      </c>
      <c r="K42" s="359" t="e">
        <f t="shared" si="10"/>
        <v>#NAME?</v>
      </c>
    </row>
    <row r="43" spans="1:11" hidden="1">
      <c r="A43" s="355">
        <v>2019</v>
      </c>
      <c r="B43" s="355" t="s">
        <v>8</v>
      </c>
      <c r="C43" s="355" t="s">
        <v>60</v>
      </c>
      <c r="D43" s="355" t="e">
        <f t="shared" si="6"/>
        <v>#NAME?</v>
      </c>
      <c r="E43" s="356">
        <v>5228.9435240000003</v>
      </c>
      <c r="F43" s="357">
        <v>15386.53</v>
      </c>
      <c r="G43" s="355" t="e">
        <f t="shared" si="7"/>
        <v>#NAME?</v>
      </c>
      <c r="H43" s="351" t="e">
        <f t="shared" si="2"/>
        <v>#NAME?</v>
      </c>
      <c r="I43" s="355" t="e">
        <f t="shared" si="8"/>
        <v>#NAME?</v>
      </c>
      <c r="J43" s="355" t="e">
        <f t="shared" si="9"/>
        <v>#NAME?</v>
      </c>
      <c r="K43" s="358" t="e">
        <f t="shared" si="10"/>
        <v>#NAME?</v>
      </c>
    </row>
    <row r="44" spans="1:11" hidden="1">
      <c r="A44" s="351">
        <v>2019</v>
      </c>
      <c r="B44" s="351" t="s">
        <v>8</v>
      </c>
      <c r="C44" s="351" t="s">
        <v>64</v>
      </c>
      <c r="D44" s="351" t="e">
        <f t="shared" si="6"/>
        <v>#NAME?</v>
      </c>
      <c r="E44" s="352">
        <v>995.99568299999999</v>
      </c>
      <c r="F44" s="353">
        <v>3369.36</v>
      </c>
      <c r="G44" s="351" t="e">
        <f t="shared" si="7"/>
        <v>#NAME?</v>
      </c>
      <c r="H44" s="351" t="e">
        <f t="shared" si="2"/>
        <v>#NAME?</v>
      </c>
      <c r="I44" s="351" t="e">
        <f t="shared" si="8"/>
        <v>#NAME?</v>
      </c>
      <c r="J44" s="351" t="e">
        <f t="shared" si="9"/>
        <v>#NAME?</v>
      </c>
      <c r="K44" s="359" t="e">
        <f t="shared" si="10"/>
        <v>#NAME?</v>
      </c>
    </row>
    <row r="45" spans="1:11" hidden="1">
      <c r="A45" s="355">
        <v>2019</v>
      </c>
      <c r="B45" s="355" t="s">
        <v>8</v>
      </c>
      <c r="C45" s="355" t="s">
        <v>67</v>
      </c>
      <c r="D45" s="355" t="e">
        <f t="shared" si="6"/>
        <v>#NAME?</v>
      </c>
      <c r="E45" s="356">
        <v>5446.0706689999997</v>
      </c>
      <c r="F45" s="357">
        <v>14563.248</v>
      </c>
      <c r="G45" s="355" t="e">
        <f t="shared" si="7"/>
        <v>#NAME?</v>
      </c>
      <c r="H45" s="351" t="e">
        <f t="shared" si="2"/>
        <v>#NAME?</v>
      </c>
      <c r="I45" s="355" t="e">
        <f t="shared" si="8"/>
        <v>#NAME?</v>
      </c>
      <c r="J45" s="355" t="e">
        <f t="shared" si="9"/>
        <v>#NAME?</v>
      </c>
      <c r="K45" s="358" t="e">
        <f t="shared" si="10"/>
        <v>#NAME?</v>
      </c>
    </row>
    <row r="46" spans="1:11" hidden="1">
      <c r="A46" s="351">
        <v>2019</v>
      </c>
      <c r="B46" s="351" t="s">
        <v>8</v>
      </c>
      <c r="C46" s="351" t="s">
        <v>68</v>
      </c>
      <c r="D46" s="351" t="e">
        <f t="shared" si="6"/>
        <v>#NAME?</v>
      </c>
      <c r="E46" s="352">
        <v>2404.196136</v>
      </c>
      <c r="F46" s="353">
        <v>6818.2</v>
      </c>
      <c r="G46" s="351" t="e">
        <f t="shared" si="7"/>
        <v>#NAME?</v>
      </c>
      <c r="H46" s="351" t="e">
        <f t="shared" si="2"/>
        <v>#NAME?</v>
      </c>
      <c r="I46" s="351" t="e">
        <f t="shared" si="8"/>
        <v>#NAME?</v>
      </c>
      <c r="J46" s="351" t="e">
        <f t="shared" si="9"/>
        <v>#NAME?</v>
      </c>
      <c r="K46" s="359" t="e">
        <f t="shared" si="10"/>
        <v>#NAME?</v>
      </c>
    </row>
    <row r="47" spans="1:11" hidden="1">
      <c r="A47" s="355">
        <v>2019</v>
      </c>
      <c r="B47" s="355" t="s">
        <v>8</v>
      </c>
      <c r="C47" s="355" t="s">
        <v>69</v>
      </c>
      <c r="D47" s="355" t="e">
        <f t="shared" si="6"/>
        <v>#NAME?</v>
      </c>
      <c r="E47" s="356">
        <v>1575.568565</v>
      </c>
      <c r="F47" s="357">
        <v>3832.3789999999999</v>
      </c>
      <c r="G47" s="355" t="e">
        <f t="shared" si="7"/>
        <v>#NAME?</v>
      </c>
      <c r="H47" s="351" t="e">
        <f t="shared" si="2"/>
        <v>#NAME?</v>
      </c>
      <c r="I47" s="355" t="e">
        <f t="shared" si="8"/>
        <v>#NAME?</v>
      </c>
      <c r="J47" s="355" t="e">
        <f t="shared" si="9"/>
        <v>#NAME?</v>
      </c>
      <c r="K47" s="358" t="e">
        <f t="shared" si="10"/>
        <v>#NAME?</v>
      </c>
    </row>
    <row r="48" spans="1:11" hidden="1">
      <c r="A48" s="351">
        <v>2019</v>
      </c>
      <c r="B48" s="351" t="s">
        <v>8</v>
      </c>
      <c r="C48" s="351" t="s">
        <v>70</v>
      </c>
      <c r="D48" s="351" t="e">
        <f t="shared" si="6"/>
        <v>#NAME?</v>
      </c>
      <c r="E48" s="352">
        <v>1903.1964399999999</v>
      </c>
      <c r="F48" s="353">
        <v>5067</v>
      </c>
      <c r="G48" s="351" t="e">
        <f t="shared" si="7"/>
        <v>#NAME?</v>
      </c>
      <c r="H48" s="351" t="e">
        <f t="shared" si="2"/>
        <v>#NAME?</v>
      </c>
      <c r="I48" s="351" t="e">
        <f t="shared" si="8"/>
        <v>#NAME?</v>
      </c>
      <c r="J48" s="351" t="e">
        <f t="shared" si="9"/>
        <v>#NAME?</v>
      </c>
      <c r="K48" s="359" t="e">
        <f t="shared" si="10"/>
        <v>#NAME?</v>
      </c>
    </row>
    <row r="49" spans="1:11" hidden="1">
      <c r="A49" s="355">
        <v>2019</v>
      </c>
      <c r="B49" s="355" t="s">
        <v>8</v>
      </c>
      <c r="C49" s="355" t="s">
        <v>71</v>
      </c>
      <c r="D49" s="355" t="e">
        <f t="shared" si="6"/>
        <v>#NAME?</v>
      </c>
      <c r="E49" s="356">
        <v>2618.7459490000001</v>
      </c>
      <c r="F49" s="357">
        <v>6915</v>
      </c>
      <c r="G49" s="355" t="e">
        <f t="shared" si="7"/>
        <v>#NAME?</v>
      </c>
      <c r="H49" s="351" t="e">
        <f t="shared" si="2"/>
        <v>#NAME?</v>
      </c>
      <c r="I49" s="355" t="e">
        <f t="shared" si="8"/>
        <v>#NAME?</v>
      </c>
      <c r="J49" s="355" t="e">
        <f t="shared" si="9"/>
        <v>#NAME?</v>
      </c>
      <c r="K49" s="358" t="e">
        <f t="shared" si="10"/>
        <v>#NAME?</v>
      </c>
    </row>
    <row r="50" spans="1:11" hidden="1">
      <c r="A50" s="351">
        <v>2019</v>
      </c>
      <c r="B50" s="351" t="s">
        <v>8</v>
      </c>
      <c r="C50" s="351" t="s">
        <v>72</v>
      </c>
      <c r="D50" s="351" t="e">
        <f t="shared" si="6"/>
        <v>#NAME?</v>
      </c>
      <c r="E50" s="352">
        <v>1586.546951</v>
      </c>
      <c r="F50" s="353">
        <v>3858.45</v>
      </c>
      <c r="G50" s="351" t="e">
        <f t="shared" si="7"/>
        <v>#NAME?</v>
      </c>
      <c r="H50" s="351" t="e">
        <f t="shared" si="2"/>
        <v>#NAME?</v>
      </c>
      <c r="I50" s="351" t="e">
        <f t="shared" si="8"/>
        <v>#NAME?</v>
      </c>
      <c r="J50" s="351" t="e">
        <f t="shared" si="9"/>
        <v>#NAME?</v>
      </c>
      <c r="K50" s="359" t="e">
        <f t="shared" si="10"/>
        <v>#NAME?</v>
      </c>
    </row>
    <row r="51" spans="1:11" hidden="1">
      <c r="A51" s="355">
        <v>2019</v>
      </c>
      <c r="B51" s="355" t="s">
        <v>8</v>
      </c>
      <c r="C51" s="355" t="s">
        <v>73</v>
      </c>
      <c r="D51" s="355" t="e">
        <f t="shared" si="6"/>
        <v>#NAME?</v>
      </c>
      <c r="E51" s="356">
        <v>2381.047928</v>
      </c>
      <c r="F51" s="357">
        <v>6540.1</v>
      </c>
      <c r="G51" s="355" t="e">
        <f t="shared" si="7"/>
        <v>#NAME?</v>
      </c>
      <c r="H51" s="351" t="e">
        <f t="shared" si="2"/>
        <v>#NAME?</v>
      </c>
      <c r="I51" s="355" t="e">
        <f t="shared" si="8"/>
        <v>#NAME?</v>
      </c>
      <c r="J51" s="355" t="e">
        <f t="shared" si="9"/>
        <v>#NAME?</v>
      </c>
      <c r="K51" s="358" t="e">
        <f t="shared" si="10"/>
        <v>#NAME?</v>
      </c>
    </row>
    <row r="52" spans="1:11" hidden="1">
      <c r="A52" s="351">
        <v>2019</v>
      </c>
      <c r="B52" s="351" t="s">
        <v>8</v>
      </c>
      <c r="C52" s="351" t="s">
        <v>75</v>
      </c>
      <c r="D52" s="351" t="e">
        <f t="shared" si="6"/>
        <v>#NAME?</v>
      </c>
      <c r="E52" s="352">
        <v>2932.841257</v>
      </c>
      <c r="F52" s="353">
        <v>7841.93</v>
      </c>
      <c r="G52" s="351" t="e">
        <f t="shared" si="7"/>
        <v>#NAME?</v>
      </c>
      <c r="H52" s="351" t="e">
        <f t="shared" si="2"/>
        <v>#NAME?</v>
      </c>
      <c r="I52" s="351" t="e">
        <f t="shared" si="8"/>
        <v>#NAME?</v>
      </c>
      <c r="J52" s="351" t="e">
        <f t="shared" si="9"/>
        <v>#NAME?</v>
      </c>
      <c r="K52" s="359" t="e">
        <f t="shared" si="10"/>
        <v>#NAME?</v>
      </c>
    </row>
    <row r="53" spans="1:11" hidden="1">
      <c r="A53" s="355">
        <v>2019</v>
      </c>
      <c r="B53" s="355" t="s">
        <v>8</v>
      </c>
      <c r="C53" s="355" t="s">
        <v>74</v>
      </c>
      <c r="D53" s="355" t="e">
        <f t="shared" si="6"/>
        <v>#NAME?</v>
      </c>
      <c r="E53" s="356">
        <v>1094.357062</v>
      </c>
      <c r="F53" s="357">
        <v>2971.4549999999999</v>
      </c>
      <c r="G53" s="355" t="e">
        <f t="shared" si="7"/>
        <v>#NAME?</v>
      </c>
      <c r="H53" s="351" t="e">
        <f t="shared" si="2"/>
        <v>#NAME?</v>
      </c>
      <c r="I53" s="355" t="e">
        <f t="shared" si="8"/>
        <v>#NAME?</v>
      </c>
      <c r="J53" s="355" t="e">
        <f t="shared" si="9"/>
        <v>#NAME?</v>
      </c>
      <c r="K53" s="358" t="e">
        <f t="shared" si="10"/>
        <v>#NAME?</v>
      </c>
    </row>
    <row r="54" spans="1:11" hidden="1">
      <c r="A54" s="351">
        <v>2019</v>
      </c>
      <c r="B54" s="351" t="s">
        <v>8</v>
      </c>
      <c r="C54" s="351" t="s">
        <v>85</v>
      </c>
      <c r="D54" s="351" t="e">
        <f t="shared" si="6"/>
        <v>#NAME?</v>
      </c>
      <c r="E54" s="352">
        <v>3073.9384690000002</v>
      </c>
      <c r="F54" s="353">
        <v>7526.24</v>
      </c>
      <c r="G54" s="351" t="e">
        <f t="shared" si="7"/>
        <v>#NAME?</v>
      </c>
      <c r="H54" s="351" t="e">
        <f t="shared" si="2"/>
        <v>#NAME?</v>
      </c>
      <c r="I54" s="351" t="e">
        <f t="shared" si="8"/>
        <v>#NAME?</v>
      </c>
      <c r="J54" s="351" t="e">
        <f t="shared" si="9"/>
        <v>#NAME?</v>
      </c>
      <c r="K54" s="359" t="e">
        <f t="shared" si="10"/>
        <v>#NAME?</v>
      </c>
    </row>
    <row r="55" spans="1:11" hidden="1">
      <c r="A55" s="355">
        <v>2019</v>
      </c>
      <c r="B55" s="355" t="s">
        <v>8</v>
      </c>
      <c r="C55" s="355" t="s">
        <v>86</v>
      </c>
      <c r="D55" s="355" t="e">
        <f t="shared" si="6"/>
        <v>#NAME?</v>
      </c>
      <c r="E55" s="356">
        <v>1454.804846</v>
      </c>
      <c r="F55" s="357">
        <v>3880.5540000000001</v>
      </c>
      <c r="G55" s="355" t="e">
        <f t="shared" si="7"/>
        <v>#NAME?</v>
      </c>
      <c r="H55" s="351" t="e">
        <f t="shared" si="2"/>
        <v>#NAME?</v>
      </c>
      <c r="I55" s="355" t="e">
        <f t="shared" si="8"/>
        <v>#NAME?</v>
      </c>
      <c r="J55" s="355" t="e">
        <f t="shared" si="9"/>
        <v>#NAME?</v>
      </c>
      <c r="K55" s="358" t="e">
        <f t="shared" si="10"/>
        <v>#NAME?</v>
      </c>
    </row>
    <row r="56" spans="1:11" hidden="1">
      <c r="A56" s="351">
        <v>2019</v>
      </c>
      <c r="B56" s="351" t="s">
        <v>8</v>
      </c>
      <c r="C56" s="351" t="s">
        <v>488</v>
      </c>
      <c r="D56" s="351" t="e">
        <f t="shared" si="6"/>
        <v>#NAME?</v>
      </c>
      <c r="E56" s="352">
        <v>4669.1254399999998</v>
      </c>
      <c r="F56" s="353">
        <v>1340.84</v>
      </c>
      <c r="G56" s="351" t="e">
        <f t="shared" si="7"/>
        <v>#NAME?</v>
      </c>
      <c r="H56" s="351" t="e">
        <f t="shared" si="2"/>
        <v>#NAME?</v>
      </c>
      <c r="I56" s="351" t="e">
        <f t="shared" si="8"/>
        <v>#NAME?</v>
      </c>
      <c r="J56" s="351" t="e">
        <f t="shared" si="9"/>
        <v>#NAME?</v>
      </c>
      <c r="K56" s="359" t="e">
        <f t="shared" si="10"/>
        <v>#NAME?</v>
      </c>
    </row>
    <row r="57" spans="1:11" hidden="1">
      <c r="A57" s="355">
        <v>2019</v>
      </c>
      <c r="B57" s="355" t="s">
        <v>8</v>
      </c>
      <c r="C57" s="355" t="s">
        <v>513</v>
      </c>
      <c r="D57" s="355" t="e">
        <f t="shared" si="6"/>
        <v>#NAME?</v>
      </c>
      <c r="E57" s="356">
        <v>1584.6086760000001</v>
      </c>
      <c r="F57" s="357">
        <v>3881.5520000000001</v>
      </c>
      <c r="G57" s="355" t="e">
        <f t="shared" si="7"/>
        <v>#NAME?</v>
      </c>
      <c r="H57" s="351" t="e">
        <f t="shared" si="2"/>
        <v>#NAME?</v>
      </c>
      <c r="I57" s="355" t="e">
        <f t="shared" si="8"/>
        <v>#NAME?</v>
      </c>
      <c r="J57" s="355" t="e">
        <f t="shared" si="9"/>
        <v>#NAME?</v>
      </c>
      <c r="K57" s="358" t="e">
        <f t="shared" si="10"/>
        <v>#NAME?</v>
      </c>
    </row>
    <row r="58" spans="1:11" hidden="1">
      <c r="A58" s="351">
        <v>2019</v>
      </c>
      <c r="B58" s="351" t="s">
        <v>8</v>
      </c>
      <c r="C58" s="351" t="s">
        <v>15</v>
      </c>
      <c r="D58" s="351" t="e">
        <f t="shared" si="6"/>
        <v>#NAME?</v>
      </c>
      <c r="E58" s="352">
        <v>1574.493232</v>
      </c>
      <c r="F58" s="353">
        <v>3033.6950000000002</v>
      </c>
      <c r="G58" s="351" t="e">
        <f t="shared" si="7"/>
        <v>#NAME?</v>
      </c>
      <c r="H58" s="351" t="e">
        <f t="shared" si="2"/>
        <v>#NAME?</v>
      </c>
      <c r="I58" s="351" t="e">
        <f t="shared" si="8"/>
        <v>#NAME?</v>
      </c>
      <c r="J58" s="351" t="e">
        <f t="shared" si="9"/>
        <v>#NAME?</v>
      </c>
      <c r="K58" s="359" t="e">
        <f t="shared" si="10"/>
        <v>#NAME?</v>
      </c>
    </row>
    <row r="59" spans="1:11" hidden="1">
      <c r="A59" s="355">
        <v>2019</v>
      </c>
      <c r="B59" s="355" t="s">
        <v>8</v>
      </c>
      <c r="C59" s="355" t="s">
        <v>79</v>
      </c>
      <c r="D59" s="355" t="e">
        <f t="shared" si="6"/>
        <v>#NAME?</v>
      </c>
      <c r="E59" s="356">
        <v>340.54038100000002</v>
      </c>
      <c r="F59" s="357">
        <v>1111.028</v>
      </c>
      <c r="G59" s="355" t="e">
        <f t="shared" si="7"/>
        <v>#NAME?</v>
      </c>
      <c r="H59" s="351" t="e">
        <f t="shared" si="2"/>
        <v>#NAME?</v>
      </c>
      <c r="I59" s="355" t="e">
        <f t="shared" si="8"/>
        <v>#NAME?</v>
      </c>
      <c r="J59" s="355" t="e">
        <f t="shared" si="9"/>
        <v>#NAME?</v>
      </c>
      <c r="K59" s="358" t="e">
        <f t="shared" si="10"/>
        <v>#NAME?</v>
      </c>
    </row>
    <row r="60" spans="1:11" hidden="1">
      <c r="A60" s="351">
        <v>2019</v>
      </c>
      <c r="B60" s="351" t="s">
        <v>8</v>
      </c>
      <c r="C60" s="351" t="s">
        <v>56</v>
      </c>
      <c r="D60" s="351" t="e">
        <f t="shared" si="6"/>
        <v>#NAME?</v>
      </c>
      <c r="E60" s="352">
        <v>11612.856252</v>
      </c>
      <c r="F60" s="353">
        <v>326262</v>
      </c>
      <c r="G60" s="351" t="e">
        <f t="shared" si="7"/>
        <v>#NAME?</v>
      </c>
      <c r="H60" s="351" t="e">
        <f t="shared" si="2"/>
        <v>#NAME?</v>
      </c>
      <c r="I60" s="351" t="e">
        <f t="shared" si="8"/>
        <v>#NAME?</v>
      </c>
      <c r="J60" s="351" t="e">
        <f t="shared" si="9"/>
        <v>#NAME?</v>
      </c>
      <c r="K60" s="359" t="e">
        <f t="shared" si="10"/>
        <v>#NAME?</v>
      </c>
    </row>
    <row r="61" spans="1:11" hidden="1">
      <c r="A61" s="355">
        <v>2019</v>
      </c>
      <c r="B61" s="355" t="s">
        <v>8</v>
      </c>
      <c r="C61" s="355" t="s">
        <v>57</v>
      </c>
      <c r="D61" s="355" t="e">
        <f t="shared" si="6"/>
        <v>#NAME?</v>
      </c>
      <c r="E61" s="356">
        <v>117567.091288</v>
      </c>
      <c r="F61" s="357">
        <v>364323.10399999999</v>
      </c>
      <c r="G61" s="355" t="e">
        <f t="shared" si="7"/>
        <v>#NAME?</v>
      </c>
      <c r="H61" s="351" t="e">
        <f t="shared" si="2"/>
        <v>#NAME?</v>
      </c>
      <c r="I61" s="355" t="e">
        <f t="shared" si="8"/>
        <v>#NAME?</v>
      </c>
      <c r="J61" s="355" t="e">
        <f t="shared" si="9"/>
        <v>#NAME?</v>
      </c>
      <c r="K61" s="358" t="e">
        <f t="shared" si="10"/>
        <v>#NAME?</v>
      </c>
    </row>
    <row r="62" spans="1:11" hidden="1">
      <c r="A62" s="351">
        <v>2019</v>
      </c>
      <c r="B62" s="351" t="s">
        <v>8</v>
      </c>
      <c r="C62" s="351" t="s">
        <v>63</v>
      </c>
      <c r="D62" s="351" t="e">
        <f t="shared" si="6"/>
        <v>#NAME?</v>
      </c>
      <c r="E62" s="352">
        <v>18080.303045000001</v>
      </c>
      <c r="F62" s="353">
        <v>17345.899999999998</v>
      </c>
      <c r="G62" s="351" t="e">
        <f t="shared" si="7"/>
        <v>#NAME?</v>
      </c>
      <c r="H62" s="351" t="e">
        <f t="shared" si="2"/>
        <v>#NAME?</v>
      </c>
      <c r="I62" s="351" t="e">
        <f t="shared" si="8"/>
        <v>#NAME?</v>
      </c>
      <c r="J62" s="351" t="e">
        <f t="shared" si="9"/>
        <v>#NAME?</v>
      </c>
      <c r="K62" s="359" t="e">
        <f t="shared" si="10"/>
        <v>#NAME?</v>
      </c>
    </row>
    <row r="63" spans="1:11" hidden="1">
      <c r="A63" s="355">
        <v>2019</v>
      </c>
      <c r="B63" s="355" t="s">
        <v>8</v>
      </c>
      <c r="C63" s="355" t="s">
        <v>62</v>
      </c>
      <c r="D63" s="355" t="e">
        <f t="shared" si="6"/>
        <v>#NAME?</v>
      </c>
      <c r="E63" s="356">
        <v>6539.2936529999997</v>
      </c>
      <c r="F63" s="357">
        <v>5329.7855599999994</v>
      </c>
      <c r="G63" s="355" t="e">
        <f t="shared" si="7"/>
        <v>#NAME?</v>
      </c>
      <c r="H63" s="351" t="e">
        <f t="shared" si="2"/>
        <v>#NAME?</v>
      </c>
      <c r="I63" s="355" t="e">
        <f t="shared" si="8"/>
        <v>#NAME?</v>
      </c>
      <c r="J63" s="355" t="e">
        <f t="shared" si="9"/>
        <v>#NAME?</v>
      </c>
      <c r="K63" s="358" t="e">
        <f t="shared" si="10"/>
        <v>#NAME?</v>
      </c>
    </row>
    <row r="64" spans="1:11" hidden="1">
      <c r="A64" s="351">
        <v>2019</v>
      </c>
      <c r="B64" s="351" t="s">
        <v>8</v>
      </c>
      <c r="C64" s="351" t="s">
        <v>88</v>
      </c>
      <c r="D64" s="351" t="e">
        <f t="shared" si="6"/>
        <v>#NAME?</v>
      </c>
      <c r="E64" s="352">
        <v>1131.572142</v>
      </c>
      <c r="F64" s="353">
        <v>3082.1239999999998</v>
      </c>
      <c r="G64" s="351" t="e">
        <f t="shared" si="7"/>
        <v>#NAME?</v>
      </c>
      <c r="H64" s="351" t="e">
        <f t="shared" si="2"/>
        <v>#NAME?</v>
      </c>
      <c r="I64" s="351" t="e">
        <f t="shared" si="8"/>
        <v>#NAME?</v>
      </c>
      <c r="J64" s="351" t="e">
        <f t="shared" si="9"/>
        <v>#NAME?</v>
      </c>
      <c r="K64" s="359" t="e">
        <f t="shared" si="10"/>
        <v>#NAME?</v>
      </c>
    </row>
    <row r="65" spans="1:11" hidden="1">
      <c r="A65" s="355">
        <v>2019</v>
      </c>
      <c r="B65" s="355" t="s">
        <v>8</v>
      </c>
      <c r="C65" s="355" t="s">
        <v>489</v>
      </c>
      <c r="D65" s="355" t="e">
        <f t="shared" ref="D65:D96" si="11">VLOOKUP($C65,Trans_Source,2,FALSE)</f>
        <v>#NAME?</v>
      </c>
      <c r="E65" s="356">
        <v>1305.942616</v>
      </c>
      <c r="F65" s="357">
        <v>3937.866</v>
      </c>
      <c r="G65" s="355" t="e">
        <f t="shared" si="7"/>
        <v>#NAME?</v>
      </c>
      <c r="H65" s="351" t="e">
        <f t="shared" si="2"/>
        <v>#NAME?</v>
      </c>
      <c r="I65" s="355" t="e">
        <f t="shared" si="8"/>
        <v>#NAME?</v>
      </c>
      <c r="J65" s="355" t="e">
        <f t="shared" si="9"/>
        <v>#NAME?</v>
      </c>
      <c r="K65" s="358" t="e">
        <f t="shared" si="10"/>
        <v>#NAME?</v>
      </c>
    </row>
    <row r="66" spans="1:11" hidden="1">
      <c r="A66" s="351">
        <v>2019</v>
      </c>
      <c r="B66" s="351" t="s">
        <v>19</v>
      </c>
      <c r="C66" s="351" t="s">
        <v>59</v>
      </c>
      <c r="D66" s="351" t="e">
        <f t="shared" si="11"/>
        <v>#NAME?</v>
      </c>
      <c r="E66" s="352">
        <v>260.74289700000003</v>
      </c>
      <c r="F66" s="353">
        <v>2956.1329999999998</v>
      </c>
      <c r="G66" s="351" t="e">
        <f t="shared" si="7"/>
        <v>#NAME?</v>
      </c>
      <c r="H66" s="351" t="e">
        <f t="shared" ref="H66:H129" si="12">CONCATENATE(A66,B66,G66)</f>
        <v>#NAME?</v>
      </c>
      <c r="I66" s="351" t="e">
        <f t="shared" si="8"/>
        <v>#NAME?</v>
      </c>
      <c r="J66" s="351" t="e">
        <f t="shared" si="9"/>
        <v>#NAME?</v>
      </c>
      <c r="K66" s="359" t="e">
        <f t="shared" si="10"/>
        <v>#NAME?</v>
      </c>
    </row>
    <row r="67" spans="1:11" hidden="1">
      <c r="A67" s="355">
        <v>2019</v>
      </c>
      <c r="B67" s="355" t="s">
        <v>19</v>
      </c>
      <c r="C67" s="355" t="s">
        <v>76</v>
      </c>
      <c r="D67" s="355" t="e">
        <f t="shared" si="11"/>
        <v>#NAME?</v>
      </c>
      <c r="E67" s="356">
        <v>3185.0407690000002</v>
      </c>
      <c r="F67" s="357">
        <v>7824.28</v>
      </c>
      <c r="G67" s="355" t="e">
        <f t="shared" si="7"/>
        <v>#NAME?</v>
      </c>
      <c r="H67" s="351" t="e">
        <f t="shared" si="12"/>
        <v>#NAME?</v>
      </c>
      <c r="I67" s="355" t="e">
        <f t="shared" si="8"/>
        <v>#NAME?</v>
      </c>
      <c r="J67" s="355" t="e">
        <f t="shared" si="9"/>
        <v>#NAME?</v>
      </c>
      <c r="K67" s="358" t="e">
        <f t="shared" si="10"/>
        <v>#NAME?</v>
      </c>
    </row>
    <row r="68" spans="1:11" hidden="1">
      <c r="A68" s="351">
        <v>2019</v>
      </c>
      <c r="B68" s="351" t="s">
        <v>19</v>
      </c>
      <c r="C68" s="351" t="s">
        <v>58</v>
      </c>
      <c r="D68" s="351" t="e">
        <f t="shared" si="11"/>
        <v>#NAME?</v>
      </c>
      <c r="E68" s="352">
        <v>3107.9637809999999</v>
      </c>
      <c r="F68" s="353">
        <v>15160.233</v>
      </c>
      <c r="G68" s="351" t="e">
        <f t="shared" si="7"/>
        <v>#NAME?</v>
      </c>
      <c r="H68" s="351" t="e">
        <f t="shared" si="12"/>
        <v>#NAME?</v>
      </c>
      <c r="I68" s="351" t="e">
        <f t="shared" si="8"/>
        <v>#NAME?</v>
      </c>
      <c r="J68" s="351" t="e">
        <f t="shared" si="9"/>
        <v>#NAME?</v>
      </c>
      <c r="K68" s="359" t="e">
        <f t="shared" si="10"/>
        <v>#NAME?</v>
      </c>
    </row>
    <row r="69" spans="1:11" hidden="1">
      <c r="A69" s="355">
        <v>2019</v>
      </c>
      <c r="B69" s="355" t="s">
        <v>19</v>
      </c>
      <c r="C69" s="355" t="s">
        <v>61</v>
      </c>
      <c r="D69" s="355" t="e">
        <f t="shared" si="11"/>
        <v>#NAME?</v>
      </c>
      <c r="E69" s="356">
        <v>3113.302725</v>
      </c>
      <c r="F69" s="357">
        <v>12480.54</v>
      </c>
      <c r="G69" s="355" t="e">
        <f t="shared" si="7"/>
        <v>#NAME?</v>
      </c>
      <c r="H69" s="351" t="e">
        <f t="shared" si="12"/>
        <v>#NAME?</v>
      </c>
      <c r="I69" s="355" t="e">
        <f t="shared" si="8"/>
        <v>#NAME?</v>
      </c>
      <c r="J69" s="355" t="e">
        <f t="shared" si="9"/>
        <v>#NAME?</v>
      </c>
      <c r="K69" s="358" t="e">
        <f t="shared" si="10"/>
        <v>#NAME?</v>
      </c>
    </row>
    <row r="70" spans="1:11" hidden="1">
      <c r="A70" s="351">
        <v>2019</v>
      </c>
      <c r="B70" s="351" t="s">
        <v>19</v>
      </c>
      <c r="C70" s="351" t="s">
        <v>60</v>
      </c>
      <c r="D70" s="351" t="e">
        <f t="shared" si="11"/>
        <v>#NAME?</v>
      </c>
      <c r="E70" s="352">
        <v>5653.2388680000004</v>
      </c>
      <c r="F70" s="353">
        <v>16628.560000000001</v>
      </c>
      <c r="G70" s="351" t="e">
        <f t="shared" si="7"/>
        <v>#NAME?</v>
      </c>
      <c r="H70" s="351" t="e">
        <f t="shared" si="12"/>
        <v>#NAME?</v>
      </c>
      <c r="I70" s="351" t="e">
        <f t="shared" si="8"/>
        <v>#NAME?</v>
      </c>
      <c r="J70" s="351" t="e">
        <f t="shared" si="9"/>
        <v>#NAME?</v>
      </c>
      <c r="K70" s="359" t="e">
        <f t="shared" si="10"/>
        <v>#NAME?</v>
      </c>
    </row>
    <row r="71" spans="1:11" hidden="1">
      <c r="A71" s="355">
        <v>2019</v>
      </c>
      <c r="B71" s="355" t="s">
        <v>19</v>
      </c>
      <c r="C71" s="355" t="s">
        <v>64</v>
      </c>
      <c r="D71" s="355" t="e">
        <f t="shared" si="11"/>
        <v>#NAME?</v>
      </c>
      <c r="E71" s="356">
        <v>981.49870999999996</v>
      </c>
      <c r="F71" s="357">
        <v>3291.11</v>
      </c>
      <c r="G71" s="355" t="e">
        <f t="shared" si="7"/>
        <v>#NAME?</v>
      </c>
      <c r="H71" s="351" t="e">
        <f t="shared" si="12"/>
        <v>#NAME?</v>
      </c>
      <c r="I71" s="355" t="e">
        <f t="shared" si="8"/>
        <v>#NAME?</v>
      </c>
      <c r="J71" s="355" t="e">
        <f t="shared" si="9"/>
        <v>#NAME?</v>
      </c>
      <c r="K71" s="358" t="e">
        <f t="shared" si="10"/>
        <v>#NAME?</v>
      </c>
    </row>
    <row r="72" spans="1:11" hidden="1">
      <c r="A72" s="351">
        <v>2019</v>
      </c>
      <c r="B72" s="351" t="s">
        <v>19</v>
      </c>
      <c r="C72" s="351" t="s">
        <v>67</v>
      </c>
      <c r="D72" s="351" t="e">
        <f t="shared" si="11"/>
        <v>#NAME?</v>
      </c>
      <c r="E72" s="352">
        <v>3794.3193569999999</v>
      </c>
      <c r="F72" s="353">
        <v>9557.4590000000007</v>
      </c>
      <c r="G72" s="351" t="e">
        <f t="shared" si="7"/>
        <v>#NAME?</v>
      </c>
      <c r="H72" s="351" t="e">
        <f t="shared" si="12"/>
        <v>#NAME?</v>
      </c>
      <c r="I72" s="351" t="e">
        <f t="shared" si="8"/>
        <v>#NAME?</v>
      </c>
      <c r="J72" s="351" t="e">
        <f t="shared" si="9"/>
        <v>#NAME?</v>
      </c>
      <c r="K72" s="359" t="e">
        <f t="shared" si="10"/>
        <v>#NAME?</v>
      </c>
    </row>
    <row r="73" spans="1:11" hidden="1">
      <c r="A73" s="355">
        <v>2019</v>
      </c>
      <c r="B73" s="355" t="s">
        <v>19</v>
      </c>
      <c r="C73" s="355" t="s">
        <v>70</v>
      </c>
      <c r="D73" s="355" t="e">
        <f t="shared" si="11"/>
        <v>#NAME?</v>
      </c>
      <c r="E73" s="356">
        <v>3179.6478080000002</v>
      </c>
      <c r="F73" s="357">
        <v>8824</v>
      </c>
      <c r="G73" s="355" t="e">
        <f t="shared" si="7"/>
        <v>#NAME?</v>
      </c>
      <c r="H73" s="351" t="e">
        <f t="shared" si="12"/>
        <v>#NAME?</v>
      </c>
      <c r="I73" s="355" t="e">
        <f t="shared" si="8"/>
        <v>#NAME?</v>
      </c>
      <c r="J73" s="355" t="e">
        <f t="shared" si="9"/>
        <v>#NAME?</v>
      </c>
      <c r="K73" s="358" t="e">
        <f t="shared" si="10"/>
        <v>#NAME?</v>
      </c>
    </row>
    <row r="74" spans="1:11" hidden="1">
      <c r="A74" s="351">
        <v>2019</v>
      </c>
      <c r="B74" s="351" t="s">
        <v>19</v>
      </c>
      <c r="C74" s="351" t="s">
        <v>71</v>
      </c>
      <c r="D74" s="351" t="e">
        <f t="shared" si="11"/>
        <v>#NAME?</v>
      </c>
      <c r="E74" s="352">
        <v>1858.3368929999999</v>
      </c>
      <c r="F74" s="353">
        <v>4228.8</v>
      </c>
      <c r="G74" s="351" t="e">
        <f t="shared" si="7"/>
        <v>#NAME?</v>
      </c>
      <c r="H74" s="351" t="e">
        <f t="shared" si="12"/>
        <v>#NAME?</v>
      </c>
      <c r="I74" s="351" t="e">
        <f t="shared" si="8"/>
        <v>#NAME?</v>
      </c>
      <c r="J74" s="351" t="e">
        <f t="shared" si="9"/>
        <v>#NAME?</v>
      </c>
      <c r="K74" s="359" t="e">
        <f t="shared" si="10"/>
        <v>#NAME?</v>
      </c>
    </row>
    <row r="75" spans="1:11" hidden="1">
      <c r="A75" s="355">
        <v>2019</v>
      </c>
      <c r="B75" s="355" t="s">
        <v>19</v>
      </c>
      <c r="C75" s="355" t="s">
        <v>72</v>
      </c>
      <c r="D75" s="355" t="e">
        <f t="shared" si="11"/>
        <v>#NAME?</v>
      </c>
      <c r="E75" s="356">
        <v>1523.6671200000001</v>
      </c>
      <c r="F75" s="357">
        <v>3694.75</v>
      </c>
      <c r="G75" s="355" t="e">
        <f t="shared" si="7"/>
        <v>#NAME?</v>
      </c>
      <c r="H75" s="351" t="e">
        <f t="shared" si="12"/>
        <v>#NAME?</v>
      </c>
      <c r="I75" s="355" t="e">
        <f t="shared" si="8"/>
        <v>#NAME?</v>
      </c>
      <c r="J75" s="355" t="e">
        <f t="shared" si="9"/>
        <v>#NAME?</v>
      </c>
      <c r="K75" s="358" t="e">
        <f t="shared" si="10"/>
        <v>#NAME?</v>
      </c>
    </row>
    <row r="76" spans="1:11" hidden="1">
      <c r="A76" s="351">
        <v>2019</v>
      </c>
      <c r="B76" s="351" t="s">
        <v>19</v>
      </c>
      <c r="C76" s="351" t="s">
        <v>73</v>
      </c>
      <c r="D76" s="351" t="e">
        <f t="shared" si="11"/>
        <v>#NAME?</v>
      </c>
      <c r="E76" s="352">
        <v>2300.6826879999999</v>
      </c>
      <c r="F76" s="353">
        <v>6264.2</v>
      </c>
      <c r="G76" s="351" t="e">
        <f t="shared" si="7"/>
        <v>#NAME?</v>
      </c>
      <c r="H76" s="351" t="e">
        <f t="shared" si="12"/>
        <v>#NAME?</v>
      </c>
      <c r="I76" s="351" t="e">
        <f t="shared" si="8"/>
        <v>#NAME?</v>
      </c>
      <c r="J76" s="351" t="e">
        <f t="shared" si="9"/>
        <v>#NAME?</v>
      </c>
      <c r="K76" s="359" t="e">
        <f t="shared" si="10"/>
        <v>#NAME?</v>
      </c>
    </row>
    <row r="77" spans="1:11" hidden="1">
      <c r="A77" s="355">
        <v>2019</v>
      </c>
      <c r="B77" s="355" t="s">
        <v>19</v>
      </c>
      <c r="C77" s="355" t="s">
        <v>75</v>
      </c>
      <c r="D77" s="355" t="e">
        <f t="shared" si="11"/>
        <v>#NAME?</v>
      </c>
      <c r="E77" s="356">
        <v>2301.8423779999998</v>
      </c>
      <c r="F77" s="357">
        <v>7238.67</v>
      </c>
      <c r="G77" s="355" t="e">
        <f t="shared" si="7"/>
        <v>#NAME?</v>
      </c>
      <c r="H77" s="351" t="e">
        <f t="shared" si="12"/>
        <v>#NAME?</v>
      </c>
      <c r="I77" s="355" t="e">
        <f t="shared" si="8"/>
        <v>#NAME?</v>
      </c>
      <c r="J77" s="355" t="e">
        <f t="shared" si="9"/>
        <v>#NAME?</v>
      </c>
      <c r="K77" s="358" t="e">
        <f t="shared" si="10"/>
        <v>#NAME?</v>
      </c>
    </row>
    <row r="78" spans="1:11" hidden="1">
      <c r="A78" s="351">
        <v>2019</v>
      </c>
      <c r="B78" s="351" t="s">
        <v>19</v>
      </c>
      <c r="C78" s="351" t="s">
        <v>74</v>
      </c>
      <c r="D78" s="351" t="e">
        <f t="shared" si="11"/>
        <v>#NAME?</v>
      </c>
      <c r="E78" s="352">
        <v>1175.302439</v>
      </c>
      <c r="F78" s="353">
        <v>3170.1170000000002</v>
      </c>
      <c r="G78" s="351" t="e">
        <f t="shared" si="7"/>
        <v>#NAME?</v>
      </c>
      <c r="H78" s="351" t="e">
        <f t="shared" si="12"/>
        <v>#NAME?</v>
      </c>
      <c r="I78" s="351" t="e">
        <f t="shared" si="8"/>
        <v>#NAME?</v>
      </c>
      <c r="J78" s="351" t="e">
        <f t="shared" si="9"/>
        <v>#NAME?</v>
      </c>
      <c r="K78" s="359" t="e">
        <f t="shared" si="10"/>
        <v>#NAME?</v>
      </c>
    </row>
    <row r="79" spans="1:11" hidden="1">
      <c r="A79" s="355">
        <v>2019</v>
      </c>
      <c r="B79" s="355" t="s">
        <v>19</v>
      </c>
      <c r="C79" s="355" t="s">
        <v>85</v>
      </c>
      <c r="D79" s="355" t="e">
        <f t="shared" si="11"/>
        <v>#NAME?</v>
      </c>
      <c r="E79" s="356">
        <v>3158.1143590000001</v>
      </c>
      <c r="F79" s="357">
        <v>7677.28</v>
      </c>
      <c r="G79" s="355" t="e">
        <f t="shared" si="7"/>
        <v>#NAME?</v>
      </c>
      <c r="H79" s="351" t="e">
        <f t="shared" si="12"/>
        <v>#NAME?</v>
      </c>
      <c r="I79" s="355" t="e">
        <f t="shared" si="8"/>
        <v>#NAME?</v>
      </c>
      <c r="J79" s="355" t="e">
        <f t="shared" si="9"/>
        <v>#NAME?</v>
      </c>
      <c r="K79" s="358" t="e">
        <f t="shared" si="10"/>
        <v>#NAME?</v>
      </c>
    </row>
    <row r="80" spans="1:11" hidden="1">
      <c r="A80" s="351">
        <v>2019</v>
      </c>
      <c r="B80" s="351" t="s">
        <v>19</v>
      </c>
      <c r="C80" s="351" t="s">
        <v>86</v>
      </c>
      <c r="D80" s="351" t="e">
        <f t="shared" si="11"/>
        <v>#NAME?</v>
      </c>
      <c r="E80" s="352">
        <v>947.85656800000004</v>
      </c>
      <c r="F80" s="353">
        <v>2503.886</v>
      </c>
      <c r="G80" s="351" t="e">
        <f t="shared" si="7"/>
        <v>#NAME?</v>
      </c>
      <c r="H80" s="351" t="e">
        <f t="shared" si="12"/>
        <v>#NAME?</v>
      </c>
      <c r="I80" s="351" t="e">
        <f t="shared" si="8"/>
        <v>#NAME?</v>
      </c>
      <c r="J80" s="351" t="e">
        <f t="shared" si="9"/>
        <v>#NAME?</v>
      </c>
      <c r="K80" s="359" t="e">
        <f t="shared" si="10"/>
        <v>#NAME?</v>
      </c>
    </row>
    <row r="81" spans="1:11" hidden="1">
      <c r="A81" s="355">
        <v>2019</v>
      </c>
      <c r="B81" s="355" t="s">
        <v>19</v>
      </c>
      <c r="C81" s="355" t="s">
        <v>513</v>
      </c>
      <c r="D81" s="355" t="e">
        <f t="shared" si="11"/>
        <v>#NAME?</v>
      </c>
      <c r="E81" s="356">
        <v>1870.3955599999999</v>
      </c>
      <c r="F81" s="357">
        <v>3860.123</v>
      </c>
      <c r="G81" s="355" t="e">
        <f t="shared" si="7"/>
        <v>#NAME?</v>
      </c>
      <c r="H81" s="351" t="e">
        <f t="shared" si="12"/>
        <v>#NAME?</v>
      </c>
      <c r="I81" s="355" t="e">
        <f t="shared" si="8"/>
        <v>#NAME?</v>
      </c>
      <c r="J81" s="355" t="e">
        <f t="shared" si="9"/>
        <v>#NAME?</v>
      </c>
      <c r="K81" s="358" t="e">
        <f t="shared" si="10"/>
        <v>#NAME?</v>
      </c>
    </row>
    <row r="82" spans="1:11" hidden="1">
      <c r="A82" s="351">
        <v>2019</v>
      </c>
      <c r="B82" s="351" t="s">
        <v>19</v>
      </c>
      <c r="C82" s="351" t="s">
        <v>15</v>
      </c>
      <c r="D82" s="351" t="e">
        <f t="shared" si="11"/>
        <v>#NAME?</v>
      </c>
      <c r="E82" s="352">
        <v>1183.832365</v>
      </c>
      <c r="F82" s="353">
        <v>1604.67</v>
      </c>
      <c r="G82" s="351" t="e">
        <f t="shared" si="7"/>
        <v>#NAME?</v>
      </c>
      <c r="H82" s="351" t="e">
        <f t="shared" si="12"/>
        <v>#NAME?</v>
      </c>
      <c r="I82" s="351" t="e">
        <f t="shared" si="8"/>
        <v>#NAME?</v>
      </c>
      <c r="J82" s="351" t="e">
        <f t="shared" si="9"/>
        <v>#NAME?</v>
      </c>
      <c r="K82" s="359" t="e">
        <f t="shared" si="10"/>
        <v>#NAME?</v>
      </c>
    </row>
    <row r="83" spans="1:11" hidden="1">
      <c r="A83" s="355">
        <v>2019</v>
      </c>
      <c r="B83" s="355" t="s">
        <v>19</v>
      </c>
      <c r="C83" s="355" t="s">
        <v>79</v>
      </c>
      <c r="D83" s="355" t="e">
        <f t="shared" si="11"/>
        <v>#NAME?</v>
      </c>
      <c r="E83" s="356">
        <v>325.21625</v>
      </c>
      <c r="F83" s="357">
        <v>1053.3028900000002</v>
      </c>
      <c r="G83" s="355" t="e">
        <f t="shared" si="7"/>
        <v>#NAME?</v>
      </c>
      <c r="H83" s="351" t="e">
        <f t="shared" si="12"/>
        <v>#NAME?</v>
      </c>
      <c r="I83" s="355" t="e">
        <f t="shared" si="8"/>
        <v>#NAME?</v>
      </c>
      <c r="J83" s="355" t="e">
        <f t="shared" si="9"/>
        <v>#NAME?</v>
      </c>
      <c r="K83" s="358" t="e">
        <f t="shared" si="10"/>
        <v>#NAME?</v>
      </c>
    </row>
    <row r="84" spans="1:11" hidden="1">
      <c r="A84" s="351">
        <v>2019</v>
      </c>
      <c r="B84" s="351" t="s">
        <v>19</v>
      </c>
      <c r="C84" s="351" t="s">
        <v>56</v>
      </c>
      <c r="D84" s="351" t="e">
        <f t="shared" si="11"/>
        <v>#NAME?</v>
      </c>
      <c r="E84" s="352">
        <v>12188.510231</v>
      </c>
      <c r="F84" s="353">
        <v>344378</v>
      </c>
      <c r="G84" s="351" t="e">
        <f t="shared" si="7"/>
        <v>#NAME?</v>
      </c>
      <c r="H84" s="351" t="e">
        <f t="shared" si="12"/>
        <v>#NAME?</v>
      </c>
      <c r="I84" s="351" t="e">
        <f t="shared" si="8"/>
        <v>#NAME?</v>
      </c>
      <c r="J84" s="351" t="e">
        <f t="shared" si="9"/>
        <v>#NAME?</v>
      </c>
      <c r="K84" s="359" t="e">
        <f t="shared" si="10"/>
        <v>#NAME?</v>
      </c>
    </row>
    <row r="85" spans="1:11" hidden="1">
      <c r="A85" s="355">
        <v>2019</v>
      </c>
      <c r="B85" s="355" t="s">
        <v>19</v>
      </c>
      <c r="C85" s="355" t="s">
        <v>57</v>
      </c>
      <c r="D85" s="355" t="e">
        <f t="shared" si="11"/>
        <v>#NAME?</v>
      </c>
      <c r="E85" s="356">
        <v>116787.130036</v>
      </c>
      <c r="F85" s="357">
        <v>377006.49200000003</v>
      </c>
      <c r="G85" s="355" t="e">
        <f t="shared" si="7"/>
        <v>#NAME?</v>
      </c>
      <c r="H85" s="351" t="e">
        <f t="shared" si="12"/>
        <v>#NAME?</v>
      </c>
      <c r="I85" s="355" t="e">
        <f t="shared" si="8"/>
        <v>#NAME?</v>
      </c>
      <c r="J85" s="355" t="e">
        <f t="shared" si="9"/>
        <v>#NAME?</v>
      </c>
      <c r="K85" s="358" t="e">
        <f t="shared" si="10"/>
        <v>#NAME?</v>
      </c>
    </row>
    <row r="86" spans="1:11" hidden="1">
      <c r="A86" s="351">
        <v>2019</v>
      </c>
      <c r="B86" s="351" t="s">
        <v>19</v>
      </c>
      <c r="C86" s="351" t="s">
        <v>62</v>
      </c>
      <c r="D86" s="351" t="e">
        <f t="shared" si="11"/>
        <v>#NAME?</v>
      </c>
      <c r="E86" s="352">
        <v>5355.792426</v>
      </c>
      <c r="F86" s="353">
        <v>5358.1847000000007</v>
      </c>
      <c r="G86" s="351" t="e">
        <f t="shared" si="7"/>
        <v>#NAME?</v>
      </c>
      <c r="H86" s="351" t="e">
        <f t="shared" si="12"/>
        <v>#NAME?</v>
      </c>
      <c r="I86" s="351" t="e">
        <f t="shared" si="8"/>
        <v>#NAME?</v>
      </c>
      <c r="J86" s="351" t="e">
        <f t="shared" si="9"/>
        <v>#NAME?</v>
      </c>
      <c r="K86" s="359" t="e">
        <f t="shared" si="10"/>
        <v>#NAME?</v>
      </c>
    </row>
    <row r="87" spans="1:11" hidden="1">
      <c r="A87" s="355">
        <v>2019</v>
      </c>
      <c r="B87" s="355" t="s">
        <v>19</v>
      </c>
      <c r="C87" s="355" t="s">
        <v>84</v>
      </c>
      <c r="D87" s="355" t="e">
        <f t="shared" si="11"/>
        <v>#NAME?</v>
      </c>
      <c r="E87" s="356">
        <v>702.45875699999999</v>
      </c>
      <c r="F87" s="357">
        <v>1720.19</v>
      </c>
      <c r="G87" s="355" t="e">
        <f t="shared" si="7"/>
        <v>#NAME?</v>
      </c>
      <c r="H87" s="351" t="e">
        <f t="shared" si="12"/>
        <v>#NAME?</v>
      </c>
      <c r="I87" s="355" t="e">
        <f t="shared" si="8"/>
        <v>#NAME?</v>
      </c>
      <c r="J87" s="355" t="e">
        <f t="shared" si="9"/>
        <v>#NAME?</v>
      </c>
      <c r="K87" s="358" t="e">
        <f t="shared" si="10"/>
        <v>#NAME?</v>
      </c>
    </row>
    <row r="88" spans="1:11" hidden="1">
      <c r="A88" s="351">
        <v>2019</v>
      </c>
      <c r="B88" s="351" t="s">
        <v>19</v>
      </c>
      <c r="C88" s="351" t="s">
        <v>87</v>
      </c>
      <c r="D88" s="351" t="e">
        <f t="shared" si="11"/>
        <v>#NAME?</v>
      </c>
      <c r="E88" s="352">
        <v>36382.561557395202</v>
      </c>
      <c r="F88" s="353">
        <v>181646.73699999999</v>
      </c>
      <c r="G88" s="351" t="e">
        <f t="shared" si="7"/>
        <v>#NAME?</v>
      </c>
      <c r="H88" s="351" t="e">
        <f t="shared" si="12"/>
        <v>#NAME?</v>
      </c>
      <c r="I88" s="351" t="e">
        <f t="shared" si="8"/>
        <v>#NAME?</v>
      </c>
      <c r="J88" s="351" t="e">
        <f t="shared" si="9"/>
        <v>#NAME?</v>
      </c>
      <c r="K88" s="359" t="e">
        <f t="shared" si="10"/>
        <v>#NAME?</v>
      </c>
    </row>
    <row r="89" spans="1:11" hidden="1">
      <c r="A89" s="355">
        <v>2019</v>
      </c>
      <c r="B89" s="355" t="s">
        <v>19</v>
      </c>
      <c r="C89" s="355" t="s">
        <v>63</v>
      </c>
      <c r="D89" s="355" t="e">
        <f t="shared" si="11"/>
        <v>#NAME?</v>
      </c>
      <c r="E89" s="356">
        <v>18626.609086</v>
      </c>
      <c r="F89" s="357">
        <v>17238.900000000001</v>
      </c>
      <c r="G89" s="355" t="e">
        <f t="shared" si="7"/>
        <v>#NAME?</v>
      </c>
      <c r="H89" s="351" t="e">
        <f t="shared" si="12"/>
        <v>#NAME?</v>
      </c>
      <c r="I89" s="355" t="e">
        <f t="shared" si="8"/>
        <v>#NAME?</v>
      </c>
      <c r="J89" s="355" t="e">
        <f t="shared" si="9"/>
        <v>#NAME?</v>
      </c>
      <c r="K89" s="358" t="e">
        <f t="shared" si="10"/>
        <v>#NAME?</v>
      </c>
    </row>
    <row r="90" spans="1:11" hidden="1">
      <c r="A90" s="351">
        <v>2019</v>
      </c>
      <c r="B90" s="351" t="s">
        <v>19</v>
      </c>
      <c r="C90" s="351" t="s">
        <v>69</v>
      </c>
      <c r="D90" s="351" t="e">
        <f t="shared" si="11"/>
        <v>#NAME?</v>
      </c>
      <c r="E90" s="352">
        <v>1545.450235</v>
      </c>
      <c r="F90" s="353">
        <v>3727.4140000000002</v>
      </c>
      <c r="G90" s="351" t="e">
        <f t="shared" si="7"/>
        <v>#NAME?</v>
      </c>
      <c r="H90" s="351" t="e">
        <f t="shared" si="12"/>
        <v>#NAME?</v>
      </c>
      <c r="I90" s="351" t="e">
        <f t="shared" si="8"/>
        <v>#NAME?</v>
      </c>
      <c r="J90" s="351" t="e">
        <f t="shared" si="9"/>
        <v>#NAME?</v>
      </c>
      <c r="K90" s="359" t="e">
        <f t="shared" si="10"/>
        <v>#NAME?</v>
      </c>
    </row>
    <row r="91" spans="1:11" hidden="1">
      <c r="A91" s="355">
        <v>2019</v>
      </c>
      <c r="B91" s="355" t="s">
        <v>19</v>
      </c>
      <c r="C91" s="355" t="s">
        <v>65</v>
      </c>
      <c r="D91" s="355" t="e">
        <f t="shared" si="11"/>
        <v>#NAME?</v>
      </c>
      <c r="E91" s="356">
        <v>8648.0155699999996</v>
      </c>
      <c r="F91" s="357">
        <v>24249.874099999954</v>
      </c>
      <c r="G91" s="355" t="e">
        <f t="shared" si="7"/>
        <v>#NAME?</v>
      </c>
      <c r="H91" s="351" t="e">
        <f t="shared" si="12"/>
        <v>#NAME?</v>
      </c>
      <c r="I91" s="355" t="e">
        <f t="shared" si="8"/>
        <v>#NAME?</v>
      </c>
      <c r="J91" s="355" t="e">
        <f t="shared" si="9"/>
        <v>#NAME?</v>
      </c>
      <c r="K91" s="358" t="e">
        <f t="shared" si="10"/>
        <v>#NAME?</v>
      </c>
    </row>
    <row r="92" spans="1:11" hidden="1">
      <c r="A92" s="351">
        <v>2019</v>
      </c>
      <c r="B92" s="351" t="s">
        <v>19</v>
      </c>
      <c r="C92" s="351" t="s">
        <v>66</v>
      </c>
      <c r="D92" s="351" t="e">
        <f t="shared" si="11"/>
        <v>#NAME?</v>
      </c>
      <c r="E92" s="352">
        <v>972.059708</v>
      </c>
      <c r="F92" s="353">
        <v>3204</v>
      </c>
      <c r="G92" s="351" t="e">
        <f t="shared" si="7"/>
        <v>#NAME?</v>
      </c>
      <c r="H92" s="351" t="e">
        <f t="shared" si="12"/>
        <v>#NAME?</v>
      </c>
      <c r="I92" s="351" t="e">
        <f t="shared" si="8"/>
        <v>#NAME?</v>
      </c>
      <c r="J92" s="351" t="e">
        <f t="shared" si="9"/>
        <v>#NAME?</v>
      </c>
      <c r="K92" s="359" t="e">
        <f t="shared" si="10"/>
        <v>#NAME?</v>
      </c>
    </row>
    <row r="93" spans="1:11" hidden="1">
      <c r="A93" s="355">
        <v>2019</v>
      </c>
      <c r="B93" s="355" t="s">
        <v>19</v>
      </c>
      <c r="C93" s="355" t="s">
        <v>68</v>
      </c>
      <c r="D93" s="355" t="e">
        <f t="shared" si="11"/>
        <v>#NAME?</v>
      </c>
      <c r="E93" s="356">
        <v>2318.8199920000002</v>
      </c>
      <c r="F93" s="357">
        <v>6522.9409999999998</v>
      </c>
      <c r="G93" s="355" t="e">
        <f t="shared" si="7"/>
        <v>#NAME?</v>
      </c>
      <c r="H93" s="351" t="e">
        <f t="shared" si="12"/>
        <v>#NAME?</v>
      </c>
      <c r="I93" s="355" t="e">
        <f t="shared" si="8"/>
        <v>#NAME?</v>
      </c>
      <c r="J93" s="355" t="e">
        <f t="shared" si="9"/>
        <v>#NAME?</v>
      </c>
      <c r="K93" s="358" t="e">
        <f t="shared" si="10"/>
        <v>#NAME?</v>
      </c>
    </row>
    <row r="94" spans="1:11" hidden="1">
      <c r="A94" s="351">
        <v>2019</v>
      </c>
      <c r="B94" s="351" t="s">
        <v>19</v>
      </c>
      <c r="C94" s="351" t="s">
        <v>88</v>
      </c>
      <c r="D94" s="351" t="e">
        <f t="shared" si="11"/>
        <v>#NAME?</v>
      </c>
      <c r="E94" s="352">
        <v>951.40628300000003</v>
      </c>
      <c r="F94" s="353">
        <v>2562.6039999999998</v>
      </c>
      <c r="G94" s="351" t="e">
        <f t="shared" si="7"/>
        <v>#NAME?</v>
      </c>
      <c r="H94" s="351" t="e">
        <f t="shared" si="12"/>
        <v>#NAME?</v>
      </c>
      <c r="I94" s="351" t="e">
        <f t="shared" si="8"/>
        <v>#NAME?</v>
      </c>
      <c r="J94" s="351" t="e">
        <f t="shared" si="9"/>
        <v>#NAME?</v>
      </c>
      <c r="K94" s="359" t="e">
        <f t="shared" si="10"/>
        <v>#NAME?</v>
      </c>
    </row>
    <row r="95" spans="1:11" hidden="1">
      <c r="A95" s="355">
        <v>2019</v>
      </c>
      <c r="B95" s="355" t="s">
        <v>20</v>
      </c>
      <c r="C95" s="355" t="s">
        <v>59</v>
      </c>
      <c r="D95" s="355" t="e">
        <f t="shared" si="11"/>
        <v>#NAME?</v>
      </c>
      <c r="E95" s="356">
        <v>209.381496</v>
      </c>
      <c r="F95" s="357">
        <v>2355.66</v>
      </c>
      <c r="G95" s="355" t="e">
        <f t="shared" si="7"/>
        <v>#NAME?</v>
      </c>
      <c r="H95" s="351" t="e">
        <f t="shared" si="12"/>
        <v>#NAME?</v>
      </c>
      <c r="I95" s="355" t="e">
        <f t="shared" si="8"/>
        <v>#NAME?</v>
      </c>
      <c r="J95" s="355" t="e">
        <f t="shared" si="9"/>
        <v>#NAME?</v>
      </c>
      <c r="K95" s="358" t="e">
        <f t="shared" si="10"/>
        <v>#NAME?</v>
      </c>
    </row>
    <row r="96" spans="1:11" hidden="1">
      <c r="A96" s="351">
        <v>2019</v>
      </c>
      <c r="B96" s="351" t="s">
        <v>20</v>
      </c>
      <c r="C96" s="351" t="s">
        <v>58</v>
      </c>
      <c r="D96" s="351" t="e">
        <f t="shared" si="11"/>
        <v>#NAME?</v>
      </c>
      <c r="E96" s="352">
        <v>2196.5726500000001</v>
      </c>
      <c r="F96" s="353">
        <v>10836.894</v>
      </c>
      <c r="G96" s="351" t="e">
        <f t="shared" si="7"/>
        <v>#NAME?</v>
      </c>
      <c r="H96" s="351" t="e">
        <f t="shared" si="12"/>
        <v>#NAME?</v>
      </c>
      <c r="I96" s="351" t="e">
        <f t="shared" si="8"/>
        <v>#NAME?</v>
      </c>
      <c r="J96" s="351" t="e">
        <f t="shared" si="9"/>
        <v>#NAME?</v>
      </c>
      <c r="K96" s="359" t="e">
        <f t="shared" si="10"/>
        <v>#NAME?</v>
      </c>
    </row>
    <row r="97" spans="1:11" hidden="1">
      <c r="A97" s="355">
        <v>2019</v>
      </c>
      <c r="B97" s="355" t="s">
        <v>20</v>
      </c>
      <c r="C97" s="355" t="s">
        <v>61</v>
      </c>
      <c r="D97" s="355" t="e">
        <f t="shared" ref="D97:D128" si="13">VLOOKUP($C97,Trans_Source,2,FALSE)</f>
        <v>#NAME?</v>
      </c>
      <c r="E97" s="356">
        <v>2108.1019369999999</v>
      </c>
      <c r="F97" s="357">
        <v>8543.65</v>
      </c>
      <c r="G97" s="355" t="e">
        <f t="shared" ref="G97:G160" si="14">VLOOKUP(C97,Trans_Source,3,FALSE)</f>
        <v>#NAME?</v>
      </c>
      <c r="H97" s="351" t="e">
        <f t="shared" si="12"/>
        <v>#NAME?</v>
      </c>
      <c r="I97" s="355" t="e">
        <f t="shared" ref="I97:I160" si="15">IF(Trans_Pur_Tech&lt;&gt;"Imports","Domestic","Imports")</f>
        <v>#NAME?</v>
      </c>
      <c r="J97" s="355" t="e">
        <f t="shared" ref="J97:J160" si="16">VLOOKUP($C97,Trans_Source,4,FALSE)</f>
        <v>#NAME?</v>
      </c>
      <c r="K97" s="358" t="e">
        <f t="shared" ref="K97:K160" si="17">RIGHT(G97,2)</f>
        <v>#NAME?</v>
      </c>
    </row>
    <row r="98" spans="1:11" hidden="1">
      <c r="A98" s="351">
        <v>2019</v>
      </c>
      <c r="B98" s="351" t="s">
        <v>20</v>
      </c>
      <c r="C98" s="351" t="s">
        <v>60</v>
      </c>
      <c r="D98" s="351" t="e">
        <f t="shared" si="13"/>
        <v>#NAME?</v>
      </c>
      <c r="E98" s="352">
        <v>3972.2919910000001</v>
      </c>
      <c r="F98" s="353">
        <v>10999.45</v>
      </c>
      <c r="G98" s="351" t="e">
        <f t="shared" si="14"/>
        <v>#NAME?</v>
      </c>
      <c r="H98" s="351" t="e">
        <f t="shared" si="12"/>
        <v>#NAME?</v>
      </c>
      <c r="I98" s="351" t="e">
        <f t="shared" si="15"/>
        <v>#NAME?</v>
      </c>
      <c r="J98" s="351" t="e">
        <f t="shared" si="16"/>
        <v>#NAME?</v>
      </c>
      <c r="K98" s="359" t="e">
        <f t="shared" si="17"/>
        <v>#NAME?</v>
      </c>
    </row>
    <row r="99" spans="1:11" hidden="1">
      <c r="A99" s="355">
        <v>2019</v>
      </c>
      <c r="B99" s="355" t="s">
        <v>20</v>
      </c>
      <c r="C99" s="355" t="s">
        <v>64</v>
      </c>
      <c r="D99" s="355" t="e">
        <f t="shared" si="13"/>
        <v>#NAME?</v>
      </c>
      <c r="E99" s="356">
        <v>1000.418635</v>
      </c>
      <c r="F99" s="357">
        <v>3332.46</v>
      </c>
      <c r="G99" s="355" t="e">
        <f t="shared" si="14"/>
        <v>#NAME?</v>
      </c>
      <c r="H99" s="351" t="e">
        <f t="shared" si="12"/>
        <v>#NAME?</v>
      </c>
      <c r="I99" s="355" t="e">
        <f t="shared" si="15"/>
        <v>#NAME?</v>
      </c>
      <c r="J99" s="355" t="e">
        <f t="shared" si="16"/>
        <v>#NAME?</v>
      </c>
      <c r="K99" s="358" t="e">
        <f t="shared" si="17"/>
        <v>#NAME?</v>
      </c>
    </row>
    <row r="100" spans="1:11" hidden="1">
      <c r="A100" s="351">
        <v>2019</v>
      </c>
      <c r="B100" s="351" t="s">
        <v>20</v>
      </c>
      <c r="C100" s="351" t="s">
        <v>67</v>
      </c>
      <c r="D100" s="351" t="e">
        <f t="shared" si="13"/>
        <v>#NAME?</v>
      </c>
      <c r="E100" s="352">
        <v>1548.889291</v>
      </c>
      <c r="F100" s="353">
        <v>3666.194</v>
      </c>
      <c r="G100" s="351" t="e">
        <f t="shared" si="14"/>
        <v>#NAME?</v>
      </c>
      <c r="H100" s="351" t="e">
        <f t="shared" si="12"/>
        <v>#NAME?</v>
      </c>
      <c r="I100" s="351" t="e">
        <f t="shared" si="15"/>
        <v>#NAME?</v>
      </c>
      <c r="J100" s="351" t="e">
        <f t="shared" si="16"/>
        <v>#NAME?</v>
      </c>
      <c r="K100" s="359" t="e">
        <f t="shared" si="17"/>
        <v>#NAME?</v>
      </c>
    </row>
    <row r="101" spans="1:11" hidden="1">
      <c r="A101" s="355">
        <v>2019</v>
      </c>
      <c r="B101" s="355" t="s">
        <v>20</v>
      </c>
      <c r="C101" s="355" t="s">
        <v>70</v>
      </c>
      <c r="D101" s="355" t="e">
        <f t="shared" si="13"/>
        <v>#NAME?</v>
      </c>
      <c r="E101" s="356">
        <v>2320.2388259999998</v>
      </c>
      <c r="F101" s="357">
        <v>4775</v>
      </c>
      <c r="G101" s="355" t="e">
        <f t="shared" si="14"/>
        <v>#NAME?</v>
      </c>
      <c r="H101" s="351" t="e">
        <f t="shared" si="12"/>
        <v>#NAME?</v>
      </c>
      <c r="I101" s="355" t="e">
        <f t="shared" si="15"/>
        <v>#NAME?</v>
      </c>
      <c r="J101" s="355" t="e">
        <f t="shared" si="16"/>
        <v>#NAME?</v>
      </c>
      <c r="K101" s="358" t="e">
        <f t="shared" si="17"/>
        <v>#NAME?</v>
      </c>
    </row>
    <row r="102" spans="1:11" hidden="1">
      <c r="A102" s="351">
        <v>2019</v>
      </c>
      <c r="B102" s="351" t="s">
        <v>20</v>
      </c>
      <c r="C102" s="351" t="s">
        <v>71</v>
      </c>
      <c r="D102" s="351" t="e">
        <f t="shared" si="13"/>
        <v>#NAME?</v>
      </c>
      <c r="E102" s="352">
        <v>277.36863599999998</v>
      </c>
      <c r="F102" s="353">
        <v>518.70000000000005</v>
      </c>
      <c r="G102" s="351" t="e">
        <f t="shared" si="14"/>
        <v>#NAME?</v>
      </c>
      <c r="H102" s="351" t="e">
        <f t="shared" si="12"/>
        <v>#NAME?</v>
      </c>
      <c r="I102" s="351" t="e">
        <f t="shared" si="15"/>
        <v>#NAME?</v>
      </c>
      <c r="J102" s="351" t="e">
        <f t="shared" si="16"/>
        <v>#NAME?</v>
      </c>
      <c r="K102" s="359" t="e">
        <f t="shared" si="17"/>
        <v>#NAME?</v>
      </c>
    </row>
    <row r="103" spans="1:11" hidden="1">
      <c r="A103" s="355">
        <v>2019</v>
      </c>
      <c r="B103" s="355" t="s">
        <v>20</v>
      </c>
      <c r="C103" s="355" t="s">
        <v>72</v>
      </c>
      <c r="D103" s="355" t="e">
        <f t="shared" si="13"/>
        <v>#NAME?</v>
      </c>
      <c r="E103" s="356">
        <v>1805.9768979999999</v>
      </c>
      <c r="F103" s="357">
        <v>4426.8500000000004</v>
      </c>
      <c r="G103" s="355" t="e">
        <f t="shared" si="14"/>
        <v>#NAME?</v>
      </c>
      <c r="H103" s="351" t="e">
        <f t="shared" si="12"/>
        <v>#NAME?</v>
      </c>
      <c r="I103" s="355" t="e">
        <f t="shared" si="15"/>
        <v>#NAME?</v>
      </c>
      <c r="J103" s="355" t="e">
        <f t="shared" si="16"/>
        <v>#NAME?</v>
      </c>
      <c r="K103" s="358" t="e">
        <f t="shared" si="17"/>
        <v>#NAME?</v>
      </c>
    </row>
    <row r="104" spans="1:11" hidden="1">
      <c r="A104" s="351">
        <v>2019</v>
      </c>
      <c r="B104" s="351" t="s">
        <v>20</v>
      </c>
      <c r="C104" s="351" t="s">
        <v>73</v>
      </c>
      <c r="D104" s="351" t="e">
        <f t="shared" si="13"/>
        <v>#NAME?</v>
      </c>
      <c r="E104" s="352">
        <v>1441.1713589999999</v>
      </c>
      <c r="F104" s="353">
        <v>3969.1</v>
      </c>
      <c r="G104" s="351" t="e">
        <f t="shared" si="14"/>
        <v>#NAME?</v>
      </c>
      <c r="H104" s="351" t="e">
        <f t="shared" si="12"/>
        <v>#NAME?</v>
      </c>
      <c r="I104" s="351" t="e">
        <f t="shared" si="15"/>
        <v>#NAME?</v>
      </c>
      <c r="J104" s="351" t="e">
        <f t="shared" si="16"/>
        <v>#NAME?</v>
      </c>
      <c r="K104" s="359" t="e">
        <f t="shared" si="17"/>
        <v>#NAME?</v>
      </c>
    </row>
    <row r="105" spans="1:11" hidden="1">
      <c r="A105" s="355">
        <v>2019</v>
      </c>
      <c r="B105" s="355" t="s">
        <v>20</v>
      </c>
      <c r="C105" s="355" t="s">
        <v>75</v>
      </c>
      <c r="D105" s="355" t="e">
        <f t="shared" si="13"/>
        <v>#NAME?</v>
      </c>
      <c r="E105" s="356">
        <v>1090.7817030000001</v>
      </c>
      <c r="F105" s="357">
        <v>3469.56</v>
      </c>
      <c r="G105" s="355" t="e">
        <f t="shared" si="14"/>
        <v>#NAME?</v>
      </c>
      <c r="H105" s="351" t="e">
        <f t="shared" si="12"/>
        <v>#NAME?</v>
      </c>
      <c r="I105" s="355" t="e">
        <f t="shared" si="15"/>
        <v>#NAME?</v>
      </c>
      <c r="J105" s="355" t="e">
        <f t="shared" si="16"/>
        <v>#NAME?</v>
      </c>
      <c r="K105" s="358" t="e">
        <f t="shared" si="17"/>
        <v>#NAME?</v>
      </c>
    </row>
    <row r="106" spans="1:11" hidden="1">
      <c r="A106" s="351">
        <v>2019</v>
      </c>
      <c r="B106" s="351" t="s">
        <v>20</v>
      </c>
      <c r="C106" s="351" t="s">
        <v>74</v>
      </c>
      <c r="D106" s="351" t="e">
        <f t="shared" si="13"/>
        <v>#NAME?</v>
      </c>
      <c r="E106" s="352">
        <v>1702.1397830000001</v>
      </c>
      <c r="F106" s="353">
        <v>3516.52</v>
      </c>
      <c r="G106" s="351" t="e">
        <f t="shared" si="14"/>
        <v>#NAME?</v>
      </c>
      <c r="H106" s="351" t="e">
        <f t="shared" si="12"/>
        <v>#NAME?</v>
      </c>
      <c r="I106" s="351" t="e">
        <f t="shared" si="15"/>
        <v>#NAME?</v>
      </c>
      <c r="J106" s="351" t="e">
        <f t="shared" si="16"/>
        <v>#NAME?</v>
      </c>
      <c r="K106" s="359" t="e">
        <f t="shared" si="17"/>
        <v>#NAME?</v>
      </c>
    </row>
    <row r="107" spans="1:11" hidden="1">
      <c r="A107" s="355">
        <v>2019</v>
      </c>
      <c r="B107" s="355" t="s">
        <v>20</v>
      </c>
      <c r="C107" s="355" t="s">
        <v>85</v>
      </c>
      <c r="D107" s="355" t="e">
        <f t="shared" si="13"/>
        <v>#NAME?</v>
      </c>
      <c r="E107" s="356">
        <v>3629.2335069999999</v>
      </c>
      <c r="F107" s="357">
        <v>8970.3709999999992</v>
      </c>
      <c r="G107" s="355" t="e">
        <f t="shared" si="14"/>
        <v>#NAME?</v>
      </c>
      <c r="H107" s="351" t="e">
        <f t="shared" si="12"/>
        <v>#NAME?</v>
      </c>
      <c r="I107" s="355" t="e">
        <f t="shared" si="15"/>
        <v>#NAME?</v>
      </c>
      <c r="J107" s="355" t="e">
        <f t="shared" si="16"/>
        <v>#NAME?</v>
      </c>
      <c r="K107" s="358" t="e">
        <f t="shared" si="17"/>
        <v>#NAME?</v>
      </c>
    </row>
    <row r="108" spans="1:11" hidden="1">
      <c r="A108" s="351">
        <v>2019</v>
      </c>
      <c r="B108" s="351" t="s">
        <v>20</v>
      </c>
      <c r="C108" s="351" t="s">
        <v>86</v>
      </c>
      <c r="D108" s="351" t="e">
        <f t="shared" si="13"/>
        <v>#NAME?</v>
      </c>
      <c r="E108" s="352">
        <v>779.67561000000001</v>
      </c>
      <c r="F108" s="353">
        <v>2085.1379999999999</v>
      </c>
      <c r="G108" s="351" t="e">
        <f t="shared" si="14"/>
        <v>#NAME?</v>
      </c>
      <c r="H108" s="351" t="e">
        <f t="shared" si="12"/>
        <v>#NAME?</v>
      </c>
      <c r="I108" s="351" t="e">
        <f t="shared" si="15"/>
        <v>#NAME?</v>
      </c>
      <c r="J108" s="351" t="e">
        <f t="shared" si="16"/>
        <v>#NAME?</v>
      </c>
      <c r="K108" s="359" t="e">
        <f t="shared" si="17"/>
        <v>#NAME?</v>
      </c>
    </row>
    <row r="109" spans="1:11" hidden="1">
      <c r="A109" s="355">
        <v>2019</v>
      </c>
      <c r="B109" s="355" t="s">
        <v>20</v>
      </c>
      <c r="C109" s="355" t="s">
        <v>513</v>
      </c>
      <c r="D109" s="355" t="e">
        <f t="shared" si="13"/>
        <v>#NAME?</v>
      </c>
      <c r="E109" s="356"/>
      <c r="F109" s="357">
        <v>2388.9090000000001</v>
      </c>
      <c r="G109" s="355" t="e">
        <f t="shared" si="14"/>
        <v>#NAME?</v>
      </c>
      <c r="H109" s="351" t="e">
        <f t="shared" si="12"/>
        <v>#NAME?</v>
      </c>
      <c r="I109" s="355" t="e">
        <f t="shared" si="15"/>
        <v>#NAME?</v>
      </c>
      <c r="J109" s="355" t="e">
        <f t="shared" si="16"/>
        <v>#NAME?</v>
      </c>
      <c r="K109" s="358" t="e">
        <f t="shared" si="17"/>
        <v>#NAME?</v>
      </c>
    </row>
    <row r="110" spans="1:11" hidden="1">
      <c r="A110" s="351">
        <v>2019</v>
      </c>
      <c r="B110" s="351" t="s">
        <v>20</v>
      </c>
      <c r="C110" s="351" t="s">
        <v>15</v>
      </c>
      <c r="D110" s="351" t="e">
        <f t="shared" si="13"/>
        <v>#NAME?</v>
      </c>
      <c r="E110" s="352">
        <v>4175.2462820000001</v>
      </c>
      <c r="F110" s="353">
        <v>5465.12</v>
      </c>
      <c r="G110" s="351" t="e">
        <f t="shared" si="14"/>
        <v>#NAME?</v>
      </c>
      <c r="H110" s="351" t="e">
        <f t="shared" si="12"/>
        <v>#NAME?</v>
      </c>
      <c r="I110" s="351" t="e">
        <f t="shared" si="15"/>
        <v>#NAME?</v>
      </c>
      <c r="J110" s="351" t="e">
        <f t="shared" si="16"/>
        <v>#NAME?</v>
      </c>
      <c r="K110" s="359" t="e">
        <f t="shared" si="17"/>
        <v>#NAME?</v>
      </c>
    </row>
    <row r="111" spans="1:11" hidden="1">
      <c r="A111" s="355">
        <v>2019</v>
      </c>
      <c r="B111" s="355" t="s">
        <v>20</v>
      </c>
      <c r="C111" s="355" t="s">
        <v>79</v>
      </c>
      <c r="D111" s="355" t="e">
        <f t="shared" si="13"/>
        <v>#NAME?</v>
      </c>
      <c r="E111" s="356">
        <v>304.14083099999999</v>
      </c>
      <c r="F111" s="357">
        <v>996.55570000000012</v>
      </c>
      <c r="G111" s="355" t="e">
        <f t="shared" si="14"/>
        <v>#NAME?</v>
      </c>
      <c r="H111" s="351" t="e">
        <f t="shared" si="12"/>
        <v>#NAME?</v>
      </c>
      <c r="I111" s="355" t="e">
        <f t="shared" si="15"/>
        <v>#NAME?</v>
      </c>
      <c r="J111" s="355" t="e">
        <f t="shared" si="16"/>
        <v>#NAME?</v>
      </c>
      <c r="K111" s="358" t="e">
        <f t="shared" si="17"/>
        <v>#NAME?</v>
      </c>
    </row>
    <row r="112" spans="1:11" hidden="1">
      <c r="A112" s="351">
        <v>2019</v>
      </c>
      <c r="B112" s="351" t="s">
        <v>20</v>
      </c>
      <c r="C112" s="351" t="s">
        <v>56</v>
      </c>
      <c r="D112" s="351" t="e">
        <f t="shared" si="13"/>
        <v>#NAME?</v>
      </c>
      <c r="E112" s="352">
        <v>24041.246476</v>
      </c>
      <c r="F112" s="353">
        <v>352926</v>
      </c>
      <c r="G112" s="351" t="e">
        <f t="shared" si="14"/>
        <v>#NAME?</v>
      </c>
      <c r="H112" s="351" t="e">
        <f t="shared" si="12"/>
        <v>#NAME?</v>
      </c>
      <c r="I112" s="351" t="e">
        <f t="shared" si="15"/>
        <v>#NAME?</v>
      </c>
      <c r="J112" s="351" t="e">
        <f t="shared" si="16"/>
        <v>#NAME?</v>
      </c>
      <c r="K112" s="359" t="e">
        <f t="shared" si="17"/>
        <v>#NAME?</v>
      </c>
    </row>
    <row r="113" spans="1:11" hidden="1">
      <c r="A113" s="355">
        <v>2019</v>
      </c>
      <c r="B113" s="355" t="s">
        <v>20</v>
      </c>
      <c r="C113" s="355" t="s">
        <v>57</v>
      </c>
      <c r="D113" s="355" t="e">
        <f t="shared" si="13"/>
        <v>#NAME?</v>
      </c>
      <c r="E113" s="356">
        <v>116709.002869</v>
      </c>
      <c r="F113" s="357">
        <v>389842.766</v>
      </c>
      <c r="G113" s="355" t="e">
        <f t="shared" si="14"/>
        <v>#NAME?</v>
      </c>
      <c r="H113" s="351" t="e">
        <f t="shared" si="12"/>
        <v>#NAME?</v>
      </c>
      <c r="I113" s="355" t="e">
        <f t="shared" si="15"/>
        <v>#NAME?</v>
      </c>
      <c r="J113" s="355" t="e">
        <f t="shared" si="16"/>
        <v>#NAME?</v>
      </c>
      <c r="K113" s="358" t="e">
        <f t="shared" si="17"/>
        <v>#NAME?</v>
      </c>
    </row>
    <row r="114" spans="1:11" hidden="1">
      <c r="A114" s="351">
        <v>2019</v>
      </c>
      <c r="B114" s="351" t="s">
        <v>20</v>
      </c>
      <c r="C114" s="351" t="s">
        <v>62</v>
      </c>
      <c r="D114" s="351" t="e">
        <f t="shared" si="13"/>
        <v>#NAME?</v>
      </c>
      <c r="E114" s="352">
        <v>11607.770012999999</v>
      </c>
      <c r="F114" s="353">
        <v>17182.32</v>
      </c>
      <c r="G114" s="351" t="e">
        <f t="shared" si="14"/>
        <v>#NAME?</v>
      </c>
      <c r="H114" s="351" t="e">
        <f t="shared" si="12"/>
        <v>#NAME?</v>
      </c>
      <c r="I114" s="351" t="e">
        <f t="shared" si="15"/>
        <v>#NAME?</v>
      </c>
      <c r="J114" s="351" t="e">
        <f t="shared" si="16"/>
        <v>#NAME?</v>
      </c>
      <c r="K114" s="359" t="e">
        <f t="shared" si="17"/>
        <v>#NAME?</v>
      </c>
    </row>
    <row r="115" spans="1:11" hidden="1">
      <c r="A115" s="355">
        <v>2019</v>
      </c>
      <c r="B115" s="355" t="s">
        <v>20</v>
      </c>
      <c r="C115" s="355" t="s">
        <v>76</v>
      </c>
      <c r="D115" s="355" t="e">
        <f t="shared" si="13"/>
        <v>#NAME?</v>
      </c>
      <c r="E115" s="356">
        <v>1909.7967289999999</v>
      </c>
      <c r="F115" s="357">
        <v>4590.16</v>
      </c>
      <c r="G115" s="355" t="e">
        <f t="shared" si="14"/>
        <v>#NAME?</v>
      </c>
      <c r="H115" s="351" t="e">
        <f t="shared" si="12"/>
        <v>#NAME?</v>
      </c>
      <c r="I115" s="355" t="e">
        <f t="shared" si="15"/>
        <v>#NAME?</v>
      </c>
      <c r="J115" s="355" t="e">
        <f t="shared" si="16"/>
        <v>#NAME?</v>
      </c>
      <c r="K115" s="358" t="e">
        <f t="shared" si="17"/>
        <v>#NAME?</v>
      </c>
    </row>
    <row r="116" spans="1:11" hidden="1">
      <c r="A116" s="351">
        <v>2019</v>
      </c>
      <c r="B116" s="351" t="s">
        <v>20</v>
      </c>
      <c r="C116" s="351" t="s">
        <v>87</v>
      </c>
      <c r="D116" s="351" t="e">
        <f t="shared" si="13"/>
        <v>#NAME?</v>
      </c>
      <c r="E116" s="352">
        <v>16197.822088999999</v>
      </c>
      <c r="F116" s="353">
        <v>137794.09700000001</v>
      </c>
      <c r="G116" s="351" t="e">
        <f t="shared" si="14"/>
        <v>#NAME?</v>
      </c>
      <c r="H116" s="351" t="e">
        <f t="shared" si="12"/>
        <v>#NAME?</v>
      </c>
      <c r="I116" s="351" t="e">
        <f t="shared" si="15"/>
        <v>#NAME?</v>
      </c>
      <c r="J116" s="351" t="e">
        <f t="shared" si="16"/>
        <v>#NAME?</v>
      </c>
      <c r="K116" s="359" t="e">
        <f t="shared" si="17"/>
        <v>#NAME?</v>
      </c>
    </row>
    <row r="117" spans="1:11" hidden="1">
      <c r="A117" s="355">
        <v>2019</v>
      </c>
      <c r="B117" s="355" t="s">
        <v>20</v>
      </c>
      <c r="C117" s="355" t="s">
        <v>84</v>
      </c>
      <c r="D117" s="355" t="e">
        <f t="shared" si="13"/>
        <v>#NAME?</v>
      </c>
      <c r="E117" s="356">
        <v>1028.0250880000001</v>
      </c>
      <c r="F117" s="357">
        <v>1247.1099999999999</v>
      </c>
      <c r="G117" s="355" t="e">
        <f t="shared" si="14"/>
        <v>#NAME?</v>
      </c>
      <c r="H117" s="351" t="e">
        <f t="shared" si="12"/>
        <v>#NAME?</v>
      </c>
      <c r="I117" s="355" t="e">
        <f t="shared" si="15"/>
        <v>#NAME?</v>
      </c>
      <c r="J117" s="355" t="e">
        <f t="shared" si="16"/>
        <v>#NAME?</v>
      </c>
      <c r="K117" s="358" t="e">
        <f t="shared" si="17"/>
        <v>#NAME?</v>
      </c>
    </row>
    <row r="118" spans="1:11" hidden="1">
      <c r="A118" s="351">
        <v>2019</v>
      </c>
      <c r="B118" s="351" t="s">
        <v>20</v>
      </c>
      <c r="C118" s="351" t="s">
        <v>65</v>
      </c>
      <c r="D118" s="351" t="e">
        <f t="shared" si="13"/>
        <v>#NAME?</v>
      </c>
      <c r="E118" s="352">
        <v>21519.911193</v>
      </c>
      <c r="F118" s="353">
        <v>59706.752</v>
      </c>
      <c r="G118" s="351" t="e">
        <f t="shared" si="14"/>
        <v>#NAME?</v>
      </c>
      <c r="H118" s="351" t="e">
        <f t="shared" si="12"/>
        <v>#NAME?</v>
      </c>
      <c r="I118" s="351" t="e">
        <f t="shared" si="15"/>
        <v>#NAME?</v>
      </c>
      <c r="J118" s="351" t="e">
        <f t="shared" si="16"/>
        <v>#NAME?</v>
      </c>
      <c r="K118" s="359" t="e">
        <f t="shared" si="17"/>
        <v>#NAME?</v>
      </c>
    </row>
    <row r="119" spans="1:11" hidden="1">
      <c r="A119" s="355">
        <v>2019</v>
      </c>
      <c r="B119" s="355" t="s">
        <v>20</v>
      </c>
      <c r="C119" s="355" t="s">
        <v>66</v>
      </c>
      <c r="D119" s="355" t="e">
        <f t="shared" si="13"/>
        <v>#NAME?</v>
      </c>
      <c r="E119" s="356">
        <v>0</v>
      </c>
      <c r="F119" s="357">
        <v>0</v>
      </c>
      <c r="G119" s="355" t="e">
        <f t="shared" si="14"/>
        <v>#NAME?</v>
      </c>
      <c r="H119" s="351" t="e">
        <f t="shared" si="12"/>
        <v>#NAME?</v>
      </c>
      <c r="I119" s="355" t="e">
        <f t="shared" si="15"/>
        <v>#NAME?</v>
      </c>
      <c r="J119" s="355" t="e">
        <f t="shared" si="16"/>
        <v>#NAME?</v>
      </c>
      <c r="K119" s="358" t="e">
        <f t="shared" si="17"/>
        <v>#NAME?</v>
      </c>
    </row>
    <row r="120" spans="1:11" hidden="1">
      <c r="A120" s="351">
        <v>2019</v>
      </c>
      <c r="B120" s="351" t="s">
        <v>20</v>
      </c>
      <c r="C120" s="351" t="s">
        <v>68</v>
      </c>
      <c r="D120" s="351" t="e">
        <f t="shared" si="13"/>
        <v>#NAME?</v>
      </c>
      <c r="E120" s="352">
        <v>2745.0407260000002</v>
      </c>
      <c r="F120" s="353">
        <v>7818.8000000000011</v>
      </c>
      <c r="G120" s="351" t="e">
        <f t="shared" si="14"/>
        <v>#NAME?</v>
      </c>
      <c r="H120" s="351" t="e">
        <f t="shared" si="12"/>
        <v>#NAME?</v>
      </c>
      <c r="I120" s="351" t="e">
        <f t="shared" si="15"/>
        <v>#NAME?</v>
      </c>
      <c r="J120" s="351" t="e">
        <f t="shared" si="16"/>
        <v>#NAME?</v>
      </c>
      <c r="K120" s="359" t="e">
        <f t="shared" si="17"/>
        <v>#NAME?</v>
      </c>
    </row>
    <row r="121" spans="1:11" hidden="1">
      <c r="A121" s="355">
        <v>2019</v>
      </c>
      <c r="B121" s="355" t="s">
        <v>20</v>
      </c>
      <c r="C121" s="355" t="s">
        <v>69</v>
      </c>
      <c r="D121" s="355" t="e">
        <f t="shared" si="13"/>
        <v>#NAME?</v>
      </c>
      <c r="E121" s="356">
        <v>1820.406927</v>
      </c>
      <c r="F121" s="357">
        <v>4454.3</v>
      </c>
      <c r="G121" s="355" t="e">
        <f t="shared" si="14"/>
        <v>#NAME?</v>
      </c>
      <c r="H121" s="351" t="e">
        <f t="shared" si="12"/>
        <v>#NAME?</v>
      </c>
      <c r="I121" s="355" t="e">
        <f t="shared" si="15"/>
        <v>#NAME?</v>
      </c>
      <c r="J121" s="355" t="e">
        <f t="shared" si="16"/>
        <v>#NAME?</v>
      </c>
      <c r="K121" s="358" t="e">
        <f t="shared" si="17"/>
        <v>#NAME?</v>
      </c>
    </row>
    <row r="122" spans="1:11" hidden="1">
      <c r="A122" s="351">
        <v>2019</v>
      </c>
      <c r="B122" s="351" t="s">
        <v>20</v>
      </c>
      <c r="C122" s="351" t="s">
        <v>63</v>
      </c>
      <c r="D122" s="351" t="e">
        <f t="shared" si="13"/>
        <v>#NAME?</v>
      </c>
      <c r="E122" s="352">
        <v>20238.153753999999</v>
      </c>
      <c r="F122" s="353">
        <v>18693.099999999922</v>
      </c>
      <c r="G122" s="351" t="e">
        <f t="shared" si="14"/>
        <v>#NAME?</v>
      </c>
      <c r="H122" s="351" t="e">
        <f t="shared" si="12"/>
        <v>#NAME?</v>
      </c>
      <c r="I122" s="351" t="e">
        <f t="shared" si="15"/>
        <v>#NAME?</v>
      </c>
      <c r="J122" s="351" t="e">
        <f t="shared" si="16"/>
        <v>#NAME?</v>
      </c>
      <c r="K122" s="359" t="e">
        <f t="shared" si="17"/>
        <v>#NAME?</v>
      </c>
    </row>
    <row r="123" spans="1:11" hidden="1">
      <c r="A123" s="355">
        <v>2018</v>
      </c>
      <c r="B123" s="355" t="s">
        <v>21</v>
      </c>
      <c r="C123" s="355" t="s">
        <v>59</v>
      </c>
      <c r="D123" s="355" t="e">
        <f t="shared" si="13"/>
        <v>#NAME?</v>
      </c>
      <c r="E123" s="356">
        <v>319.45696099999998</v>
      </c>
      <c r="F123" s="357">
        <v>3580.9409999999998</v>
      </c>
      <c r="G123" s="355" t="e">
        <f t="shared" si="14"/>
        <v>#NAME?</v>
      </c>
      <c r="H123" s="351" t="e">
        <f t="shared" si="12"/>
        <v>#NAME?</v>
      </c>
      <c r="I123" s="355" t="e">
        <f t="shared" si="15"/>
        <v>#NAME?</v>
      </c>
      <c r="J123" s="355" t="e">
        <f t="shared" si="16"/>
        <v>#NAME?</v>
      </c>
      <c r="K123" s="358" t="e">
        <f t="shared" si="17"/>
        <v>#NAME?</v>
      </c>
    </row>
    <row r="124" spans="1:11" hidden="1">
      <c r="A124" s="351">
        <v>2018</v>
      </c>
      <c r="B124" s="351" t="s">
        <v>21</v>
      </c>
      <c r="C124" s="351" t="s">
        <v>58</v>
      </c>
      <c r="D124" s="351" t="e">
        <f t="shared" si="13"/>
        <v>#NAME?</v>
      </c>
      <c r="E124" s="352">
        <v>3608.0857209999999</v>
      </c>
      <c r="F124" s="353">
        <v>17423.674999999999</v>
      </c>
      <c r="G124" s="351" t="e">
        <f t="shared" si="14"/>
        <v>#NAME?</v>
      </c>
      <c r="H124" s="351" t="e">
        <f t="shared" si="12"/>
        <v>#NAME?</v>
      </c>
      <c r="I124" s="351" t="e">
        <f t="shared" si="15"/>
        <v>#NAME?</v>
      </c>
      <c r="J124" s="351" t="e">
        <f t="shared" si="16"/>
        <v>#NAME?</v>
      </c>
      <c r="K124" s="359" t="e">
        <f t="shared" si="17"/>
        <v>#NAME?</v>
      </c>
    </row>
    <row r="125" spans="1:11" hidden="1">
      <c r="A125" s="355">
        <v>2018</v>
      </c>
      <c r="B125" s="355" t="s">
        <v>21</v>
      </c>
      <c r="C125" s="355" t="s">
        <v>65</v>
      </c>
      <c r="D125" s="355" t="e">
        <f t="shared" si="13"/>
        <v>#NAME?</v>
      </c>
      <c r="E125" s="356">
        <v>21045.470218999999</v>
      </c>
      <c r="F125" s="357">
        <v>59328.58110000001</v>
      </c>
      <c r="G125" s="355" t="e">
        <f t="shared" si="14"/>
        <v>#NAME?</v>
      </c>
      <c r="H125" s="351" t="e">
        <f t="shared" si="12"/>
        <v>#NAME?</v>
      </c>
      <c r="I125" s="355" t="e">
        <f t="shared" si="15"/>
        <v>#NAME?</v>
      </c>
      <c r="J125" s="355" t="e">
        <f t="shared" si="16"/>
        <v>#NAME?</v>
      </c>
      <c r="K125" s="358" t="e">
        <f t="shared" si="17"/>
        <v>#NAME?</v>
      </c>
    </row>
    <row r="126" spans="1:11" hidden="1">
      <c r="A126" s="351">
        <v>2018</v>
      </c>
      <c r="B126" s="351" t="s">
        <v>21</v>
      </c>
      <c r="C126" s="351" t="s">
        <v>66</v>
      </c>
      <c r="D126" s="351" t="e">
        <f t="shared" si="13"/>
        <v>#NAME?</v>
      </c>
      <c r="E126" s="352">
        <v>255.87183099999999</v>
      </c>
      <c r="F126" s="353">
        <v>842.79200000000003</v>
      </c>
      <c r="G126" s="351" t="e">
        <f t="shared" si="14"/>
        <v>#NAME?</v>
      </c>
      <c r="H126" s="351" t="e">
        <f t="shared" si="12"/>
        <v>#NAME?</v>
      </c>
      <c r="I126" s="351" t="e">
        <f t="shared" si="15"/>
        <v>#NAME?</v>
      </c>
      <c r="J126" s="351" t="e">
        <f t="shared" si="16"/>
        <v>#NAME?</v>
      </c>
      <c r="K126" s="359" t="e">
        <f t="shared" si="17"/>
        <v>#NAME?</v>
      </c>
    </row>
    <row r="127" spans="1:11" hidden="1">
      <c r="A127" s="355">
        <v>2018</v>
      </c>
      <c r="B127" s="355" t="s">
        <v>21</v>
      </c>
      <c r="C127" s="355" t="s">
        <v>61</v>
      </c>
      <c r="D127" s="355" t="e">
        <f t="shared" si="13"/>
        <v>#NAME?</v>
      </c>
      <c r="E127" s="356">
        <v>6373.0513529999998</v>
      </c>
      <c r="F127" s="357">
        <v>25320.86</v>
      </c>
      <c r="G127" s="355" t="e">
        <f t="shared" si="14"/>
        <v>#NAME?</v>
      </c>
      <c r="H127" s="351" t="e">
        <f t="shared" si="12"/>
        <v>#NAME?</v>
      </c>
      <c r="I127" s="355" t="e">
        <f t="shared" si="15"/>
        <v>#NAME?</v>
      </c>
      <c r="J127" s="355" t="e">
        <f t="shared" si="16"/>
        <v>#NAME?</v>
      </c>
      <c r="K127" s="358" t="e">
        <f t="shared" si="17"/>
        <v>#NAME?</v>
      </c>
    </row>
    <row r="128" spans="1:11" hidden="1">
      <c r="A128" s="351">
        <v>2018</v>
      </c>
      <c r="B128" s="351" t="s">
        <v>21</v>
      </c>
      <c r="C128" s="351" t="s">
        <v>60</v>
      </c>
      <c r="D128" s="351" t="e">
        <f t="shared" si="13"/>
        <v>#NAME?</v>
      </c>
      <c r="E128" s="352">
        <v>8234.4527789999993</v>
      </c>
      <c r="F128" s="353">
        <v>24426.59</v>
      </c>
      <c r="G128" s="351" t="e">
        <f t="shared" si="14"/>
        <v>#NAME?</v>
      </c>
      <c r="H128" s="351" t="e">
        <f t="shared" si="12"/>
        <v>#NAME?</v>
      </c>
      <c r="I128" s="351" t="e">
        <f t="shared" si="15"/>
        <v>#NAME?</v>
      </c>
      <c r="J128" s="351" t="e">
        <f t="shared" si="16"/>
        <v>#NAME?</v>
      </c>
      <c r="K128" s="359" t="e">
        <f t="shared" si="17"/>
        <v>#NAME?</v>
      </c>
    </row>
    <row r="129" spans="1:11" hidden="1">
      <c r="A129" s="355">
        <v>2018</v>
      </c>
      <c r="B129" s="355" t="s">
        <v>21</v>
      </c>
      <c r="C129" s="355" t="s">
        <v>64</v>
      </c>
      <c r="D129" s="355" t="e">
        <f t="shared" ref="D129:D149" si="18">VLOOKUP($C129,Trans_Source,2,FALSE)</f>
        <v>#NAME?</v>
      </c>
      <c r="E129" s="356">
        <v>1593.684111</v>
      </c>
      <c r="F129" s="357">
        <v>5643.56</v>
      </c>
      <c r="G129" s="355" t="e">
        <f t="shared" si="14"/>
        <v>#NAME?</v>
      </c>
      <c r="H129" s="351" t="e">
        <f t="shared" si="12"/>
        <v>#NAME?</v>
      </c>
      <c r="I129" s="355" t="e">
        <f t="shared" si="15"/>
        <v>#NAME?</v>
      </c>
      <c r="J129" s="355" t="e">
        <f t="shared" si="16"/>
        <v>#NAME?</v>
      </c>
      <c r="K129" s="358" t="e">
        <f t="shared" si="17"/>
        <v>#NAME?</v>
      </c>
    </row>
    <row r="130" spans="1:11" hidden="1">
      <c r="A130" s="351">
        <v>2018</v>
      </c>
      <c r="B130" s="351" t="s">
        <v>21</v>
      </c>
      <c r="C130" s="351" t="s">
        <v>67</v>
      </c>
      <c r="D130" s="351" t="e">
        <f t="shared" si="18"/>
        <v>#NAME?</v>
      </c>
      <c r="E130" s="352">
        <v>4697.8322170000001</v>
      </c>
      <c r="F130" s="353">
        <v>12954.86</v>
      </c>
      <c r="G130" s="351" t="e">
        <f t="shared" si="14"/>
        <v>#NAME?</v>
      </c>
      <c r="H130" s="351" t="e">
        <f t="shared" ref="H130:H193" si="19">CONCATENATE(A130,B130,G130)</f>
        <v>#NAME?</v>
      </c>
      <c r="I130" s="351" t="e">
        <f t="shared" si="15"/>
        <v>#NAME?</v>
      </c>
      <c r="J130" s="351" t="e">
        <f t="shared" si="16"/>
        <v>#NAME?</v>
      </c>
      <c r="K130" s="359" t="e">
        <f t="shared" si="17"/>
        <v>#NAME?</v>
      </c>
    </row>
    <row r="131" spans="1:11" hidden="1">
      <c r="A131" s="355">
        <v>2018</v>
      </c>
      <c r="B131" s="355" t="s">
        <v>21</v>
      </c>
      <c r="C131" s="355" t="s">
        <v>68</v>
      </c>
      <c r="D131" s="355" t="e">
        <f t="shared" si="18"/>
        <v>#NAME?</v>
      </c>
      <c r="E131" s="356">
        <v>2791.0430710000001</v>
      </c>
      <c r="F131" s="357">
        <v>7769.4</v>
      </c>
      <c r="G131" s="355" t="e">
        <f t="shared" si="14"/>
        <v>#NAME?</v>
      </c>
      <c r="H131" s="351" t="e">
        <f t="shared" si="19"/>
        <v>#NAME?</v>
      </c>
      <c r="I131" s="355" t="e">
        <f t="shared" si="15"/>
        <v>#NAME?</v>
      </c>
      <c r="J131" s="355" t="e">
        <f t="shared" si="16"/>
        <v>#NAME?</v>
      </c>
      <c r="K131" s="358" t="e">
        <f t="shared" si="17"/>
        <v>#NAME?</v>
      </c>
    </row>
    <row r="132" spans="1:11" hidden="1">
      <c r="A132" s="351">
        <v>2018</v>
      </c>
      <c r="B132" s="351" t="s">
        <v>21</v>
      </c>
      <c r="C132" s="351" t="s">
        <v>69</v>
      </c>
      <c r="D132" s="351" t="e">
        <f t="shared" si="18"/>
        <v>#NAME?</v>
      </c>
      <c r="E132" s="352">
        <v>1957.8852830000001</v>
      </c>
      <c r="F132" s="353">
        <v>4692.1350000000002</v>
      </c>
      <c r="G132" s="351" t="e">
        <f t="shared" si="14"/>
        <v>#NAME?</v>
      </c>
      <c r="H132" s="351" t="e">
        <f t="shared" si="19"/>
        <v>#NAME?</v>
      </c>
      <c r="I132" s="351" t="e">
        <f t="shared" si="15"/>
        <v>#NAME?</v>
      </c>
      <c r="J132" s="351" t="e">
        <f t="shared" si="16"/>
        <v>#NAME?</v>
      </c>
      <c r="K132" s="359" t="e">
        <f t="shared" si="17"/>
        <v>#NAME?</v>
      </c>
    </row>
    <row r="133" spans="1:11" hidden="1">
      <c r="A133" s="355">
        <v>2018</v>
      </c>
      <c r="B133" s="355" t="s">
        <v>21</v>
      </c>
      <c r="C133" s="355" t="s">
        <v>70</v>
      </c>
      <c r="D133" s="355" t="e">
        <f t="shared" si="18"/>
        <v>#NAME?</v>
      </c>
      <c r="E133" s="356">
        <v>2016.9982399999999</v>
      </c>
      <c r="F133" s="357">
        <v>5670</v>
      </c>
      <c r="G133" s="355" t="e">
        <f t="shared" si="14"/>
        <v>#NAME?</v>
      </c>
      <c r="H133" s="351" t="e">
        <f t="shared" si="19"/>
        <v>#NAME?</v>
      </c>
      <c r="I133" s="355" t="e">
        <f t="shared" si="15"/>
        <v>#NAME?</v>
      </c>
      <c r="J133" s="355" t="e">
        <f t="shared" si="16"/>
        <v>#NAME?</v>
      </c>
      <c r="K133" s="358" t="e">
        <f t="shared" si="17"/>
        <v>#NAME?</v>
      </c>
    </row>
    <row r="134" spans="1:11" hidden="1">
      <c r="A134" s="351">
        <v>2018</v>
      </c>
      <c r="B134" s="351" t="s">
        <v>21</v>
      </c>
      <c r="C134" s="351" t="s">
        <v>71</v>
      </c>
      <c r="D134" s="351" t="e">
        <f t="shared" si="18"/>
        <v>#NAME?</v>
      </c>
      <c r="E134" s="352">
        <v>1364.871971</v>
      </c>
      <c r="F134" s="353">
        <v>3597.4</v>
      </c>
      <c r="G134" s="351" t="e">
        <f t="shared" si="14"/>
        <v>#NAME?</v>
      </c>
      <c r="H134" s="351" t="e">
        <f t="shared" si="19"/>
        <v>#NAME?</v>
      </c>
      <c r="I134" s="351" t="e">
        <f t="shared" si="15"/>
        <v>#NAME?</v>
      </c>
      <c r="J134" s="351" t="e">
        <f t="shared" si="16"/>
        <v>#NAME?</v>
      </c>
      <c r="K134" s="359" t="e">
        <f t="shared" si="17"/>
        <v>#NAME?</v>
      </c>
    </row>
    <row r="135" spans="1:11" hidden="1">
      <c r="A135" s="355">
        <v>2018</v>
      </c>
      <c r="B135" s="355" t="s">
        <v>21</v>
      </c>
      <c r="C135" s="355" t="s">
        <v>72</v>
      </c>
      <c r="D135" s="355" t="e">
        <f t="shared" si="18"/>
        <v>#NAME?</v>
      </c>
      <c r="E135" s="356">
        <v>1770.258251</v>
      </c>
      <c r="F135" s="357">
        <v>4246.5</v>
      </c>
      <c r="G135" s="355" t="e">
        <f t="shared" si="14"/>
        <v>#NAME?</v>
      </c>
      <c r="H135" s="351" t="e">
        <f t="shared" si="19"/>
        <v>#NAME?</v>
      </c>
      <c r="I135" s="355" t="e">
        <f t="shared" si="15"/>
        <v>#NAME?</v>
      </c>
      <c r="J135" s="355" t="e">
        <f t="shared" si="16"/>
        <v>#NAME?</v>
      </c>
      <c r="K135" s="358" t="e">
        <f t="shared" si="17"/>
        <v>#NAME?</v>
      </c>
    </row>
    <row r="136" spans="1:11" hidden="1">
      <c r="A136" s="351">
        <v>2018</v>
      </c>
      <c r="B136" s="351" t="s">
        <v>21</v>
      </c>
      <c r="C136" s="351" t="s">
        <v>73</v>
      </c>
      <c r="D136" s="351" t="e">
        <f t="shared" si="18"/>
        <v>#NAME?</v>
      </c>
      <c r="E136" s="352">
        <v>3652.657056</v>
      </c>
      <c r="F136" s="353">
        <v>9861.1</v>
      </c>
      <c r="G136" s="351" t="e">
        <f t="shared" si="14"/>
        <v>#NAME?</v>
      </c>
      <c r="H136" s="351" t="e">
        <f t="shared" si="19"/>
        <v>#NAME?</v>
      </c>
      <c r="I136" s="351" t="e">
        <f t="shared" si="15"/>
        <v>#NAME?</v>
      </c>
      <c r="J136" s="351" t="e">
        <f t="shared" si="16"/>
        <v>#NAME?</v>
      </c>
      <c r="K136" s="359" t="e">
        <f t="shared" si="17"/>
        <v>#NAME?</v>
      </c>
    </row>
    <row r="137" spans="1:11" hidden="1">
      <c r="A137" s="355">
        <v>2018</v>
      </c>
      <c r="B137" s="355" t="s">
        <v>21</v>
      </c>
      <c r="C137" s="355" t="s">
        <v>75</v>
      </c>
      <c r="D137" s="355" t="e">
        <f t="shared" si="18"/>
        <v>#NAME?</v>
      </c>
      <c r="E137" s="356">
        <v>3109.3640340000002</v>
      </c>
      <c r="F137" s="357">
        <v>9662.09</v>
      </c>
      <c r="G137" s="355" t="e">
        <f t="shared" si="14"/>
        <v>#NAME?</v>
      </c>
      <c r="H137" s="351" t="e">
        <f t="shared" si="19"/>
        <v>#NAME?</v>
      </c>
      <c r="I137" s="355" t="e">
        <f t="shared" si="15"/>
        <v>#NAME?</v>
      </c>
      <c r="J137" s="355" t="e">
        <f t="shared" si="16"/>
        <v>#NAME?</v>
      </c>
      <c r="K137" s="358" t="e">
        <f t="shared" si="17"/>
        <v>#NAME?</v>
      </c>
    </row>
    <row r="138" spans="1:11" hidden="1">
      <c r="A138" s="351">
        <v>2018</v>
      </c>
      <c r="B138" s="351" t="s">
        <v>21</v>
      </c>
      <c r="C138" s="351" t="s">
        <v>74</v>
      </c>
      <c r="D138" s="351" t="e">
        <f t="shared" si="18"/>
        <v>#NAME?</v>
      </c>
      <c r="E138" s="352">
        <v>1817.899668</v>
      </c>
      <c r="F138" s="353">
        <v>4859.3230000000003</v>
      </c>
      <c r="G138" s="351" t="e">
        <f t="shared" si="14"/>
        <v>#NAME?</v>
      </c>
      <c r="H138" s="351" t="e">
        <f t="shared" si="19"/>
        <v>#NAME?</v>
      </c>
      <c r="I138" s="351" t="e">
        <f t="shared" si="15"/>
        <v>#NAME?</v>
      </c>
      <c r="J138" s="351" t="e">
        <f t="shared" si="16"/>
        <v>#NAME?</v>
      </c>
      <c r="K138" s="359" t="e">
        <f t="shared" si="17"/>
        <v>#NAME?</v>
      </c>
    </row>
    <row r="139" spans="1:11" hidden="1">
      <c r="A139" s="355">
        <v>2018</v>
      </c>
      <c r="B139" s="355" t="s">
        <v>21</v>
      </c>
      <c r="C139" s="355" t="s">
        <v>85</v>
      </c>
      <c r="D139" s="355" t="e">
        <f t="shared" si="18"/>
        <v>#NAME?</v>
      </c>
      <c r="E139" s="356">
        <v>115.367504</v>
      </c>
      <c r="F139" s="357">
        <v>279.96100000000001</v>
      </c>
      <c r="G139" s="355" t="e">
        <f t="shared" si="14"/>
        <v>#NAME?</v>
      </c>
      <c r="H139" s="351" t="e">
        <f t="shared" si="19"/>
        <v>#NAME?</v>
      </c>
      <c r="I139" s="355" t="e">
        <f t="shared" si="15"/>
        <v>#NAME?</v>
      </c>
      <c r="J139" s="355" t="e">
        <f t="shared" si="16"/>
        <v>#NAME?</v>
      </c>
      <c r="K139" s="358" t="e">
        <f t="shared" si="17"/>
        <v>#NAME?</v>
      </c>
    </row>
    <row r="140" spans="1:11" hidden="1">
      <c r="A140" s="351">
        <v>2018</v>
      </c>
      <c r="B140" s="351" t="s">
        <v>21</v>
      </c>
      <c r="C140" s="351" t="s">
        <v>86</v>
      </c>
      <c r="D140" s="351" t="e">
        <f t="shared" si="18"/>
        <v>#NAME?</v>
      </c>
      <c r="E140" s="352">
        <v>412.26027199999999</v>
      </c>
      <c r="F140" s="353">
        <v>1089.5830000000001</v>
      </c>
      <c r="G140" s="351" t="e">
        <f t="shared" si="14"/>
        <v>#NAME?</v>
      </c>
      <c r="H140" s="351" t="e">
        <f t="shared" si="19"/>
        <v>#NAME?</v>
      </c>
      <c r="I140" s="351" t="e">
        <f t="shared" si="15"/>
        <v>#NAME?</v>
      </c>
      <c r="J140" s="351" t="e">
        <f t="shared" si="16"/>
        <v>#NAME?</v>
      </c>
      <c r="K140" s="359" t="e">
        <f t="shared" si="17"/>
        <v>#NAME?</v>
      </c>
    </row>
    <row r="141" spans="1:11" hidden="1">
      <c r="A141" s="355">
        <v>2018</v>
      </c>
      <c r="B141" s="355" t="s">
        <v>21</v>
      </c>
      <c r="C141" s="355" t="s">
        <v>15</v>
      </c>
      <c r="D141" s="355" t="e">
        <f t="shared" si="18"/>
        <v>#NAME?</v>
      </c>
      <c r="E141" s="356">
        <v>8019.7875750000003</v>
      </c>
      <c r="F141" s="357">
        <v>10378.825000000001</v>
      </c>
      <c r="G141" s="355" t="e">
        <f t="shared" si="14"/>
        <v>#NAME?</v>
      </c>
      <c r="H141" s="351" t="e">
        <f t="shared" si="19"/>
        <v>#NAME?</v>
      </c>
      <c r="I141" s="355" t="e">
        <f t="shared" si="15"/>
        <v>#NAME?</v>
      </c>
      <c r="J141" s="355" t="e">
        <f t="shared" si="16"/>
        <v>#NAME?</v>
      </c>
      <c r="K141" s="358" t="e">
        <f t="shared" si="17"/>
        <v>#NAME?</v>
      </c>
    </row>
    <row r="142" spans="1:11" hidden="1">
      <c r="A142" s="351">
        <v>2018</v>
      </c>
      <c r="B142" s="351" t="s">
        <v>21</v>
      </c>
      <c r="C142" s="351" t="s">
        <v>79</v>
      </c>
      <c r="D142" s="351" t="e">
        <f t="shared" si="18"/>
        <v>#NAME?</v>
      </c>
      <c r="E142" s="352">
        <v>349.11280900000003</v>
      </c>
      <c r="F142" s="353">
        <v>1121.3440000000001</v>
      </c>
      <c r="G142" s="351" t="e">
        <f t="shared" si="14"/>
        <v>#NAME?</v>
      </c>
      <c r="H142" s="351" t="e">
        <f t="shared" si="19"/>
        <v>#NAME?</v>
      </c>
      <c r="I142" s="351" t="e">
        <f t="shared" si="15"/>
        <v>#NAME?</v>
      </c>
      <c r="J142" s="351" t="e">
        <f t="shared" si="16"/>
        <v>#NAME?</v>
      </c>
      <c r="K142" s="359" t="e">
        <f t="shared" si="17"/>
        <v>#NAME?</v>
      </c>
    </row>
    <row r="143" spans="1:11" hidden="1">
      <c r="A143" s="355">
        <v>2018</v>
      </c>
      <c r="B143" s="355" t="s">
        <v>21</v>
      </c>
      <c r="C143" s="355" t="s">
        <v>56</v>
      </c>
      <c r="D143" s="355" t="e">
        <f t="shared" si="18"/>
        <v>#NAME?</v>
      </c>
      <c r="E143" s="356">
        <v>18052.356142000001</v>
      </c>
      <c r="F143" s="357">
        <v>367231.71100000001</v>
      </c>
      <c r="G143" s="355" t="e">
        <f t="shared" si="14"/>
        <v>#NAME?</v>
      </c>
      <c r="H143" s="351" t="e">
        <f t="shared" si="19"/>
        <v>#NAME?</v>
      </c>
      <c r="I143" s="355" t="e">
        <f t="shared" si="15"/>
        <v>#NAME?</v>
      </c>
      <c r="J143" s="355" t="e">
        <f t="shared" si="16"/>
        <v>#NAME?</v>
      </c>
      <c r="K143" s="358" t="e">
        <f t="shared" si="17"/>
        <v>#NAME?</v>
      </c>
    </row>
    <row r="144" spans="1:11" hidden="1">
      <c r="A144" s="351">
        <v>2018</v>
      </c>
      <c r="B144" s="351" t="s">
        <v>21</v>
      </c>
      <c r="C144" s="351" t="s">
        <v>57</v>
      </c>
      <c r="D144" s="351" t="e">
        <f t="shared" si="18"/>
        <v>#NAME?</v>
      </c>
      <c r="E144" s="352">
        <v>112924.979395</v>
      </c>
      <c r="F144" s="353">
        <v>408610.26799999998</v>
      </c>
      <c r="G144" s="351" t="e">
        <f t="shared" si="14"/>
        <v>#NAME?</v>
      </c>
      <c r="H144" s="351" t="e">
        <f t="shared" si="19"/>
        <v>#NAME?</v>
      </c>
      <c r="I144" s="351" t="e">
        <f t="shared" si="15"/>
        <v>#NAME?</v>
      </c>
      <c r="J144" s="351" t="e">
        <f t="shared" si="16"/>
        <v>#NAME?</v>
      </c>
      <c r="K144" s="359" t="e">
        <f t="shared" si="17"/>
        <v>#NAME?</v>
      </c>
    </row>
    <row r="145" spans="1:11" hidden="1">
      <c r="A145" s="355">
        <v>2018</v>
      </c>
      <c r="B145" s="355" t="s">
        <v>21</v>
      </c>
      <c r="C145" s="355" t="s">
        <v>63</v>
      </c>
      <c r="D145" s="355" t="e">
        <f t="shared" si="18"/>
        <v>#NAME?</v>
      </c>
      <c r="E145" s="356">
        <v>25996.303209999998</v>
      </c>
      <c r="F145" s="357">
        <v>26165.600000000049</v>
      </c>
      <c r="G145" s="355" t="e">
        <f t="shared" si="14"/>
        <v>#NAME?</v>
      </c>
      <c r="H145" s="351" t="e">
        <f t="shared" si="19"/>
        <v>#NAME?</v>
      </c>
      <c r="I145" s="355" t="e">
        <f t="shared" si="15"/>
        <v>#NAME?</v>
      </c>
      <c r="J145" s="355" t="e">
        <f t="shared" si="16"/>
        <v>#NAME?</v>
      </c>
      <c r="K145" s="358" t="e">
        <f t="shared" si="17"/>
        <v>#NAME?</v>
      </c>
    </row>
    <row r="146" spans="1:11" hidden="1">
      <c r="A146" s="351">
        <v>2018</v>
      </c>
      <c r="B146" s="351" t="s">
        <v>21</v>
      </c>
      <c r="C146" s="351" t="s">
        <v>62</v>
      </c>
      <c r="D146" s="351" t="e">
        <f t="shared" si="18"/>
        <v>#NAME?</v>
      </c>
      <c r="E146" s="352">
        <v>13186.756404</v>
      </c>
      <c r="F146" s="353">
        <v>17251.690060000001</v>
      </c>
      <c r="G146" s="351" t="e">
        <f t="shared" si="14"/>
        <v>#NAME?</v>
      </c>
      <c r="H146" s="351" t="e">
        <f t="shared" si="19"/>
        <v>#NAME?</v>
      </c>
      <c r="I146" s="351" t="e">
        <f t="shared" si="15"/>
        <v>#NAME?</v>
      </c>
      <c r="J146" s="351" t="e">
        <f t="shared" si="16"/>
        <v>#NAME?</v>
      </c>
      <c r="K146" s="359" t="e">
        <f t="shared" si="17"/>
        <v>#NAME?</v>
      </c>
    </row>
    <row r="147" spans="1:11" hidden="1">
      <c r="A147" s="355">
        <v>2018</v>
      </c>
      <c r="B147" s="355" t="s">
        <v>21</v>
      </c>
      <c r="C147" s="355" t="s">
        <v>76</v>
      </c>
      <c r="D147" s="355" t="e">
        <f t="shared" si="18"/>
        <v>#NAME?</v>
      </c>
      <c r="E147" s="356">
        <v>4531.7512479999996</v>
      </c>
      <c r="F147" s="357">
        <v>14118.9</v>
      </c>
      <c r="G147" s="355" t="e">
        <f t="shared" si="14"/>
        <v>#NAME?</v>
      </c>
      <c r="H147" s="351" t="e">
        <f t="shared" si="19"/>
        <v>#NAME?</v>
      </c>
      <c r="I147" s="355" t="e">
        <f t="shared" si="15"/>
        <v>#NAME?</v>
      </c>
      <c r="J147" s="355" t="e">
        <f t="shared" si="16"/>
        <v>#NAME?</v>
      </c>
      <c r="K147" s="358" t="e">
        <f t="shared" si="17"/>
        <v>#NAME?</v>
      </c>
    </row>
    <row r="148" spans="1:11" hidden="1">
      <c r="A148" s="351">
        <v>2018</v>
      </c>
      <c r="B148" s="351" t="s">
        <v>21</v>
      </c>
      <c r="C148" s="351" t="s">
        <v>84</v>
      </c>
      <c r="D148" s="351" t="e">
        <f t="shared" si="18"/>
        <v>#NAME?</v>
      </c>
      <c r="E148" s="352">
        <v>933.96480099999997</v>
      </c>
      <c r="F148" s="353">
        <v>3561.82</v>
      </c>
      <c r="G148" s="351" t="e">
        <f t="shared" si="14"/>
        <v>#NAME?</v>
      </c>
      <c r="H148" s="351" t="e">
        <f t="shared" si="19"/>
        <v>#NAME?</v>
      </c>
      <c r="I148" s="351" t="e">
        <f t="shared" si="15"/>
        <v>#NAME?</v>
      </c>
      <c r="J148" s="351" t="e">
        <f t="shared" si="16"/>
        <v>#NAME?</v>
      </c>
      <c r="K148" s="359" t="e">
        <f t="shared" si="17"/>
        <v>#NAME?</v>
      </c>
    </row>
    <row r="149" spans="1:11" hidden="1">
      <c r="A149" s="355">
        <v>2018</v>
      </c>
      <c r="B149" s="355" t="s">
        <v>21</v>
      </c>
      <c r="C149" s="355" t="s">
        <v>87</v>
      </c>
      <c r="D149" s="355" t="e">
        <f t="shared" si="18"/>
        <v>#NAME?</v>
      </c>
      <c r="E149" s="356"/>
      <c r="F149" s="357">
        <v>886.84503700000005</v>
      </c>
      <c r="G149" s="355" t="e">
        <f t="shared" si="14"/>
        <v>#NAME?</v>
      </c>
      <c r="H149" s="351" t="e">
        <f t="shared" si="19"/>
        <v>#NAME?</v>
      </c>
      <c r="I149" s="355" t="e">
        <f t="shared" si="15"/>
        <v>#NAME?</v>
      </c>
      <c r="J149" s="355" t="e">
        <f t="shared" si="16"/>
        <v>#NAME?</v>
      </c>
      <c r="K149" s="358" t="e">
        <f t="shared" si="17"/>
        <v>#NAME?</v>
      </c>
    </row>
    <row r="150" spans="1:11" hidden="1">
      <c r="A150" s="351">
        <v>2018</v>
      </c>
      <c r="B150" s="351" t="s">
        <v>8</v>
      </c>
      <c r="C150" s="351" t="s">
        <v>56</v>
      </c>
      <c r="D150" s="351" t="str">
        <f t="shared" ref="D150:D168" si="20">IFERROR(VLOOKUP($C150,Trans_Source,2,FALSE),"")</f>
        <v/>
      </c>
      <c r="E150" s="352">
        <v>17952.418928999999</v>
      </c>
      <c r="F150" s="353">
        <v>394102.52759999997</v>
      </c>
      <c r="G150" s="351" t="e">
        <f t="shared" si="14"/>
        <v>#NAME?</v>
      </c>
      <c r="H150" s="351" t="e">
        <f t="shared" si="19"/>
        <v>#NAME?</v>
      </c>
      <c r="I150" s="351" t="e">
        <f t="shared" si="15"/>
        <v>#NAME?</v>
      </c>
      <c r="J150" s="351" t="e">
        <f t="shared" si="16"/>
        <v>#NAME?</v>
      </c>
      <c r="K150" s="359" t="e">
        <f t="shared" si="17"/>
        <v>#NAME?</v>
      </c>
    </row>
    <row r="151" spans="1:11" hidden="1">
      <c r="A151" s="355">
        <v>2018</v>
      </c>
      <c r="B151" s="355" t="s">
        <v>8</v>
      </c>
      <c r="C151" s="355" t="s">
        <v>57</v>
      </c>
      <c r="D151" s="355" t="str">
        <f t="shared" si="20"/>
        <v/>
      </c>
      <c r="E151" s="356">
        <v>90074.311698999998</v>
      </c>
      <c r="F151" s="357">
        <v>413696</v>
      </c>
      <c r="G151" s="355" t="e">
        <f t="shared" si="14"/>
        <v>#NAME?</v>
      </c>
      <c r="H151" s="351" t="e">
        <f t="shared" si="19"/>
        <v>#NAME?</v>
      </c>
      <c r="I151" s="355" t="e">
        <f t="shared" si="15"/>
        <v>#NAME?</v>
      </c>
      <c r="J151" s="355" t="e">
        <f t="shared" si="16"/>
        <v>#NAME?</v>
      </c>
      <c r="K151" s="358" t="e">
        <f t="shared" si="17"/>
        <v>#NAME?</v>
      </c>
    </row>
    <row r="152" spans="1:11" hidden="1">
      <c r="A152" s="351">
        <v>2018</v>
      </c>
      <c r="B152" s="351" t="s">
        <v>8</v>
      </c>
      <c r="C152" s="351" t="s">
        <v>58</v>
      </c>
      <c r="D152" s="351" t="str">
        <f t="shared" si="20"/>
        <v/>
      </c>
      <c r="E152" s="352">
        <v>2952.4056780000001</v>
      </c>
      <c r="F152" s="353">
        <v>14315.684000000001</v>
      </c>
      <c r="G152" s="351" t="e">
        <f t="shared" si="14"/>
        <v>#NAME?</v>
      </c>
      <c r="H152" s="351" t="e">
        <f t="shared" si="19"/>
        <v>#NAME?</v>
      </c>
      <c r="I152" s="351" t="e">
        <f t="shared" si="15"/>
        <v>#NAME?</v>
      </c>
      <c r="J152" s="351" t="e">
        <f t="shared" si="16"/>
        <v>#NAME?</v>
      </c>
      <c r="K152" s="359" t="e">
        <f t="shared" si="17"/>
        <v>#NAME?</v>
      </c>
    </row>
    <row r="153" spans="1:11" hidden="1">
      <c r="A153" s="355">
        <v>2018</v>
      </c>
      <c r="B153" s="355" t="s">
        <v>8</v>
      </c>
      <c r="C153" s="355" t="s">
        <v>60</v>
      </c>
      <c r="D153" s="355" t="str">
        <f t="shared" si="20"/>
        <v/>
      </c>
      <c r="E153" s="356">
        <v>5947.7783200000003</v>
      </c>
      <c r="F153" s="357">
        <v>17731.37</v>
      </c>
      <c r="G153" s="355" t="e">
        <f t="shared" si="14"/>
        <v>#NAME?</v>
      </c>
      <c r="H153" s="351" t="e">
        <f t="shared" si="19"/>
        <v>#NAME?</v>
      </c>
      <c r="I153" s="355" t="e">
        <f t="shared" si="15"/>
        <v>#NAME?</v>
      </c>
      <c r="J153" s="355" t="e">
        <f t="shared" si="16"/>
        <v>#NAME?</v>
      </c>
      <c r="K153" s="358" t="e">
        <f t="shared" si="17"/>
        <v>#NAME?</v>
      </c>
    </row>
    <row r="154" spans="1:11" hidden="1">
      <c r="A154" s="351">
        <v>2018</v>
      </c>
      <c r="B154" s="351" t="s">
        <v>8</v>
      </c>
      <c r="C154" s="351" t="s">
        <v>61</v>
      </c>
      <c r="D154" s="351" t="str">
        <f t="shared" si="20"/>
        <v/>
      </c>
      <c r="E154" s="352">
        <v>2960.2402299999999</v>
      </c>
      <c r="F154" s="353">
        <v>11838.339999999998</v>
      </c>
      <c r="G154" s="351" t="e">
        <f t="shared" si="14"/>
        <v>#NAME?</v>
      </c>
      <c r="H154" s="351" t="e">
        <f t="shared" si="19"/>
        <v>#NAME?</v>
      </c>
      <c r="I154" s="351" t="e">
        <f t="shared" si="15"/>
        <v>#NAME?</v>
      </c>
      <c r="J154" s="351" t="e">
        <f t="shared" si="16"/>
        <v>#NAME?</v>
      </c>
      <c r="K154" s="359" t="e">
        <f t="shared" si="17"/>
        <v>#NAME?</v>
      </c>
    </row>
    <row r="155" spans="1:11" hidden="1">
      <c r="A155" s="355">
        <v>2018</v>
      </c>
      <c r="B155" s="355" t="s">
        <v>8</v>
      </c>
      <c r="C155" s="355" t="s">
        <v>62</v>
      </c>
      <c r="D155" s="355" t="str">
        <f t="shared" si="20"/>
        <v/>
      </c>
      <c r="E155" s="356">
        <v>27418.786843000002</v>
      </c>
      <c r="F155" s="357">
        <v>23404.673999999999</v>
      </c>
      <c r="G155" s="355" t="e">
        <f t="shared" si="14"/>
        <v>#NAME?</v>
      </c>
      <c r="H155" s="351" t="e">
        <f t="shared" si="19"/>
        <v>#NAME?</v>
      </c>
      <c r="I155" s="355" t="e">
        <f t="shared" si="15"/>
        <v>#NAME?</v>
      </c>
      <c r="J155" s="355" t="e">
        <f t="shared" si="16"/>
        <v>#NAME?</v>
      </c>
      <c r="K155" s="358" t="e">
        <f t="shared" si="17"/>
        <v>#NAME?</v>
      </c>
    </row>
    <row r="156" spans="1:11" hidden="1">
      <c r="A156" s="351">
        <v>2018</v>
      </c>
      <c r="B156" s="351" t="s">
        <v>8</v>
      </c>
      <c r="C156" s="351" t="s">
        <v>63</v>
      </c>
      <c r="D156" s="351" t="str">
        <f t="shared" si="20"/>
        <v/>
      </c>
      <c r="E156" s="352">
        <v>31745.990059</v>
      </c>
      <c r="F156" s="353">
        <v>35110.300000000003</v>
      </c>
      <c r="G156" s="351" t="e">
        <f t="shared" si="14"/>
        <v>#NAME?</v>
      </c>
      <c r="H156" s="351" t="e">
        <f t="shared" si="19"/>
        <v>#NAME?</v>
      </c>
      <c r="I156" s="351" t="e">
        <f t="shared" si="15"/>
        <v>#NAME?</v>
      </c>
      <c r="J156" s="351" t="e">
        <f t="shared" si="16"/>
        <v>#NAME?</v>
      </c>
      <c r="K156" s="359" t="e">
        <f t="shared" si="17"/>
        <v>#NAME?</v>
      </c>
    </row>
    <row r="157" spans="1:11" hidden="1">
      <c r="A157" s="355">
        <v>2018</v>
      </c>
      <c r="B157" s="355" t="s">
        <v>8</v>
      </c>
      <c r="C157" s="355" t="s">
        <v>64</v>
      </c>
      <c r="D157" s="355" t="str">
        <f t="shared" si="20"/>
        <v/>
      </c>
      <c r="E157" s="356">
        <v>1418.9801279999999</v>
      </c>
      <c r="F157" s="357">
        <v>4885.619999999999</v>
      </c>
      <c r="G157" s="355" t="e">
        <f t="shared" si="14"/>
        <v>#NAME?</v>
      </c>
      <c r="H157" s="351" t="e">
        <f t="shared" si="19"/>
        <v>#NAME?</v>
      </c>
      <c r="I157" s="355" t="e">
        <f t="shared" si="15"/>
        <v>#NAME?</v>
      </c>
      <c r="J157" s="355" t="e">
        <f t="shared" si="16"/>
        <v>#NAME?</v>
      </c>
      <c r="K157" s="358" t="e">
        <f t="shared" si="17"/>
        <v>#NAME?</v>
      </c>
    </row>
    <row r="158" spans="1:11" hidden="1">
      <c r="A158" s="351">
        <v>2018</v>
      </c>
      <c r="B158" s="351" t="s">
        <v>8</v>
      </c>
      <c r="C158" s="351" t="s">
        <v>65</v>
      </c>
      <c r="D158" s="351" t="str">
        <f t="shared" si="20"/>
        <v/>
      </c>
      <c r="E158" s="352">
        <v>14630.843629999999</v>
      </c>
      <c r="F158" s="353">
        <v>41388.783199999998</v>
      </c>
      <c r="G158" s="351" t="e">
        <f t="shared" si="14"/>
        <v>#NAME?</v>
      </c>
      <c r="H158" s="351" t="e">
        <f t="shared" si="19"/>
        <v>#NAME?</v>
      </c>
      <c r="I158" s="351" t="e">
        <f t="shared" si="15"/>
        <v>#NAME?</v>
      </c>
      <c r="J158" s="351" t="e">
        <f t="shared" si="16"/>
        <v>#NAME?</v>
      </c>
      <c r="K158" s="359" t="e">
        <f t="shared" si="17"/>
        <v>#NAME?</v>
      </c>
    </row>
    <row r="159" spans="1:11" hidden="1">
      <c r="A159" s="355">
        <v>2018</v>
      </c>
      <c r="B159" s="355" t="s">
        <v>8</v>
      </c>
      <c r="C159" s="355" t="s">
        <v>66</v>
      </c>
      <c r="D159" s="355" t="str">
        <f t="shared" si="20"/>
        <v/>
      </c>
      <c r="E159" s="356">
        <v>386.43970899999999</v>
      </c>
      <c r="F159" s="357">
        <v>1258.6020000000001</v>
      </c>
      <c r="G159" s="355" t="e">
        <f t="shared" si="14"/>
        <v>#NAME?</v>
      </c>
      <c r="H159" s="351" t="e">
        <f t="shared" si="19"/>
        <v>#NAME?</v>
      </c>
      <c r="I159" s="355" t="e">
        <f t="shared" si="15"/>
        <v>#NAME?</v>
      </c>
      <c r="J159" s="355" t="e">
        <f t="shared" si="16"/>
        <v>#NAME?</v>
      </c>
      <c r="K159" s="358" t="e">
        <f t="shared" si="17"/>
        <v>#NAME?</v>
      </c>
    </row>
    <row r="160" spans="1:11" hidden="1">
      <c r="A160" s="351">
        <v>2018</v>
      </c>
      <c r="B160" s="351" t="s">
        <v>8</v>
      </c>
      <c r="C160" s="351" t="s">
        <v>67</v>
      </c>
      <c r="D160" s="351" t="str">
        <f t="shared" si="20"/>
        <v/>
      </c>
      <c r="E160" s="352">
        <v>3381.558497</v>
      </c>
      <c r="F160" s="353">
        <v>9473.6910000000007</v>
      </c>
      <c r="G160" s="351" t="e">
        <f t="shared" si="14"/>
        <v>#NAME?</v>
      </c>
      <c r="H160" s="351" t="e">
        <f t="shared" si="19"/>
        <v>#NAME?</v>
      </c>
      <c r="I160" s="351" t="e">
        <f t="shared" si="15"/>
        <v>#NAME?</v>
      </c>
      <c r="J160" s="351" t="e">
        <f t="shared" si="16"/>
        <v>#NAME?</v>
      </c>
      <c r="K160" s="359" t="e">
        <f t="shared" si="17"/>
        <v>#NAME?</v>
      </c>
    </row>
    <row r="161" spans="1:11" hidden="1">
      <c r="A161" s="355">
        <v>2018</v>
      </c>
      <c r="B161" s="355" t="s">
        <v>8</v>
      </c>
      <c r="C161" s="355" t="s">
        <v>68</v>
      </c>
      <c r="D161" s="355" t="str">
        <f t="shared" si="20"/>
        <v/>
      </c>
      <c r="E161" s="356">
        <v>3021.9649639999998</v>
      </c>
      <c r="F161" s="357">
        <v>8419.2999999999993</v>
      </c>
      <c r="G161" s="355" t="e">
        <f t="shared" ref="G161:G224" si="21">VLOOKUP(C161,Trans_Source,3,FALSE)</f>
        <v>#NAME?</v>
      </c>
      <c r="H161" s="351" t="e">
        <f t="shared" si="19"/>
        <v>#NAME?</v>
      </c>
      <c r="I161" s="355" t="e">
        <f t="shared" ref="I161:I224" si="22">IF(Trans_Pur_Tech&lt;&gt;"Imports","Domestic","Imports")</f>
        <v>#NAME?</v>
      </c>
      <c r="J161" s="355" t="e">
        <f t="shared" ref="J161:J224" si="23">VLOOKUP($C161,Trans_Source,4,FALSE)</f>
        <v>#NAME?</v>
      </c>
      <c r="K161" s="358" t="e">
        <f t="shared" ref="K161:K224" si="24">RIGHT(G161,2)</f>
        <v>#NAME?</v>
      </c>
    </row>
    <row r="162" spans="1:11" hidden="1">
      <c r="A162" s="351">
        <v>2018</v>
      </c>
      <c r="B162" s="351" t="s">
        <v>8</v>
      </c>
      <c r="C162" s="351" t="s">
        <v>69</v>
      </c>
      <c r="D162" s="351" t="str">
        <f t="shared" si="20"/>
        <v/>
      </c>
      <c r="E162" s="352">
        <v>1716.8221249999999</v>
      </c>
      <c r="F162" s="353">
        <v>4119.13</v>
      </c>
      <c r="G162" s="351" t="e">
        <f t="shared" si="21"/>
        <v>#NAME?</v>
      </c>
      <c r="H162" s="351" t="e">
        <f t="shared" si="19"/>
        <v>#NAME?</v>
      </c>
      <c r="I162" s="351" t="e">
        <f t="shared" si="22"/>
        <v>#NAME?</v>
      </c>
      <c r="J162" s="351" t="e">
        <f t="shared" si="23"/>
        <v>#NAME?</v>
      </c>
      <c r="K162" s="359" t="e">
        <f t="shared" si="24"/>
        <v>#NAME?</v>
      </c>
    </row>
    <row r="163" spans="1:11" hidden="1">
      <c r="A163" s="355">
        <v>2018</v>
      </c>
      <c r="B163" s="355" t="s">
        <v>8</v>
      </c>
      <c r="C163" s="355" t="s">
        <v>70</v>
      </c>
      <c r="D163" s="355" t="str">
        <f t="shared" si="20"/>
        <v/>
      </c>
      <c r="E163" s="356">
        <v>1867.5243310000001</v>
      </c>
      <c r="F163" s="357">
        <v>5253</v>
      </c>
      <c r="G163" s="355" t="e">
        <f t="shared" si="21"/>
        <v>#NAME?</v>
      </c>
      <c r="H163" s="351" t="e">
        <f t="shared" si="19"/>
        <v>#NAME?</v>
      </c>
      <c r="I163" s="355" t="e">
        <f t="shared" si="22"/>
        <v>#NAME?</v>
      </c>
      <c r="J163" s="355" t="e">
        <f t="shared" si="23"/>
        <v>#NAME?</v>
      </c>
      <c r="K163" s="358" t="e">
        <f t="shared" si="24"/>
        <v>#NAME?</v>
      </c>
    </row>
    <row r="164" spans="1:11" hidden="1">
      <c r="A164" s="351">
        <v>2018</v>
      </c>
      <c r="B164" s="351" t="s">
        <v>8</v>
      </c>
      <c r="C164" s="351" t="s">
        <v>71</v>
      </c>
      <c r="D164" s="351" t="str">
        <f t="shared" si="20"/>
        <v/>
      </c>
      <c r="E164" s="352">
        <v>2607.155624</v>
      </c>
      <c r="F164" s="353">
        <v>7014.6</v>
      </c>
      <c r="G164" s="351" t="e">
        <f t="shared" si="21"/>
        <v>#NAME?</v>
      </c>
      <c r="H164" s="351" t="e">
        <f t="shared" si="19"/>
        <v>#NAME?</v>
      </c>
      <c r="I164" s="351" t="e">
        <f t="shared" si="22"/>
        <v>#NAME?</v>
      </c>
      <c r="J164" s="351" t="e">
        <f t="shared" si="23"/>
        <v>#NAME?</v>
      </c>
      <c r="K164" s="359" t="e">
        <f t="shared" si="24"/>
        <v>#NAME?</v>
      </c>
    </row>
    <row r="165" spans="1:11" hidden="1">
      <c r="A165" s="355">
        <v>2018</v>
      </c>
      <c r="B165" s="355" t="s">
        <v>8</v>
      </c>
      <c r="C165" s="355" t="s">
        <v>72</v>
      </c>
      <c r="D165" s="355" t="str">
        <f t="shared" si="20"/>
        <v/>
      </c>
      <c r="E165" s="356">
        <v>1638.8525380000001</v>
      </c>
      <c r="F165" s="357">
        <v>3944.3</v>
      </c>
      <c r="G165" s="355" t="e">
        <f t="shared" si="21"/>
        <v>#NAME?</v>
      </c>
      <c r="H165" s="351" t="e">
        <f t="shared" si="19"/>
        <v>#NAME?</v>
      </c>
      <c r="I165" s="355" t="e">
        <f t="shared" si="22"/>
        <v>#NAME?</v>
      </c>
      <c r="J165" s="355" t="e">
        <f t="shared" si="23"/>
        <v>#NAME?</v>
      </c>
      <c r="K165" s="358" t="e">
        <f t="shared" si="24"/>
        <v>#NAME?</v>
      </c>
    </row>
    <row r="166" spans="1:11" hidden="1">
      <c r="A166" s="351">
        <v>2018</v>
      </c>
      <c r="B166" s="351" t="s">
        <v>8</v>
      </c>
      <c r="C166" s="351" t="s">
        <v>73</v>
      </c>
      <c r="D166" s="351" t="str">
        <f t="shared" si="20"/>
        <v/>
      </c>
      <c r="E166" s="352">
        <v>2754.8892230000001</v>
      </c>
      <c r="F166" s="353">
        <v>7464.8</v>
      </c>
      <c r="G166" s="351" t="e">
        <f t="shared" si="21"/>
        <v>#NAME?</v>
      </c>
      <c r="H166" s="351" t="e">
        <f t="shared" si="19"/>
        <v>#NAME?</v>
      </c>
      <c r="I166" s="351" t="e">
        <f t="shared" si="22"/>
        <v>#NAME?</v>
      </c>
      <c r="J166" s="351" t="e">
        <f t="shared" si="23"/>
        <v>#NAME?</v>
      </c>
      <c r="K166" s="359" t="e">
        <f t="shared" si="24"/>
        <v>#NAME?</v>
      </c>
    </row>
    <row r="167" spans="1:11" hidden="1">
      <c r="A167" s="355">
        <v>2018</v>
      </c>
      <c r="B167" s="355" t="s">
        <v>8</v>
      </c>
      <c r="C167" s="355" t="s">
        <v>74</v>
      </c>
      <c r="D167" s="355" t="str">
        <f t="shared" si="20"/>
        <v/>
      </c>
      <c r="E167" s="356">
        <v>933.10929499999997</v>
      </c>
      <c r="F167" s="357">
        <v>2660.0549999999998</v>
      </c>
      <c r="G167" s="355" t="e">
        <f t="shared" si="21"/>
        <v>#NAME?</v>
      </c>
      <c r="H167" s="351" t="e">
        <f t="shared" si="19"/>
        <v>#NAME?</v>
      </c>
      <c r="I167" s="355" t="e">
        <f t="shared" si="22"/>
        <v>#NAME?</v>
      </c>
      <c r="J167" s="355" t="e">
        <f t="shared" si="23"/>
        <v>#NAME?</v>
      </c>
      <c r="K167" s="358" t="e">
        <f t="shared" si="24"/>
        <v>#NAME?</v>
      </c>
    </row>
    <row r="168" spans="1:11" hidden="1">
      <c r="A168" s="351">
        <v>2018</v>
      </c>
      <c r="B168" s="351" t="s">
        <v>8</v>
      </c>
      <c r="C168" s="351" t="s">
        <v>75</v>
      </c>
      <c r="D168" s="351" t="str">
        <f t="shared" si="20"/>
        <v/>
      </c>
      <c r="E168" s="352">
        <v>2785.5409629999999</v>
      </c>
      <c r="F168" s="353">
        <v>8711.8000000000011</v>
      </c>
      <c r="G168" s="351" t="e">
        <f t="shared" si="21"/>
        <v>#NAME?</v>
      </c>
      <c r="H168" s="351" t="e">
        <f t="shared" si="19"/>
        <v>#NAME?</v>
      </c>
      <c r="I168" s="351" t="e">
        <f t="shared" si="22"/>
        <v>#NAME?</v>
      </c>
      <c r="J168" s="351" t="e">
        <f t="shared" si="23"/>
        <v>#NAME?</v>
      </c>
      <c r="K168" s="359" t="e">
        <f t="shared" si="24"/>
        <v>#NAME?</v>
      </c>
    </row>
    <row r="169" spans="1:11" hidden="1">
      <c r="A169" s="355">
        <v>2018</v>
      </c>
      <c r="B169" s="355" t="s">
        <v>8</v>
      </c>
      <c r="C169" s="355" t="s">
        <v>15</v>
      </c>
      <c r="D169" s="355" t="s">
        <v>78</v>
      </c>
      <c r="E169" s="356">
        <v>6849.0036330000003</v>
      </c>
      <c r="F169" s="357">
        <v>9332.5649999999987</v>
      </c>
      <c r="G169" s="355" t="e">
        <f t="shared" si="21"/>
        <v>#NAME?</v>
      </c>
      <c r="H169" s="351" t="e">
        <f t="shared" si="19"/>
        <v>#NAME?</v>
      </c>
      <c r="I169" s="355" t="e">
        <f t="shared" si="22"/>
        <v>#NAME?</v>
      </c>
      <c r="J169" s="355" t="e">
        <f t="shared" si="23"/>
        <v>#NAME?</v>
      </c>
      <c r="K169" s="358" t="e">
        <f t="shared" si="24"/>
        <v>#NAME?</v>
      </c>
    </row>
    <row r="170" spans="1:11" hidden="1">
      <c r="A170" s="351">
        <v>2018</v>
      </c>
      <c r="B170" s="351" t="s">
        <v>8</v>
      </c>
      <c r="C170" s="351" t="s">
        <v>79</v>
      </c>
      <c r="D170" s="351" t="s">
        <v>78</v>
      </c>
      <c r="E170" s="352">
        <v>305.91970199999997</v>
      </c>
      <c r="F170" s="353">
        <v>979.78129999999999</v>
      </c>
      <c r="G170" s="351" t="e">
        <f t="shared" si="21"/>
        <v>#NAME?</v>
      </c>
      <c r="H170" s="351" t="e">
        <f t="shared" si="19"/>
        <v>#NAME?</v>
      </c>
      <c r="I170" s="351" t="e">
        <f t="shared" si="22"/>
        <v>#NAME?</v>
      </c>
      <c r="J170" s="351" t="e">
        <f t="shared" si="23"/>
        <v>#NAME?</v>
      </c>
      <c r="K170" s="359" t="e">
        <f t="shared" si="24"/>
        <v>#NAME?</v>
      </c>
    </row>
    <row r="171" spans="1:11" hidden="1">
      <c r="A171" s="355">
        <v>2018</v>
      </c>
      <c r="B171" s="355" t="s">
        <v>8</v>
      </c>
      <c r="C171" s="355" t="s">
        <v>59</v>
      </c>
      <c r="D171" s="355" t="str">
        <f>IFERROR(VLOOKUP($C171,Trans_Source,2,FALSE),"")</f>
        <v/>
      </c>
      <c r="E171" s="356">
        <v>319.15206699999999</v>
      </c>
      <c r="F171" s="357">
        <v>3574.53</v>
      </c>
      <c r="G171" s="355" t="e">
        <f t="shared" si="21"/>
        <v>#NAME?</v>
      </c>
      <c r="H171" s="351" t="e">
        <f t="shared" si="19"/>
        <v>#NAME?</v>
      </c>
      <c r="I171" s="355" t="e">
        <f t="shared" si="22"/>
        <v>#NAME?</v>
      </c>
      <c r="J171" s="355" t="e">
        <f t="shared" si="23"/>
        <v>#NAME?</v>
      </c>
      <c r="K171" s="358" t="e">
        <f t="shared" si="24"/>
        <v>#NAME?</v>
      </c>
    </row>
    <row r="172" spans="1:11" hidden="1">
      <c r="A172" s="351">
        <v>2018</v>
      </c>
      <c r="B172" s="351" t="s">
        <v>8</v>
      </c>
      <c r="C172" s="351" t="s">
        <v>76</v>
      </c>
      <c r="D172" s="351" t="s">
        <v>77</v>
      </c>
      <c r="E172" s="352">
        <v>4018.5559710000002</v>
      </c>
      <c r="F172" s="353">
        <v>12521.560000000001</v>
      </c>
      <c r="G172" s="351" t="e">
        <f t="shared" si="21"/>
        <v>#NAME?</v>
      </c>
      <c r="H172" s="351" t="e">
        <f t="shared" si="19"/>
        <v>#NAME?</v>
      </c>
      <c r="I172" s="351" t="e">
        <f t="shared" si="22"/>
        <v>#NAME?</v>
      </c>
      <c r="J172" s="351" t="e">
        <f t="shared" si="23"/>
        <v>#NAME?</v>
      </c>
      <c r="K172" s="359" t="e">
        <f t="shared" si="24"/>
        <v>#NAME?</v>
      </c>
    </row>
    <row r="173" spans="1:11" hidden="1">
      <c r="A173" s="355">
        <v>2018</v>
      </c>
      <c r="B173" s="355" t="s">
        <v>19</v>
      </c>
      <c r="C173" s="355" t="s">
        <v>58</v>
      </c>
      <c r="D173" s="355" t="e">
        <f t="shared" ref="D173:D236" si="25">VLOOKUP($C173,Trans_Source,2,FALSE)</f>
        <v>#NAME?</v>
      </c>
      <c r="E173" s="356">
        <v>3549.8454306799995</v>
      </c>
      <c r="F173" s="357">
        <v>17163.2</v>
      </c>
      <c r="G173" s="355" t="e">
        <f t="shared" si="21"/>
        <v>#NAME?</v>
      </c>
      <c r="H173" s="351" t="e">
        <f t="shared" si="19"/>
        <v>#NAME?</v>
      </c>
      <c r="I173" s="355" t="e">
        <f t="shared" si="22"/>
        <v>#NAME?</v>
      </c>
      <c r="J173" s="355" t="e">
        <f t="shared" si="23"/>
        <v>#NAME?</v>
      </c>
      <c r="K173" s="358" t="e">
        <f t="shared" si="24"/>
        <v>#NAME?</v>
      </c>
    </row>
    <row r="174" spans="1:11" hidden="1">
      <c r="A174" s="351">
        <v>2018</v>
      </c>
      <c r="B174" s="351" t="s">
        <v>19</v>
      </c>
      <c r="C174" s="351" t="s">
        <v>65</v>
      </c>
      <c r="D174" s="351" t="e">
        <f t="shared" si="25"/>
        <v>#NAME?</v>
      </c>
      <c r="E174" s="352">
        <v>7728.1814020000002</v>
      </c>
      <c r="F174" s="353">
        <v>22075.266</v>
      </c>
      <c r="G174" s="351" t="e">
        <f t="shared" si="21"/>
        <v>#NAME?</v>
      </c>
      <c r="H174" s="351" t="e">
        <f t="shared" si="19"/>
        <v>#NAME?</v>
      </c>
      <c r="I174" s="351" t="e">
        <f t="shared" si="22"/>
        <v>#NAME?</v>
      </c>
      <c r="J174" s="351" t="e">
        <f t="shared" si="23"/>
        <v>#NAME?</v>
      </c>
      <c r="K174" s="359" t="e">
        <f t="shared" si="24"/>
        <v>#NAME?</v>
      </c>
    </row>
    <row r="175" spans="1:11" hidden="1">
      <c r="A175" s="355">
        <v>2018</v>
      </c>
      <c r="B175" s="355" t="s">
        <v>19</v>
      </c>
      <c r="C175" s="355" t="s">
        <v>66</v>
      </c>
      <c r="D175" s="355" t="e">
        <f t="shared" si="25"/>
        <v>#NAME?</v>
      </c>
      <c r="E175" s="356">
        <v>494.76922862160001</v>
      </c>
      <c r="F175" s="357">
        <v>1609.047</v>
      </c>
      <c r="G175" s="355" t="e">
        <f t="shared" si="21"/>
        <v>#NAME?</v>
      </c>
      <c r="H175" s="351" t="e">
        <f t="shared" si="19"/>
        <v>#NAME?</v>
      </c>
      <c r="I175" s="355" t="e">
        <f t="shared" si="22"/>
        <v>#NAME?</v>
      </c>
      <c r="J175" s="355" t="e">
        <f t="shared" si="23"/>
        <v>#NAME?</v>
      </c>
      <c r="K175" s="358" t="e">
        <f t="shared" si="24"/>
        <v>#NAME?</v>
      </c>
    </row>
    <row r="176" spans="1:11" hidden="1">
      <c r="A176" s="351">
        <v>2018</v>
      </c>
      <c r="B176" s="351" t="s">
        <v>19</v>
      </c>
      <c r="C176" s="351" t="s">
        <v>61</v>
      </c>
      <c r="D176" s="351" t="e">
        <f t="shared" si="25"/>
        <v>#NAME?</v>
      </c>
      <c r="E176" s="352">
        <v>8912.9532191349972</v>
      </c>
      <c r="F176" s="353">
        <v>35292.06</v>
      </c>
      <c r="G176" s="351" t="e">
        <f t="shared" si="21"/>
        <v>#NAME?</v>
      </c>
      <c r="H176" s="351" t="e">
        <f t="shared" si="19"/>
        <v>#NAME?</v>
      </c>
      <c r="I176" s="351" t="e">
        <f t="shared" si="22"/>
        <v>#NAME?</v>
      </c>
      <c r="J176" s="351" t="e">
        <f t="shared" si="23"/>
        <v>#NAME?</v>
      </c>
      <c r="K176" s="359" t="e">
        <f t="shared" si="24"/>
        <v>#NAME?</v>
      </c>
    </row>
    <row r="177" spans="1:11" hidden="1">
      <c r="A177" s="355">
        <v>2018</v>
      </c>
      <c r="B177" s="355" t="s">
        <v>19</v>
      </c>
      <c r="C177" s="355" t="s">
        <v>60</v>
      </c>
      <c r="D177" s="355" t="e">
        <f t="shared" si="25"/>
        <v>#NAME?</v>
      </c>
      <c r="E177" s="356">
        <v>7664.5611590073995</v>
      </c>
      <c r="F177" s="357">
        <v>22675.14</v>
      </c>
      <c r="G177" s="355" t="e">
        <f t="shared" si="21"/>
        <v>#NAME?</v>
      </c>
      <c r="H177" s="351" t="e">
        <f t="shared" si="19"/>
        <v>#NAME?</v>
      </c>
      <c r="I177" s="355" t="e">
        <f t="shared" si="22"/>
        <v>#NAME?</v>
      </c>
      <c r="J177" s="355" t="e">
        <f t="shared" si="23"/>
        <v>#NAME?</v>
      </c>
      <c r="K177" s="358" t="e">
        <f t="shared" si="24"/>
        <v>#NAME?</v>
      </c>
    </row>
    <row r="178" spans="1:11" hidden="1">
      <c r="A178" s="351">
        <v>2018</v>
      </c>
      <c r="B178" s="351" t="s">
        <v>19</v>
      </c>
      <c r="C178" s="351" t="s">
        <v>64</v>
      </c>
      <c r="D178" s="351" t="e">
        <f t="shared" si="25"/>
        <v>#NAME?</v>
      </c>
      <c r="E178" s="352">
        <v>2017.7768643734998</v>
      </c>
      <c r="F178" s="353">
        <v>7157.76</v>
      </c>
      <c r="G178" s="351" t="e">
        <f t="shared" si="21"/>
        <v>#NAME?</v>
      </c>
      <c r="H178" s="351" t="e">
        <f t="shared" si="19"/>
        <v>#NAME?</v>
      </c>
      <c r="I178" s="351" t="e">
        <f t="shared" si="22"/>
        <v>#NAME?</v>
      </c>
      <c r="J178" s="351" t="e">
        <f t="shared" si="23"/>
        <v>#NAME?</v>
      </c>
      <c r="K178" s="359" t="e">
        <f t="shared" si="24"/>
        <v>#NAME?</v>
      </c>
    </row>
    <row r="179" spans="1:11" hidden="1">
      <c r="A179" s="355">
        <v>2018</v>
      </c>
      <c r="B179" s="355" t="s">
        <v>19</v>
      </c>
      <c r="C179" s="355" t="s">
        <v>67</v>
      </c>
      <c r="D179" s="355" t="e">
        <f t="shared" si="25"/>
        <v>#NAME?</v>
      </c>
      <c r="E179" s="356">
        <v>3523.5335015246001</v>
      </c>
      <c r="F179" s="357">
        <v>9799.8649999999998</v>
      </c>
      <c r="G179" s="355" t="e">
        <f t="shared" si="21"/>
        <v>#NAME?</v>
      </c>
      <c r="H179" s="351" t="e">
        <f t="shared" si="19"/>
        <v>#NAME?</v>
      </c>
      <c r="I179" s="355" t="e">
        <f t="shared" si="22"/>
        <v>#NAME?</v>
      </c>
      <c r="J179" s="355" t="e">
        <f t="shared" si="23"/>
        <v>#NAME?</v>
      </c>
      <c r="K179" s="358" t="e">
        <f t="shared" si="24"/>
        <v>#NAME?</v>
      </c>
    </row>
    <row r="180" spans="1:11" hidden="1">
      <c r="A180" s="351">
        <v>2018</v>
      </c>
      <c r="B180" s="351" t="s">
        <v>19</v>
      </c>
      <c r="C180" s="351" t="s">
        <v>68</v>
      </c>
      <c r="D180" s="351" t="e">
        <f t="shared" si="25"/>
        <v>#NAME?</v>
      </c>
      <c r="E180" s="352">
        <v>959.42543723000006</v>
      </c>
      <c r="F180" s="353">
        <v>2661</v>
      </c>
      <c r="G180" s="351" t="e">
        <f t="shared" si="21"/>
        <v>#NAME?</v>
      </c>
      <c r="H180" s="351" t="e">
        <f t="shared" si="19"/>
        <v>#NAME?</v>
      </c>
      <c r="I180" s="351" t="e">
        <f t="shared" si="22"/>
        <v>#NAME?</v>
      </c>
      <c r="J180" s="351" t="e">
        <f t="shared" si="23"/>
        <v>#NAME?</v>
      </c>
      <c r="K180" s="359" t="e">
        <f t="shared" si="24"/>
        <v>#NAME?</v>
      </c>
    </row>
    <row r="181" spans="1:11" hidden="1">
      <c r="A181" s="355">
        <v>2018</v>
      </c>
      <c r="B181" s="355" t="s">
        <v>19</v>
      </c>
      <c r="C181" s="355" t="s">
        <v>69</v>
      </c>
      <c r="D181" s="355" t="e">
        <f t="shared" si="25"/>
        <v>#NAME?</v>
      </c>
      <c r="E181" s="356">
        <v>1521.1880350080999</v>
      </c>
      <c r="F181" s="357">
        <v>3635.8809999999999</v>
      </c>
      <c r="G181" s="355" t="e">
        <f t="shared" si="21"/>
        <v>#NAME?</v>
      </c>
      <c r="H181" s="351" t="e">
        <f t="shared" si="19"/>
        <v>#NAME?</v>
      </c>
      <c r="I181" s="355" t="e">
        <f t="shared" si="22"/>
        <v>#NAME?</v>
      </c>
      <c r="J181" s="355" t="e">
        <f t="shared" si="23"/>
        <v>#NAME?</v>
      </c>
      <c r="K181" s="358" t="e">
        <f t="shared" si="24"/>
        <v>#NAME?</v>
      </c>
    </row>
    <row r="182" spans="1:11" hidden="1">
      <c r="A182" s="351">
        <v>2018</v>
      </c>
      <c r="B182" s="351" t="s">
        <v>19</v>
      </c>
      <c r="C182" s="351" t="s">
        <v>70</v>
      </c>
      <c r="D182" s="351" t="e">
        <f t="shared" si="25"/>
        <v>#NAME?</v>
      </c>
      <c r="E182" s="352">
        <v>3699.3325109199995</v>
      </c>
      <c r="F182" s="353">
        <v>10380.989</v>
      </c>
      <c r="G182" s="351" t="e">
        <f t="shared" si="21"/>
        <v>#NAME?</v>
      </c>
      <c r="H182" s="351" t="e">
        <f t="shared" si="19"/>
        <v>#NAME?</v>
      </c>
      <c r="I182" s="351" t="e">
        <f t="shared" si="22"/>
        <v>#NAME?</v>
      </c>
      <c r="J182" s="351" t="e">
        <f t="shared" si="23"/>
        <v>#NAME?</v>
      </c>
      <c r="K182" s="359" t="e">
        <f t="shared" si="24"/>
        <v>#NAME?</v>
      </c>
    </row>
    <row r="183" spans="1:11" hidden="1">
      <c r="A183" s="355">
        <v>2018</v>
      </c>
      <c r="B183" s="355" t="s">
        <v>19</v>
      </c>
      <c r="C183" s="355" t="s">
        <v>71</v>
      </c>
      <c r="D183" s="355" t="e">
        <f t="shared" si="25"/>
        <v>#NAME?</v>
      </c>
      <c r="E183" s="356">
        <v>3021.3871002268002</v>
      </c>
      <c r="F183" s="357">
        <v>7977.6</v>
      </c>
      <c r="G183" s="355" t="e">
        <f t="shared" si="21"/>
        <v>#NAME?</v>
      </c>
      <c r="H183" s="351" t="e">
        <f t="shared" si="19"/>
        <v>#NAME?</v>
      </c>
      <c r="I183" s="355" t="e">
        <f t="shared" si="22"/>
        <v>#NAME?</v>
      </c>
      <c r="J183" s="355" t="e">
        <f t="shared" si="23"/>
        <v>#NAME?</v>
      </c>
      <c r="K183" s="358" t="e">
        <f t="shared" si="24"/>
        <v>#NAME?</v>
      </c>
    </row>
    <row r="184" spans="1:11" hidden="1">
      <c r="A184" s="351">
        <v>2018</v>
      </c>
      <c r="B184" s="351" t="s">
        <v>19</v>
      </c>
      <c r="C184" s="351" t="s">
        <v>72</v>
      </c>
      <c r="D184" s="351" t="e">
        <f t="shared" si="25"/>
        <v>#NAME?</v>
      </c>
      <c r="E184" s="352">
        <v>1550.7908039799997</v>
      </c>
      <c r="F184" s="353">
        <v>3718.6</v>
      </c>
      <c r="G184" s="351" t="e">
        <f t="shared" si="21"/>
        <v>#NAME?</v>
      </c>
      <c r="H184" s="351" t="e">
        <f t="shared" si="19"/>
        <v>#NAME?</v>
      </c>
      <c r="I184" s="351" t="e">
        <f t="shared" si="22"/>
        <v>#NAME?</v>
      </c>
      <c r="J184" s="351" t="e">
        <f t="shared" si="23"/>
        <v>#NAME?</v>
      </c>
      <c r="K184" s="359" t="e">
        <f t="shared" si="24"/>
        <v>#NAME?</v>
      </c>
    </row>
    <row r="185" spans="1:11" hidden="1">
      <c r="A185" s="355">
        <v>2018</v>
      </c>
      <c r="B185" s="355" t="s">
        <v>19</v>
      </c>
      <c r="C185" s="355" t="s">
        <v>73</v>
      </c>
      <c r="D185" s="355" t="e">
        <f t="shared" si="25"/>
        <v>#NAME?</v>
      </c>
      <c r="E185" s="356">
        <v>3080.8151712879999</v>
      </c>
      <c r="F185" s="357">
        <v>8258.2999999999993</v>
      </c>
      <c r="G185" s="355" t="e">
        <f t="shared" si="21"/>
        <v>#NAME?</v>
      </c>
      <c r="H185" s="351" t="e">
        <f t="shared" si="19"/>
        <v>#NAME?</v>
      </c>
      <c r="I185" s="355" t="e">
        <f t="shared" si="22"/>
        <v>#NAME?</v>
      </c>
      <c r="J185" s="355" t="e">
        <f t="shared" si="23"/>
        <v>#NAME?</v>
      </c>
      <c r="K185" s="358" t="e">
        <f t="shared" si="24"/>
        <v>#NAME?</v>
      </c>
    </row>
    <row r="186" spans="1:11" hidden="1">
      <c r="A186" s="351">
        <v>2018</v>
      </c>
      <c r="B186" s="351" t="s">
        <v>19</v>
      </c>
      <c r="C186" s="351" t="s">
        <v>80</v>
      </c>
      <c r="D186" s="351" t="e">
        <f t="shared" si="25"/>
        <v>#NAME?</v>
      </c>
      <c r="E186" s="352">
        <v>3363.3332169615001</v>
      </c>
      <c r="F186" s="353">
        <v>10460.459999999999</v>
      </c>
      <c r="G186" s="351" t="e">
        <f t="shared" si="21"/>
        <v>#NAME?</v>
      </c>
      <c r="H186" s="351" t="e">
        <f t="shared" si="19"/>
        <v>#NAME?</v>
      </c>
      <c r="I186" s="351" t="e">
        <f t="shared" si="22"/>
        <v>#NAME?</v>
      </c>
      <c r="J186" s="351" t="e">
        <f t="shared" si="23"/>
        <v>#NAME?</v>
      </c>
      <c r="K186" s="359" t="e">
        <f t="shared" si="24"/>
        <v>#NAME?</v>
      </c>
    </row>
    <row r="187" spans="1:11" hidden="1">
      <c r="A187" s="355">
        <v>2018</v>
      </c>
      <c r="B187" s="355" t="s">
        <v>19</v>
      </c>
      <c r="C187" s="355" t="s">
        <v>81</v>
      </c>
      <c r="D187" s="355" t="e">
        <f t="shared" si="25"/>
        <v>#NAME?</v>
      </c>
      <c r="E187" s="356">
        <v>2066.2649802672004</v>
      </c>
      <c r="F187" s="357">
        <v>5515.8720000000003</v>
      </c>
      <c r="G187" s="355" t="e">
        <f t="shared" si="21"/>
        <v>#NAME?</v>
      </c>
      <c r="H187" s="351" t="e">
        <f t="shared" si="19"/>
        <v>#NAME?</v>
      </c>
      <c r="I187" s="355" t="e">
        <f t="shared" si="22"/>
        <v>#NAME?</v>
      </c>
      <c r="J187" s="355" t="e">
        <f t="shared" si="23"/>
        <v>#NAME?</v>
      </c>
      <c r="K187" s="358" t="e">
        <f t="shared" si="24"/>
        <v>#NAME?</v>
      </c>
    </row>
    <row r="188" spans="1:11" hidden="1">
      <c r="A188" s="351">
        <v>2018</v>
      </c>
      <c r="B188" s="351" t="s">
        <v>19</v>
      </c>
      <c r="C188" s="351" t="s">
        <v>15</v>
      </c>
      <c r="D188" s="351" t="e">
        <f t="shared" si="25"/>
        <v>#NAME?</v>
      </c>
      <c r="E188" s="352">
        <v>6844.3671573814008</v>
      </c>
      <c r="F188" s="353">
        <v>9983.3169999999991</v>
      </c>
      <c r="G188" s="351" t="e">
        <f t="shared" si="21"/>
        <v>#NAME?</v>
      </c>
      <c r="H188" s="351" t="e">
        <f t="shared" si="19"/>
        <v>#NAME?</v>
      </c>
      <c r="I188" s="351" t="e">
        <f t="shared" si="22"/>
        <v>#NAME?</v>
      </c>
      <c r="J188" s="351" t="e">
        <f t="shared" si="23"/>
        <v>#NAME?</v>
      </c>
      <c r="K188" s="359" t="e">
        <f t="shared" si="24"/>
        <v>#NAME?</v>
      </c>
    </row>
    <row r="189" spans="1:11" hidden="1">
      <c r="A189" s="355">
        <v>2018</v>
      </c>
      <c r="B189" s="355" t="s">
        <v>19</v>
      </c>
      <c r="C189" s="355" t="s">
        <v>79</v>
      </c>
      <c r="D189" s="355" t="e">
        <f t="shared" si="25"/>
        <v>#NAME?</v>
      </c>
      <c r="E189" s="356">
        <v>335.61610427310001</v>
      </c>
      <c r="F189" s="357">
        <v>1070.059</v>
      </c>
      <c r="G189" s="355" t="e">
        <f t="shared" si="21"/>
        <v>#NAME?</v>
      </c>
      <c r="H189" s="351" t="e">
        <f t="shared" si="19"/>
        <v>#NAME?</v>
      </c>
      <c r="I189" s="355" t="e">
        <f t="shared" si="22"/>
        <v>#NAME?</v>
      </c>
      <c r="J189" s="355" t="e">
        <f t="shared" si="23"/>
        <v>#NAME?</v>
      </c>
      <c r="K189" s="358" t="e">
        <f t="shared" si="24"/>
        <v>#NAME?</v>
      </c>
    </row>
    <row r="190" spans="1:11" hidden="1">
      <c r="A190" s="351">
        <v>2018</v>
      </c>
      <c r="B190" s="351" t="s">
        <v>19</v>
      </c>
      <c r="C190" s="351" t="s">
        <v>56</v>
      </c>
      <c r="D190" s="351" t="e">
        <f t="shared" si="25"/>
        <v>#NAME?</v>
      </c>
      <c r="E190" s="352">
        <v>17324.016737000002</v>
      </c>
      <c r="F190" s="353">
        <v>370023.99900000001</v>
      </c>
      <c r="G190" s="351" t="e">
        <f t="shared" si="21"/>
        <v>#NAME?</v>
      </c>
      <c r="H190" s="351" t="e">
        <f t="shared" si="19"/>
        <v>#NAME?</v>
      </c>
      <c r="I190" s="351" t="e">
        <f t="shared" si="22"/>
        <v>#NAME?</v>
      </c>
      <c r="J190" s="351" t="e">
        <f t="shared" si="23"/>
        <v>#NAME?</v>
      </c>
      <c r="K190" s="359" t="e">
        <f t="shared" si="24"/>
        <v>#NAME?</v>
      </c>
    </row>
    <row r="191" spans="1:11" hidden="1">
      <c r="A191" s="355">
        <v>2018</v>
      </c>
      <c r="B191" s="355" t="s">
        <v>19</v>
      </c>
      <c r="C191" s="355" t="s">
        <v>57</v>
      </c>
      <c r="D191" s="355" t="e">
        <f t="shared" si="25"/>
        <v>#NAME?</v>
      </c>
      <c r="E191" s="356">
        <v>150537.75115966762</v>
      </c>
      <c r="F191" s="357">
        <v>400291.45600000001</v>
      </c>
      <c r="G191" s="355" t="e">
        <f t="shared" si="21"/>
        <v>#NAME?</v>
      </c>
      <c r="H191" s="351" t="e">
        <f t="shared" si="19"/>
        <v>#NAME?</v>
      </c>
      <c r="I191" s="355" t="e">
        <f t="shared" si="22"/>
        <v>#NAME?</v>
      </c>
      <c r="J191" s="355" t="e">
        <f t="shared" si="23"/>
        <v>#NAME?</v>
      </c>
      <c r="K191" s="358" t="e">
        <f t="shared" si="24"/>
        <v>#NAME?</v>
      </c>
    </row>
    <row r="192" spans="1:11" hidden="1">
      <c r="A192" s="351">
        <v>2018</v>
      </c>
      <c r="B192" s="351" t="s">
        <v>19</v>
      </c>
      <c r="C192" s="351" t="s">
        <v>63</v>
      </c>
      <c r="D192" s="351" t="e">
        <f t="shared" si="25"/>
        <v>#NAME?</v>
      </c>
      <c r="E192" s="352">
        <v>10469.524251024801</v>
      </c>
      <c r="F192" s="353">
        <v>16535.2</v>
      </c>
      <c r="G192" s="351" t="e">
        <f t="shared" si="21"/>
        <v>#NAME?</v>
      </c>
      <c r="H192" s="351" t="e">
        <f t="shared" si="19"/>
        <v>#NAME?</v>
      </c>
      <c r="I192" s="351" t="e">
        <f t="shared" si="22"/>
        <v>#NAME?</v>
      </c>
      <c r="J192" s="351" t="e">
        <f t="shared" si="23"/>
        <v>#NAME?</v>
      </c>
      <c r="K192" s="359" t="e">
        <f t="shared" si="24"/>
        <v>#NAME?</v>
      </c>
    </row>
    <row r="193" spans="1:11" hidden="1">
      <c r="A193" s="355">
        <v>2018</v>
      </c>
      <c r="B193" s="355" t="s">
        <v>19</v>
      </c>
      <c r="C193" s="355" t="s">
        <v>62</v>
      </c>
      <c r="D193" s="355" t="e">
        <f t="shared" si="25"/>
        <v>#NAME?</v>
      </c>
      <c r="E193" s="356">
        <v>12412.216807419998</v>
      </c>
      <c r="F193" s="357">
        <v>17549.131000000001</v>
      </c>
      <c r="G193" s="355" t="e">
        <f t="shared" si="21"/>
        <v>#NAME?</v>
      </c>
      <c r="H193" s="351" t="e">
        <f t="shared" si="19"/>
        <v>#NAME?</v>
      </c>
      <c r="I193" s="355" t="e">
        <f t="shared" si="22"/>
        <v>#NAME?</v>
      </c>
      <c r="J193" s="355" t="e">
        <f t="shared" si="23"/>
        <v>#NAME?</v>
      </c>
      <c r="K193" s="358" t="e">
        <f t="shared" si="24"/>
        <v>#NAME?</v>
      </c>
    </row>
    <row r="194" spans="1:11" hidden="1">
      <c r="A194" s="351">
        <v>2018</v>
      </c>
      <c r="B194" s="351" t="s">
        <v>19</v>
      </c>
      <c r="C194" s="351" t="s">
        <v>59</v>
      </c>
      <c r="D194" s="351" t="e">
        <f t="shared" si="25"/>
        <v>#NAME?</v>
      </c>
      <c r="E194" s="352">
        <v>344.25632999999999</v>
      </c>
      <c r="F194" s="353">
        <v>3857.5940000000001</v>
      </c>
      <c r="G194" s="351" t="e">
        <f t="shared" si="21"/>
        <v>#NAME?</v>
      </c>
      <c r="H194" s="351" t="e">
        <f t="shared" ref="H194:H257" si="26">CONCATENATE(A194,B194,G194)</f>
        <v>#NAME?</v>
      </c>
      <c r="I194" s="351" t="e">
        <f t="shared" si="22"/>
        <v>#NAME?</v>
      </c>
      <c r="J194" s="351" t="e">
        <f t="shared" si="23"/>
        <v>#NAME?</v>
      </c>
      <c r="K194" s="359" t="e">
        <f t="shared" si="24"/>
        <v>#NAME?</v>
      </c>
    </row>
    <row r="195" spans="1:11" hidden="1">
      <c r="A195" s="355">
        <v>2018</v>
      </c>
      <c r="B195" s="355" t="s">
        <v>19</v>
      </c>
      <c r="C195" s="355" t="s">
        <v>76</v>
      </c>
      <c r="D195" s="355" t="e">
        <f t="shared" si="25"/>
        <v>#NAME?</v>
      </c>
      <c r="E195" s="356">
        <v>864.45449330400004</v>
      </c>
      <c r="F195" s="357">
        <v>2696.94</v>
      </c>
      <c r="G195" s="355" t="e">
        <f t="shared" si="21"/>
        <v>#NAME?</v>
      </c>
      <c r="H195" s="351" t="e">
        <f t="shared" si="26"/>
        <v>#NAME?</v>
      </c>
      <c r="I195" s="355" t="e">
        <f t="shared" si="22"/>
        <v>#NAME?</v>
      </c>
      <c r="J195" s="355" t="e">
        <f t="shared" si="23"/>
        <v>#NAME?</v>
      </c>
      <c r="K195" s="358" t="e">
        <f t="shared" si="24"/>
        <v>#NAME?</v>
      </c>
    </row>
    <row r="196" spans="1:11" hidden="1">
      <c r="A196" s="351">
        <v>2018</v>
      </c>
      <c r="B196" s="351" t="s">
        <v>20</v>
      </c>
      <c r="C196" s="351" t="s">
        <v>56</v>
      </c>
      <c r="D196" s="351" t="e">
        <f t="shared" si="25"/>
        <v>#NAME?</v>
      </c>
      <c r="E196" s="352">
        <v>17107.385738000001</v>
      </c>
      <c r="F196" s="353">
        <v>381444</v>
      </c>
      <c r="G196" s="351" t="e">
        <f t="shared" si="21"/>
        <v>#NAME?</v>
      </c>
      <c r="H196" s="351" t="e">
        <f t="shared" si="26"/>
        <v>#NAME?</v>
      </c>
      <c r="I196" s="351" t="e">
        <f t="shared" si="22"/>
        <v>#NAME?</v>
      </c>
      <c r="J196" s="351" t="e">
        <f t="shared" si="23"/>
        <v>#NAME?</v>
      </c>
      <c r="K196" s="359" t="e">
        <f t="shared" si="24"/>
        <v>#NAME?</v>
      </c>
    </row>
    <row r="197" spans="1:11" hidden="1">
      <c r="A197" s="355">
        <v>2018</v>
      </c>
      <c r="B197" s="355" t="s">
        <v>20</v>
      </c>
      <c r="C197" s="355" t="s">
        <v>58</v>
      </c>
      <c r="D197" s="355" t="e">
        <f t="shared" si="25"/>
        <v>#NAME?</v>
      </c>
      <c r="E197" s="356">
        <v>2172</v>
      </c>
      <c r="F197" s="357">
        <v>10907</v>
      </c>
      <c r="G197" s="355" t="e">
        <f t="shared" si="21"/>
        <v>#NAME?</v>
      </c>
      <c r="H197" s="351" t="e">
        <f t="shared" si="26"/>
        <v>#NAME?</v>
      </c>
      <c r="I197" s="355" t="e">
        <f t="shared" si="22"/>
        <v>#NAME?</v>
      </c>
      <c r="J197" s="355" t="e">
        <f t="shared" si="23"/>
        <v>#NAME?</v>
      </c>
      <c r="K197" s="358" t="e">
        <f t="shared" si="24"/>
        <v>#NAME?</v>
      </c>
    </row>
    <row r="198" spans="1:11" hidden="1">
      <c r="A198" s="351">
        <v>2018</v>
      </c>
      <c r="B198" s="351" t="s">
        <v>20</v>
      </c>
      <c r="C198" s="351" t="s">
        <v>65</v>
      </c>
      <c r="D198" s="351" t="e">
        <f t="shared" si="25"/>
        <v>#NAME?</v>
      </c>
      <c r="E198" s="352">
        <v>18102.423856000001</v>
      </c>
      <c r="F198" s="353">
        <v>52374.374000000003</v>
      </c>
      <c r="G198" s="351" t="e">
        <f t="shared" si="21"/>
        <v>#NAME?</v>
      </c>
      <c r="H198" s="351" t="e">
        <f t="shared" si="26"/>
        <v>#NAME?</v>
      </c>
      <c r="I198" s="351" t="e">
        <f t="shared" si="22"/>
        <v>#NAME?</v>
      </c>
      <c r="J198" s="351" t="e">
        <f t="shared" si="23"/>
        <v>#NAME?</v>
      </c>
      <c r="K198" s="359" t="e">
        <f t="shared" si="24"/>
        <v>#NAME?</v>
      </c>
    </row>
    <row r="199" spans="1:11" hidden="1">
      <c r="A199" s="355">
        <v>2018</v>
      </c>
      <c r="B199" s="355" t="s">
        <v>20</v>
      </c>
      <c r="C199" s="355" t="s">
        <v>66</v>
      </c>
      <c r="D199" s="355" t="e">
        <f t="shared" si="25"/>
        <v>#NAME?</v>
      </c>
      <c r="E199" s="356">
        <v>587.62529400000005</v>
      </c>
      <c r="F199" s="357">
        <v>1989.287</v>
      </c>
      <c r="G199" s="355" t="e">
        <f t="shared" si="21"/>
        <v>#NAME?</v>
      </c>
      <c r="H199" s="351" t="e">
        <f t="shared" si="26"/>
        <v>#NAME?</v>
      </c>
      <c r="I199" s="355" t="e">
        <f t="shared" si="22"/>
        <v>#NAME?</v>
      </c>
      <c r="J199" s="355" t="e">
        <f t="shared" si="23"/>
        <v>#NAME?</v>
      </c>
      <c r="K199" s="358" t="e">
        <f t="shared" si="24"/>
        <v>#NAME?</v>
      </c>
    </row>
    <row r="200" spans="1:11" hidden="1">
      <c r="A200" s="351">
        <v>2018</v>
      </c>
      <c r="B200" s="351" t="s">
        <v>20</v>
      </c>
      <c r="C200" s="351" t="s">
        <v>61</v>
      </c>
      <c r="D200" s="351" t="e">
        <f t="shared" si="25"/>
        <v>#NAME?</v>
      </c>
      <c r="E200" s="352">
        <v>1622.5815540000001</v>
      </c>
      <c r="F200" s="353">
        <v>6680.46</v>
      </c>
      <c r="G200" s="351" t="e">
        <f t="shared" si="21"/>
        <v>#NAME?</v>
      </c>
      <c r="H200" s="351" t="e">
        <f t="shared" si="26"/>
        <v>#NAME?</v>
      </c>
      <c r="I200" s="351" t="e">
        <f t="shared" si="22"/>
        <v>#NAME?</v>
      </c>
      <c r="J200" s="351" t="e">
        <f t="shared" si="23"/>
        <v>#NAME?</v>
      </c>
      <c r="K200" s="359" t="e">
        <f t="shared" si="24"/>
        <v>#NAME?</v>
      </c>
    </row>
    <row r="201" spans="1:11" hidden="1">
      <c r="A201" s="355">
        <v>2018</v>
      </c>
      <c r="B201" s="355" t="s">
        <v>20</v>
      </c>
      <c r="C201" s="355" t="s">
        <v>60</v>
      </c>
      <c r="D201" s="355" t="e">
        <f t="shared" si="25"/>
        <v>#NAME?</v>
      </c>
      <c r="E201" s="356">
        <v>4251.6251469999997</v>
      </c>
      <c r="F201" s="357">
        <v>13066.63</v>
      </c>
      <c r="G201" s="355" t="e">
        <f t="shared" si="21"/>
        <v>#NAME?</v>
      </c>
      <c r="H201" s="351" t="e">
        <f t="shared" si="26"/>
        <v>#NAME?</v>
      </c>
      <c r="I201" s="355" t="e">
        <f t="shared" si="22"/>
        <v>#NAME?</v>
      </c>
      <c r="J201" s="355" t="e">
        <f t="shared" si="23"/>
        <v>#NAME?</v>
      </c>
      <c r="K201" s="358" t="e">
        <f t="shared" si="24"/>
        <v>#NAME?</v>
      </c>
    </row>
    <row r="202" spans="1:11" hidden="1">
      <c r="A202" s="351">
        <v>2018</v>
      </c>
      <c r="B202" s="351" t="s">
        <v>20</v>
      </c>
      <c r="C202" s="351" t="s">
        <v>64</v>
      </c>
      <c r="D202" s="351" t="e">
        <f t="shared" si="25"/>
        <v>#NAME?</v>
      </c>
      <c r="E202" s="352">
        <v>981.22663499999999</v>
      </c>
      <c r="F202" s="353">
        <v>3312.17</v>
      </c>
      <c r="G202" s="351" t="e">
        <f t="shared" si="21"/>
        <v>#NAME?</v>
      </c>
      <c r="H202" s="351" t="e">
        <f t="shared" si="26"/>
        <v>#NAME?</v>
      </c>
      <c r="I202" s="351" t="e">
        <f t="shared" si="22"/>
        <v>#NAME?</v>
      </c>
      <c r="J202" s="351" t="e">
        <f t="shared" si="23"/>
        <v>#NAME?</v>
      </c>
      <c r="K202" s="359" t="e">
        <f t="shared" si="24"/>
        <v>#NAME?</v>
      </c>
    </row>
    <row r="203" spans="1:11" hidden="1">
      <c r="A203" s="355">
        <v>2018</v>
      </c>
      <c r="B203" s="355" t="s">
        <v>20</v>
      </c>
      <c r="C203" s="355" t="s">
        <v>67</v>
      </c>
      <c r="D203" s="355" t="e">
        <f t="shared" si="25"/>
        <v>#NAME?</v>
      </c>
      <c r="E203" s="356">
        <v>1677.1968859999999</v>
      </c>
      <c r="F203" s="357">
        <v>4820.9309999999996</v>
      </c>
      <c r="G203" s="355" t="e">
        <f t="shared" si="21"/>
        <v>#NAME?</v>
      </c>
      <c r="H203" s="351" t="e">
        <f t="shared" si="26"/>
        <v>#NAME?</v>
      </c>
      <c r="I203" s="355" t="e">
        <f t="shared" si="22"/>
        <v>#NAME?</v>
      </c>
      <c r="J203" s="355" t="e">
        <f t="shared" si="23"/>
        <v>#NAME?</v>
      </c>
      <c r="K203" s="358" t="e">
        <f t="shared" si="24"/>
        <v>#NAME?</v>
      </c>
    </row>
    <row r="204" spans="1:11" hidden="1">
      <c r="A204" s="351">
        <v>2018</v>
      </c>
      <c r="B204" s="351" t="s">
        <v>20</v>
      </c>
      <c r="C204" s="351" t="s">
        <v>68</v>
      </c>
      <c r="D204" s="351" t="e">
        <f t="shared" si="25"/>
        <v>#NAME?</v>
      </c>
      <c r="E204" s="352">
        <v>2336.5250660000002</v>
      </c>
      <c r="F204" s="353">
        <v>6740.5990000000002</v>
      </c>
      <c r="G204" s="351" t="e">
        <f t="shared" si="21"/>
        <v>#NAME?</v>
      </c>
      <c r="H204" s="351" t="e">
        <f t="shared" si="26"/>
        <v>#NAME?</v>
      </c>
      <c r="I204" s="351" t="e">
        <f t="shared" si="22"/>
        <v>#NAME?</v>
      </c>
      <c r="J204" s="351" t="e">
        <f t="shared" si="23"/>
        <v>#NAME?</v>
      </c>
      <c r="K204" s="359" t="e">
        <f t="shared" si="24"/>
        <v>#NAME?</v>
      </c>
    </row>
    <row r="205" spans="1:11" hidden="1">
      <c r="A205" s="355">
        <v>2018</v>
      </c>
      <c r="B205" s="355" t="s">
        <v>20</v>
      </c>
      <c r="C205" s="355" t="s">
        <v>69</v>
      </c>
      <c r="D205" s="355" t="e">
        <f t="shared" si="25"/>
        <v>#NAME?</v>
      </c>
      <c r="E205" s="356">
        <v>1542.6466379999999</v>
      </c>
      <c r="F205" s="357">
        <v>3829.8380000000002</v>
      </c>
      <c r="G205" s="355" t="e">
        <f t="shared" si="21"/>
        <v>#NAME?</v>
      </c>
      <c r="H205" s="351" t="e">
        <f t="shared" si="26"/>
        <v>#NAME?</v>
      </c>
      <c r="I205" s="355" t="e">
        <f t="shared" si="22"/>
        <v>#NAME?</v>
      </c>
      <c r="J205" s="355" t="e">
        <f t="shared" si="23"/>
        <v>#NAME?</v>
      </c>
      <c r="K205" s="358" t="e">
        <f t="shared" si="24"/>
        <v>#NAME?</v>
      </c>
    </row>
    <row r="206" spans="1:11" hidden="1">
      <c r="A206" s="351">
        <v>2018</v>
      </c>
      <c r="B206" s="351" t="s">
        <v>20</v>
      </c>
      <c r="C206" s="351" t="s">
        <v>70</v>
      </c>
      <c r="D206" s="351" t="e">
        <f t="shared" si="25"/>
        <v>#NAME?</v>
      </c>
      <c r="E206" s="352">
        <v>2336.8750770000001</v>
      </c>
      <c r="F206" s="353">
        <v>6819.0010000000002</v>
      </c>
      <c r="G206" s="351" t="e">
        <f t="shared" si="21"/>
        <v>#NAME?</v>
      </c>
      <c r="H206" s="351" t="e">
        <f t="shared" si="26"/>
        <v>#NAME?</v>
      </c>
      <c r="I206" s="351" t="e">
        <f t="shared" si="22"/>
        <v>#NAME?</v>
      </c>
      <c r="J206" s="351" t="e">
        <f t="shared" si="23"/>
        <v>#NAME?</v>
      </c>
      <c r="K206" s="359" t="e">
        <f t="shared" si="24"/>
        <v>#NAME?</v>
      </c>
    </row>
    <row r="207" spans="1:11" hidden="1">
      <c r="A207" s="355">
        <v>2018</v>
      </c>
      <c r="B207" s="355" t="s">
        <v>20</v>
      </c>
      <c r="C207" s="355" t="s">
        <v>71</v>
      </c>
      <c r="D207" s="355" t="e">
        <f t="shared" si="25"/>
        <v>#NAME?</v>
      </c>
      <c r="E207" s="356">
        <v>401.51887499999998</v>
      </c>
      <c r="F207" s="357">
        <v>1099.5</v>
      </c>
      <c r="G207" s="355" t="e">
        <f t="shared" si="21"/>
        <v>#NAME?</v>
      </c>
      <c r="H207" s="351" t="e">
        <f t="shared" si="26"/>
        <v>#NAME?</v>
      </c>
      <c r="I207" s="355" t="e">
        <f t="shared" si="22"/>
        <v>#NAME?</v>
      </c>
      <c r="J207" s="355" t="e">
        <f t="shared" si="23"/>
        <v>#NAME?</v>
      </c>
      <c r="K207" s="358" t="e">
        <f t="shared" si="24"/>
        <v>#NAME?</v>
      </c>
    </row>
    <row r="208" spans="1:11" hidden="1">
      <c r="A208" s="351">
        <v>2018</v>
      </c>
      <c r="B208" s="351" t="s">
        <v>20</v>
      </c>
      <c r="C208" s="351" t="s">
        <v>72</v>
      </c>
      <c r="D208" s="351" t="e">
        <f t="shared" si="25"/>
        <v>#NAME?</v>
      </c>
      <c r="E208" s="352">
        <v>1542.4888309999999</v>
      </c>
      <c r="F208" s="353">
        <v>3843.65</v>
      </c>
      <c r="G208" s="351" t="e">
        <f t="shared" si="21"/>
        <v>#NAME?</v>
      </c>
      <c r="H208" s="351" t="e">
        <f t="shared" si="26"/>
        <v>#NAME?</v>
      </c>
      <c r="I208" s="351" t="e">
        <f t="shared" si="22"/>
        <v>#NAME?</v>
      </c>
      <c r="J208" s="351" t="e">
        <f t="shared" si="23"/>
        <v>#NAME?</v>
      </c>
      <c r="K208" s="359" t="e">
        <f t="shared" si="24"/>
        <v>#NAME?</v>
      </c>
    </row>
    <row r="209" spans="1:11" hidden="1">
      <c r="A209" s="355">
        <v>2018</v>
      </c>
      <c r="B209" s="355" t="s">
        <v>20</v>
      </c>
      <c r="C209" s="355" t="s">
        <v>73</v>
      </c>
      <c r="D209" s="355" t="e">
        <f t="shared" si="25"/>
        <v>#NAME?</v>
      </c>
      <c r="E209" s="356">
        <v>1164.8722929999999</v>
      </c>
      <c r="F209" s="357">
        <v>3259.7</v>
      </c>
      <c r="G209" s="355" t="e">
        <f t="shared" si="21"/>
        <v>#NAME?</v>
      </c>
      <c r="H209" s="351" t="e">
        <f t="shared" si="26"/>
        <v>#NAME?</v>
      </c>
      <c r="I209" s="355" t="e">
        <f t="shared" si="22"/>
        <v>#NAME?</v>
      </c>
      <c r="J209" s="355" t="e">
        <f t="shared" si="23"/>
        <v>#NAME?</v>
      </c>
      <c r="K209" s="358" t="e">
        <f t="shared" si="24"/>
        <v>#NAME?</v>
      </c>
    </row>
    <row r="210" spans="1:11" hidden="1">
      <c r="A210" s="351">
        <v>2018</v>
      </c>
      <c r="B210" s="351" t="s">
        <v>20</v>
      </c>
      <c r="C210" s="351" t="s">
        <v>80</v>
      </c>
      <c r="D210" s="351" t="e">
        <f t="shared" si="25"/>
        <v>#NAME?</v>
      </c>
      <c r="E210" s="352">
        <v>501.91067399999997</v>
      </c>
      <c r="F210" s="353">
        <v>1613.72</v>
      </c>
      <c r="G210" s="351" t="e">
        <f t="shared" si="21"/>
        <v>#NAME?</v>
      </c>
      <c r="H210" s="351" t="e">
        <f t="shared" si="26"/>
        <v>#NAME?</v>
      </c>
      <c r="I210" s="351" t="e">
        <f t="shared" si="22"/>
        <v>#NAME?</v>
      </c>
      <c r="J210" s="351" t="e">
        <f t="shared" si="23"/>
        <v>#NAME?</v>
      </c>
      <c r="K210" s="359" t="e">
        <f t="shared" si="24"/>
        <v>#NAME?</v>
      </c>
    </row>
    <row r="211" spans="1:11" hidden="1">
      <c r="A211" s="355">
        <v>2018</v>
      </c>
      <c r="B211" s="355" t="s">
        <v>20</v>
      </c>
      <c r="C211" s="355" t="s">
        <v>81</v>
      </c>
      <c r="D211" s="355" t="e">
        <f t="shared" si="25"/>
        <v>#NAME?</v>
      </c>
      <c r="E211" s="356">
        <v>253.15718799999999</v>
      </c>
      <c r="F211" s="357">
        <v>700.73900000000003</v>
      </c>
      <c r="G211" s="355" t="e">
        <f t="shared" si="21"/>
        <v>#NAME?</v>
      </c>
      <c r="H211" s="351" t="e">
        <f t="shared" si="26"/>
        <v>#NAME?</v>
      </c>
      <c r="I211" s="355" t="e">
        <f t="shared" si="22"/>
        <v>#NAME?</v>
      </c>
      <c r="J211" s="355" t="e">
        <f t="shared" si="23"/>
        <v>#NAME?</v>
      </c>
      <c r="K211" s="358" t="e">
        <f t="shared" si="24"/>
        <v>#NAME?</v>
      </c>
    </row>
    <row r="212" spans="1:11" hidden="1">
      <c r="A212" s="351">
        <v>2018</v>
      </c>
      <c r="B212" s="351" t="s">
        <v>20</v>
      </c>
      <c r="C212" s="351" t="s">
        <v>15</v>
      </c>
      <c r="D212" s="351" t="e">
        <f t="shared" si="25"/>
        <v>#NAME?</v>
      </c>
      <c r="E212" s="352">
        <v>3390.5856760000001</v>
      </c>
      <c r="F212" s="353">
        <v>5088.4449999999997</v>
      </c>
      <c r="G212" s="351" t="e">
        <f t="shared" si="21"/>
        <v>#NAME?</v>
      </c>
      <c r="H212" s="351" t="e">
        <f t="shared" si="26"/>
        <v>#NAME?</v>
      </c>
      <c r="I212" s="351" t="e">
        <f t="shared" si="22"/>
        <v>#NAME?</v>
      </c>
      <c r="J212" s="351" t="e">
        <f t="shared" si="23"/>
        <v>#NAME?</v>
      </c>
      <c r="K212" s="359" t="e">
        <f t="shared" si="24"/>
        <v>#NAME?</v>
      </c>
    </row>
    <row r="213" spans="1:11" hidden="1">
      <c r="A213" s="355">
        <v>2018</v>
      </c>
      <c r="B213" s="355" t="s">
        <v>20</v>
      </c>
      <c r="C213" s="355" t="s">
        <v>79</v>
      </c>
      <c r="D213" s="355" t="e">
        <f t="shared" si="25"/>
        <v>#NAME?</v>
      </c>
      <c r="E213" s="356">
        <v>305.817071</v>
      </c>
      <c r="F213" s="357">
        <v>1016.146</v>
      </c>
      <c r="G213" s="355" t="e">
        <f t="shared" si="21"/>
        <v>#NAME?</v>
      </c>
      <c r="H213" s="351" t="e">
        <f t="shared" si="26"/>
        <v>#NAME?</v>
      </c>
      <c r="I213" s="355" t="e">
        <f t="shared" si="22"/>
        <v>#NAME?</v>
      </c>
      <c r="J213" s="355" t="e">
        <f t="shared" si="23"/>
        <v>#NAME?</v>
      </c>
      <c r="K213" s="358" t="e">
        <f t="shared" si="24"/>
        <v>#NAME?</v>
      </c>
    </row>
    <row r="214" spans="1:11" hidden="1">
      <c r="A214" s="351">
        <v>2018</v>
      </c>
      <c r="B214" s="351" t="s">
        <v>20</v>
      </c>
      <c r="C214" s="351" t="s">
        <v>57</v>
      </c>
      <c r="D214" s="351" t="e">
        <f t="shared" si="25"/>
        <v>#NAME?</v>
      </c>
      <c r="E214" s="352">
        <v>150859.085422</v>
      </c>
      <c r="F214" s="353">
        <v>421179.07199999999</v>
      </c>
      <c r="G214" s="351" t="e">
        <f t="shared" si="21"/>
        <v>#NAME?</v>
      </c>
      <c r="H214" s="351" t="e">
        <f t="shared" si="26"/>
        <v>#NAME?</v>
      </c>
      <c r="I214" s="351" t="e">
        <f t="shared" si="22"/>
        <v>#NAME?</v>
      </c>
      <c r="J214" s="351" t="e">
        <f t="shared" si="23"/>
        <v>#NAME?</v>
      </c>
      <c r="K214" s="359" t="e">
        <f t="shared" si="24"/>
        <v>#NAME?</v>
      </c>
    </row>
    <row r="215" spans="1:11" hidden="1">
      <c r="A215" s="355">
        <v>2018</v>
      </c>
      <c r="B215" s="355" t="s">
        <v>20</v>
      </c>
      <c r="C215" s="355" t="s">
        <v>63</v>
      </c>
      <c r="D215" s="355" t="e">
        <f t="shared" si="25"/>
        <v>#NAME?</v>
      </c>
      <c r="E215" s="356">
        <v>26178.512248999999</v>
      </c>
      <c r="F215" s="357">
        <v>32505.599999999999</v>
      </c>
      <c r="G215" s="355" t="e">
        <f t="shared" si="21"/>
        <v>#NAME?</v>
      </c>
      <c r="H215" s="351" t="e">
        <f t="shared" si="26"/>
        <v>#NAME?</v>
      </c>
      <c r="I215" s="355" t="e">
        <f t="shared" si="22"/>
        <v>#NAME?</v>
      </c>
      <c r="J215" s="355" t="e">
        <f t="shared" si="23"/>
        <v>#NAME?</v>
      </c>
      <c r="K215" s="358" t="e">
        <f t="shared" si="24"/>
        <v>#NAME?</v>
      </c>
    </row>
    <row r="216" spans="1:11" hidden="1">
      <c r="A216" s="351">
        <v>2018</v>
      </c>
      <c r="B216" s="351" t="s">
        <v>20</v>
      </c>
      <c r="C216" s="351" t="s">
        <v>62</v>
      </c>
      <c r="D216" s="351" t="e">
        <f t="shared" si="25"/>
        <v>#NAME?</v>
      </c>
      <c r="E216" s="352">
        <v>27242.914621</v>
      </c>
      <c r="F216" s="353">
        <v>30351.57</v>
      </c>
      <c r="G216" s="351" t="e">
        <f t="shared" si="21"/>
        <v>#NAME?</v>
      </c>
      <c r="H216" s="351" t="e">
        <f t="shared" si="26"/>
        <v>#NAME?</v>
      </c>
      <c r="I216" s="351" t="e">
        <f t="shared" si="22"/>
        <v>#NAME?</v>
      </c>
      <c r="J216" s="351" t="e">
        <f t="shared" si="23"/>
        <v>#NAME?</v>
      </c>
      <c r="K216" s="359" t="e">
        <f t="shared" si="24"/>
        <v>#NAME?</v>
      </c>
    </row>
    <row r="217" spans="1:11" hidden="1">
      <c r="A217" s="355">
        <v>2018</v>
      </c>
      <c r="B217" s="355" t="s">
        <v>20</v>
      </c>
      <c r="C217" s="355" t="s">
        <v>59</v>
      </c>
      <c r="D217" s="355" t="e">
        <f t="shared" si="25"/>
        <v>#NAME?</v>
      </c>
      <c r="E217" s="356">
        <v>336.60086899999999</v>
      </c>
      <c r="F217" s="357">
        <v>3708.7750000000001</v>
      </c>
      <c r="G217" s="355" t="e">
        <f t="shared" si="21"/>
        <v>#NAME?</v>
      </c>
      <c r="H217" s="351" t="e">
        <f t="shared" si="26"/>
        <v>#NAME?</v>
      </c>
      <c r="I217" s="355" t="e">
        <f t="shared" si="22"/>
        <v>#NAME?</v>
      </c>
      <c r="J217" s="355" t="e">
        <f t="shared" si="23"/>
        <v>#NAME?</v>
      </c>
      <c r="K217" s="358" t="e">
        <f t="shared" si="24"/>
        <v>#NAME?</v>
      </c>
    </row>
    <row r="218" spans="1:11" hidden="1">
      <c r="A218" s="351">
        <v>2017</v>
      </c>
      <c r="B218" s="351" t="s">
        <v>21</v>
      </c>
      <c r="C218" s="351" t="s">
        <v>58</v>
      </c>
      <c r="D218" s="351" t="e">
        <f t="shared" si="25"/>
        <v>#NAME?</v>
      </c>
      <c r="E218" s="352">
        <v>3337.6959080000001</v>
      </c>
      <c r="F218" s="353">
        <v>16891.987000000001</v>
      </c>
      <c r="G218" s="351" t="e">
        <f t="shared" si="21"/>
        <v>#NAME?</v>
      </c>
      <c r="H218" s="351" t="e">
        <f t="shared" si="26"/>
        <v>#NAME?</v>
      </c>
      <c r="I218" s="351" t="e">
        <f t="shared" si="22"/>
        <v>#NAME?</v>
      </c>
      <c r="J218" s="351" t="e">
        <f t="shared" si="23"/>
        <v>#NAME?</v>
      </c>
      <c r="K218" s="359" t="e">
        <f t="shared" si="24"/>
        <v>#NAME?</v>
      </c>
    </row>
    <row r="219" spans="1:11" hidden="1">
      <c r="A219" s="355">
        <v>2017</v>
      </c>
      <c r="B219" s="355" t="s">
        <v>21</v>
      </c>
      <c r="C219" s="355" t="s">
        <v>57</v>
      </c>
      <c r="D219" s="355" t="e">
        <f t="shared" si="25"/>
        <v>#NAME?</v>
      </c>
      <c r="E219" s="356">
        <v>142394.313566</v>
      </c>
      <c r="F219" s="357">
        <v>399941.66399999999</v>
      </c>
      <c r="G219" s="355" t="e">
        <f t="shared" si="21"/>
        <v>#NAME?</v>
      </c>
      <c r="H219" s="351" t="e">
        <f t="shared" si="26"/>
        <v>#NAME?</v>
      </c>
      <c r="I219" s="355" t="e">
        <f t="shared" si="22"/>
        <v>#NAME?</v>
      </c>
      <c r="J219" s="355" t="e">
        <f t="shared" si="23"/>
        <v>#NAME?</v>
      </c>
      <c r="K219" s="358" t="e">
        <f t="shared" si="24"/>
        <v>#NAME?</v>
      </c>
    </row>
    <row r="220" spans="1:11" hidden="1">
      <c r="A220" s="351">
        <v>2017</v>
      </c>
      <c r="B220" s="351" t="s">
        <v>21</v>
      </c>
      <c r="C220" s="351" t="s">
        <v>62</v>
      </c>
      <c r="D220" s="351" t="e">
        <f t="shared" si="25"/>
        <v>#NAME?</v>
      </c>
      <c r="E220" s="352">
        <v>28364.974421999999</v>
      </c>
      <c r="F220" s="353">
        <v>15879.089</v>
      </c>
      <c r="G220" s="351" t="e">
        <f t="shared" si="21"/>
        <v>#NAME?</v>
      </c>
      <c r="H220" s="351" t="e">
        <f t="shared" si="26"/>
        <v>#NAME?</v>
      </c>
      <c r="I220" s="351" t="e">
        <f t="shared" si="22"/>
        <v>#NAME?</v>
      </c>
      <c r="J220" s="351" t="e">
        <f t="shared" si="23"/>
        <v>#NAME?</v>
      </c>
      <c r="K220" s="359" t="e">
        <f t="shared" si="24"/>
        <v>#NAME?</v>
      </c>
    </row>
    <row r="221" spans="1:11" hidden="1">
      <c r="A221" s="355">
        <v>2017</v>
      </c>
      <c r="B221" s="355" t="s">
        <v>21</v>
      </c>
      <c r="C221" s="355" t="s">
        <v>63</v>
      </c>
      <c r="D221" s="355" t="e">
        <f t="shared" si="25"/>
        <v>#NAME?</v>
      </c>
      <c r="E221" s="356">
        <v>20498.477191000002</v>
      </c>
      <c r="F221" s="357">
        <v>16211.099999999979</v>
      </c>
      <c r="G221" s="355" t="e">
        <f t="shared" si="21"/>
        <v>#NAME?</v>
      </c>
      <c r="H221" s="351" t="e">
        <f t="shared" si="26"/>
        <v>#NAME?</v>
      </c>
      <c r="I221" s="355" t="e">
        <f t="shared" si="22"/>
        <v>#NAME?</v>
      </c>
      <c r="J221" s="355" t="e">
        <f t="shared" si="23"/>
        <v>#NAME?</v>
      </c>
      <c r="K221" s="358" t="e">
        <f t="shared" si="24"/>
        <v>#NAME?</v>
      </c>
    </row>
    <row r="222" spans="1:11" hidden="1">
      <c r="A222" s="351">
        <v>2017</v>
      </c>
      <c r="B222" s="351" t="s">
        <v>21</v>
      </c>
      <c r="C222" s="351" t="s">
        <v>56</v>
      </c>
      <c r="D222" s="351" t="e">
        <f t="shared" si="25"/>
        <v>#NAME?</v>
      </c>
      <c r="E222" s="352">
        <v>15353.175706</v>
      </c>
      <c r="F222" s="353">
        <v>362075</v>
      </c>
      <c r="G222" s="351" t="e">
        <f t="shared" si="21"/>
        <v>#NAME?</v>
      </c>
      <c r="H222" s="351" t="e">
        <f t="shared" si="26"/>
        <v>#NAME?</v>
      </c>
      <c r="I222" s="351" t="e">
        <f t="shared" si="22"/>
        <v>#NAME?</v>
      </c>
      <c r="J222" s="351" t="e">
        <f t="shared" si="23"/>
        <v>#NAME?</v>
      </c>
      <c r="K222" s="359" t="e">
        <f t="shared" si="24"/>
        <v>#NAME?</v>
      </c>
    </row>
    <row r="223" spans="1:11" hidden="1">
      <c r="A223" s="355">
        <v>2017</v>
      </c>
      <c r="B223" s="355" t="s">
        <v>21</v>
      </c>
      <c r="C223" s="355" t="s">
        <v>79</v>
      </c>
      <c r="D223" s="355" t="e">
        <f t="shared" si="25"/>
        <v>#NAME?</v>
      </c>
      <c r="E223" s="356">
        <v>279.24684400000001</v>
      </c>
      <c r="F223" s="357">
        <v>1018.7582</v>
      </c>
      <c r="G223" s="355" t="e">
        <f t="shared" si="21"/>
        <v>#NAME?</v>
      </c>
      <c r="H223" s="351" t="e">
        <f t="shared" si="26"/>
        <v>#NAME?</v>
      </c>
      <c r="I223" s="355" t="e">
        <f t="shared" si="22"/>
        <v>#NAME?</v>
      </c>
      <c r="J223" s="355" t="e">
        <f t="shared" si="23"/>
        <v>#NAME?</v>
      </c>
      <c r="K223" s="358" t="e">
        <f t="shared" si="24"/>
        <v>#NAME?</v>
      </c>
    </row>
    <row r="224" spans="1:11" hidden="1">
      <c r="A224" s="351">
        <v>2017</v>
      </c>
      <c r="B224" s="351" t="s">
        <v>21</v>
      </c>
      <c r="C224" s="351" t="s">
        <v>15</v>
      </c>
      <c r="D224" s="351" t="e">
        <f t="shared" si="25"/>
        <v>#NAME?</v>
      </c>
      <c r="E224" s="352">
        <v>1618.1241809999999</v>
      </c>
      <c r="F224" s="353">
        <v>3818.165</v>
      </c>
      <c r="G224" s="351" t="e">
        <f t="shared" si="21"/>
        <v>#NAME?</v>
      </c>
      <c r="H224" s="351" t="e">
        <f t="shared" si="26"/>
        <v>#NAME?</v>
      </c>
      <c r="I224" s="351" t="e">
        <f t="shared" si="22"/>
        <v>#NAME?</v>
      </c>
      <c r="J224" s="351" t="e">
        <f t="shared" si="23"/>
        <v>#NAME?</v>
      </c>
      <c r="K224" s="359" t="e">
        <f t="shared" si="24"/>
        <v>#NAME?</v>
      </c>
    </row>
    <row r="225" spans="1:11" hidden="1">
      <c r="A225" s="355">
        <v>2017</v>
      </c>
      <c r="B225" s="355" t="s">
        <v>21</v>
      </c>
      <c r="C225" s="355" t="s">
        <v>73</v>
      </c>
      <c r="D225" s="355" t="e">
        <f t="shared" si="25"/>
        <v>#NAME?</v>
      </c>
      <c r="E225" s="356">
        <v>0</v>
      </c>
      <c r="F225" s="357">
        <v>6906.3</v>
      </c>
      <c r="G225" s="355" t="e">
        <f t="shared" ref="G225:G288" si="27">VLOOKUP(C225,Trans_Source,3,FALSE)</f>
        <v>#NAME?</v>
      </c>
      <c r="H225" s="351" t="e">
        <f t="shared" si="26"/>
        <v>#NAME?</v>
      </c>
      <c r="I225" s="355" t="e">
        <f t="shared" ref="I225:I288" si="28">IF(Trans_Pur_Tech&lt;&gt;"Imports","Domestic","Imports")</f>
        <v>#NAME?</v>
      </c>
      <c r="J225" s="355" t="e">
        <f t="shared" ref="J225:J288" si="29">VLOOKUP($C225,Trans_Source,4,FALSE)</f>
        <v>#NAME?</v>
      </c>
      <c r="K225" s="358" t="e">
        <f t="shared" ref="K225:K288" si="30">RIGHT(G225,2)</f>
        <v>#NAME?</v>
      </c>
    </row>
    <row r="226" spans="1:11" hidden="1">
      <c r="A226" s="351">
        <v>2017</v>
      </c>
      <c r="B226" s="351" t="s">
        <v>21</v>
      </c>
      <c r="C226" s="351" t="s">
        <v>72</v>
      </c>
      <c r="D226" s="351" t="e">
        <f t="shared" si="25"/>
        <v>#NAME?</v>
      </c>
      <c r="E226" s="352">
        <v>798.67731700000002</v>
      </c>
      <c r="F226" s="353">
        <v>4581</v>
      </c>
      <c r="G226" s="351" t="e">
        <f t="shared" si="27"/>
        <v>#NAME?</v>
      </c>
      <c r="H226" s="351" t="e">
        <f t="shared" si="26"/>
        <v>#NAME?</v>
      </c>
      <c r="I226" s="351" t="e">
        <f t="shared" si="28"/>
        <v>#NAME?</v>
      </c>
      <c r="J226" s="351" t="e">
        <f t="shared" si="29"/>
        <v>#NAME?</v>
      </c>
      <c r="K226" s="359" t="e">
        <f t="shared" si="30"/>
        <v>#NAME?</v>
      </c>
    </row>
    <row r="227" spans="1:11" hidden="1">
      <c r="A227" s="355">
        <v>2017</v>
      </c>
      <c r="B227" s="355" t="s">
        <v>21</v>
      </c>
      <c r="C227" s="355" t="s">
        <v>71</v>
      </c>
      <c r="D227" s="355" t="e">
        <f t="shared" si="25"/>
        <v>#NAME?</v>
      </c>
      <c r="E227" s="356">
        <v>1418.6373309999999</v>
      </c>
      <c r="F227" s="357">
        <v>6200.9</v>
      </c>
      <c r="G227" s="355" t="e">
        <f t="shared" si="27"/>
        <v>#NAME?</v>
      </c>
      <c r="H227" s="351" t="e">
        <f t="shared" si="26"/>
        <v>#NAME?</v>
      </c>
      <c r="I227" s="355" t="e">
        <f t="shared" si="28"/>
        <v>#NAME?</v>
      </c>
      <c r="J227" s="355" t="e">
        <f t="shared" si="29"/>
        <v>#NAME?</v>
      </c>
      <c r="K227" s="358" t="e">
        <f t="shared" si="30"/>
        <v>#NAME?</v>
      </c>
    </row>
    <row r="228" spans="1:11" hidden="1">
      <c r="A228" s="351">
        <v>2017</v>
      </c>
      <c r="B228" s="351" t="s">
        <v>21</v>
      </c>
      <c r="C228" s="351" t="s">
        <v>70</v>
      </c>
      <c r="D228" s="351" t="e">
        <f t="shared" si="25"/>
        <v>#NAME?</v>
      </c>
      <c r="E228" s="352">
        <v>1175.0132269999999</v>
      </c>
      <c r="F228" s="353">
        <v>6731</v>
      </c>
      <c r="G228" s="351" t="e">
        <f t="shared" si="27"/>
        <v>#NAME?</v>
      </c>
      <c r="H228" s="351" t="e">
        <f t="shared" si="26"/>
        <v>#NAME?</v>
      </c>
      <c r="I228" s="351" t="e">
        <f t="shared" si="28"/>
        <v>#NAME?</v>
      </c>
      <c r="J228" s="351" t="e">
        <f t="shared" si="29"/>
        <v>#NAME?</v>
      </c>
      <c r="K228" s="359" t="e">
        <f t="shared" si="30"/>
        <v>#NAME?</v>
      </c>
    </row>
    <row r="229" spans="1:11" hidden="1">
      <c r="A229" s="355">
        <v>2017</v>
      </c>
      <c r="B229" s="355" t="s">
        <v>21</v>
      </c>
      <c r="C229" s="355" t="s">
        <v>69</v>
      </c>
      <c r="D229" s="355" t="e">
        <f t="shared" si="25"/>
        <v>#NAME?</v>
      </c>
      <c r="E229" s="356">
        <v>1493.0932660000001</v>
      </c>
      <c r="F229" s="357">
        <v>4114.1302800000003</v>
      </c>
      <c r="G229" s="355" t="e">
        <f t="shared" si="27"/>
        <v>#NAME?</v>
      </c>
      <c r="H229" s="351" t="e">
        <f t="shared" si="26"/>
        <v>#NAME?</v>
      </c>
      <c r="I229" s="355" t="e">
        <f t="shared" si="28"/>
        <v>#NAME?</v>
      </c>
      <c r="J229" s="355" t="e">
        <f t="shared" si="29"/>
        <v>#NAME?</v>
      </c>
      <c r="K229" s="358" t="e">
        <f t="shared" si="30"/>
        <v>#NAME?</v>
      </c>
    </row>
    <row r="230" spans="1:11" hidden="1">
      <c r="A230" s="351">
        <v>2017</v>
      </c>
      <c r="B230" s="351" t="s">
        <v>21</v>
      </c>
      <c r="C230" s="351" t="s">
        <v>68</v>
      </c>
      <c r="D230" s="351" t="e">
        <f t="shared" si="25"/>
        <v>#NAME?</v>
      </c>
      <c r="E230" s="352">
        <v>1440.9387180000001</v>
      </c>
      <c r="F230" s="353">
        <v>6660.2</v>
      </c>
      <c r="G230" s="351" t="e">
        <f t="shared" si="27"/>
        <v>#NAME?</v>
      </c>
      <c r="H230" s="351" t="e">
        <f t="shared" si="26"/>
        <v>#NAME?</v>
      </c>
      <c r="I230" s="351" t="e">
        <f t="shared" si="28"/>
        <v>#NAME?</v>
      </c>
      <c r="J230" s="351" t="e">
        <f t="shared" si="29"/>
        <v>#NAME?</v>
      </c>
      <c r="K230" s="359" t="e">
        <f t="shared" si="30"/>
        <v>#NAME?</v>
      </c>
    </row>
    <row r="231" spans="1:11" hidden="1">
      <c r="A231" s="355">
        <v>2017</v>
      </c>
      <c r="B231" s="355" t="s">
        <v>21</v>
      </c>
      <c r="C231" s="355" t="s">
        <v>67</v>
      </c>
      <c r="D231" s="355" t="e">
        <f t="shared" si="25"/>
        <v>#NAME?</v>
      </c>
      <c r="E231" s="356">
        <v>4422.4523440000003</v>
      </c>
      <c r="F231" s="357">
        <v>13827.886</v>
      </c>
      <c r="G231" s="355" t="e">
        <f t="shared" si="27"/>
        <v>#NAME?</v>
      </c>
      <c r="H231" s="351" t="e">
        <f t="shared" si="26"/>
        <v>#NAME?</v>
      </c>
      <c r="I231" s="355" t="e">
        <f t="shared" si="28"/>
        <v>#NAME?</v>
      </c>
      <c r="J231" s="355" t="e">
        <f t="shared" si="29"/>
        <v>#NAME?</v>
      </c>
      <c r="K231" s="358" t="e">
        <f t="shared" si="30"/>
        <v>#NAME?</v>
      </c>
    </row>
    <row r="232" spans="1:11" hidden="1">
      <c r="A232" s="351">
        <v>2017</v>
      </c>
      <c r="B232" s="351" t="s">
        <v>21</v>
      </c>
      <c r="C232" s="351" t="s">
        <v>64</v>
      </c>
      <c r="D232" s="351" t="e">
        <f t="shared" si="25"/>
        <v>#NAME?</v>
      </c>
      <c r="E232" s="352">
        <v>1232.052467</v>
      </c>
      <c r="F232" s="353">
        <v>5375.59</v>
      </c>
      <c r="G232" s="351" t="e">
        <f t="shared" si="27"/>
        <v>#NAME?</v>
      </c>
      <c r="H232" s="351" t="e">
        <f t="shared" si="26"/>
        <v>#NAME?</v>
      </c>
      <c r="I232" s="351" t="e">
        <f t="shared" si="28"/>
        <v>#NAME?</v>
      </c>
      <c r="J232" s="351" t="e">
        <f t="shared" si="29"/>
        <v>#NAME?</v>
      </c>
      <c r="K232" s="359" t="e">
        <f t="shared" si="30"/>
        <v>#NAME?</v>
      </c>
    </row>
    <row r="233" spans="1:11" hidden="1">
      <c r="A233" s="355">
        <v>2017</v>
      </c>
      <c r="B233" s="355" t="s">
        <v>21</v>
      </c>
      <c r="C233" s="355" t="s">
        <v>60</v>
      </c>
      <c r="D233" s="355" t="e">
        <f t="shared" si="25"/>
        <v>#NAME?</v>
      </c>
      <c r="E233" s="356">
        <v>1510.8806119999999</v>
      </c>
      <c r="F233" s="357">
        <v>23078.59</v>
      </c>
      <c r="G233" s="355" t="e">
        <f t="shared" si="27"/>
        <v>#NAME?</v>
      </c>
      <c r="H233" s="351" t="e">
        <f t="shared" si="26"/>
        <v>#NAME?</v>
      </c>
      <c r="I233" s="355" t="e">
        <f t="shared" si="28"/>
        <v>#NAME?</v>
      </c>
      <c r="J233" s="355" t="e">
        <f t="shared" si="29"/>
        <v>#NAME?</v>
      </c>
      <c r="K233" s="358" t="e">
        <f t="shared" si="30"/>
        <v>#NAME?</v>
      </c>
    </row>
    <row r="234" spans="1:11" hidden="1">
      <c r="A234" s="351">
        <v>2017</v>
      </c>
      <c r="B234" s="351" t="s">
        <v>21</v>
      </c>
      <c r="C234" s="351" t="s">
        <v>61</v>
      </c>
      <c r="D234" s="351" t="e">
        <f t="shared" si="25"/>
        <v>#NAME?</v>
      </c>
      <c r="E234" s="352">
        <v>3204.1452100000001</v>
      </c>
      <c r="F234" s="353">
        <v>29933.73</v>
      </c>
      <c r="G234" s="351" t="e">
        <f t="shared" si="27"/>
        <v>#NAME?</v>
      </c>
      <c r="H234" s="351" t="e">
        <f t="shared" si="26"/>
        <v>#NAME?</v>
      </c>
      <c r="I234" s="351" t="e">
        <f t="shared" si="28"/>
        <v>#NAME?</v>
      </c>
      <c r="J234" s="351" t="e">
        <f t="shared" si="29"/>
        <v>#NAME?</v>
      </c>
      <c r="K234" s="359" t="e">
        <f t="shared" si="30"/>
        <v>#NAME?</v>
      </c>
    </row>
    <row r="235" spans="1:11" hidden="1">
      <c r="A235" s="355">
        <v>2017</v>
      </c>
      <c r="B235" s="355" t="s">
        <v>21</v>
      </c>
      <c r="C235" s="355" t="s">
        <v>66</v>
      </c>
      <c r="D235" s="355" t="e">
        <f t="shared" si="25"/>
        <v>#NAME?</v>
      </c>
      <c r="E235" s="356">
        <v>570.14788599999997</v>
      </c>
      <c r="F235" s="357">
        <v>910.34700000000009</v>
      </c>
      <c r="G235" s="355" t="e">
        <f t="shared" si="27"/>
        <v>#NAME?</v>
      </c>
      <c r="H235" s="351" t="e">
        <f t="shared" si="26"/>
        <v>#NAME?</v>
      </c>
      <c r="I235" s="355" t="e">
        <f t="shared" si="28"/>
        <v>#NAME?</v>
      </c>
      <c r="J235" s="355" t="e">
        <f t="shared" si="29"/>
        <v>#NAME?</v>
      </c>
      <c r="K235" s="358" t="e">
        <f t="shared" si="30"/>
        <v>#NAME?</v>
      </c>
    </row>
    <row r="236" spans="1:11" hidden="1">
      <c r="A236" s="351">
        <v>2017</v>
      </c>
      <c r="B236" s="351" t="s">
        <v>21</v>
      </c>
      <c r="C236" s="351" t="s">
        <v>65</v>
      </c>
      <c r="D236" s="351" t="e">
        <f t="shared" si="25"/>
        <v>#NAME?</v>
      </c>
      <c r="E236" s="352">
        <v>8125.6021199999996</v>
      </c>
      <c r="F236" s="353">
        <v>51759.322800000009</v>
      </c>
      <c r="G236" s="351" t="e">
        <f t="shared" si="27"/>
        <v>#NAME?</v>
      </c>
      <c r="H236" s="351" t="e">
        <f t="shared" si="26"/>
        <v>#NAME?</v>
      </c>
      <c r="I236" s="351" t="e">
        <f t="shared" si="28"/>
        <v>#NAME?</v>
      </c>
      <c r="J236" s="351" t="e">
        <f t="shared" si="29"/>
        <v>#NAME?</v>
      </c>
      <c r="K236" s="359" t="e">
        <f t="shared" si="30"/>
        <v>#NAME?</v>
      </c>
    </row>
    <row r="237" spans="1:11" hidden="1">
      <c r="A237" s="355">
        <v>2017</v>
      </c>
      <c r="B237" s="355" t="s">
        <v>21</v>
      </c>
      <c r="C237" s="355" t="s">
        <v>59</v>
      </c>
      <c r="D237" s="355" t="e">
        <f t="shared" ref="D237:D300" si="31">VLOOKUP($C237,Trans_Source,2,FALSE)</f>
        <v>#NAME?</v>
      </c>
      <c r="E237" s="356">
        <v>548.28525999999999</v>
      </c>
      <c r="F237" s="357">
        <v>6663.2139999999999</v>
      </c>
      <c r="G237" s="355" t="e">
        <f t="shared" si="27"/>
        <v>#NAME?</v>
      </c>
      <c r="H237" s="351" t="e">
        <f t="shared" si="26"/>
        <v>#NAME?</v>
      </c>
      <c r="I237" s="355" t="e">
        <f t="shared" si="28"/>
        <v>#NAME?</v>
      </c>
      <c r="J237" s="355" t="e">
        <f t="shared" si="29"/>
        <v>#NAME?</v>
      </c>
      <c r="K237" s="358" t="e">
        <f t="shared" si="30"/>
        <v>#NAME?</v>
      </c>
    </row>
    <row r="238" spans="1:11" hidden="1">
      <c r="A238" s="351">
        <v>2017</v>
      </c>
      <c r="B238" s="351" t="s">
        <v>8</v>
      </c>
      <c r="C238" s="351" t="s">
        <v>58</v>
      </c>
      <c r="D238" s="351" t="e">
        <f t="shared" si="31"/>
        <v>#NAME?</v>
      </c>
      <c r="E238" s="352">
        <v>3356.4077690299996</v>
      </c>
      <c r="F238" s="353">
        <v>16957.748000000003</v>
      </c>
      <c r="G238" s="351" t="e">
        <f t="shared" si="27"/>
        <v>#NAME?</v>
      </c>
      <c r="H238" s="351" t="e">
        <f t="shared" si="26"/>
        <v>#NAME?</v>
      </c>
      <c r="I238" s="351" t="e">
        <f t="shared" si="28"/>
        <v>#NAME?</v>
      </c>
      <c r="J238" s="351" t="e">
        <f t="shared" si="29"/>
        <v>#NAME?</v>
      </c>
      <c r="K238" s="359" t="e">
        <f t="shared" si="30"/>
        <v>#NAME?</v>
      </c>
    </row>
    <row r="239" spans="1:11" hidden="1">
      <c r="A239" s="355">
        <v>2017</v>
      </c>
      <c r="B239" s="355" t="s">
        <v>8</v>
      </c>
      <c r="C239" s="355" t="s">
        <v>60</v>
      </c>
      <c r="D239" s="355" t="e">
        <f t="shared" si="31"/>
        <v>#NAME?</v>
      </c>
      <c r="E239" s="356">
        <v>1522.5008434054998</v>
      </c>
      <c r="F239" s="357">
        <v>4780.83</v>
      </c>
      <c r="G239" s="355" t="e">
        <f t="shared" si="27"/>
        <v>#NAME?</v>
      </c>
      <c r="H239" s="351" t="e">
        <f t="shared" si="26"/>
        <v>#NAME?</v>
      </c>
      <c r="I239" s="355" t="e">
        <f t="shared" si="28"/>
        <v>#NAME?</v>
      </c>
      <c r="J239" s="355" t="e">
        <f t="shared" si="29"/>
        <v>#NAME?</v>
      </c>
      <c r="K239" s="358" t="e">
        <f t="shared" si="30"/>
        <v>#NAME?</v>
      </c>
    </row>
    <row r="240" spans="1:11" hidden="1">
      <c r="A240" s="351">
        <v>2017</v>
      </c>
      <c r="B240" s="351" t="s">
        <v>8</v>
      </c>
      <c r="C240" s="351" t="s">
        <v>66</v>
      </c>
      <c r="D240" s="351" t="e">
        <f t="shared" si="31"/>
        <v>#NAME?</v>
      </c>
      <c r="E240" s="352">
        <v>572.89639449999993</v>
      </c>
      <c r="F240" s="353">
        <v>1948.4420600000049</v>
      </c>
      <c r="G240" s="351" t="e">
        <f t="shared" si="27"/>
        <v>#NAME?</v>
      </c>
      <c r="H240" s="351" t="e">
        <f t="shared" si="26"/>
        <v>#NAME?</v>
      </c>
      <c r="I240" s="351" t="e">
        <f t="shared" si="28"/>
        <v>#NAME?</v>
      </c>
      <c r="J240" s="351" t="e">
        <f t="shared" si="29"/>
        <v>#NAME?</v>
      </c>
      <c r="K240" s="359" t="e">
        <f t="shared" si="30"/>
        <v>#NAME?</v>
      </c>
    </row>
    <row r="241" spans="1:11" hidden="1">
      <c r="A241" s="355">
        <v>2017</v>
      </c>
      <c r="B241" s="355" t="s">
        <v>8</v>
      </c>
      <c r="C241" s="355" t="s">
        <v>67</v>
      </c>
      <c r="D241" s="355" t="e">
        <f t="shared" si="31"/>
        <v>#NAME?</v>
      </c>
      <c r="E241" s="356">
        <v>4446.3808870931998</v>
      </c>
      <c r="F241" s="357">
        <v>12895.733999999999</v>
      </c>
      <c r="G241" s="355" t="e">
        <f t="shared" si="27"/>
        <v>#NAME?</v>
      </c>
      <c r="H241" s="351" t="e">
        <f t="shared" si="26"/>
        <v>#NAME?</v>
      </c>
      <c r="I241" s="355" t="e">
        <f t="shared" si="28"/>
        <v>#NAME?</v>
      </c>
      <c r="J241" s="355" t="e">
        <f t="shared" si="29"/>
        <v>#NAME?</v>
      </c>
      <c r="K241" s="358" t="e">
        <f t="shared" si="30"/>
        <v>#NAME?</v>
      </c>
    </row>
    <row r="242" spans="1:11" hidden="1">
      <c r="A242" s="351">
        <v>2017</v>
      </c>
      <c r="B242" s="351" t="s">
        <v>8</v>
      </c>
      <c r="C242" s="351" t="s">
        <v>61</v>
      </c>
      <c r="D242" s="351" t="e">
        <f t="shared" si="31"/>
        <v>#NAME?</v>
      </c>
      <c r="E242" s="352">
        <v>3227.6512250379596</v>
      </c>
      <c r="F242" s="353">
        <v>13301.839999999998</v>
      </c>
      <c r="G242" s="351" t="e">
        <f t="shared" si="27"/>
        <v>#NAME?</v>
      </c>
      <c r="H242" s="351" t="e">
        <f t="shared" si="26"/>
        <v>#NAME?</v>
      </c>
      <c r="I242" s="351" t="e">
        <f t="shared" si="28"/>
        <v>#NAME?</v>
      </c>
      <c r="J242" s="351" t="e">
        <f t="shared" si="29"/>
        <v>#NAME?</v>
      </c>
      <c r="K242" s="359" t="e">
        <f t="shared" si="30"/>
        <v>#NAME?</v>
      </c>
    </row>
    <row r="243" spans="1:11" hidden="1">
      <c r="A243" s="355">
        <v>2017</v>
      </c>
      <c r="B243" s="355" t="s">
        <v>8</v>
      </c>
      <c r="C243" s="355" t="s">
        <v>64</v>
      </c>
      <c r="D243" s="355" t="e">
        <f t="shared" si="31"/>
        <v>#NAME?</v>
      </c>
      <c r="E243" s="356">
        <v>1239.2816273160001</v>
      </c>
      <c r="F243" s="357">
        <v>4195.09</v>
      </c>
      <c r="G243" s="355" t="e">
        <f t="shared" si="27"/>
        <v>#NAME?</v>
      </c>
      <c r="H243" s="351" t="e">
        <f t="shared" si="26"/>
        <v>#NAME?</v>
      </c>
      <c r="I243" s="355" t="e">
        <f t="shared" si="28"/>
        <v>#NAME?</v>
      </c>
      <c r="J243" s="355" t="e">
        <f t="shared" si="29"/>
        <v>#NAME?</v>
      </c>
      <c r="K243" s="358" t="e">
        <f t="shared" si="30"/>
        <v>#NAME?</v>
      </c>
    </row>
    <row r="244" spans="1:11" hidden="1">
      <c r="A244" s="351">
        <v>2017</v>
      </c>
      <c r="B244" s="351" t="s">
        <v>8</v>
      </c>
      <c r="C244" s="351" t="s">
        <v>65</v>
      </c>
      <c r="D244" s="351" t="e">
        <f t="shared" si="31"/>
        <v>#NAME?</v>
      </c>
      <c r="E244" s="352">
        <v>8125.6021199999996</v>
      </c>
      <c r="F244" s="353">
        <v>24639.859599999996</v>
      </c>
      <c r="G244" s="351" t="e">
        <f t="shared" si="27"/>
        <v>#NAME?</v>
      </c>
      <c r="H244" s="351" t="e">
        <f t="shared" si="26"/>
        <v>#NAME?</v>
      </c>
      <c r="I244" s="351" t="e">
        <f t="shared" si="28"/>
        <v>#NAME?</v>
      </c>
      <c r="J244" s="351" t="e">
        <f t="shared" si="29"/>
        <v>#NAME?</v>
      </c>
      <c r="K244" s="359" t="e">
        <f t="shared" si="30"/>
        <v>#NAME?</v>
      </c>
    </row>
    <row r="245" spans="1:11" hidden="1">
      <c r="A245" s="355">
        <v>2017</v>
      </c>
      <c r="B245" s="355" t="s">
        <v>8</v>
      </c>
      <c r="C245" s="355" t="s">
        <v>68</v>
      </c>
      <c r="D245" s="355" t="e">
        <f t="shared" si="31"/>
        <v>#NAME?</v>
      </c>
      <c r="E245" s="356">
        <v>1449.3832991649999</v>
      </c>
      <c r="F245" s="357">
        <v>4196.5</v>
      </c>
      <c r="G245" s="355" t="e">
        <f t="shared" si="27"/>
        <v>#NAME?</v>
      </c>
      <c r="H245" s="351" t="e">
        <f t="shared" si="26"/>
        <v>#NAME?</v>
      </c>
      <c r="I245" s="355" t="e">
        <f t="shared" si="28"/>
        <v>#NAME?</v>
      </c>
      <c r="J245" s="355" t="e">
        <f t="shared" si="29"/>
        <v>#NAME?</v>
      </c>
      <c r="K245" s="358" t="e">
        <f t="shared" si="30"/>
        <v>#NAME?</v>
      </c>
    </row>
    <row r="246" spans="1:11" hidden="1">
      <c r="A246" s="351">
        <v>2017</v>
      </c>
      <c r="B246" s="351" t="s">
        <v>8</v>
      </c>
      <c r="C246" s="351" t="s">
        <v>70</v>
      </c>
      <c r="D246" s="351" t="e">
        <f t="shared" si="31"/>
        <v>#NAME?</v>
      </c>
      <c r="E246" s="352">
        <v>1053.006169298</v>
      </c>
      <c r="F246" s="353">
        <v>3458</v>
      </c>
      <c r="G246" s="351" t="e">
        <f t="shared" si="27"/>
        <v>#NAME?</v>
      </c>
      <c r="H246" s="351" t="e">
        <f t="shared" si="26"/>
        <v>#NAME?</v>
      </c>
      <c r="I246" s="351" t="e">
        <f t="shared" si="28"/>
        <v>#NAME?</v>
      </c>
      <c r="J246" s="351" t="e">
        <f t="shared" si="29"/>
        <v>#NAME?</v>
      </c>
      <c r="K246" s="359" t="e">
        <f t="shared" si="30"/>
        <v>#NAME?</v>
      </c>
    </row>
    <row r="247" spans="1:11" hidden="1">
      <c r="A247" s="355">
        <v>2017</v>
      </c>
      <c r="B247" s="355" t="s">
        <v>8</v>
      </c>
      <c r="C247" s="355" t="s">
        <v>71</v>
      </c>
      <c r="D247" s="355" t="e">
        <f t="shared" si="31"/>
        <v>#NAME?</v>
      </c>
      <c r="E247" s="356">
        <v>1428.8737259</v>
      </c>
      <c r="F247" s="357">
        <v>3923.7000000000003</v>
      </c>
      <c r="G247" s="355" t="e">
        <f t="shared" si="27"/>
        <v>#NAME?</v>
      </c>
      <c r="H247" s="351" t="e">
        <f t="shared" si="26"/>
        <v>#NAME?</v>
      </c>
      <c r="I247" s="355" t="e">
        <f t="shared" si="28"/>
        <v>#NAME?</v>
      </c>
      <c r="J247" s="355" t="e">
        <f t="shared" si="29"/>
        <v>#NAME?</v>
      </c>
      <c r="K247" s="358" t="e">
        <f t="shared" si="30"/>
        <v>#NAME?</v>
      </c>
    </row>
    <row r="248" spans="1:11" hidden="1">
      <c r="A248" s="351">
        <v>2017</v>
      </c>
      <c r="B248" s="351" t="s">
        <v>8</v>
      </c>
      <c r="C248" s="351" t="s">
        <v>69</v>
      </c>
      <c r="D248" s="351" t="e">
        <f t="shared" si="31"/>
        <v>#NAME?</v>
      </c>
      <c r="E248" s="352">
        <v>1501.2513460835</v>
      </c>
      <c r="F248" s="353">
        <v>7252.7980000000007</v>
      </c>
      <c r="G248" s="351" t="e">
        <f t="shared" si="27"/>
        <v>#NAME?</v>
      </c>
      <c r="H248" s="351" t="e">
        <f t="shared" si="26"/>
        <v>#NAME?</v>
      </c>
      <c r="I248" s="351" t="e">
        <f t="shared" si="28"/>
        <v>#NAME?</v>
      </c>
      <c r="J248" s="351" t="e">
        <f t="shared" si="29"/>
        <v>#NAME?</v>
      </c>
      <c r="K248" s="359" t="e">
        <f t="shared" si="30"/>
        <v>#NAME?</v>
      </c>
    </row>
    <row r="249" spans="1:11" hidden="1">
      <c r="A249" s="355">
        <v>2017</v>
      </c>
      <c r="B249" s="355" t="s">
        <v>8</v>
      </c>
      <c r="C249" s="355" t="s">
        <v>72</v>
      </c>
      <c r="D249" s="355" t="e">
        <f t="shared" si="31"/>
        <v>#NAME?</v>
      </c>
      <c r="E249" s="356">
        <v>805.16071262000003</v>
      </c>
      <c r="F249" s="357">
        <v>889</v>
      </c>
      <c r="G249" s="355" t="e">
        <f t="shared" si="27"/>
        <v>#NAME?</v>
      </c>
      <c r="H249" s="351" t="e">
        <f t="shared" si="26"/>
        <v>#NAME?</v>
      </c>
      <c r="I249" s="355" t="e">
        <f t="shared" si="28"/>
        <v>#NAME?</v>
      </c>
      <c r="J249" s="355" t="e">
        <f t="shared" si="29"/>
        <v>#NAME?</v>
      </c>
      <c r="K249" s="358" t="e">
        <f t="shared" si="30"/>
        <v>#NAME?</v>
      </c>
    </row>
    <row r="250" spans="1:11" hidden="1">
      <c r="A250" s="351">
        <v>2017</v>
      </c>
      <c r="B250" s="351" t="s">
        <v>8</v>
      </c>
      <c r="C250" s="351" t="s">
        <v>63</v>
      </c>
      <c r="D250" s="351" t="e">
        <f t="shared" si="31"/>
        <v>#NAME?</v>
      </c>
      <c r="E250" s="352">
        <v>12842.445094732098</v>
      </c>
      <c r="F250" s="353">
        <v>23899.399999999969</v>
      </c>
      <c r="G250" s="351" t="e">
        <f t="shared" si="27"/>
        <v>#NAME?</v>
      </c>
      <c r="H250" s="351" t="e">
        <f t="shared" si="26"/>
        <v>#NAME?</v>
      </c>
      <c r="I250" s="351" t="e">
        <f t="shared" si="28"/>
        <v>#NAME?</v>
      </c>
      <c r="J250" s="351" t="e">
        <f t="shared" si="29"/>
        <v>#NAME?</v>
      </c>
      <c r="K250" s="359" t="e">
        <f t="shared" si="30"/>
        <v>#NAME?</v>
      </c>
    </row>
    <row r="251" spans="1:11" hidden="1">
      <c r="A251" s="355">
        <v>2017</v>
      </c>
      <c r="B251" s="355" t="s">
        <v>8</v>
      </c>
      <c r="C251" s="355" t="s">
        <v>62</v>
      </c>
      <c r="D251" s="355" t="e">
        <f t="shared" si="31"/>
        <v>#NAME?</v>
      </c>
      <c r="E251" s="356">
        <v>18992.629110830003</v>
      </c>
      <c r="F251" s="357">
        <v>32160.881000000005</v>
      </c>
      <c r="G251" s="355" t="e">
        <f t="shared" si="27"/>
        <v>#NAME?</v>
      </c>
      <c r="H251" s="351" t="e">
        <f t="shared" si="26"/>
        <v>#NAME?</v>
      </c>
      <c r="I251" s="355" t="e">
        <f t="shared" si="28"/>
        <v>#NAME?</v>
      </c>
      <c r="J251" s="355" t="e">
        <f t="shared" si="29"/>
        <v>#NAME?</v>
      </c>
      <c r="K251" s="358" t="e">
        <f t="shared" si="30"/>
        <v>#NAME?</v>
      </c>
    </row>
    <row r="252" spans="1:11" hidden="1">
      <c r="A252" s="351">
        <v>2017</v>
      </c>
      <c r="B252" s="351" t="s">
        <v>8</v>
      </c>
      <c r="C252" s="351" t="s">
        <v>15</v>
      </c>
      <c r="D252" s="351" t="e">
        <f t="shared" si="31"/>
        <v>#NAME?</v>
      </c>
      <c r="E252" s="352">
        <v>2539.9125292338995</v>
      </c>
      <c r="F252" s="353">
        <v>2717.5950000000003</v>
      </c>
      <c r="G252" s="351" t="e">
        <f t="shared" si="27"/>
        <v>#NAME?</v>
      </c>
      <c r="H252" s="351" t="e">
        <f t="shared" si="26"/>
        <v>#NAME?</v>
      </c>
      <c r="I252" s="351" t="e">
        <f t="shared" si="28"/>
        <v>#NAME?</v>
      </c>
      <c r="J252" s="351" t="e">
        <f t="shared" si="29"/>
        <v>#NAME?</v>
      </c>
      <c r="K252" s="359" t="e">
        <f t="shared" si="30"/>
        <v>#NAME?</v>
      </c>
    </row>
    <row r="253" spans="1:11" hidden="1">
      <c r="A253" s="355">
        <v>2017</v>
      </c>
      <c r="B253" s="355" t="s">
        <v>8</v>
      </c>
      <c r="C253" s="355" t="s">
        <v>79</v>
      </c>
      <c r="D253" s="355" t="e">
        <f t="shared" si="31"/>
        <v>#NAME?</v>
      </c>
      <c r="E253" s="356">
        <v>275.10735779420003</v>
      </c>
      <c r="F253" s="357">
        <v>936.88710000000003</v>
      </c>
      <c r="G253" s="355" t="e">
        <f t="shared" si="27"/>
        <v>#NAME?</v>
      </c>
      <c r="H253" s="351" t="e">
        <f t="shared" si="26"/>
        <v>#NAME?</v>
      </c>
      <c r="I253" s="355" t="e">
        <f t="shared" si="28"/>
        <v>#NAME?</v>
      </c>
      <c r="J253" s="355" t="e">
        <f t="shared" si="29"/>
        <v>#NAME?</v>
      </c>
      <c r="K253" s="358" t="e">
        <f t="shared" si="30"/>
        <v>#NAME?</v>
      </c>
    </row>
    <row r="254" spans="1:11" hidden="1">
      <c r="A254" s="351">
        <v>2017</v>
      </c>
      <c r="B254" s="351" t="s">
        <v>8</v>
      </c>
      <c r="C254" s="351" t="s">
        <v>56</v>
      </c>
      <c r="D254" s="351" t="e">
        <f t="shared" si="31"/>
        <v>#NAME?</v>
      </c>
      <c r="E254" s="352">
        <v>15353.175706000002</v>
      </c>
      <c r="F254" s="353">
        <v>392834.99600000004</v>
      </c>
      <c r="G254" s="351" t="e">
        <f t="shared" si="27"/>
        <v>#NAME?</v>
      </c>
      <c r="H254" s="351" t="e">
        <f t="shared" si="26"/>
        <v>#NAME?</v>
      </c>
      <c r="I254" s="351" t="e">
        <f t="shared" si="28"/>
        <v>#NAME?</v>
      </c>
      <c r="J254" s="351" t="e">
        <f t="shared" si="29"/>
        <v>#NAME?</v>
      </c>
      <c r="K254" s="359" t="e">
        <f t="shared" si="30"/>
        <v>#NAME?</v>
      </c>
    </row>
    <row r="255" spans="1:11" hidden="1">
      <c r="A255" s="355">
        <v>2017</v>
      </c>
      <c r="B255" s="355" t="s">
        <v>8</v>
      </c>
      <c r="C255" s="355" t="s">
        <v>57</v>
      </c>
      <c r="D255" s="355" t="e">
        <f t="shared" si="31"/>
        <v>#NAME?</v>
      </c>
      <c r="E255" s="356">
        <v>143137.05060872412</v>
      </c>
      <c r="F255" s="357">
        <v>420875.29599999997</v>
      </c>
      <c r="G255" s="355" t="e">
        <f t="shared" si="27"/>
        <v>#NAME?</v>
      </c>
      <c r="H255" s="351" t="e">
        <f t="shared" si="26"/>
        <v>#NAME?</v>
      </c>
      <c r="I255" s="355" t="e">
        <f t="shared" si="28"/>
        <v>#NAME?</v>
      </c>
      <c r="J255" s="355" t="e">
        <f t="shared" si="29"/>
        <v>#NAME?</v>
      </c>
      <c r="K255" s="358" t="e">
        <f t="shared" si="30"/>
        <v>#NAME?</v>
      </c>
    </row>
    <row r="256" spans="1:11" hidden="1">
      <c r="A256" s="351">
        <v>2017</v>
      </c>
      <c r="B256" s="351" t="s">
        <v>8</v>
      </c>
      <c r="C256" s="351" t="s">
        <v>59</v>
      </c>
      <c r="D256" s="351" t="e">
        <f t="shared" si="31"/>
        <v>#NAME?</v>
      </c>
      <c r="E256" s="352">
        <v>548.28525999999999</v>
      </c>
      <c r="F256" s="353">
        <v>6328.8220799999999</v>
      </c>
      <c r="G256" s="351" t="e">
        <f t="shared" si="27"/>
        <v>#NAME?</v>
      </c>
      <c r="H256" s="351" t="e">
        <f t="shared" si="26"/>
        <v>#NAME?</v>
      </c>
      <c r="I256" s="351" t="e">
        <f t="shared" si="28"/>
        <v>#NAME?</v>
      </c>
      <c r="J256" s="351" t="e">
        <f t="shared" si="29"/>
        <v>#NAME?</v>
      </c>
      <c r="K256" s="359" t="e">
        <f t="shared" si="30"/>
        <v>#NAME?</v>
      </c>
    </row>
    <row r="257" spans="1:11" hidden="1">
      <c r="A257" s="355">
        <v>2017</v>
      </c>
      <c r="B257" s="355" t="s">
        <v>19</v>
      </c>
      <c r="C257" s="355" t="s">
        <v>58</v>
      </c>
      <c r="D257" s="355" t="e">
        <f t="shared" si="31"/>
        <v>#NAME?</v>
      </c>
      <c r="E257" s="356">
        <v>2995.5828603000004</v>
      </c>
      <c r="F257" s="357">
        <v>15282.287</v>
      </c>
      <c r="G257" s="355" t="e">
        <f t="shared" si="27"/>
        <v>#NAME?</v>
      </c>
      <c r="H257" s="351" t="e">
        <f t="shared" si="26"/>
        <v>#NAME?</v>
      </c>
      <c r="I257" s="355" t="e">
        <f t="shared" si="28"/>
        <v>#NAME?</v>
      </c>
      <c r="J257" s="355" t="e">
        <f t="shared" si="29"/>
        <v>#NAME?</v>
      </c>
      <c r="K257" s="358" t="e">
        <f t="shared" si="30"/>
        <v>#NAME?</v>
      </c>
    </row>
    <row r="258" spans="1:11" hidden="1">
      <c r="A258" s="351">
        <v>2017</v>
      </c>
      <c r="B258" s="351" t="s">
        <v>19</v>
      </c>
      <c r="C258" s="351" t="s">
        <v>60</v>
      </c>
      <c r="D258" s="351" t="e">
        <f t="shared" si="31"/>
        <v>#NAME?</v>
      </c>
      <c r="E258" s="352">
        <v>0</v>
      </c>
      <c r="F258" s="353">
        <v>0</v>
      </c>
      <c r="G258" s="351" t="e">
        <f t="shared" si="27"/>
        <v>#NAME?</v>
      </c>
      <c r="H258" s="351" t="e">
        <f t="shared" ref="H258:H321" si="32">CONCATENATE(A258,B258,G258)</f>
        <v>#NAME?</v>
      </c>
      <c r="I258" s="351" t="e">
        <f t="shared" si="28"/>
        <v>#NAME?</v>
      </c>
      <c r="J258" s="351" t="e">
        <f t="shared" si="29"/>
        <v>#NAME?</v>
      </c>
      <c r="K258" s="359" t="e">
        <f t="shared" si="30"/>
        <v>#NAME?</v>
      </c>
    </row>
    <row r="259" spans="1:11" hidden="1">
      <c r="A259" s="355">
        <v>2017</v>
      </c>
      <c r="B259" s="355" t="s">
        <v>19</v>
      </c>
      <c r="C259" s="355" t="s">
        <v>66</v>
      </c>
      <c r="D259" s="355" t="e">
        <f t="shared" si="31"/>
        <v>#NAME?</v>
      </c>
      <c r="E259" s="356">
        <v>651.5653192602</v>
      </c>
      <c r="F259" s="357">
        <v>2232.6800000000003</v>
      </c>
      <c r="G259" s="355" t="e">
        <f t="shared" si="27"/>
        <v>#NAME?</v>
      </c>
      <c r="H259" s="351" t="e">
        <f t="shared" si="32"/>
        <v>#NAME?</v>
      </c>
      <c r="I259" s="355" t="e">
        <f t="shared" si="28"/>
        <v>#NAME?</v>
      </c>
      <c r="J259" s="355" t="e">
        <f t="shared" si="29"/>
        <v>#NAME?</v>
      </c>
      <c r="K259" s="358" t="e">
        <f t="shared" si="30"/>
        <v>#NAME?</v>
      </c>
    </row>
    <row r="260" spans="1:11" hidden="1">
      <c r="A260" s="351">
        <v>2017</v>
      </c>
      <c r="B260" s="351" t="s">
        <v>19</v>
      </c>
      <c r="C260" s="351" t="s">
        <v>67</v>
      </c>
      <c r="D260" s="351" t="e">
        <f t="shared" si="31"/>
        <v>#NAME?</v>
      </c>
      <c r="E260" s="352">
        <v>2500.0808270811999</v>
      </c>
      <c r="F260" s="353">
        <v>7265.4530000000004</v>
      </c>
      <c r="G260" s="351" t="e">
        <f t="shared" si="27"/>
        <v>#NAME?</v>
      </c>
      <c r="H260" s="351" t="e">
        <f t="shared" si="32"/>
        <v>#NAME?</v>
      </c>
      <c r="I260" s="351" t="e">
        <f t="shared" si="28"/>
        <v>#NAME?</v>
      </c>
      <c r="J260" s="351" t="e">
        <f t="shared" si="29"/>
        <v>#NAME?</v>
      </c>
      <c r="K260" s="359" t="e">
        <f t="shared" si="30"/>
        <v>#NAME?</v>
      </c>
    </row>
    <row r="261" spans="1:11" hidden="1">
      <c r="A261" s="355">
        <v>2017</v>
      </c>
      <c r="B261" s="355" t="s">
        <v>19</v>
      </c>
      <c r="C261" s="355" t="s">
        <v>61</v>
      </c>
      <c r="D261" s="355" t="e">
        <f t="shared" si="31"/>
        <v>#NAME?</v>
      </c>
      <c r="E261" s="356">
        <v>1463.1274952606002</v>
      </c>
      <c r="F261" s="357">
        <v>6098.5400000000009</v>
      </c>
      <c r="G261" s="355" t="e">
        <f t="shared" si="27"/>
        <v>#NAME?</v>
      </c>
      <c r="H261" s="351" t="e">
        <f t="shared" si="32"/>
        <v>#NAME?</v>
      </c>
      <c r="I261" s="355" t="e">
        <f t="shared" si="28"/>
        <v>#NAME?</v>
      </c>
      <c r="J261" s="355" t="e">
        <f t="shared" si="29"/>
        <v>#NAME?</v>
      </c>
      <c r="K261" s="358" t="e">
        <f t="shared" si="30"/>
        <v>#NAME?</v>
      </c>
    </row>
    <row r="262" spans="1:11" hidden="1">
      <c r="A262" s="351">
        <v>2017</v>
      </c>
      <c r="B262" s="351" t="s">
        <v>19</v>
      </c>
      <c r="C262" s="351" t="s">
        <v>64</v>
      </c>
      <c r="D262" s="351" t="e">
        <f t="shared" si="31"/>
        <v>#NAME?</v>
      </c>
      <c r="E262" s="352">
        <v>851.87661452300006</v>
      </c>
      <c r="F262" s="353">
        <v>2735.14</v>
      </c>
      <c r="G262" s="351" t="e">
        <f t="shared" si="27"/>
        <v>#NAME?</v>
      </c>
      <c r="H262" s="351" t="e">
        <f t="shared" si="32"/>
        <v>#NAME?</v>
      </c>
      <c r="I262" s="351" t="e">
        <f t="shared" si="28"/>
        <v>#NAME?</v>
      </c>
      <c r="J262" s="351" t="e">
        <f t="shared" si="29"/>
        <v>#NAME?</v>
      </c>
      <c r="K262" s="359" t="e">
        <f t="shared" si="30"/>
        <v>#NAME?</v>
      </c>
    </row>
    <row r="263" spans="1:11" hidden="1">
      <c r="A263" s="355">
        <v>2017</v>
      </c>
      <c r="B263" s="355" t="s">
        <v>19</v>
      </c>
      <c r="C263" s="355" t="s">
        <v>65</v>
      </c>
      <c r="D263" s="355" t="e">
        <f t="shared" si="31"/>
        <v>#NAME?</v>
      </c>
      <c r="E263" s="356">
        <v>4645.7903960000003</v>
      </c>
      <c r="F263" s="357">
        <v>14467.784299999998</v>
      </c>
      <c r="G263" s="355" t="e">
        <f t="shared" si="27"/>
        <v>#NAME?</v>
      </c>
      <c r="H263" s="351" t="e">
        <f t="shared" si="32"/>
        <v>#NAME?</v>
      </c>
      <c r="I263" s="355" t="e">
        <f t="shared" si="28"/>
        <v>#NAME?</v>
      </c>
      <c r="J263" s="355" t="e">
        <f t="shared" si="29"/>
        <v>#NAME?</v>
      </c>
      <c r="K263" s="358" t="e">
        <f t="shared" si="30"/>
        <v>#NAME?</v>
      </c>
    </row>
    <row r="264" spans="1:11" hidden="1">
      <c r="A264" s="351">
        <v>2017</v>
      </c>
      <c r="B264" s="351" t="s">
        <v>19</v>
      </c>
      <c r="C264" s="351" t="s">
        <v>68</v>
      </c>
      <c r="D264" s="351" t="e">
        <f t="shared" si="31"/>
        <v>#NAME?</v>
      </c>
      <c r="E264" s="352">
        <v>209.498732045</v>
      </c>
      <c r="F264" s="353">
        <v>611.70000000000005</v>
      </c>
      <c r="G264" s="351" t="e">
        <f t="shared" si="27"/>
        <v>#NAME?</v>
      </c>
      <c r="H264" s="351" t="e">
        <f t="shared" si="32"/>
        <v>#NAME?</v>
      </c>
      <c r="I264" s="351" t="e">
        <f t="shared" si="28"/>
        <v>#NAME?</v>
      </c>
      <c r="J264" s="351" t="e">
        <f t="shared" si="29"/>
        <v>#NAME?</v>
      </c>
      <c r="K264" s="359" t="e">
        <f t="shared" si="30"/>
        <v>#NAME?</v>
      </c>
    </row>
    <row r="265" spans="1:11" hidden="1">
      <c r="A265" s="355">
        <v>2017</v>
      </c>
      <c r="B265" s="355" t="s">
        <v>19</v>
      </c>
      <c r="C265" s="355" t="s">
        <v>70</v>
      </c>
      <c r="D265" s="355" t="e">
        <f t="shared" si="31"/>
        <v>#NAME?</v>
      </c>
      <c r="E265" s="356">
        <v>1678.2001542200001</v>
      </c>
      <c r="F265" s="357">
        <v>4955</v>
      </c>
      <c r="G265" s="355" t="e">
        <f t="shared" si="27"/>
        <v>#NAME?</v>
      </c>
      <c r="H265" s="351" t="e">
        <f t="shared" si="32"/>
        <v>#NAME?</v>
      </c>
      <c r="I265" s="355" t="e">
        <f t="shared" si="28"/>
        <v>#NAME?</v>
      </c>
      <c r="J265" s="355" t="e">
        <f t="shared" si="29"/>
        <v>#NAME?</v>
      </c>
      <c r="K265" s="358" t="e">
        <f t="shared" si="30"/>
        <v>#NAME?</v>
      </c>
    </row>
    <row r="266" spans="1:11" hidden="1">
      <c r="A266" s="351">
        <v>2017</v>
      </c>
      <c r="B266" s="351" t="s">
        <v>19</v>
      </c>
      <c r="C266" s="351" t="s">
        <v>71</v>
      </c>
      <c r="D266" s="351" t="e">
        <f t="shared" si="31"/>
        <v>#NAME?</v>
      </c>
      <c r="E266" s="352">
        <v>470.17501260000006</v>
      </c>
      <c r="F266" s="353">
        <v>1303.5999999999999</v>
      </c>
      <c r="G266" s="351" t="e">
        <f t="shared" si="27"/>
        <v>#NAME?</v>
      </c>
      <c r="H266" s="351" t="e">
        <f t="shared" si="32"/>
        <v>#NAME?</v>
      </c>
      <c r="I266" s="351" t="e">
        <f t="shared" si="28"/>
        <v>#NAME?</v>
      </c>
      <c r="J266" s="351" t="e">
        <f t="shared" si="29"/>
        <v>#NAME?</v>
      </c>
      <c r="K266" s="359" t="e">
        <f t="shared" si="30"/>
        <v>#NAME?</v>
      </c>
    </row>
    <row r="267" spans="1:11" hidden="1">
      <c r="A267" s="355">
        <v>2017</v>
      </c>
      <c r="B267" s="355" t="s">
        <v>19</v>
      </c>
      <c r="C267" s="355" t="s">
        <v>69</v>
      </c>
      <c r="D267" s="355" t="e">
        <f t="shared" si="31"/>
        <v>#NAME?</v>
      </c>
      <c r="E267" s="356">
        <v>1595.7600100782997</v>
      </c>
      <c r="F267" s="357">
        <v>4026.8390000000009</v>
      </c>
      <c r="G267" s="355" t="e">
        <f t="shared" si="27"/>
        <v>#NAME?</v>
      </c>
      <c r="H267" s="351" t="e">
        <f t="shared" si="32"/>
        <v>#NAME?</v>
      </c>
      <c r="I267" s="355" t="e">
        <f t="shared" si="28"/>
        <v>#NAME?</v>
      </c>
      <c r="J267" s="355" t="e">
        <f t="shared" si="29"/>
        <v>#NAME?</v>
      </c>
      <c r="K267" s="358" t="e">
        <f t="shared" si="30"/>
        <v>#NAME?</v>
      </c>
    </row>
    <row r="268" spans="1:11" hidden="1">
      <c r="A268" s="351">
        <v>2017</v>
      </c>
      <c r="B268" s="351" t="s">
        <v>19</v>
      </c>
      <c r="C268" s="351" t="s">
        <v>63</v>
      </c>
      <c r="D268" s="351" t="e">
        <f t="shared" si="31"/>
        <v>#NAME?</v>
      </c>
      <c r="E268" s="352">
        <v>12008.5310288575</v>
      </c>
      <c r="F268" s="353">
        <v>21981.990000000053</v>
      </c>
      <c r="G268" s="351" t="e">
        <f t="shared" si="27"/>
        <v>#NAME?</v>
      </c>
      <c r="H268" s="351" t="e">
        <f t="shared" si="32"/>
        <v>#NAME?</v>
      </c>
      <c r="I268" s="351" t="e">
        <f t="shared" si="28"/>
        <v>#NAME?</v>
      </c>
      <c r="J268" s="351" t="e">
        <f t="shared" si="29"/>
        <v>#NAME?</v>
      </c>
      <c r="K268" s="359" t="e">
        <f t="shared" si="30"/>
        <v>#NAME?</v>
      </c>
    </row>
    <row r="269" spans="1:11" hidden="1">
      <c r="A269" s="355">
        <v>2017</v>
      </c>
      <c r="B269" s="355" t="s">
        <v>19</v>
      </c>
      <c r="C269" s="355" t="s">
        <v>62</v>
      </c>
      <c r="D269" s="355" t="e">
        <f t="shared" si="31"/>
        <v>#NAME?</v>
      </c>
      <c r="E269" s="356">
        <v>28742.357958380006</v>
      </c>
      <c r="F269" s="357">
        <v>48661.659</v>
      </c>
      <c r="G269" s="355" t="e">
        <f t="shared" si="27"/>
        <v>#NAME?</v>
      </c>
      <c r="H269" s="351" t="e">
        <f t="shared" si="32"/>
        <v>#NAME?</v>
      </c>
      <c r="I269" s="355" t="e">
        <f t="shared" si="28"/>
        <v>#NAME?</v>
      </c>
      <c r="J269" s="355" t="e">
        <f t="shared" si="29"/>
        <v>#NAME?</v>
      </c>
      <c r="K269" s="358" t="e">
        <f t="shared" si="30"/>
        <v>#NAME?</v>
      </c>
    </row>
    <row r="270" spans="1:11" hidden="1">
      <c r="A270" s="351">
        <v>2017</v>
      </c>
      <c r="B270" s="351" t="s">
        <v>19</v>
      </c>
      <c r="C270" s="351" t="s">
        <v>15</v>
      </c>
      <c r="D270" s="351" t="e">
        <f t="shared" si="31"/>
        <v>#NAME?</v>
      </c>
      <c r="E270" s="352">
        <v>938.52226055280005</v>
      </c>
      <c r="F270" s="353">
        <v>1588.5050000000001</v>
      </c>
      <c r="G270" s="351" t="e">
        <f t="shared" si="27"/>
        <v>#NAME?</v>
      </c>
      <c r="H270" s="351" t="e">
        <f t="shared" si="32"/>
        <v>#NAME?</v>
      </c>
      <c r="I270" s="351" t="e">
        <f t="shared" si="28"/>
        <v>#NAME?</v>
      </c>
      <c r="J270" s="351" t="e">
        <f t="shared" si="29"/>
        <v>#NAME?</v>
      </c>
      <c r="K270" s="359" t="e">
        <f t="shared" si="30"/>
        <v>#NAME?</v>
      </c>
    </row>
    <row r="271" spans="1:11" hidden="1">
      <c r="A271" s="355">
        <v>2017</v>
      </c>
      <c r="B271" s="355" t="s">
        <v>19</v>
      </c>
      <c r="C271" s="355" t="s">
        <v>79</v>
      </c>
      <c r="D271" s="355" t="e">
        <f t="shared" si="31"/>
        <v>#NAME?</v>
      </c>
      <c r="E271" s="356">
        <v>282.25224181840002</v>
      </c>
      <c r="F271" s="357">
        <v>924.00799999999992</v>
      </c>
      <c r="G271" s="355" t="e">
        <f t="shared" si="27"/>
        <v>#NAME?</v>
      </c>
      <c r="H271" s="351" t="e">
        <f t="shared" si="32"/>
        <v>#NAME?</v>
      </c>
      <c r="I271" s="355" t="e">
        <f t="shared" si="28"/>
        <v>#NAME?</v>
      </c>
      <c r="J271" s="355" t="e">
        <f t="shared" si="29"/>
        <v>#NAME?</v>
      </c>
      <c r="K271" s="358" t="e">
        <f t="shared" si="30"/>
        <v>#NAME?</v>
      </c>
    </row>
    <row r="272" spans="1:11" hidden="1">
      <c r="A272" s="351">
        <v>2017</v>
      </c>
      <c r="B272" s="351" t="s">
        <v>19</v>
      </c>
      <c r="C272" s="351" t="s">
        <v>56</v>
      </c>
      <c r="D272" s="351" t="e">
        <f t="shared" si="31"/>
        <v>#NAME?</v>
      </c>
      <c r="E272" s="352">
        <v>16798.355635</v>
      </c>
      <c r="F272" s="353">
        <v>385496.00000000006</v>
      </c>
      <c r="G272" s="351" t="e">
        <f t="shared" si="27"/>
        <v>#NAME?</v>
      </c>
      <c r="H272" s="351" t="e">
        <f t="shared" si="32"/>
        <v>#NAME?</v>
      </c>
      <c r="I272" s="351" t="e">
        <f t="shared" si="28"/>
        <v>#NAME?</v>
      </c>
      <c r="J272" s="351" t="e">
        <f t="shared" si="29"/>
        <v>#NAME?</v>
      </c>
      <c r="K272" s="359" t="e">
        <f t="shared" si="30"/>
        <v>#NAME?</v>
      </c>
    </row>
    <row r="273" spans="1:11" hidden="1">
      <c r="A273" s="355">
        <v>2017</v>
      </c>
      <c r="B273" s="355" t="s">
        <v>19</v>
      </c>
      <c r="C273" s="355" t="s">
        <v>57</v>
      </c>
      <c r="D273" s="355" t="e">
        <f t="shared" si="31"/>
        <v>#NAME?</v>
      </c>
      <c r="E273" s="356">
        <v>141565.13091103581</v>
      </c>
      <c r="F273" s="357">
        <v>412559.10400000005</v>
      </c>
      <c r="G273" s="355" t="e">
        <f t="shared" si="27"/>
        <v>#NAME?</v>
      </c>
      <c r="H273" s="351" t="e">
        <f t="shared" si="32"/>
        <v>#NAME?</v>
      </c>
      <c r="I273" s="355" t="e">
        <f t="shared" si="28"/>
        <v>#NAME?</v>
      </c>
      <c r="J273" s="355" t="e">
        <f t="shared" si="29"/>
        <v>#NAME?</v>
      </c>
      <c r="K273" s="358" t="e">
        <f t="shared" si="30"/>
        <v>#NAME?</v>
      </c>
    </row>
    <row r="274" spans="1:11" hidden="1">
      <c r="A274" s="351">
        <v>2017</v>
      </c>
      <c r="B274" s="351" t="s">
        <v>19</v>
      </c>
      <c r="C274" s="351" t="s">
        <v>59</v>
      </c>
      <c r="D274" s="351" t="e">
        <f t="shared" si="31"/>
        <v>#NAME?</v>
      </c>
      <c r="E274" s="352">
        <v>590.63725099999999</v>
      </c>
      <c r="F274" s="353">
        <v>6868.0810000000001</v>
      </c>
      <c r="G274" s="351" t="e">
        <f t="shared" si="27"/>
        <v>#NAME?</v>
      </c>
      <c r="H274" s="351" t="e">
        <f t="shared" si="32"/>
        <v>#NAME?</v>
      </c>
      <c r="I274" s="351" t="e">
        <f t="shared" si="28"/>
        <v>#NAME?</v>
      </c>
      <c r="J274" s="351" t="e">
        <f t="shared" si="29"/>
        <v>#NAME?</v>
      </c>
      <c r="K274" s="359" t="e">
        <f t="shared" si="30"/>
        <v>#NAME?</v>
      </c>
    </row>
    <row r="275" spans="1:11" hidden="1">
      <c r="A275" s="355">
        <v>2017</v>
      </c>
      <c r="B275" s="355" t="s">
        <v>20</v>
      </c>
      <c r="C275" s="355" t="s">
        <v>58</v>
      </c>
      <c r="D275" s="355" t="e">
        <f t="shared" si="31"/>
        <v>#NAME?</v>
      </c>
      <c r="E275" s="356">
        <v>2035.5010540600001</v>
      </c>
      <c r="F275" s="357">
        <v>10329.055999999999</v>
      </c>
      <c r="G275" s="355" t="e">
        <f t="shared" si="27"/>
        <v>#NAME?</v>
      </c>
      <c r="H275" s="351" t="e">
        <f t="shared" si="32"/>
        <v>#NAME?</v>
      </c>
      <c r="I275" s="355" t="e">
        <f t="shared" si="28"/>
        <v>#NAME?</v>
      </c>
      <c r="J275" s="355" t="e">
        <f t="shared" si="29"/>
        <v>#NAME?</v>
      </c>
      <c r="K275" s="358" t="e">
        <f t="shared" si="30"/>
        <v>#NAME?</v>
      </c>
    </row>
    <row r="276" spans="1:11" hidden="1">
      <c r="A276" s="351">
        <v>2017</v>
      </c>
      <c r="B276" s="351" t="s">
        <v>20</v>
      </c>
      <c r="C276" s="351" t="s">
        <v>60</v>
      </c>
      <c r="D276" s="351" t="e">
        <f t="shared" si="31"/>
        <v>#NAME?</v>
      </c>
      <c r="E276" s="352">
        <v>1357.8348752488</v>
      </c>
      <c r="F276" s="353">
        <v>4309.5300000000007</v>
      </c>
      <c r="G276" s="351" t="e">
        <f t="shared" si="27"/>
        <v>#NAME?</v>
      </c>
      <c r="H276" s="351" t="e">
        <f t="shared" si="32"/>
        <v>#NAME?</v>
      </c>
      <c r="I276" s="351" t="e">
        <f t="shared" si="28"/>
        <v>#NAME?</v>
      </c>
      <c r="J276" s="351" t="e">
        <f t="shared" si="29"/>
        <v>#NAME?</v>
      </c>
      <c r="K276" s="359" t="e">
        <f t="shared" si="30"/>
        <v>#NAME?</v>
      </c>
    </row>
    <row r="277" spans="1:11" hidden="1">
      <c r="A277" s="355">
        <v>2017</v>
      </c>
      <c r="B277" s="355" t="s">
        <v>20</v>
      </c>
      <c r="C277" s="355" t="s">
        <v>66</v>
      </c>
      <c r="D277" s="355" t="e">
        <f t="shared" si="31"/>
        <v>#NAME?</v>
      </c>
      <c r="E277" s="356">
        <v>786.21114532360002</v>
      </c>
      <c r="F277" s="357">
        <v>2678.8650000000002</v>
      </c>
      <c r="G277" s="355" t="e">
        <f t="shared" si="27"/>
        <v>#NAME?</v>
      </c>
      <c r="H277" s="351" t="e">
        <f t="shared" si="32"/>
        <v>#NAME?</v>
      </c>
      <c r="I277" s="355" t="e">
        <f t="shared" si="28"/>
        <v>#NAME?</v>
      </c>
      <c r="J277" s="355" t="e">
        <f t="shared" si="29"/>
        <v>#NAME?</v>
      </c>
      <c r="K277" s="358" t="e">
        <f t="shared" si="30"/>
        <v>#NAME?</v>
      </c>
    </row>
    <row r="278" spans="1:11" hidden="1">
      <c r="A278" s="351">
        <v>2017</v>
      </c>
      <c r="B278" s="351" t="s">
        <v>20</v>
      </c>
      <c r="C278" s="351" t="s">
        <v>67</v>
      </c>
      <c r="D278" s="351" t="e">
        <f t="shared" si="31"/>
        <v>#NAME?</v>
      </c>
      <c r="E278" s="352">
        <v>2673.3499352164004</v>
      </c>
      <c r="F278" s="353">
        <v>7252.7980000000007</v>
      </c>
      <c r="G278" s="351" t="e">
        <f t="shared" si="27"/>
        <v>#NAME?</v>
      </c>
      <c r="H278" s="351" t="e">
        <f t="shared" si="32"/>
        <v>#NAME?</v>
      </c>
      <c r="I278" s="351" t="e">
        <f t="shared" si="28"/>
        <v>#NAME?</v>
      </c>
      <c r="J278" s="351" t="e">
        <f t="shared" si="29"/>
        <v>#NAME?</v>
      </c>
      <c r="K278" s="359" t="e">
        <f t="shared" si="30"/>
        <v>#NAME?</v>
      </c>
    </row>
    <row r="279" spans="1:11" hidden="1">
      <c r="A279" s="355">
        <v>2017</v>
      </c>
      <c r="B279" s="355" t="s">
        <v>20</v>
      </c>
      <c r="C279" s="355" t="s">
        <v>61</v>
      </c>
      <c r="D279" s="355" t="e">
        <f t="shared" si="31"/>
        <v>#NAME?</v>
      </c>
      <c r="E279" s="356">
        <v>1590.4666538690001</v>
      </c>
      <c r="F279" s="357">
        <v>5449.4800000000005</v>
      </c>
      <c r="G279" s="355" t="e">
        <f t="shared" si="27"/>
        <v>#NAME?</v>
      </c>
      <c r="H279" s="351" t="e">
        <f t="shared" si="32"/>
        <v>#NAME?</v>
      </c>
      <c r="I279" s="355" t="e">
        <f t="shared" si="28"/>
        <v>#NAME?</v>
      </c>
      <c r="J279" s="355" t="e">
        <f t="shared" si="29"/>
        <v>#NAME?</v>
      </c>
      <c r="K279" s="358" t="e">
        <f t="shared" si="30"/>
        <v>#NAME?</v>
      </c>
    </row>
    <row r="280" spans="1:11" hidden="1">
      <c r="A280" s="351">
        <v>2017</v>
      </c>
      <c r="B280" s="351" t="s">
        <v>20</v>
      </c>
      <c r="C280" s="351" t="s">
        <v>64</v>
      </c>
      <c r="D280" s="351" t="e">
        <f t="shared" si="31"/>
        <v>#NAME?</v>
      </c>
      <c r="E280" s="352">
        <v>1259.9115236395</v>
      </c>
      <c r="F280" s="353">
        <v>4134.5599999999995</v>
      </c>
      <c r="G280" s="351" t="e">
        <f t="shared" si="27"/>
        <v>#NAME?</v>
      </c>
      <c r="H280" s="351" t="e">
        <f t="shared" si="32"/>
        <v>#NAME?</v>
      </c>
      <c r="I280" s="351" t="e">
        <f t="shared" si="28"/>
        <v>#NAME?</v>
      </c>
      <c r="J280" s="351" t="e">
        <f t="shared" si="29"/>
        <v>#NAME?</v>
      </c>
      <c r="K280" s="359" t="e">
        <f t="shared" si="30"/>
        <v>#NAME?</v>
      </c>
    </row>
    <row r="281" spans="1:11" hidden="1">
      <c r="A281" s="355">
        <v>2017</v>
      </c>
      <c r="B281" s="355" t="s">
        <v>20</v>
      </c>
      <c r="C281" s="355" t="s">
        <v>65</v>
      </c>
      <c r="D281" s="355" t="e">
        <f t="shared" si="31"/>
        <v>#NAME?</v>
      </c>
      <c r="E281" s="356">
        <v>11795.536993</v>
      </c>
      <c r="F281" s="357">
        <v>35214.272799999999</v>
      </c>
      <c r="G281" s="355" t="e">
        <f t="shared" si="27"/>
        <v>#NAME?</v>
      </c>
      <c r="H281" s="351" t="e">
        <f t="shared" si="32"/>
        <v>#NAME?</v>
      </c>
      <c r="I281" s="355" t="e">
        <f t="shared" si="28"/>
        <v>#NAME?</v>
      </c>
      <c r="J281" s="355" t="e">
        <f t="shared" si="29"/>
        <v>#NAME?</v>
      </c>
      <c r="K281" s="358" t="e">
        <f t="shared" si="30"/>
        <v>#NAME?</v>
      </c>
    </row>
    <row r="282" spans="1:11" hidden="1">
      <c r="A282" s="351">
        <v>2017</v>
      </c>
      <c r="B282" s="351" t="s">
        <v>20</v>
      </c>
      <c r="C282" s="351" t="s">
        <v>68</v>
      </c>
      <c r="D282" s="351" t="e">
        <f t="shared" si="31"/>
        <v>#NAME?</v>
      </c>
      <c r="E282" s="352">
        <v>1528.7678242649999</v>
      </c>
      <c r="F282" s="353">
        <v>4454.5</v>
      </c>
      <c r="G282" s="351" t="e">
        <f t="shared" si="27"/>
        <v>#NAME?</v>
      </c>
      <c r="H282" s="351" t="e">
        <f t="shared" si="32"/>
        <v>#NAME?</v>
      </c>
      <c r="I282" s="351" t="e">
        <f t="shared" si="28"/>
        <v>#NAME?</v>
      </c>
      <c r="J282" s="351" t="e">
        <f t="shared" si="29"/>
        <v>#NAME?</v>
      </c>
      <c r="K282" s="359" t="e">
        <f t="shared" si="30"/>
        <v>#NAME?</v>
      </c>
    </row>
    <row r="283" spans="1:11" hidden="1">
      <c r="A283" s="355">
        <v>2017</v>
      </c>
      <c r="B283" s="355" t="s">
        <v>20</v>
      </c>
      <c r="C283" s="355" t="s">
        <v>70</v>
      </c>
      <c r="D283" s="355" t="e">
        <f t="shared" si="31"/>
        <v>#NAME?</v>
      </c>
      <c r="E283" s="356">
        <v>304.34402935999998</v>
      </c>
      <c r="F283" s="357">
        <v>889</v>
      </c>
      <c r="G283" s="355" t="e">
        <f t="shared" si="27"/>
        <v>#NAME?</v>
      </c>
      <c r="H283" s="351" t="e">
        <f t="shared" si="32"/>
        <v>#NAME?</v>
      </c>
      <c r="I283" s="355" t="e">
        <f t="shared" si="28"/>
        <v>#NAME?</v>
      </c>
      <c r="J283" s="355" t="e">
        <f t="shared" si="29"/>
        <v>#NAME?</v>
      </c>
      <c r="K283" s="358" t="e">
        <f t="shared" si="30"/>
        <v>#NAME?</v>
      </c>
    </row>
    <row r="284" spans="1:11" hidden="1">
      <c r="A284" s="351">
        <v>2017</v>
      </c>
      <c r="B284" s="351" t="s">
        <v>20</v>
      </c>
      <c r="C284" s="351" t="s">
        <v>69</v>
      </c>
      <c r="D284" s="351" t="e">
        <f t="shared" si="31"/>
        <v>#NAME?</v>
      </c>
      <c r="E284" s="352">
        <v>1810.4708986247999</v>
      </c>
      <c r="F284" s="353">
        <v>4543.0811000000003</v>
      </c>
      <c r="G284" s="351" t="e">
        <f t="shared" si="27"/>
        <v>#NAME?</v>
      </c>
      <c r="H284" s="351" t="e">
        <f t="shared" si="32"/>
        <v>#NAME?</v>
      </c>
      <c r="I284" s="351" t="e">
        <f t="shared" si="28"/>
        <v>#NAME?</v>
      </c>
      <c r="J284" s="351" t="e">
        <f t="shared" si="29"/>
        <v>#NAME?</v>
      </c>
      <c r="K284" s="359" t="e">
        <f t="shared" si="30"/>
        <v>#NAME?</v>
      </c>
    </row>
    <row r="285" spans="1:11" hidden="1">
      <c r="A285" s="355">
        <v>2017</v>
      </c>
      <c r="B285" s="355" t="s">
        <v>20</v>
      </c>
      <c r="C285" s="355" t="s">
        <v>63</v>
      </c>
      <c r="D285" s="355" t="e">
        <f t="shared" si="31"/>
        <v>#NAME?</v>
      </c>
      <c r="E285" s="356">
        <v>14374.152997658299</v>
      </c>
      <c r="F285" s="357">
        <v>24727.01</v>
      </c>
      <c r="G285" s="355" t="e">
        <f t="shared" si="27"/>
        <v>#NAME?</v>
      </c>
      <c r="H285" s="351" t="e">
        <f t="shared" si="32"/>
        <v>#NAME?</v>
      </c>
      <c r="I285" s="355" t="e">
        <f t="shared" si="28"/>
        <v>#NAME?</v>
      </c>
      <c r="J285" s="355" t="e">
        <f t="shared" si="29"/>
        <v>#NAME?</v>
      </c>
      <c r="K285" s="358" t="e">
        <f t="shared" si="30"/>
        <v>#NAME?</v>
      </c>
    </row>
    <row r="286" spans="1:11" hidden="1">
      <c r="A286" s="351">
        <v>2017</v>
      </c>
      <c r="B286" s="351" t="s">
        <v>20</v>
      </c>
      <c r="C286" s="351" t="s">
        <v>62</v>
      </c>
      <c r="D286" s="351" t="e">
        <f t="shared" si="31"/>
        <v>#NAME?</v>
      </c>
      <c r="E286" s="352">
        <v>29085.986845880001</v>
      </c>
      <c r="F286" s="353">
        <v>47554.032530000004</v>
      </c>
      <c r="G286" s="351" t="e">
        <f t="shared" si="27"/>
        <v>#NAME?</v>
      </c>
      <c r="H286" s="351" t="e">
        <f t="shared" si="32"/>
        <v>#NAME?</v>
      </c>
      <c r="I286" s="351" t="e">
        <f t="shared" si="28"/>
        <v>#NAME?</v>
      </c>
      <c r="J286" s="351" t="e">
        <f t="shared" si="29"/>
        <v>#NAME?</v>
      </c>
      <c r="K286" s="359" t="e">
        <f t="shared" si="30"/>
        <v>#NAME?</v>
      </c>
    </row>
    <row r="287" spans="1:11" hidden="1">
      <c r="A287" s="355">
        <v>2017</v>
      </c>
      <c r="B287" s="355" t="s">
        <v>20</v>
      </c>
      <c r="C287" s="355" t="s">
        <v>15</v>
      </c>
      <c r="D287" s="355" t="e">
        <f t="shared" si="31"/>
        <v>#NAME?</v>
      </c>
      <c r="E287" s="356">
        <v>645.87492430700013</v>
      </c>
      <c r="F287" s="357">
        <v>1438.0799999999997</v>
      </c>
      <c r="G287" s="355" t="e">
        <f t="shared" si="27"/>
        <v>#NAME?</v>
      </c>
      <c r="H287" s="351" t="e">
        <f t="shared" si="32"/>
        <v>#NAME?</v>
      </c>
      <c r="I287" s="355" t="e">
        <f t="shared" si="28"/>
        <v>#NAME?</v>
      </c>
      <c r="J287" s="355" t="e">
        <f t="shared" si="29"/>
        <v>#NAME?</v>
      </c>
      <c r="K287" s="358" t="e">
        <f t="shared" si="30"/>
        <v>#NAME?</v>
      </c>
    </row>
    <row r="288" spans="1:11" hidden="1">
      <c r="A288" s="351">
        <v>2017</v>
      </c>
      <c r="B288" s="351" t="s">
        <v>20</v>
      </c>
      <c r="C288" s="351" t="s">
        <v>79</v>
      </c>
      <c r="D288" s="351" t="e">
        <f t="shared" si="31"/>
        <v>#NAME?</v>
      </c>
      <c r="E288" s="352">
        <v>289.09546702860001</v>
      </c>
      <c r="F288" s="353">
        <v>967.16139999999996</v>
      </c>
      <c r="G288" s="351" t="e">
        <f t="shared" si="27"/>
        <v>#NAME?</v>
      </c>
      <c r="H288" s="351" t="e">
        <f t="shared" si="32"/>
        <v>#NAME?</v>
      </c>
      <c r="I288" s="351" t="e">
        <f t="shared" si="28"/>
        <v>#NAME?</v>
      </c>
      <c r="J288" s="351" t="e">
        <f t="shared" si="29"/>
        <v>#NAME?</v>
      </c>
      <c r="K288" s="359" t="e">
        <f t="shared" si="30"/>
        <v>#NAME?</v>
      </c>
    </row>
    <row r="289" spans="1:11" hidden="1">
      <c r="A289" s="355">
        <v>2017</v>
      </c>
      <c r="B289" s="355" t="s">
        <v>20</v>
      </c>
      <c r="C289" s="355" t="s">
        <v>56</v>
      </c>
      <c r="D289" s="355" t="e">
        <f t="shared" si="31"/>
        <v>#NAME?</v>
      </c>
      <c r="E289" s="356">
        <v>13710.787796999999</v>
      </c>
      <c r="F289" s="357">
        <v>387921</v>
      </c>
      <c r="G289" s="355" t="e">
        <f t="shared" ref="G289:G352" si="33">VLOOKUP(C289,Trans_Source,3,FALSE)</f>
        <v>#NAME?</v>
      </c>
      <c r="H289" s="351" t="e">
        <f t="shared" si="32"/>
        <v>#NAME?</v>
      </c>
      <c r="I289" s="355" t="e">
        <f t="shared" ref="I289:I352" si="34">IF(Trans_Pur_Tech&lt;&gt;"Imports","Domestic","Imports")</f>
        <v>#NAME?</v>
      </c>
      <c r="J289" s="355" t="e">
        <f t="shared" ref="J289:J352" si="35">VLOOKUP($C289,Trans_Source,4,FALSE)</f>
        <v>#NAME?</v>
      </c>
      <c r="K289" s="358" t="e">
        <f t="shared" ref="K289:K352" si="36">RIGHT(G289,2)</f>
        <v>#NAME?</v>
      </c>
    </row>
    <row r="290" spans="1:11" hidden="1">
      <c r="A290" s="351">
        <v>2017</v>
      </c>
      <c r="B290" s="351" t="s">
        <v>20</v>
      </c>
      <c r="C290" s="351" t="s">
        <v>57</v>
      </c>
      <c r="D290" s="351" t="e">
        <f t="shared" si="31"/>
        <v>#NAME?</v>
      </c>
      <c r="E290" s="352">
        <v>152905.2773372416</v>
      </c>
      <c r="F290" s="353">
        <v>421680.60800000001</v>
      </c>
      <c r="G290" s="351" t="e">
        <f t="shared" si="33"/>
        <v>#NAME?</v>
      </c>
      <c r="H290" s="351" t="e">
        <f t="shared" si="32"/>
        <v>#NAME?</v>
      </c>
      <c r="I290" s="351" t="e">
        <f t="shared" si="34"/>
        <v>#NAME?</v>
      </c>
      <c r="J290" s="351" t="e">
        <f t="shared" si="35"/>
        <v>#NAME?</v>
      </c>
      <c r="K290" s="359" t="e">
        <f t="shared" si="36"/>
        <v>#NAME?</v>
      </c>
    </row>
    <row r="291" spans="1:11" hidden="1">
      <c r="A291" s="355">
        <v>2017</v>
      </c>
      <c r="B291" s="355" t="s">
        <v>20</v>
      </c>
      <c r="C291" s="355" t="s">
        <v>59</v>
      </c>
      <c r="D291" s="355" t="e">
        <f t="shared" si="31"/>
        <v>#NAME?</v>
      </c>
      <c r="E291" s="356">
        <v>488.82512299999996</v>
      </c>
      <c r="F291" s="357">
        <v>5719.55</v>
      </c>
      <c r="G291" s="355" t="e">
        <f t="shared" si="33"/>
        <v>#NAME?</v>
      </c>
      <c r="H291" s="351" t="e">
        <f t="shared" si="32"/>
        <v>#NAME?</v>
      </c>
      <c r="I291" s="355" t="e">
        <f t="shared" si="34"/>
        <v>#NAME?</v>
      </c>
      <c r="J291" s="355" t="e">
        <f t="shared" si="35"/>
        <v>#NAME?</v>
      </c>
      <c r="K291" s="358" t="e">
        <f t="shared" si="36"/>
        <v>#NAME?</v>
      </c>
    </row>
    <row r="292" spans="1:11" hidden="1">
      <c r="A292" s="351">
        <v>2016</v>
      </c>
      <c r="B292" s="351" t="s">
        <v>21</v>
      </c>
      <c r="C292" s="351" t="s">
        <v>58</v>
      </c>
      <c r="D292" s="351" t="e">
        <f t="shared" si="31"/>
        <v>#NAME?</v>
      </c>
      <c r="E292" s="352">
        <v>3012.5578799999998</v>
      </c>
      <c r="F292" s="353">
        <v>15970.217599999998</v>
      </c>
      <c r="G292" s="351" t="e">
        <f t="shared" si="33"/>
        <v>#NAME?</v>
      </c>
      <c r="H292" s="351" t="e">
        <f t="shared" si="32"/>
        <v>#NAME?</v>
      </c>
      <c r="I292" s="351" t="e">
        <f t="shared" si="34"/>
        <v>#NAME?</v>
      </c>
      <c r="J292" s="351" t="e">
        <f t="shared" si="35"/>
        <v>#NAME?</v>
      </c>
      <c r="K292" s="359" t="e">
        <f t="shared" si="36"/>
        <v>#NAME?</v>
      </c>
    </row>
    <row r="293" spans="1:11" hidden="1">
      <c r="A293" s="355">
        <v>2016</v>
      </c>
      <c r="B293" s="355" t="s">
        <v>21</v>
      </c>
      <c r="C293" s="355" t="s">
        <v>60</v>
      </c>
      <c r="D293" s="355" t="e">
        <f t="shared" si="31"/>
        <v>#NAME?</v>
      </c>
      <c r="E293" s="356">
        <v>5777.0964039999999</v>
      </c>
      <c r="F293" s="357">
        <v>19491.620000000021</v>
      </c>
      <c r="G293" s="355" t="e">
        <f t="shared" si="33"/>
        <v>#NAME?</v>
      </c>
      <c r="H293" s="351" t="e">
        <f t="shared" si="32"/>
        <v>#NAME?</v>
      </c>
      <c r="I293" s="355" t="e">
        <f t="shared" si="34"/>
        <v>#NAME?</v>
      </c>
      <c r="J293" s="355" t="e">
        <f t="shared" si="35"/>
        <v>#NAME?</v>
      </c>
      <c r="K293" s="358" t="e">
        <f t="shared" si="36"/>
        <v>#NAME?</v>
      </c>
    </row>
    <row r="294" spans="1:11" hidden="1">
      <c r="A294" s="351">
        <v>2016</v>
      </c>
      <c r="B294" s="351" t="s">
        <v>21</v>
      </c>
      <c r="C294" s="351" t="s">
        <v>66</v>
      </c>
      <c r="D294" s="351" t="e">
        <f t="shared" si="31"/>
        <v>#NAME?</v>
      </c>
      <c r="E294" s="352">
        <v>471.720079</v>
      </c>
      <c r="F294" s="353">
        <v>1670.991</v>
      </c>
      <c r="G294" s="351" t="e">
        <f t="shared" si="33"/>
        <v>#NAME?</v>
      </c>
      <c r="H294" s="351" t="e">
        <f t="shared" si="32"/>
        <v>#NAME?</v>
      </c>
      <c r="I294" s="351" t="e">
        <f t="shared" si="34"/>
        <v>#NAME?</v>
      </c>
      <c r="J294" s="351" t="e">
        <f t="shared" si="35"/>
        <v>#NAME?</v>
      </c>
      <c r="K294" s="359" t="e">
        <f t="shared" si="36"/>
        <v>#NAME?</v>
      </c>
    </row>
    <row r="295" spans="1:11" hidden="1">
      <c r="A295" s="355">
        <v>2016</v>
      </c>
      <c r="B295" s="355" t="s">
        <v>21</v>
      </c>
      <c r="C295" s="355" t="s">
        <v>67</v>
      </c>
      <c r="D295" s="355" t="e">
        <f t="shared" si="31"/>
        <v>#NAME?</v>
      </c>
      <c r="E295" s="356">
        <v>3219.6150130000001</v>
      </c>
      <c r="F295" s="357">
        <v>9251.86</v>
      </c>
      <c r="G295" s="355" t="e">
        <f t="shared" si="33"/>
        <v>#NAME?</v>
      </c>
      <c r="H295" s="351" t="e">
        <f t="shared" si="32"/>
        <v>#NAME?</v>
      </c>
      <c r="I295" s="355" t="e">
        <f t="shared" si="34"/>
        <v>#NAME?</v>
      </c>
      <c r="J295" s="355" t="e">
        <f t="shared" si="35"/>
        <v>#NAME?</v>
      </c>
      <c r="K295" s="358" t="e">
        <f t="shared" si="36"/>
        <v>#NAME?</v>
      </c>
    </row>
    <row r="296" spans="1:11" hidden="1">
      <c r="A296" s="351">
        <v>2016</v>
      </c>
      <c r="B296" s="351" t="s">
        <v>21</v>
      </c>
      <c r="C296" s="351" t="s">
        <v>61</v>
      </c>
      <c r="D296" s="351" t="e">
        <f t="shared" si="31"/>
        <v>#NAME?</v>
      </c>
      <c r="E296" s="352">
        <v>10368.250956</v>
      </c>
      <c r="F296" s="353">
        <v>33294.22</v>
      </c>
      <c r="G296" s="351" t="e">
        <f t="shared" si="33"/>
        <v>#NAME?</v>
      </c>
      <c r="H296" s="351" t="e">
        <f t="shared" si="32"/>
        <v>#NAME?</v>
      </c>
      <c r="I296" s="351" t="e">
        <f t="shared" si="34"/>
        <v>#NAME?</v>
      </c>
      <c r="J296" s="351" t="e">
        <f t="shared" si="35"/>
        <v>#NAME?</v>
      </c>
      <c r="K296" s="359" t="e">
        <f t="shared" si="36"/>
        <v>#NAME?</v>
      </c>
    </row>
    <row r="297" spans="1:11" hidden="1">
      <c r="A297" s="355">
        <v>2016</v>
      </c>
      <c r="B297" s="355" t="s">
        <v>21</v>
      </c>
      <c r="C297" s="355" t="s">
        <v>64</v>
      </c>
      <c r="D297" s="355" t="e">
        <f t="shared" si="31"/>
        <v>#NAME?</v>
      </c>
      <c r="E297" s="356">
        <v>1717.9091739999999</v>
      </c>
      <c r="F297" s="357">
        <v>6421.97</v>
      </c>
      <c r="G297" s="355" t="e">
        <f t="shared" si="33"/>
        <v>#NAME?</v>
      </c>
      <c r="H297" s="351" t="e">
        <f t="shared" si="32"/>
        <v>#NAME?</v>
      </c>
      <c r="I297" s="355" t="e">
        <f t="shared" si="34"/>
        <v>#NAME?</v>
      </c>
      <c r="J297" s="355" t="e">
        <f t="shared" si="35"/>
        <v>#NAME?</v>
      </c>
      <c r="K297" s="358" t="e">
        <f t="shared" si="36"/>
        <v>#NAME?</v>
      </c>
    </row>
    <row r="298" spans="1:11" hidden="1">
      <c r="A298" s="351">
        <v>2016</v>
      </c>
      <c r="B298" s="351" t="s">
        <v>21</v>
      </c>
      <c r="C298" s="351" t="s">
        <v>65</v>
      </c>
      <c r="D298" s="351" t="e">
        <f t="shared" si="31"/>
        <v>#NAME?</v>
      </c>
      <c r="E298" s="352">
        <v>14971.326181</v>
      </c>
      <c r="F298" s="353">
        <v>44841.315738264042</v>
      </c>
      <c r="G298" s="351" t="e">
        <f t="shared" si="33"/>
        <v>#NAME?</v>
      </c>
      <c r="H298" s="351" t="e">
        <f t="shared" si="32"/>
        <v>#NAME?</v>
      </c>
      <c r="I298" s="351" t="e">
        <f t="shared" si="34"/>
        <v>#NAME?</v>
      </c>
      <c r="J298" s="351" t="e">
        <f t="shared" si="35"/>
        <v>#NAME?</v>
      </c>
      <c r="K298" s="359" t="e">
        <f t="shared" si="36"/>
        <v>#NAME?</v>
      </c>
    </row>
    <row r="299" spans="1:11" hidden="1">
      <c r="A299" s="355">
        <v>2016</v>
      </c>
      <c r="B299" s="355" t="s">
        <v>21</v>
      </c>
      <c r="C299" s="355" t="s">
        <v>68</v>
      </c>
      <c r="D299" s="355" t="e">
        <f t="shared" si="31"/>
        <v>#NAME?</v>
      </c>
      <c r="E299" s="356">
        <v>2049.9772600000001</v>
      </c>
      <c r="F299" s="357">
        <v>6218.1</v>
      </c>
      <c r="G299" s="355" t="e">
        <f t="shared" si="33"/>
        <v>#NAME?</v>
      </c>
      <c r="H299" s="351" t="e">
        <f t="shared" si="32"/>
        <v>#NAME?</v>
      </c>
      <c r="I299" s="355" t="e">
        <f t="shared" si="34"/>
        <v>#NAME?</v>
      </c>
      <c r="J299" s="355" t="e">
        <f t="shared" si="35"/>
        <v>#NAME?</v>
      </c>
      <c r="K299" s="358" t="e">
        <f t="shared" si="36"/>
        <v>#NAME?</v>
      </c>
    </row>
    <row r="300" spans="1:11" hidden="1">
      <c r="A300" s="351">
        <v>2016</v>
      </c>
      <c r="B300" s="351" t="s">
        <v>21</v>
      </c>
      <c r="C300" s="351" t="s">
        <v>69</v>
      </c>
      <c r="D300" s="351" t="e">
        <f t="shared" si="31"/>
        <v>#NAME?</v>
      </c>
      <c r="E300" s="352"/>
      <c r="F300" s="353">
        <v>3715.8874000000001</v>
      </c>
      <c r="G300" s="351" t="e">
        <f t="shared" si="33"/>
        <v>#NAME?</v>
      </c>
      <c r="H300" s="351" t="e">
        <f t="shared" si="32"/>
        <v>#NAME?</v>
      </c>
      <c r="I300" s="351" t="e">
        <f t="shared" si="34"/>
        <v>#NAME?</v>
      </c>
      <c r="J300" s="351" t="e">
        <f t="shared" si="35"/>
        <v>#NAME?</v>
      </c>
      <c r="K300" s="359" t="e">
        <f t="shared" si="36"/>
        <v>#NAME?</v>
      </c>
    </row>
    <row r="301" spans="1:11" hidden="1">
      <c r="A301" s="355">
        <v>2016</v>
      </c>
      <c r="B301" s="355" t="s">
        <v>21</v>
      </c>
      <c r="C301" s="355" t="s">
        <v>63</v>
      </c>
      <c r="D301" s="355" t="e">
        <f t="shared" ref="D301:D364" si="37">VLOOKUP($C301,Trans_Source,2,FALSE)</f>
        <v>#NAME?</v>
      </c>
      <c r="E301" s="356">
        <v>10220.821096</v>
      </c>
      <c r="F301" s="357">
        <v>4716.28999999999</v>
      </c>
      <c r="G301" s="355" t="e">
        <f t="shared" si="33"/>
        <v>#NAME?</v>
      </c>
      <c r="H301" s="351" t="e">
        <f t="shared" si="32"/>
        <v>#NAME?</v>
      </c>
      <c r="I301" s="355" t="e">
        <f t="shared" si="34"/>
        <v>#NAME?</v>
      </c>
      <c r="J301" s="355" t="e">
        <f t="shared" si="35"/>
        <v>#NAME?</v>
      </c>
      <c r="K301" s="358" t="e">
        <f t="shared" si="36"/>
        <v>#NAME?</v>
      </c>
    </row>
    <row r="302" spans="1:11" hidden="1">
      <c r="A302" s="351">
        <v>2016</v>
      </c>
      <c r="B302" s="351" t="s">
        <v>21</v>
      </c>
      <c r="C302" s="351" t="s">
        <v>62</v>
      </c>
      <c r="D302" s="351" t="e">
        <f t="shared" si="37"/>
        <v>#NAME?</v>
      </c>
      <c r="E302" s="352">
        <v>21910.664090999999</v>
      </c>
      <c r="F302" s="353">
        <v>15484.240999999998</v>
      </c>
      <c r="G302" s="351" t="e">
        <f t="shared" si="33"/>
        <v>#NAME?</v>
      </c>
      <c r="H302" s="351" t="e">
        <f t="shared" si="32"/>
        <v>#NAME?</v>
      </c>
      <c r="I302" s="351" t="e">
        <f t="shared" si="34"/>
        <v>#NAME?</v>
      </c>
      <c r="J302" s="351" t="e">
        <f t="shared" si="35"/>
        <v>#NAME?</v>
      </c>
      <c r="K302" s="359" t="e">
        <f t="shared" si="36"/>
        <v>#NAME?</v>
      </c>
    </row>
    <row r="303" spans="1:11" hidden="1">
      <c r="A303" s="355">
        <v>2016</v>
      </c>
      <c r="B303" s="355" t="s">
        <v>21</v>
      </c>
      <c r="C303" s="355" t="s">
        <v>15</v>
      </c>
      <c r="D303" s="355" t="e">
        <f t="shared" si="37"/>
        <v>#NAME?</v>
      </c>
      <c r="E303" s="356">
        <v>3825.4034569999999</v>
      </c>
      <c r="F303" s="357">
        <v>7230.89</v>
      </c>
      <c r="G303" s="355" t="e">
        <f t="shared" si="33"/>
        <v>#NAME?</v>
      </c>
      <c r="H303" s="351" t="e">
        <f t="shared" si="32"/>
        <v>#NAME?</v>
      </c>
      <c r="I303" s="355" t="e">
        <f t="shared" si="34"/>
        <v>#NAME?</v>
      </c>
      <c r="J303" s="355" t="e">
        <f t="shared" si="35"/>
        <v>#NAME?</v>
      </c>
      <c r="K303" s="358" t="e">
        <f t="shared" si="36"/>
        <v>#NAME?</v>
      </c>
    </row>
    <row r="304" spans="1:11" hidden="1">
      <c r="A304" s="351">
        <v>2016</v>
      </c>
      <c r="B304" s="351" t="s">
        <v>21</v>
      </c>
      <c r="C304" s="351" t="s">
        <v>79</v>
      </c>
      <c r="D304" s="351" t="e">
        <f t="shared" si="37"/>
        <v>#NAME?</v>
      </c>
      <c r="E304" s="352">
        <v>257.23059699999999</v>
      </c>
      <c r="F304" s="353">
        <v>896.76700000000005</v>
      </c>
      <c r="G304" s="351" t="e">
        <f t="shared" si="33"/>
        <v>#NAME?</v>
      </c>
      <c r="H304" s="351" t="e">
        <f t="shared" si="32"/>
        <v>#NAME?</v>
      </c>
      <c r="I304" s="351" t="e">
        <f t="shared" si="34"/>
        <v>#NAME?</v>
      </c>
      <c r="J304" s="351" t="e">
        <f t="shared" si="35"/>
        <v>#NAME?</v>
      </c>
      <c r="K304" s="359" t="e">
        <f t="shared" si="36"/>
        <v>#NAME?</v>
      </c>
    </row>
    <row r="305" spans="1:11" hidden="1">
      <c r="A305" s="355">
        <v>2016</v>
      </c>
      <c r="B305" s="355" t="s">
        <v>21</v>
      </c>
      <c r="C305" s="355" t="s">
        <v>56</v>
      </c>
      <c r="D305" s="355" t="e">
        <f t="shared" si="37"/>
        <v>#NAME?</v>
      </c>
      <c r="E305" s="356">
        <v>12585.705667</v>
      </c>
      <c r="F305" s="357">
        <v>352226.99987</v>
      </c>
      <c r="G305" s="355" t="e">
        <f t="shared" si="33"/>
        <v>#NAME?</v>
      </c>
      <c r="H305" s="351" t="e">
        <f t="shared" si="32"/>
        <v>#NAME?</v>
      </c>
      <c r="I305" s="355" t="e">
        <f t="shared" si="34"/>
        <v>#NAME?</v>
      </c>
      <c r="J305" s="355" t="e">
        <f t="shared" si="35"/>
        <v>#NAME?</v>
      </c>
      <c r="K305" s="358" t="e">
        <f t="shared" si="36"/>
        <v>#NAME?</v>
      </c>
    </row>
    <row r="306" spans="1:11" hidden="1">
      <c r="A306" s="351">
        <v>2016</v>
      </c>
      <c r="B306" s="351" t="s">
        <v>21</v>
      </c>
      <c r="C306" s="351" t="s">
        <v>57</v>
      </c>
      <c r="D306" s="351" t="e">
        <f t="shared" si="37"/>
        <v>#NAME?</v>
      </c>
      <c r="E306" s="352">
        <v>148456.13189300001</v>
      </c>
      <c r="F306" s="353">
        <v>381986.864</v>
      </c>
      <c r="G306" s="351" t="e">
        <f t="shared" si="33"/>
        <v>#NAME?</v>
      </c>
      <c r="H306" s="351" t="e">
        <f t="shared" si="32"/>
        <v>#NAME?</v>
      </c>
      <c r="I306" s="351" t="e">
        <f t="shared" si="34"/>
        <v>#NAME?</v>
      </c>
      <c r="J306" s="351" t="e">
        <f t="shared" si="35"/>
        <v>#NAME?</v>
      </c>
      <c r="K306" s="359" t="e">
        <f t="shared" si="36"/>
        <v>#NAME?</v>
      </c>
    </row>
    <row r="307" spans="1:11" hidden="1">
      <c r="A307" s="355">
        <v>2016</v>
      </c>
      <c r="B307" s="355" t="s">
        <v>21</v>
      </c>
      <c r="C307" s="355" t="s">
        <v>59</v>
      </c>
      <c r="D307" s="355" t="e">
        <f t="shared" si="37"/>
        <v>#NAME?</v>
      </c>
      <c r="E307" s="356">
        <v>574.10733800000003</v>
      </c>
      <c r="F307" s="357">
        <v>6648.9299000000219</v>
      </c>
      <c r="G307" s="355" t="e">
        <f t="shared" si="33"/>
        <v>#NAME?</v>
      </c>
      <c r="H307" s="351" t="e">
        <f t="shared" si="32"/>
        <v>#NAME?</v>
      </c>
      <c r="I307" s="355" t="e">
        <f t="shared" si="34"/>
        <v>#NAME?</v>
      </c>
      <c r="J307" s="355" t="e">
        <f t="shared" si="35"/>
        <v>#NAME?</v>
      </c>
      <c r="K307" s="358" t="e">
        <f t="shared" si="36"/>
        <v>#NAME?</v>
      </c>
    </row>
    <row r="308" spans="1:11" hidden="1">
      <c r="A308" s="351">
        <v>2016</v>
      </c>
      <c r="B308" s="351" t="s">
        <v>8</v>
      </c>
      <c r="C308" s="351" t="s">
        <v>58</v>
      </c>
      <c r="D308" s="351" t="e">
        <f t="shared" si="37"/>
        <v>#NAME?</v>
      </c>
      <c r="E308" s="352">
        <v>2490.2866020000001</v>
      </c>
      <c r="F308" s="353">
        <v>13537.48</v>
      </c>
      <c r="G308" s="351" t="e">
        <f t="shared" si="33"/>
        <v>#NAME?</v>
      </c>
      <c r="H308" s="351" t="e">
        <f t="shared" si="32"/>
        <v>#NAME?</v>
      </c>
      <c r="I308" s="351" t="e">
        <f t="shared" si="34"/>
        <v>#NAME?</v>
      </c>
      <c r="J308" s="351" t="e">
        <f t="shared" si="35"/>
        <v>#NAME?</v>
      </c>
      <c r="K308" s="359" t="e">
        <f t="shared" si="36"/>
        <v>#NAME?</v>
      </c>
    </row>
    <row r="309" spans="1:11" hidden="1">
      <c r="A309" s="355">
        <v>2016</v>
      </c>
      <c r="B309" s="355" t="s">
        <v>8</v>
      </c>
      <c r="C309" s="355" t="s">
        <v>60</v>
      </c>
      <c r="D309" s="355" t="e">
        <f t="shared" si="37"/>
        <v>#NAME?</v>
      </c>
      <c r="E309" s="356">
        <v>5507.0538790000001</v>
      </c>
      <c r="F309" s="357">
        <v>14097.49</v>
      </c>
      <c r="G309" s="355" t="e">
        <f t="shared" si="33"/>
        <v>#NAME?</v>
      </c>
      <c r="H309" s="351" t="e">
        <f t="shared" si="32"/>
        <v>#NAME?</v>
      </c>
      <c r="I309" s="355" t="e">
        <f t="shared" si="34"/>
        <v>#NAME?</v>
      </c>
      <c r="J309" s="355" t="e">
        <f t="shared" si="35"/>
        <v>#NAME?</v>
      </c>
      <c r="K309" s="358" t="e">
        <f t="shared" si="36"/>
        <v>#NAME?</v>
      </c>
    </row>
    <row r="310" spans="1:11" hidden="1">
      <c r="A310" s="351">
        <v>2016</v>
      </c>
      <c r="B310" s="351" t="s">
        <v>8</v>
      </c>
      <c r="C310" s="351" t="s">
        <v>66</v>
      </c>
      <c r="D310" s="351" t="e">
        <f t="shared" si="37"/>
        <v>#NAME?</v>
      </c>
      <c r="E310" s="352">
        <v>581.50653199999999</v>
      </c>
      <c r="F310" s="353">
        <v>2117.848</v>
      </c>
      <c r="G310" s="351" t="e">
        <f t="shared" si="33"/>
        <v>#NAME?</v>
      </c>
      <c r="H310" s="351" t="e">
        <f t="shared" si="32"/>
        <v>#NAME?</v>
      </c>
      <c r="I310" s="351" t="e">
        <f t="shared" si="34"/>
        <v>#NAME?</v>
      </c>
      <c r="J310" s="351" t="e">
        <f t="shared" si="35"/>
        <v>#NAME?</v>
      </c>
      <c r="K310" s="359" t="e">
        <f t="shared" si="36"/>
        <v>#NAME?</v>
      </c>
    </row>
    <row r="311" spans="1:11" hidden="1">
      <c r="A311" s="355">
        <v>2016</v>
      </c>
      <c r="B311" s="355" t="s">
        <v>8</v>
      </c>
      <c r="C311" s="355" t="s">
        <v>67</v>
      </c>
      <c r="D311" s="355" t="e">
        <f t="shared" si="37"/>
        <v>#NAME?</v>
      </c>
      <c r="E311" s="356">
        <v>2947.655158</v>
      </c>
      <c r="F311" s="357">
        <v>8967.0300000000007</v>
      </c>
      <c r="G311" s="355" t="e">
        <f t="shared" si="33"/>
        <v>#NAME?</v>
      </c>
      <c r="H311" s="351" t="e">
        <f t="shared" si="32"/>
        <v>#NAME?</v>
      </c>
      <c r="I311" s="355" t="e">
        <f t="shared" si="34"/>
        <v>#NAME?</v>
      </c>
      <c r="J311" s="355" t="e">
        <f t="shared" si="35"/>
        <v>#NAME?</v>
      </c>
      <c r="K311" s="358" t="e">
        <f t="shared" si="36"/>
        <v>#NAME?</v>
      </c>
    </row>
    <row r="312" spans="1:11" hidden="1">
      <c r="A312" s="351">
        <v>2016</v>
      </c>
      <c r="B312" s="351" t="s">
        <v>8</v>
      </c>
      <c r="C312" s="351" t="s">
        <v>61</v>
      </c>
      <c r="D312" s="351" t="e">
        <f t="shared" si="37"/>
        <v>#NAME?</v>
      </c>
      <c r="E312" s="352">
        <v>3084.920697</v>
      </c>
      <c r="F312" s="353">
        <v>10108.709999999999</v>
      </c>
      <c r="G312" s="351" t="e">
        <f t="shared" si="33"/>
        <v>#NAME?</v>
      </c>
      <c r="H312" s="351" t="e">
        <f t="shared" si="32"/>
        <v>#NAME?</v>
      </c>
      <c r="I312" s="351" t="e">
        <f t="shared" si="34"/>
        <v>#NAME?</v>
      </c>
      <c r="J312" s="351" t="e">
        <f t="shared" si="35"/>
        <v>#NAME?</v>
      </c>
      <c r="K312" s="359" t="e">
        <f t="shared" si="36"/>
        <v>#NAME?</v>
      </c>
    </row>
    <row r="313" spans="1:11" hidden="1">
      <c r="A313" s="355">
        <v>2016</v>
      </c>
      <c r="B313" s="355" t="s">
        <v>8</v>
      </c>
      <c r="C313" s="355" t="s">
        <v>64</v>
      </c>
      <c r="D313" s="355" t="e">
        <f t="shared" si="37"/>
        <v>#NAME?</v>
      </c>
      <c r="E313" s="356">
        <v>1332.8498340000001</v>
      </c>
      <c r="F313" s="357">
        <v>4862.8</v>
      </c>
      <c r="G313" s="355" t="e">
        <f t="shared" si="33"/>
        <v>#NAME?</v>
      </c>
      <c r="H313" s="351" t="e">
        <f t="shared" si="32"/>
        <v>#NAME?</v>
      </c>
      <c r="I313" s="355" t="e">
        <f t="shared" si="34"/>
        <v>#NAME?</v>
      </c>
      <c r="J313" s="355" t="e">
        <f t="shared" si="35"/>
        <v>#NAME?</v>
      </c>
      <c r="K313" s="358" t="e">
        <f t="shared" si="36"/>
        <v>#NAME?</v>
      </c>
    </row>
    <row r="314" spans="1:11" hidden="1">
      <c r="A314" s="351">
        <v>2016</v>
      </c>
      <c r="B314" s="351" t="s">
        <v>8</v>
      </c>
      <c r="C314" s="351" t="s">
        <v>65</v>
      </c>
      <c r="D314" s="351" t="e">
        <f t="shared" si="37"/>
        <v>#NAME?</v>
      </c>
      <c r="E314" s="352">
        <v>12851.780654</v>
      </c>
      <c r="F314" s="353">
        <v>40744.873</v>
      </c>
      <c r="G314" s="351" t="e">
        <f t="shared" si="33"/>
        <v>#NAME?</v>
      </c>
      <c r="H314" s="351" t="e">
        <f t="shared" si="32"/>
        <v>#NAME?</v>
      </c>
      <c r="I314" s="351" t="e">
        <f t="shared" si="34"/>
        <v>#NAME?</v>
      </c>
      <c r="J314" s="351" t="e">
        <f t="shared" si="35"/>
        <v>#NAME?</v>
      </c>
      <c r="K314" s="359" t="e">
        <f t="shared" si="36"/>
        <v>#NAME?</v>
      </c>
    </row>
    <row r="315" spans="1:11" hidden="1">
      <c r="A315" s="355">
        <v>2016</v>
      </c>
      <c r="B315" s="355" t="s">
        <v>8</v>
      </c>
      <c r="C315" s="355" t="s">
        <v>68</v>
      </c>
      <c r="D315" s="355" t="e">
        <f t="shared" si="37"/>
        <v>#NAME?</v>
      </c>
      <c r="E315" s="356">
        <v>1804.62681</v>
      </c>
      <c r="F315" s="357">
        <v>5607.4</v>
      </c>
      <c r="G315" s="355" t="e">
        <f t="shared" si="33"/>
        <v>#NAME?</v>
      </c>
      <c r="H315" s="351" t="e">
        <f t="shared" si="32"/>
        <v>#NAME?</v>
      </c>
      <c r="I315" s="355" t="e">
        <f t="shared" si="34"/>
        <v>#NAME?</v>
      </c>
      <c r="J315" s="355" t="e">
        <f t="shared" si="35"/>
        <v>#NAME?</v>
      </c>
      <c r="K315" s="358" t="e">
        <f t="shared" si="36"/>
        <v>#NAME?</v>
      </c>
    </row>
    <row r="316" spans="1:11" hidden="1">
      <c r="A316" s="351">
        <v>2016</v>
      </c>
      <c r="B316" s="351" t="s">
        <v>8</v>
      </c>
      <c r="C316" s="351" t="s">
        <v>63</v>
      </c>
      <c r="D316" s="351" t="e">
        <f t="shared" si="37"/>
        <v>#NAME?</v>
      </c>
      <c r="E316" s="352">
        <v>7056.7148070000003</v>
      </c>
      <c r="F316" s="353">
        <v>0</v>
      </c>
      <c r="G316" s="351" t="e">
        <f t="shared" si="33"/>
        <v>#NAME?</v>
      </c>
      <c r="H316" s="351" t="e">
        <f t="shared" si="32"/>
        <v>#NAME?</v>
      </c>
      <c r="I316" s="351" t="e">
        <f t="shared" si="34"/>
        <v>#NAME?</v>
      </c>
      <c r="J316" s="351" t="e">
        <f t="shared" si="35"/>
        <v>#NAME?</v>
      </c>
      <c r="K316" s="359" t="e">
        <f t="shared" si="36"/>
        <v>#NAME?</v>
      </c>
    </row>
    <row r="317" spans="1:11" hidden="1">
      <c r="A317" s="355">
        <v>2016</v>
      </c>
      <c r="B317" s="355" t="s">
        <v>8</v>
      </c>
      <c r="C317" s="355" t="s">
        <v>62</v>
      </c>
      <c r="D317" s="355" t="e">
        <f t="shared" si="37"/>
        <v>#NAME?</v>
      </c>
      <c r="E317" s="356">
        <v>20885.267220999998</v>
      </c>
      <c r="F317" s="357">
        <v>15286.523999999999</v>
      </c>
      <c r="G317" s="355" t="e">
        <f t="shared" si="33"/>
        <v>#NAME?</v>
      </c>
      <c r="H317" s="351" t="e">
        <f t="shared" si="32"/>
        <v>#NAME?</v>
      </c>
      <c r="I317" s="355" t="e">
        <f t="shared" si="34"/>
        <v>#NAME?</v>
      </c>
      <c r="J317" s="355" t="e">
        <f t="shared" si="35"/>
        <v>#NAME?</v>
      </c>
      <c r="K317" s="358" t="e">
        <f t="shared" si="36"/>
        <v>#NAME?</v>
      </c>
    </row>
    <row r="318" spans="1:11" hidden="1">
      <c r="A318" s="351">
        <v>2016</v>
      </c>
      <c r="B318" s="351" t="s">
        <v>8</v>
      </c>
      <c r="C318" s="351" t="s">
        <v>15</v>
      </c>
      <c r="D318" s="351" t="e">
        <f t="shared" si="37"/>
        <v>#NAME?</v>
      </c>
      <c r="E318" s="352">
        <v>4760.1066579999997</v>
      </c>
      <c r="F318" s="353">
        <v>9298.08</v>
      </c>
      <c r="G318" s="351" t="e">
        <f t="shared" si="33"/>
        <v>#NAME?</v>
      </c>
      <c r="H318" s="351" t="e">
        <f t="shared" si="32"/>
        <v>#NAME?</v>
      </c>
      <c r="I318" s="351" t="e">
        <f t="shared" si="34"/>
        <v>#NAME?</v>
      </c>
      <c r="J318" s="351" t="e">
        <f t="shared" si="35"/>
        <v>#NAME?</v>
      </c>
      <c r="K318" s="359" t="e">
        <f t="shared" si="36"/>
        <v>#NAME?</v>
      </c>
    </row>
    <row r="319" spans="1:11" hidden="1">
      <c r="A319" s="355">
        <v>2016</v>
      </c>
      <c r="B319" s="355" t="s">
        <v>8</v>
      </c>
      <c r="C319" s="355" t="s">
        <v>79</v>
      </c>
      <c r="D319" s="355" t="e">
        <f t="shared" si="37"/>
        <v>#NAME?</v>
      </c>
      <c r="E319" s="356">
        <v>360.031476</v>
      </c>
      <c r="F319" s="357">
        <v>974.65800000000013</v>
      </c>
      <c r="G319" s="355" t="e">
        <f t="shared" si="33"/>
        <v>#NAME?</v>
      </c>
      <c r="H319" s="351" t="e">
        <f t="shared" si="32"/>
        <v>#NAME?</v>
      </c>
      <c r="I319" s="355" t="e">
        <f t="shared" si="34"/>
        <v>#NAME?</v>
      </c>
      <c r="J319" s="355" t="e">
        <f t="shared" si="35"/>
        <v>#NAME?</v>
      </c>
      <c r="K319" s="358" t="e">
        <f t="shared" si="36"/>
        <v>#NAME?</v>
      </c>
    </row>
    <row r="320" spans="1:11" hidden="1">
      <c r="A320" s="351">
        <v>2016</v>
      </c>
      <c r="B320" s="351" t="s">
        <v>8</v>
      </c>
      <c r="C320" s="351" t="s">
        <v>56</v>
      </c>
      <c r="D320" s="351" t="e">
        <f t="shared" si="37"/>
        <v>#NAME?</v>
      </c>
      <c r="E320" s="352">
        <v>12463.359989</v>
      </c>
      <c r="F320" s="353">
        <v>367266</v>
      </c>
      <c r="G320" s="351" t="e">
        <f t="shared" si="33"/>
        <v>#NAME?</v>
      </c>
      <c r="H320" s="351" t="e">
        <f t="shared" si="32"/>
        <v>#NAME?</v>
      </c>
      <c r="I320" s="351" t="e">
        <f t="shared" si="34"/>
        <v>#NAME?</v>
      </c>
      <c r="J320" s="351" t="e">
        <f t="shared" si="35"/>
        <v>#NAME?</v>
      </c>
      <c r="K320" s="359" t="e">
        <f t="shared" si="36"/>
        <v>#NAME?</v>
      </c>
    </row>
    <row r="321" spans="1:11" hidden="1">
      <c r="A321" s="355">
        <v>2016</v>
      </c>
      <c r="B321" s="355" t="s">
        <v>8</v>
      </c>
      <c r="C321" s="355" t="s">
        <v>57</v>
      </c>
      <c r="D321" s="355" t="e">
        <f t="shared" si="37"/>
        <v>#NAME?</v>
      </c>
      <c r="E321" s="356">
        <v>141282.66119700001</v>
      </c>
      <c r="F321" s="357">
        <v>394215.34399999998</v>
      </c>
      <c r="G321" s="355" t="e">
        <f t="shared" si="33"/>
        <v>#NAME?</v>
      </c>
      <c r="H321" s="351" t="e">
        <f t="shared" si="32"/>
        <v>#NAME?</v>
      </c>
      <c r="I321" s="355" t="e">
        <f t="shared" si="34"/>
        <v>#NAME?</v>
      </c>
      <c r="J321" s="355" t="e">
        <f t="shared" si="35"/>
        <v>#NAME?</v>
      </c>
      <c r="K321" s="358" t="e">
        <f t="shared" si="36"/>
        <v>#NAME?</v>
      </c>
    </row>
    <row r="322" spans="1:11" hidden="1">
      <c r="A322" s="351">
        <v>2016</v>
      </c>
      <c r="B322" s="351" t="s">
        <v>8</v>
      </c>
      <c r="C322" s="351" t="s">
        <v>59</v>
      </c>
      <c r="D322" s="351" t="e">
        <f t="shared" si="37"/>
        <v>#NAME?</v>
      </c>
      <c r="E322" s="352">
        <v>571.34076900000002</v>
      </c>
      <c r="F322" s="353">
        <v>6623.2169999999996</v>
      </c>
      <c r="G322" s="351" t="e">
        <f t="shared" si="33"/>
        <v>#NAME?</v>
      </c>
      <c r="H322" s="351" t="e">
        <f t="shared" ref="H322:H385" si="38">CONCATENATE(A322,B322,G322)</f>
        <v>#NAME?</v>
      </c>
      <c r="I322" s="351" t="e">
        <f t="shared" si="34"/>
        <v>#NAME?</v>
      </c>
      <c r="J322" s="351" t="e">
        <f t="shared" si="35"/>
        <v>#NAME?</v>
      </c>
      <c r="K322" s="359" t="e">
        <f t="shared" si="36"/>
        <v>#NAME?</v>
      </c>
    </row>
    <row r="323" spans="1:11" hidden="1">
      <c r="A323" s="355">
        <v>2016</v>
      </c>
      <c r="B323" s="355" t="s">
        <v>19</v>
      </c>
      <c r="C323" s="355" t="s">
        <v>58</v>
      </c>
      <c r="D323" s="355" t="e">
        <f t="shared" si="37"/>
        <v>#NAME?</v>
      </c>
      <c r="E323" s="356">
        <v>2974.6775379999999</v>
      </c>
      <c r="F323" s="357">
        <v>16290.68</v>
      </c>
      <c r="G323" s="355" t="e">
        <f t="shared" si="33"/>
        <v>#NAME?</v>
      </c>
      <c r="H323" s="351" t="e">
        <f t="shared" si="38"/>
        <v>#NAME?</v>
      </c>
      <c r="I323" s="355" t="e">
        <f t="shared" si="34"/>
        <v>#NAME?</v>
      </c>
      <c r="J323" s="355" t="e">
        <f t="shared" si="35"/>
        <v>#NAME?</v>
      </c>
      <c r="K323" s="358" t="e">
        <f t="shared" si="36"/>
        <v>#NAME?</v>
      </c>
    </row>
    <row r="324" spans="1:11" hidden="1">
      <c r="A324" s="351">
        <v>2016</v>
      </c>
      <c r="B324" s="351" t="s">
        <v>19</v>
      </c>
      <c r="C324" s="351" t="s">
        <v>60</v>
      </c>
      <c r="D324" s="351" t="e">
        <f t="shared" si="37"/>
        <v>#NAME?</v>
      </c>
      <c r="E324" s="352">
        <v>4635.1537600000001</v>
      </c>
      <c r="F324" s="353">
        <v>20970.659999999996</v>
      </c>
      <c r="G324" s="351" t="e">
        <f t="shared" si="33"/>
        <v>#NAME?</v>
      </c>
      <c r="H324" s="351" t="e">
        <f t="shared" si="38"/>
        <v>#NAME?</v>
      </c>
      <c r="I324" s="351" t="e">
        <f t="shared" si="34"/>
        <v>#NAME?</v>
      </c>
      <c r="J324" s="351" t="e">
        <f t="shared" si="35"/>
        <v>#NAME?</v>
      </c>
      <c r="K324" s="359" t="e">
        <f t="shared" si="36"/>
        <v>#NAME?</v>
      </c>
    </row>
    <row r="325" spans="1:11" hidden="1">
      <c r="A325" s="355">
        <v>2016</v>
      </c>
      <c r="B325" s="355" t="s">
        <v>19</v>
      </c>
      <c r="C325" s="355" t="s">
        <v>66</v>
      </c>
      <c r="D325" s="355" t="e">
        <f t="shared" si="37"/>
        <v>#NAME?</v>
      </c>
      <c r="E325" s="356">
        <v>528.02634899999998</v>
      </c>
      <c r="F325" s="357">
        <v>1934.7600000000002</v>
      </c>
      <c r="G325" s="355" t="e">
        <f t="shared" si="33"/>
        <v>#NAME?</v>
      </c>
      <c r="H325" s="351" t="e">
        <f t="shared" si="38"/>
        <v>#NAME?</v>
      </c>
      <c r="I325" s="355" t="e">
        <f t="shared" si="34"/>
        <v>#NAME?</v>
      </c>
      <c r="J325" s="355" t="e">
        <f t="shared" si="35"/>
        <v>#NAME?</v>
      </c>
      <c r="K325" s="358" t="e">
        <f t="shared" si="36"/>
        <v>#NAME?</v>
      </c>
    </row>
    <row r="326" spans="1:11" hidden="1">
      <c r="A326" s="351">
        <v>2016</v>
      </c>
      <c r="B326" s="351" t="s">
        <v>19</v>
      </c>
      <c r="C326" s="351" t="s">
        <v>67</v>
      </c>
      <c r="D326" s="351" t="e">
        <f t="shared" si="37"/>
        <v>#NAME?</v>
      </c>
      <c r="E326" s="352">
        <v>2927.499722</v>
      </c>
      <c r="F326" s="353">
        <v>8914.2000000000007</v>
      </c>
      <c r="G326" s="351" t="e">
        <f t="shared" si="33"/>
        <v>#NAME?</v>
      </c>
      <c r="H326" s="351" t="e">
        <f t="shared" si="38"/>
        <v>#NAME?</v>
      </c>
      <c r="I326" s="351" t="e">
        <f t="shared" si="34"/>
        <v>#NAME?</v>
      </c>
      <c r="J326" s="351" t="e">
        <f t="shared" si="35"/>
        <v>#NAME?</v>
      </c>
      <c r="K326" s="359" t="e">
        <f t="shared" si="36"/>
        <v>#NAME?</v>
      </c>
    </row>
    <row r="327" spans="1:11" hidden="1">
      <c r="A327" s="355">
        <v>2016</v>
      </c>
      <c r="B327" s="355" t="s">
        <v>19</v>
      </c>
      <c r="C327" s="355" t="s">
        <v>61</v>
      </c>
      <c r="D327" s="355" t="e">
        <f t="shared" si="37"/>
        <v>#NAME?</v>
      </c>
      <c r="E327" s="356">
        <v>5235.7595890000002</v>
      </c>
      <c r="F327" s="357">
        <v>17266.2</v>
      </c>
      <c r="G327" s="355" t="e">
        <f t="shared" si="33"/>
        <v>#NAME?</v>
      </c>
      <c r="H327" s="351" t="e">
        <f t="shared" si="38"/>
        <v>#NAME?</v>
      </c>
      <c r="I327" s="355" t="e">
        <f t="shared" si="34"/>
        <v>#NAME?</v>
      </c>
      <c r="J327" s="355" t="e">
        <f t="shared" si="35"/>
        <v>#NAME?</v>
      </c>
      <c r="K327" s="358" t="e">
        <f t="shared" si="36"/>
        <v>#NAME?</v>
      </c>
    </row>
    <row r="328" spans="1:11" hidden="1">
      <c r="A328" s="351">
        <v>2016</v>
      </c>
      <c r="B328" s="351" t="s">
        <v>19</v>
      </c>
      <c r="C328" s="351" t="s">
        <v>64</v>
      </c>
      <c r="D328" s="351" t="e">
        <f t="shared" si="37"/>
        <v>#NAME?</v>
      </c>
      <c r="E328" s="352">
        <v>1811.5912020000001</v>
      </c>
      <c r="F328" s="353">
        <v>6940.4100000000008</v>
      </c>
      <c r="G328" s="351" t="e">
        <f t="shared" si="33"/>
        <v>#NAME?</v>
      </c>
      <c r="H328" s="351" t="e">
        <f t="shared" si="38"/>
        <v>#NAME?</v>
      </c>
      <c r="I328" s="351" t="e">
        <f t="shared" si="34"/>
        <v>#NAME?</v>
      </c>
      <c r="J328" s="351" t="e">
        <f t="shared" si="35"/>
        <v>#NAME?</v>
      </c>
      <c r="K328" s="359" t="e">
        <f t="shared" si="36"/>
        <v>#NAME?</v>
      </c>
    </row>
    <row r="329" spans="1:11" hidden="1">
      <c r="A329" s="355">
        <v>2016</v>
      </c>
      <c r="B329" s="355" t="s">
        <v>19</v>
      </c>
      <c r="C329" s="355" t="s">
        <v>65</v>
      </c>
      <c r="D329" s="355" t="e">
        <f t="shared" si="37"/>
        <v>#NAME?</v>
      </c>
      <c r="E329" s="356">
        <v>5944.8406340000001</v>
      </c>
      <c r="F329" s="357">
        <v>19472.57</v>
      </c>
      <c r="G329" s="355" t="e">
        <f t="shared" si="33"/>
        <v>#NAME?</v>
      </c>
      <c r="H329" s="351" t="e">
        <f t="shared" si="38"/>
        <v>#NAME?</v>
      </c>
      <c r="I329" s="355" t="e">
        <f t="shared" si="34"/>
        <v>#NAME?</v>
      </c>
      <c r="J329" s="355" t="e">
        <f t="shared" si="35"/>
        <v>#NAME?</v>
      </c>
      <c r="K329" s="358" t="e">
        <f t="shared" si="36"/>
        <v>#NAME?</v>
      </c>
    </row>
    <row r="330" spans="1:11" hidden="1">
      <c r="A330" s="351">
        <v>2016</v>
      </c>
      <c r="B330" s="351" t="s">
        <v>19</v>
      </c>
      <c r="C330" s="351" t="s">
        <v>68</v>
      </c>
      <c r="D330" s="351" t="e">
        <f t="shared" si="37"/>
        <v>#NAME?</v>
      </c>
      <c r="E330" s="352">
        <v>865.18077900000003</v>
      </c>
      <c r="F330" s="353">
        <v>2702.9</v>
      </c>
      <c r="G330" s="351" t="e">
        <f t="shared" si="33"/>
        <v>#NAME?</v>
      </c>
      <c r="H330" s="351" t="e">
        <f t="shared" si="38"/>
        <v>#NAME?</v>
      </c>
      <c r="I330" s="351" t="e">
        <f t="shared" si="34"/>
        <v>#NAME?</v>
      </c>
      <c r="J330" s="351" t="e">
        <f t="shared" si="35"/>
        <v>#NAME?</v>
      </c>
      <c r="K330" s="359" t="e">
        <f t="shared" si="36"/>
        <v>#NAME?</v>
      </c>
    </row>
    <row r="331" spans="1:11" hidden="1">
      <c r="A331" s="355">
        <v>2016</v>
      </c>
      <c r="B331" s="355" t="s">
        <v>19</v>
      </c>
      <c r="C331" s="355" t="s">
        <v>63</v>
      </c>
      <c r="D331" s="355" t="e">
        <f t="shared" si="37"/>
        <v>#NAME?</v>
      </c>
      <c r="E331" s="356">
        <v>7045.5610559999996</v>
      </c>
      <c r="F331" s="357">
        <v>0</v>
      </c>
      <c r="G331" s="355" t="e">
        <f t="shared" si="33"/>
        <v>#NAME?</v>
      </c>
      <c r="H331" s="351" t="e">
        <f t="shared" si="38"/>
        <v>#NAME?</v>
      </c>
      <c r="I331" s="355" t="e">
        <f t="shared" si="34"/>
        <v>#NAME?</v>
      </c>
      <c r="J331" s="355" t="e">
        <f t="shared" si="35"/>
        <v>#NAME?</v>
      </c>
      <c r="K331" s="358" t="e">
        <f t="shared" si="36"/>
        <v>#NAME?</v>
      </c>
    </row>
    <row r="332" spans="1:11" hidden="1">
      <c r="A332" s="351">
        <v>2016</v>
      </c>
      <c r="B332" s="351" t="s">
        <v>19</v>
      </c>
      <c r="C332" s="351" t="s">
        <v>62</v>
      </c>
      <c r="D332" s="351" t="e">
        <f t="shared" si="37"/>
        <v>#NAME?</v>
      </c>
      <c r="E332" s="352">
        <v>20089.873967</v>
      </c>
      <c r="F332" s="353">
        <v>15435.89</v>
      </c>
      <c r="G332" s="351" t="e">
        <f t="shared" si="33"/>
        <v>#NAME?</v>
      </c>
      <c r="H332" s="351" t="e">
        <f t="shared" si="38"/>
        <v>#NAME?</v>
      </c>
      <c r="I332" s="351" t="e">
        <f t="shared" si="34"/>
        <v>#NAME?</v>
      </c>
      <c r="J332" s="351" t="e">
        <f t="shared" si="35"/>
        <v>#NAME?</v>
      </c>
      <c r="K332" s="359" t="e">
        <f t="shared" si="36"/>
        <v>#NAME?</v>
      </c>
    </row>
    <row r="333" spans="1:11" hidden="1">
      <c r="A333" s="355">
        <v>2016</v>
      </c>
      <c r="B333" s="355" t="s">
        <v>19</v>
      </c>
      <c r="C333" s="355" t="s">
        <v>15</v>
      </c>
      <c r="D333" s="355" t="e">
        <f t="shared" si="37"/>
        <v>#NAME?</v>
      </c>
      <c r="E333" s="356">
        <v>4622.2506999999996</v>
      </c>
      <c r="F333" s="357">
        <v>9981.25</v>
      </c>
      <c r="G333" s="355" t="e">
        <f t="shared" si="33"/>
        <v>#NAME?</v>
      </c>
      <c r="H333" s="351" t="e">
        <f t="shared" si="38"/>
        <v>#NAME?</v>
      </c>
      <c r="I333" s="355" t="e">
        <f t="shared" si="34"/>
        <v>#NAME?</v>
      </c>
      <c r="J333" s="355" t="e">
        <f t="shared" si="35"/>
        <v>#NAME?</v>
      </c>
      <c r="K333" s="358" t="e">
        <f t="shared" si="36"/>
        <v>#NAME?</v>
      </c>
    </row>
    <row r="334" spans="1:11" hidden="1">
      <c r="A334" s="351">
        <v>2016</v>
      </c>
      <c r="B334" s="351" t="s">
        <v>19</v>
      </c>
      <c r="C334" s="351" t="s">
        <v>79</v>
      </c>
      <c r="D334" s="351" t="e">
        <f t="shared" si="37"/>
        <v>#NAME?</v>
      </c>
      <c r="E334" s="352">
        <v>269.96096599999998</v>
      </c>
      <c r="F334" s="353">
        <v>971.31</v>
      </c>
      <c r="G334" s="351" t="e">
        <f t="shared" si="33"/>
        <v>#NAME?</v>
      </c>
      <c r="H334" s="351" t="e">
        <f t="shared" si="38"/>
        <v>#NAME?</v>
      </c>
      <c r="I334" s="351" t="e">
        <f t="shared" si="34"/>
        <v>#NAME?</v>
      </c>
      <c r="J334" s="351" t="e">
        <f t="shared" si="35"/>
        <v>#NAME?</v>
      </c>
      <c r="K334" s="359" t="e">
        <f t="shared" si="36"/>
        <v>#NAME?</v>
      </c>
    </row>
    <row r="335" spans="1:11" hidden="1">
      <c r="A335" s="355">
        <v>2016</v>
      </c>
      <c r="B335" s="355" t="s">
        <v>19</v>
      </c>
      <c r="C335" s="355" t="s">
        <v>56</v>
      </c>
      <c r="D335" s="355" t="e">
        <f t="shared" si="37"/>
        <v>#NAME?</v>
      </c>
      <c r="E335" s="356">
        <v>12168.234149</v>
      </c>
      <c r="F335" s="357">
        <v>362969</v>
      </c>
      <c r="G335" s="355" t="e">
        <f t="shared" si="33"/>
        <v>#NAME?</v>
      </c>
      <c r="H335" s="351" t="e">
        <f t="shared" si="38"/>
        <v>#NAME?</v>
      </c>
      <c r="I335" s="355" t="e">
        <f t="shared" si="34"/>
        <v>#NAME?</v>
      </c>
      <c r="J335" s="355" t="e">
        <f t="shared" si="35"/>
        <v>#NAME?</v>
      </c>
      <c r="K335" s="358" t="e">
        <f t="shared" si="36"/>
        <v>#NAME?</v>
      </c>
    </row>
    <row r="336" spans="1:11" hidden="1">
      <c r="A336" s="351">
        <v>2016</v>
      </c>
      <c r="B336" s="351" t="s">
        <v>19</v>
      </c>
      <c r="C336" s="351" t="s">
        <v>57</v>
      </c>
      <c r="D336" s="351" t="e">
        <f t="shared" si="37"/>
        <v>#NAME?</v>
      </c>
      <c r="E336" s="352">
        <v>139184.30876099999</v>
      </c>
      <c r="F336" s="353">
        <v>381388.79999999999</v>
      </c>
      <c r="G336" s="351" t="e">
        <f t="shared" si="33"/>
        <v>#NAME?</v>
      </c>
      <c r="H336" s="351" t="e">
        <f t="shared" si="38"/>
        <v>#NAME?</v>
      </c>
      <c r="I336" s="351" t="e">
        <f t="shared" si="34"/>
        <v>#NAME?</v>
      </c>
      <c r="J336" s="351" t="e">
        <f t="shared" si="35"/>
        <v>#NAME?</v>
      </c>
      <c r="K336" s="359" t="e">
        <f t="shared" si="36"/>
        <v>#NAME?</v>
      </c>
    </row>
    <row r="337" spans="1:11" hidden="1">
      <c r="A337" s="355">
        <v>2016</v>
      </c>
      <c r="B337" s="355" t="s">
        <v>19</v>
      </c>
      <c r="C337" s="355" t="s">
        <v>59</v>
      </c>
      <c r="D337" s="355" t="e">
        <f t="shared" si="37"/>
        <v>#NAME?</v>
      </c>
      <c r="E337" s="356">
        <v>552.84809600000006</v>
      </c>
      <c r="F337" s="357">
        <v>6363.6900000000005</v>
      </c>
      <c r="G337" s="355" t="e">
        <f t="shared" si="33"/>
        <v>#NAME?</v>
      </c>
      <c r="H337" s="351" t="e">
        <f t="shared" si="38"/>
        <v>#NAME?</v>
      </c>
      <c r="I337" s="355" t="e">
        <f t="shared" si="34"/>
        <v>#NAME?</v>
      </c>
      <c r="J337" s="355" t="e">
        <f t="shared" si="35"/>
        <v>#NAME?</v>
      </c>
      <c r="K337" s="358" t="e">
        <f t="shared" si="36"/>
        <v>#NAME?</v>
      </c>
    </row>
    <row r="338" spans="1:11" hidden="1">
      <c r="A338" s="351">
        <v>2016</v>
      </c>
      <c r="B338" s="351" t="s">
        <v>20</v>
      </c>
      <c r="C338" s="351" t="s">
        <v>58</v>
      </c>
      <c r="D338" s="351" t="e">
        <f t="shared" si="37"/>
        <v>#NAME?</v>
      </c>
      <c r="E338" s="352">
        <v>2000.60776143</v>
      </c>
      <c r="F338" s="353">
        <v>10984</v>
      </c>
      <c r="G338" s="351" t="e">
        <f t="shared" si="33"/>
        <v>#NAME?</v>
      </c>
      <c r="H338" s="351" t="e">
        <f t="shared" si="38"/>
        <v>#NAME?</v>
      </c>
      <c r="I338" s="351" t="e">
        <f t="shared" si="34"/>
        <v>#NAME?</v>
      </c>
      <c r="J338" s="351" t="e">
        <f t="shared" si="35"/>
        <v>#NAME?</v>
      </c>
      <c r="K338" s="359" t="e">
        <f t="shared" si="36"/>
        <v>#NAME?</v>
      </c>
    </row>
    <row r="339" spans="1:11" hidden="1">
      <c r="A339" s="355">
        <v>2016</v>
      </c>
      <c r="B339" s="355" t="s">
        <v>20</v>
      </c>
      <c r="C339" s="355" t="s">
        <v>60</v>
      </c>
      <c r="D339" s="355" t="e">
        <f t="shared" si="37"/>
        <v>#NAME?</v>
      </c>
      <c r="E339" s="356">
        <v>3223.6413480128999</v>
      </c>
      <c r="F339" s="357">
        <v>11210</v>
      </c>
      <c r="G339" s="355" t="e">
        <f t="shared" si="33"/>
        <v>#NAME?</v>
      </c>
      <c r="H339" s="351" t="e">
        <f t="shared" si="38"/>
        <v>#NAME?</v>
      </c>
      <c r="I339" s="355" t="e">
        <f t="shared" si="34"/>
        <v>#NAME?</v>
      </c>
      <c r="J339" s="355" t="e">
        <f t="shared" si="35"/>
        <v>#NAME?</v>
      </c>
      <c r="K339" s="358" t="e">
        <f t="shared" si="36"/>
        <v>#NAME?</v>
      </c>
    </row>
    <row r="340" spans="1:11" hidden="1">
      <c r="A340" s="351">
        <v>2016</v>
      </c>
      <c r="B340" s="351" t="s">
        <v>20</v>
      </c>
      <c r="C340" s="351" t="s">
        <v>66</v>
      </c>
      <c r="D340" s="351" t="e">
        <f t="shared" si="37"/>
        <v>#NAME?</v>
      </c>
      <c r="E340" s="352">
        <v>597.23098847999995</v>
      </c>
      <c r="F340" s="353">
        <v>2195</v>
      </c>
      <c r="G340" s="351" t="e">
        <f t="shared" si="33"/>
        <v>#NAME?</v>
      </c>
      <c r="H340" s="351" t="e">
        <f t="shared" si="38"/>
        <v>#NAME?</v>
      </c>
      <c r="I340" s="351" t="e">
        <f t="shared" si="34"/>
        <v>#NAME?</v>
      </c>
      <c r="J340" s="351" t="e">
        <f t="shared" si="35"/>
        <v>#NAME?</v>
      </c>
      <c r="K340" s="359" t="e">
        <f t="shared" si="36"/>
        <v>#NAME?</v>
      </c>
    </row>
    <row r="341" spans="1:11" hidden="1">
      <c r="A341" s="355">
        <v>2016</v>
      </c>
      <c r="B341" s="355" t="s">
        <v>20</v>
      </c>
      <c r="C341" s="355" t="s">
        <v>67</v>
      </c>
      <c r="D341" s="355" t="e">
        <f t="shared" si="37"/>
        <v>#NAME?</v>
      </c>
      <c r="E341" s="356">
        <v>2467.3762095007</v>
      </c>
      <c r="F341" s="357">
        <v>7360.6610000000001</v>
      </c>
      <c r="G341" s="355" t="e">
        <f t="shared" si="33"/>
        <v>#NAME?</v>
      </c>
      <c r="H341" s="351" t="e">
        <f t="shared" si="38"/>
        <v>#NAME?</v>
      </c>
      <c r="I341" s="355" t="e">
        <f t="shared" si="34"/>
        <v>#NAME?</v>
      </c>
      <c r="J341" s="355" t="e">
        <f t="shared" si="35"/>
        <v>#NAME?</v>
      </c>
      <c r="K341" s="358" t="e">
        <f t="shared" si="36"/>
        <v>#NAME?</v>
      </c>
    </row>
    <row r="342" spans="1:11" hidden="1">
      <c r="A342" s="351">
        <v>2016</v>
      </c>
      <c r="B342" s="351" t="s">
        <v>20</v>
      </c>
      <c r="C342" s="351" t="s">
        <v>61</v>
      </c>
      <c r="D342" s="351" t="e">
        <f t="shared" si="37"/>
        <v>#NAME?</v>
      </c>
      <c r="E342" s="352">
        <v>3427.4250642780003</v>
      </c>
      <c r="F342" s="353">
        <v>24960</v>
      </c>
      <c r="G342" s="351" t="e">
        <f t="shared" si="33"/>
        <v>#NAME?</v>
      </c>
      <c r="H342" s="351" t="e">
        <f t="shared" si="38"/>
        <v>#NAME?</v>
      </c>
      <c r="I342" s="351" t="e">
        <f t="shared" si="34"/>
        <v>#NAME?</v>
      </c>
      <c r="J342" s="351" t="e">
        <f t="shared" si="35"/>
        <v>#NAME?</v>
      </c>
      <c r="K342" s="359" t="e">
        <f t="shared" si="36"/>
        <v>#NAME?</v>
      </c>
    </row>
    <row r="343" spans="1:11" hidden="1">
      <c r="A343" s="355">
        <v>2016</v>
      </c>
      <c r="B343" s="355" t="s">
        <v>20</v>
      </c>
      <c r="C343" s="355" t="s">
        <v>64</v>
      </c>
      <c r="D343" s="355" t="e">
        <f t="shared" si="37"/>
        <v>#NAME?</v>
      </c>
      <c r="E343" s="356">
        <v>1863.4048013260001</v>
      </c>
      <c r="F343" s="357">
        <v>7013</v>
      </c>
      <c r="G343" s="355" t="e">
        <f t="shared" si="33"/>
        <v>#NAME?</v>
      </c>
      <c r="H343" s="351" t="e">
        <f t="shared" si="38"/>
        <v>#NAME?</v>
      </c>
      <c r="I343" s="355" t="e">
        <f t="shared" si="34"/>
        <v>#NAME?</v>
      </c>
      <c r="J343" s="355" t="e">
        <f t="shared" si="35"/>
        <v>#NAME?</v>
      </c>
      <c r="K343" s="358" t="e">
        <f t="shared" si="36"/>
        <v>#NAME?</v>
      </c>
    </row>
    <row r="344" spans="1:11" hidden="1">
      <c r="A344" s="351">
        <v>2016</v>
      </c>
      <c r="B344" s="351" t="s">
        <v>20</v>
      </c>
      <c r="C344" s="351" t="s">
        <v>65</v>
      </c>
      <c r="D344" s="351" t="e">
        <f t="shared" si="37"/>
        <v>#NAME?</v>
      </c>
      <c r="E344" s="352">
        <v>13909.922045000001</v>
      </c>
      <c r="F344" s="353">
        <v>43786</v>
      </c>
      <c r="G344" s="351" t="e">
        <f t="shared" si="33"/>
        <v>#NAME?</v>
      </c>
      <c r="H344" s="351" t="e">
        <f t="shared" si="38"/>
        <v>#NAME?</v>
      </c>
      <c r="I344" s="351" t="e">
        <f t="shared" si="34"/>
        <v>#NAME?</v>
      </c>
      <c r="J344" s="351" t="e">
        <f t="shared" si="35"/>
        <v>#NAME?</v>
      </c>
      <c r="K344" s="359" t="e">
        <f t="shared" si="36"/>
        <v>#NAME?</v>
      </c>
    </row>
    <row r="345" spans="1:11" hidden="1">
      <c r="A345" s="355">
        <v>2016</v>
      </c>
      <c r="B345" s="355" t="s">
        <v>20</v>
      </c>
      <c r="C345" s="355" t="s">
        <v>68</v>
      </c>
      <c r="D345" s="355" t="e">
        <f t="shared" si="37"/>
        <v>#NAME?</v>
      </c>
      <c r="E345" s="356">
        <v>2004.7885638299999</v>
      </c>
      <c r="F345" s="357">
        <v>6281.9</v>
      </c>
      <c r="G345" s="355" t="e">
        <f t="shared" si="33"/>
        <v>#NAME?</v>
      </c>
      <c r="H345" s="351" t="e">
        <f t="shared" si="38"/>
        <v>#NAME?</v>
      </c>
      <c r="I345" s="355" t="e">
        <f t="shared" si="34"/>
        <v>#NAME?</v>
      </c>
      <c r="J345" s="355" t="e">
        <f t="shared" si="35"/>
        <v>#NAME?</v>
      </c>
      <c r="K345" s="358" t="e">
        <f t="shared" si="36"/>
        <v>#NAME?</v>
      </c>
    </row>
    <row r="346" spans="1:11" hidden="1">
      <c r="A346" s="351">
        <v>2016</v>
      </c>
      <c r="B346" s="351" t="s">
        <v>20</v>
      </c>
      <c r="C346" s="351" t="s">
        <v>63</v>
      </c>
      <c r="D346" s="351" t="e">
        <f t="shared" si="37"/>
        <v>#NAME?</v>
      </c>
      <c r="E346" s="352">
        <v>0</v>
      </c>
      <c r="F346" s="353">
        <v>0</v>
      </c>
      <c r="G346" s="351" t="e">
        <f t="shared" si="33"/>
        <v>#NAME?</v>
      </c>
      <c r="H346" s="351" t="e">
        <f t="shared" si="38"/>
        <v>#NAME?</v>
      </c>
      <c r="I346" s="351" t="e">
        <f t="shared" si="34"/>
        <v>#NAME?</v>
      </c>
      <c r="J346" s="351" t="e">
        <f t="shared" si="35"/>
        <v>#NAME?</v>
      </c>
      <c r="K346" s="359" t="e">
        <f t="shared" si="36"/>
        <v>#NAME?</v>
      </c>
    </row>
    <row r="347" spans="1:11" hidden="1">
      <c r="A347" s="355">
        <v>2016</v>
      </c>
      <c r="B347" s="355" t="s">
        <v>20</v>
      </c>
      <c r="C347" s="355" t="s">
        <v>62</v>
      </c>
      <c r="D347" s="355" t="e">
        <f t="shared" si="37"/>
        <v>#NAME?</v>
      </c>
      <c r="E347" s="356">
        <v>6550.2770447099992</v>
      </c>
      <c r="F347" s="357">
        <v>15341</v>
      </c>
      <c r="G347" s="355" t="e">
        <f t="shared" si="33"/>
        <v>#NAME?</v>
      </c>
      <c r="H347" s="351" t="e">
        <f t="shared" si="38"/>
        <v>#NAME?</v>
      </c>
      <c r="I347" s="355" t="e">
        <f t="shared" si="34"/>
        <v>#NAME?</v>
      </c>
      <c r="J347" s="355" t="e">
        <f t="shared" si="35"/>
        <v>#NAME?</v>
      </c>
      <c r="K347" s="358" t="e">
        <f t="shared" si="36"/>
        <v>#NAME?</v>
      </c>
    </row>
    <row r="348" spans="1:11" hidden="1">
      <c r="A348" s="351">
        <v>2016</v>
      </c>
      <c r="B348" s="351" t="s">
        <v>20</v>
      </c>
      <c r="C348" s="351" t="s">
        <v>15</v>
      </c>
      <c r="D348" s="351" t="e">
        <f t="shared" si="37"/>
        <v>#NAME?</v>
      </c>
      <c r="E348" s="352">
        <v>5119.9303921199999</v>
      </c>
      <c r="F348" s="353">
        <v>10446</v>
      </c>
      <c r="G348" s="351" t="e">
        <f t="shared" si="33"/>
        <v>#NAME?</v>
      </c>
      <c r="H348" s="351" t="e">
        <f t="shared" si="38"/>
        <v>#NAME?</v>
      </c>
      <c r="I348" s="351" t="e">
        <f t="shared" si="34"/>
        <v>#NAME?</v>
      </c>
      <c r="J348" s="351" t="e">
        <f t="shared" si="35"/>
        <v>#NAME?</v>
      </c>
      <c r="K348" s="359" t="e">
        <f t="shared" si="36"/>
        <v>#NAME?</v>
      </c>
    </row>
    <row r="349" spans="1:11" hidden="1">
      <c r="A349" s="355">
        <v>2016</v>
      </c>
      <c r="B349" s="355" t="s">
        <v>20</v>
      </c>
      <c r="C349" s="355" t="s">
        <v>79</v>
      </c>
      <c r="D349" s="355" t="e">
        <f t="shared" si="37"/>
        <v>#NAME?</v>
      </c>
      <c r="E349" s="356">
        <v>258.24762858349999</v>
      </c>
      <c r="F349" s="357">
        <v>932</v>
      </c>
      <c r="G349" s="355" t="e">
        <f t="shared" si="33"/>
        <v>#NAME?</v>
      </c>
      <c r="H349" s="351" t="e">
        <f t="shared" si="38"/>
        <v>#NAME?</v>
      </c>
      <c r="I349" s="355" t="e">
        <f t="shared" si="34"/>
        <v>#NAME?</v>
      </c>
      <c r="J349" s="355" t="e">
        <f t="shared" si="35"/>
        <v>#NAME?</v>
      </c>
      <c r="K349" s="358" t="e">
        <f t="shared" si="36"/>
        <v>#NAME?</v>
      </c>
    </row>
    <row r="350" spans="1:11" hidden="1">
      <c r="A350" s="351">
        <v>2016</v>
      </c>
      <c r="B350" s="351" t="s">
        <v>20</v>
      </c>
      <c r="C350" s="351" t="s">
        <v>56</v>
      </c>
      <c r="D350" s="351" t="e">
        <f t="shared" si="37"/>
        <v>#NAME?</v>
      </c>
      <c r="E350" s="352">
        <v>12124.526818</v>
      </c>
      <c r="F350" s="353">
        <v>379741</v>
      </c>
      <c r="G350" s="351" t="e">
        <f t="shared" si="33"/>
        <v>#NAME?</v>
      </c>
      <c r="H350" s="351" t="e">
        <f t="shared" si="38"/>
        <v>#NAME?</v>
      </c>
      <c r="I350" s="351" t="e">
        <f t="shared" si="34"/>
        <v>#NAME?</v>
      </c>
      <c r="J350" s="351" t="e">
        <f t="shared" si="35"/>
        <v>#NAME?</v>
      </c>
      <c r="K350" s="359" t="e">
        <f t="shared" si="36"/>
        <v>#NAME?</v>
      </c>
    </row>
    <row r="351" spans="1:11" hidden="1">
      <c r="A351" s="355">
        <v>2016</v>
      </c>
      <c r="B351" s="355" t="s">
        <v>20</v>
      </c>
      <c r="C351" s="355" t="s">
        <v>57</v>
      </c>
      <c r="D351" s="355" t="e">
        <f t="shared" si="37"/>
        <v>#NAME?</v>
      </c>
      <c r="E351" s="356">
        <v>138681.26302041899</v>
      </c>
      <c r="F351" s="357">
        <v>347282</v>
      </c>
      <c r="G351" s="355" t="e">
        <f t="shared" si="33"/>
        <v>#NAME?</v>
      </c>
      <c r="H351" s="351" t="e">
        <f t="shared" si="38"/>
        <v>#NAME?</v>
      </c>
      <c r="I351" s="355" t="e">
        <f t="shared" si="34"/>
        <v>#NAME?</v>
      </c>
      <c r="J351" s="355" t="e">
        <f t="shared" si="35"/>
        <v>#NAME?</v>
      </c>
      <c r="K351" s="358" t="e">
        <f t="shared" si="36"/>
        <v>#NAME?</v>
      </c>
    </row>
    <row r="352" spans="1:11" hidden="1">
      <c r="A352" s="351">
        <v>2016</v>
      </c>
      <c r="B352" s="351" t="s">
        <v>20</v>
      </c>
      <c r="C352" s="351" t="s">
        <v>59</v>
      </c>
      <c r="D352" s="351" t="e">
        <f t="shared" si="37"/>
        <v>#NAME?</v>
      </c>
      <c r="E352" s="352">
        <v>526.4643410000001</v>
      </c>
      <c r="F352" s="353">
        <v>6131</v>
      </c>
      <c r="G352" s="351" t="e">
        <f t="shared" si="33"/>
        <v>#NAME?</v>
      </c>
      <c r="H352" s="351" t="e">
        <f t="shared" si="38"/>
        <v>#NAME?</v>
      </c>
      <c r="I352" s="351" t="e">
        <f t="shared" si="34"/>
        <v>#NAME?</v>
      </c>
      <c r="J352" s="351" t="e">
        <f t="shared" si="35"/>
        <v>#NAME?</v>
      </c>
      <c r="K352" s="359" t="e">
        <f t="shared" si="36"/>
        <v>#NAME?</v>
      </c>
    </row>
    <row r="353" spans="1:11" hidden="1">
      <c r="A353" s="355">
        <v>2015</v>
      </c>
      <c r="B353" s="355" t="s">
        <v>21</v>
      </c>
      <c r="C353" s="355" t="s">
        <v>58</v>
      </c>
      <c r="D353" s="355" t="e">
        <f t="shared" si="37"/>
        <v>#NAME?</v>
      </c>
      <c r="E353" s="356">
        <v>3607.993872</v>
      </c>
      <c r="F353" s="357">
        <v>18462.02</v>
      </c>
      <c r="G353" s="355" t="e">
        <f t="shared" ref="G353:G416" si="39">VLOOKUP(C353,Trans_Source,3,FALSE)</f>
        <v>#NAME?</v>
      </c>
      <c r="H353" s="351" t="e">
        <f t="shared" si="38"/>
        <v>#NAME?</v>
      </c>
      <c r="I353" s="355" t="e">
        <f t="shared" ref="I353:I416" si="40">IF(Trans_Pur_Tech&lt;&gt;"Imports","Domestic","Imports")</f>
        <v>#NAME?</v>
      </c>
      <c r="J353" s="355" t="e">
        <f t="shared" ref="J353:J416" si="41">VLOOKUP($C353,Trans_Source,4,FALSE)</f>
        <v>#NAME?</v>
      </c>
      <c r="K353" s="358" t="e">
        <f t="shared" ref="K353:K416" si="42">RIGHT(G353,2)</f>
        <v>#NAME?</v>
      </c>
    </row>
    <row r="354" spans="1:11" hidden="1">
      <c r="A354" s="351">
        <v>2015</v>
      </c>
      <c r="B354" s="351" t="s">
        <v>21</v>
      </c>
      <c r="C354" s="351" t="s">
        <v>60</v>
      </c>
      <c r="D354" s="351" t="e">
        <f t="shared" si="37"/>
        <v>#NAME?</v>
      </c>
      <c r="E354" s="352">
        <v>7741.9787100000003</v>
      </c>
      <c r="F354" s="353">
        <v>25236.789999999997</v>
      </c>
      <c r="G354" s="351" t="e">
        <f t="shared" si="39"/>
        <v>#NAME?</v>
      </c>
      <c r="H354" s="351" t="e">
        <f t="shared" si="38"/>
        <v>#NAME?</v>
      </c>
      <c r="I354" s="351" t="e">
        <f t="shared" si="40"/>
        <v>#NAME?</v>
      </c>
      <c r="J354" s="351" t="e">
        <f t="shared" si="41"/>
        <v>#NAME?</v>
      </c>
      <c r="K354" s="359" t="e">
        <f t="shared" si="42"/>
        <v>#NAME?</v>
      </c>
    </row>
    <row r="355" spans="1:11" hidden="1">
      <c r="A355" s="355">
        <v>2015</v>
      </c>
      <c r="B355" s="355" t="s">
        <v>21</v>
      </c>
      <c r="C355" s="355" t="s">
        <v>66</v>
      </c>
      <c r="D355" s="355" t="e">
        <f t="shared" si="37"/>
        <v>#NAME?</v>
      </c>
      <c r="E355" s="356">
        <v>327.78378099999998</v>
      </c>
      <c r="F355" s="357">
        <v>1142.2</v>
      </c>
      <c r="G355" s="355" t="e">
        <f t="shared" si="39"/>
        <v>#NAME?</v>
      </c>
      <c r="H355" s="351" t="e">
        <f t="shared" si="38"/>
        <v>#NAME?</v>
      </c>
      <c r="I355" s="355" t="e">
        <f t="shared" si="40"/>
        <v>#NAME?</v>
      </c>
      <c r="J355" s="355" t="e">
        <f t="shared" si="41"/>
        <v>#NAME?</v>
      </c>
      <c r="K355" s="358" t="e">
        <f t="shared" si="42"/>
        <v>#NAME?</v>
      </c>
    </row>
    <row r="356" spans="1:11" hidden="1">
      <c r="A356" s="351">
        <v>2015</v>
      </c>
      <c r="B356" s="351" t="s">
        <v>21</v>
      </c>
      <c r="C356" s="351" t="s">
        <v>67</v>
      </c>
      <c r="D356" s="351" t="e">
        <f t="shared" si="37"/>
        <v>#NAME?</v>
      </c>
      <c r="E356" s="352">
        <v>3276.2362600650999</v>
      </c>
      <c r="F356" s="353">
        <v>39973.370000000003</v>
      </c>
      <c r="G356" s="351" t="e">
        <f t="shared" si="39"/>
        <v>#NAME?</v>
      </c>
      <c r="H356" s="351" t="e">
        <f t="shared" si="38"/>
        <v>#NAME?</v>
      </c>
      <c r="I356" s="351" t="e">
        <f t="shared" si="40"/>
        <v>#NAME?</v>
      </c>
      <c r="J356" s="351" t="e">
        <f t="shared" si="41"/>
        <v>#NAME?</v>
      </c>
      <c r="K356" s="359" t="e">
        <f t="shared" si="42"/>
        <v>#NAME?</v>
      </c>
    </row>
    <row r="357" spans="1:11" hidden="1">
      <c r="A357" s="355">
        <v>2015</v>
      </c>
      <c r="B357" s="355" t="s">
        <v>21</v>
      </c>
      <c r="C357" s="355" t="s">
        <v>61</v>
      </c>
      <c r="D357" s="355" t="e">
        <f t="shared" si="37"/>
        <v>#NAME?</v>
      </c>
      <c r="E357" s="356">
        <v>9178.5029448689984</v>
      </c>
      <c r="F357" s="357">
        <v>9492.9169999999995</v>
      </c>
      <c r="G357" s="355" t="e">
        <f t="shared" si="39"/>
        <v>#NAME?</v>
      </c>
      <c r="H357" s="351" t="e">
        <f t="shared" si="38"/>
        <v>#NAME?</v>
      </c>
      <c r="I357" s="355" t="e">
        <f t="shared" si="40"/>
        <v>#NAME?</v>
      </c>
      <c r="J357" s="355" t="e">
        <f t="shared" si="41"/>
        <v>#NAME?</v>
      </c>
      <c r="K357" s="358" t="e">
        <f t="shared" si="42"/>
        <v>#NAME?</v>
      </c>
    </row>
    <row r="358" spans="1:11" hidden="1">
      <c r="A358" s="351">
        <v>2015</v>
      </c>
      <c r="B358" s="351" t="s">
        <v>21</v>
      </c>
      <c r="C358" s="351" t="s">
        <v>64</v>
      </c>
      <c r="D358" s="351" t="e">
        <f t="shared" si="37"/>
        <v>#NAME?</v>
      </c>
      <c r="E358" s="352">
        <v>1954.9801050000001</v>
      </c>
      <c r="F358" s="353">
        <v>7292.34</v>
      </c>
      <c r="G358" s="351" t="e">
        <f t="shared" si="39"/>
        <v>#NAME?</v>
      </c>
      <c r="H358" s="351" t="e">
        <f t="shared" si="38"/>
        <v>#NAME?</v>
      </c>
      <c r="I358" s="351" t="e">
        <f t="shared" si="40"/>
        <v>#NAME?</v>
      </c>
      <c r="J358" s="351" t="e">
        <f t="shared" si="41"/>
        <v>#NAME?</v>
      </c>
      <c r="K358" s="359" t="e">
        <f t="shared" si="42"/>
        <v>#NAME?</v>
      </c>
    </row>
    <row r="359" spans="1:11" hidden="1">
      <c r="A359" s="355">
        <v>2015</v>
      </c>
      <c r="B359" s="355" t="s">
        <v>21</v>
      </c>
      <c r="C359" s="355" t="s">
        <v>65</v>
      </c>
      <c r="D359" s="355" t="e">
        <f t="shared" si="37"/>
        <v>#NAME?</v>
      </c>
      <c r="E359" s="356">
        <v>8396.2247150000003</v>
      </c>
      <c r="F359" s="357">
        <v>26976.93</v>
      </c>
      <c r="G359" s="355" t="e">
        <f t="shared" si="39"/>
        <v>#NAME?</v>
      </c>
      <c r="H359" s="351" t="e">
        <f t="shared" si="38"/>
        <v>#NAME?</v>
      </c>
      <c r="I359" s="355" t="e">
        <f t="shared" si="40"/>
        <v>#NAME?</v>
      </c>
      <c r="J359" s="355" t="e">
        <f t="shared" si="41"/>
        <v>#NAME?</v>
      </c>
      <c r="K359" s="358" t="e">
        <f t="shared" si="42"/>
        <v>#NAME?</v>
      </c>
    </row>
    <row r="360" spans="1:11" hidden="1">
      <c r="A360" s="351">
        <v>2015</v>
      </c>
      <c r="B360" s="351" t="s">
        <v>21</v>
      </c>
      <c r="C360" s="351" t="s">
        <v>68</v>
      </c>
      <c r="D360" s="351" t="e">
        <f t="shared" si="37"/>
        <v>#NAME?</v>
      </c>
      <c r="E360" s="352">
        <v>351.434623375</v>
      </c>
      <c r="F360" s="353">
        <v>1058.5</v>
      </c>
      <c r="G360" s="351" t="e">
        <f t="shared" si="39"/>
        <v>#NAME?</v>
      </c>
      <c r="H360" s="351" t="e">
        <f t="shared" si="38"/>
        <v>#NAME?</v>
      </c>
      <c r="I360" s="351" t="e">
        <f t="shared" si="40"/>
        <v>#NAME?</v>
      </c>
      <c r="J360" s="351" t="e">
        <f t="shared" si="41"/>
        <v>#NAME?</v>
      </c>
      <c r="K360" s="359" t="e">
        <f t="shared" si="42"/>
        <v>#NAME?</v>
      </c>
    </row>
    <row r="361" spans="1:11" hidden="1">
      <c r="A361" s="355">
        <v>2015</v>
      </c>
      <c r="B361" s="355" t="s">
        <v>21</v>
      </c>
      <c r="C361" s="355" t="s">
        <v>63</v>
      </c>
      <c r="D361" s="355" t="e">
        <f t="shared" si="37"/>
        <v>#NAME?</v>
      </c>
      <c r="E361" s="356">
        <v>7511.598696</v>
      </c>
      <c r="F361" s="357">
        <v>0</v>
      </c>
      <c r="G361" s="355" t="e">
        <f t="shared" si="39"/>
        <v>#NAME?</v>
      </c>
      <c r="H361" s="351" t="e">
        <f t="shared" si="38"/>
        <v>#NAME?</v>
      </c>
      <c r="I361" s="355" t="e">
        <f t="shared" si="40"/>
        <v>#NAME?</v>
      </c>
      <c r="J361" s="355" t="e">
        <f t="shared" si="41"/>
        <v>#NAME?</v>
      </c>
      <c r="K361" s="358" t="e">
        <f t="shared" si="42"/>
        <v>#NAME?</v>
      </c>
    </row>
    <row r="362" spans="1:11" hidden="1">
      <c r="A362" s="351">
        <v>2015</v>
      </c>
      <c r="B362" s="351" t="s">
        <v>21</v>
      </c>
      <c r="C362" s="351" t="s">
        <v>62</v>
      </c>
      <c r="D362" s="351" t="e">
        <f t="shared" si="37"/>
        <v>#NAME?</v>
      </c>
      <c r="E362" s="352">
        <v>22183.139277999999</v>
      </c>
      <c r="F362" s="353">
        <v>15478.02</v>
      </c>
      <c r="G362" s="351" t="e">
        <f t="shared" si="39"/>
        <v>#NAME?</v>
      </c>
      <c r="H362" s="351" t="e">
        <f t="shared" si="38"/>
        <v>#NAME?</v>
      </c>
      <c r="I362" s="351" t="e">
        <f t="shared" si="40"/>
        <v>#NAME?</v>
      </c>
      <c r="J362" s="351" t="e">
        <f t="shared" si="41"/>
        <v>#NAME?</v>
      </c>
      <c r="K362" s="359" t="e">
        <f t="shared" si="42"/>
        <v>#NAME?</v>
      </c>
    </row>
    <row r="363" spans="1:11" hidden="1">
      <c r="A363" s="355">
        <v>2015</v>
      </c>
      <c r="B363" s="355" t="s">
        <v>21</v>
      </c>
      <c r="C363" s="355" t="s">
        <v>15</v>
      </c>
      <c r="D363" s="355" t="e">
        <f t="shared" si="37"/>
        <v>#NAME?</v>
      </c>
      <c r="E363" s="356">
        <v>6298.1425939999999</v>
      </c>
      <c r="F363" s="357">
        <v>10549.699999999999</v>
      </c>
      <c r="G363" s="355" t="e">
        <f t="shared" si="39"/>
        <v>#NAME?</v>
      </c>
      <c r="H363" s="351" t="e">
        <f t="shared" si="38"/>
        <v>#NAME?</v>
      </c>
      <c r="I363" s="355" t="e">
        <f t="shared" si="40"/>
        <v>#NAME?</v>
      </c>
      <c r="J363" s="355" t="e">
        <f t="shared" si="41"/>
        <v>#NAME?</v>
      </c>
      <c r="K363" s="358" t="e">
        <f t="shared" si="42"/>
        <v>#NAME?</v>
      </c>
    </row>
    <row r="364" spans="1:11" hidden="1">
      <c r="A364" s="351">
        <v>2015</v>
      </c>
      <c r="B364" s="351" t="s">
        <v>21</v>
      </c>
      <c r="C364" s="351" t="s">
        <v>79</v>
      </c>
      <c r="D364" s="351" t="e">
        <f t="shared" si="37"/>
        <v>#NAME?</v>
      </c>
      <c r="E364" s="352">
        <v>272.67509899999999</v>
      </c>
      <c r="F364" s="353">
        <v>966.06999999999994</v>
      </c>
      <c r="G364" s="351" t="e">
        <f t="shared" si="39"/>
        <v>#NAME?</v>
      </c>
      <c r="H364" s="351" t="e">
        <f t="shared" si="38"/>
        <v>#NAME?</v>
      </c>
      <c r="I364" s="351" t="e">
        <f t="shared" si="40"/>
        <v>#NAME?</v>
      </c>
      <c r="J364" s="351" t="e">
        <f t="shared" si="41"/>
        <v>#NAME?</v>
      </c>
      <c r="K364" s="359" t="e">
        <f t="shared" si="42"/>
        <v>#NAME?</v>
      </c>
    </row>
    <row r="365" spans="1:11" hidden="1">
      <c r="A365" s="355">
        <v>2015</v>
      </c>
      <c r="B365" s="355" t="s">
        <v>21</v>
      </c>
      <c r="C365" s="355" t="s">
        <v>56</v>
      </c>
      <c r="D365" s="355" t="e">
        <f t="shared" ref="D365:D428" si="43">VLOOKUP($C365,Trans_Source,2,FALSE)</f>
        <v>#NAME?</v>
      </c>
      <c r="E365" s="356">
        <v>13592.864264</v>
      </c>
      <c r="F365" s="357">
        <v>366469.29</v>
      </c>
      <c r="G365" s="355" t="e">
        <f t="shared" si="39"/>
        <v>#NAME?</v>
      </c>
      <c r="H365" s="351" t="e">
        <f t="shared" si="38"/>
        <v>#NAME?</v>
      </c>
      <c r="I365" s="355" t="e">
        <f t="shared" si="40"/>
        <v>#NAME?</v>
      </c>
      <c r="J365" s="355" t="e">
        <f t="shared" si="41"/>
        <v>#NAME?</v>
      </c>
      <c r="K365" s="358" t="e">
        <f t="shared" si="42"/>
        <v>#NAME?</v>
      </c>
    </row>
    <row r="366" spans="1:11" hidden="1">
      <c r="A366" s="351">
        <v>2015</v>
      </c>
      <c r="B366" s="351" t="s">
        <v>21</v>
      </c>
      <c r="C366" s="351" t="s">
        <v>57</v>
      </c>
      <c r="D366" s="351" t="e">
        <f t="shared" si="43"/>
        <v>#NAME?</v>
      </c>
      <c r="E366" s="352">
        <v>146948.71378300001</v>
      </c>
      <c r="F366" s="353">
        <v>323628.36</v>
      </c>
      <c r="G366" s="351" t="e">
        <f t="shared" si="39"/>
        <v>#NAME?</v>
      </c>
      <c r="H366" s="351" t="e">
        <f t="shared" si="38"/>
        <v>#NAME?</v>
      </c>
      <c r="I366" s="351" t="e">
        <f t="shared" si="40"/>
        <v>#NAME?</v>
      </c>
      <c r="J366" s="351" t="e">
        <f t="shared" si="41"/>
        <v>#NAME?</v>
      </c>
      <c r="K366" s="359" t="e">
        <f t="shared" si="42"/>
        <v>#NAME?</v>
      </c>
    </row>
    <row r="367" spans="1:11" hidden="1">
      <c r="A367" s="355">
        <v>2015</v>
      </c>
      <c r="B367" s="355" t="s">
        <v>21</v>
      </c>
      <c r="C367" s="355" t="s">
        <v>59</v>
      </c>
      <c r="D367" s="355" t="e">
        <f t="shared" si="43"/>
        <v>#NAME?</v>
      </c>
      <c r="E367" s="356">
        <v>542.61609399999998</v>
      </c>
      <c r="F367" s="357">
        <v>6321.0800000000008</v>
      </c>
      <c r="G367" s="355" t="e">
        <f t="shared" si="39"/>
        <v>#NAME?</v>
      </c>
      <c r="H367" s="351" t="e">
        <f t="shared" si="38"/>
        <v>#NAME?</v>
      </c>
      <c r="I367" s="355" t="e">
        <f t="shared" si="40"/>
        <v>#NAME?</v>
      </c>
      <c r="J367" s="355" t="e">
        <f t="shared" si="41"/>
        <v>#NAME?</v>
      </c>
      <c r="K367" s="358" t="e">
        <f t="shared" si="42"/>
        <v>#NAME?</v>
      </c>
    </row>
    <row r="368" spans="1:11" hidden="1">
      <c r="A368" s="351">
        <v>2015</v>
      </c>
      <c r="B368" s="351" t="s">
        <v>8</v>
      </c>
      <c r="C368" s="351" t="s">
        <v>58</v>
      </c>
      <c r="D368" s="351" t="e">
        <f t="shared" si="43"/>
        <v>#NAME?</v>
      </c>
      <c r="E368" s="352">
        <v>3011.2215555028711</v>
      </c>
      <c r="F368" s="353">
        <v>15059.613290322581</v>
      </c>
      <c r="G368" s="351" t="e">
        <f t="shared" si="39"/>
        <v>#NAME?</v>
      </c>
      <c r="H368" s="351" t="e">
        <f t="shared" si="38"/>
        <v>#NAME?</v>
      </c>
      <c r="I368" s="351" t="e">
        <f t="shared" si="40"/>
        <v>#NAME?</v>
      </c>
      <c r="J368" s="351" t="e">
        <f t="shared" si="41"/>
        <v>#NAME?</v>
      </c>
      <c r="K368" s="359" t="e">
        <f t="shared" si="42"/>
        <v>#NAME?</v>
      </c>
    </row>
    <row r="369" spans="1:11" hidden="1">
      <c r="A369" s="355">
        <v>2015</v>
      </c>
      <c r="B369" s="355" t="s">
        <v>8</v>
      </c>
      <c r="C369" s="355" t="s">
        <v>60</v>
      </c>
      <c r="D369" s="355" t="e">
        <f t="shared" si="43"/>
        <v>#NAME?</v>
      </c>
      <c r="E369" s="356">
        <v>5220.8170104241899</v>
      </c>
      <c r="F369" s="357">
        <v>17031.051935483873</v>
      </c>
      <c r="G369" s="355" t="e">
        <f t="shared" si="39"/>
        <v>#NAME?</v>
      </c>
      <c r="H369" s="351" t="e">
        <f t="shared" si="38"/>
        <v>#NAME?</v>
      </c>
      <c r="I369" s="355" t="e">
        <f t="shared" si="40"/>
        <v>#NAME?</v>
      </c>
      <c r="J369" s="355" t="e">
        <f t="shared" si="41"/>
        <v>#NAME?</v>
      </c>
      <c r="K369" s="358" t="e">
        <f t="shared" si="42"/>
        <v>#NAME?</v>
      </c>
    </row>
    <row r="370" spans="1:11" hidden="1">
      <c r="A370" s="351">
        <v>2015</v>
      </c>
      <c r="B370" s="351" t="s">
        <v>8</v>
      </c>
      <c r="C370" s="351" t="s">
        <v>66</v>
      </c>
      <c r="D370" s="351" t="e">
        <f t="shared" si="43"/>
        <v>#NAME?</v>
      </c>
      <c r="E370" s="352">
        <v>382.22926269599998</v>
      </c>
      <c r="F370" s="353">
        <v>1785.8499354838711</v>
      </c>
      <c r="G370" s="351" t="e">
        <f t="shared" si="39"/>
        <v>#NAME?</v>
      </c>
      <c r="H370" s="351" t="e">
        <f t="shared" si="38"/>
        <v>#NAME?</v>
      </c>
      <c r="I370" s="351" t="e">
        <f t="shared" si="40"/>
        <v>#NAME?</v>
      </c>
      <c r="J370" s="351" t="e">
        <f t="shared" si="41"/>
        <v>#NAME?</v>
      </c>
      <c r="K370" s="359" t="e">
        <f t="shared" si="42"/>
        <v>#NAME?</v>
      </c>
    </row>
    <row r="371" spans="1:11" hidden="1">
      <c r="A371" s="355">
        <v>2015</v>
      </c>
      <c r="B371" s="355" t="s">
        <v>8</v>
      </c>
      <c r="C371" s="355" t="s">
        <v>67</v>
      </c>
      <c r="D371" s="355" t="e">
        <f t="shared" si="43"/>
        <v>#NAME?</v>
      </c>
      <c r="E371" s="356">
        <v>7763.9637931337802</v>
      </c>
      <c r="F371" s="357">
        <v>9094.1801935483854</v>
      </c>
      <c r="G371" s="355" t="e">
        <f t="shared" si="39"/>
        <v>#NAME?</v>
      </c>
      <c r="H371" s="351" t="e">
        <f t="shared" si="38"/>
        <v>#NAME?</v>
      </c>
      <c r="I371" s="355" t="e">
        <f t="shared" si="40"/>
        <v>#NAME?</v>
      </c>
      <c r="J371" s="355" t="e">
        <f t="shared" si="41"/>
        <v>#NAME?</v>
      </c>
      <c r="K371" s="358" t="e">
        <f t="shared" si="42"/>
        <v>#NAME?</v>
      </c>
    </row>
    <row r="372" spans="1:11" hidden="1">
      <c r="A372" s="351">
        <v>2015</v>
      </c>
      <c r="B372" s="351" t="s">
        <v>8</v>
      </c>
      <c r="C372" s="351" t="s">
        <v>61</v>
      </c>
      <c r="D372" s="351" t="e">
        <f t="shared" si="43"/>
        <v>#NAME?</v>
      </c>
      <c r="E372" s="352">
        <v>4401.4340620289031</v>
      </c>
      <c r="F372" s="353">
        <v>13524.371290322581</v>
      </c>
      <c r="G372" s="351" t="e">
        <f t="shared" si="39"/>
        <v>#NAME?</v>
      </c>
      <c r="H372" s="351" t="e">
        <f t="shared" si="38"/>
        <v>#NAME?</v>
      </c>
      <c r="I372" s="351" t="e">
        <f t="shared" si="40"/>
        <v>#NAME?</v>
      </c>
      <c r="J372" s="351" t="e">
        <f t="shared" si="41"/>
        <v>#NAME?</v>
      </c>
      <c r="K372" s="359" t="e">
        <f t="shared" si="42"/>
        <v>#NAME?</v>
      </c>
    </row>
    <row r="373" spans="1:11" hidden="1">
      <c r="A373" s="355">
        <v>2015</v>
      </c>
      <c r="B373" s="355" t="s">
        <v>8</v>
      </c>
      <c r="C373" s="355" t="s">
        <v>64</v>
      </c>
      <c r="D373" s="355" t="e">
        <f t="shared" si="43"/>
        <v>#NAME?</v>
      </c>
      <c r="E373" s="356">
        <v>1086.613380819</v>
      </c>
      <c r="F373" s="357">
        <v>5577.1545161290323</v>
      </c>
      <c r="G373" s="355" t="e">
        <f t="shared" si="39"/>
        <v>#NAME?</v>
      </c>
      <c r="H373" s="351" t="e">
        <f t="shared" si="38"/>
        <v>#NAME?</v>
      </c>
      <c r="I373" s="355" t="e">
        <f t="shared" si="40"/>
        <v>#NAME?</v>
      </c>
      <c r="J373" s="355" t="e">
        <f t="shared" si="41"/>
        <v>#NAME?</v>
      </c>
      <c r="K373" s="358" t="e">
        <f t="shared" si="42"/>
        <v>#NAME?</v>
      </c>
    </row>
    <row r="374" spans="1:11" hidden="1">
      <c r="A374" s="351">
        <v>2015</v>
      </c>
      <c r="B374" s="351" t="s">
        <v>8</v>
      </c>
      <c r="C374" s="351" t="s">
        <v>65</v>
      </c>
      <c r="D374" s="351" t="e">
        <f t="shared" si="43"/>
        <v>#NAME?</v>
      </c>
      <c r="E374" s="352">
        <v>11073.874726630054</v>
      </c>
      <c r="F374" s="353">
        <v>49482.002225806456</v>
      </c>
      <c r="G374" s="351" t="e">
        <f t="shared" si="39"/>
        <v>#NAME?</v>
      </c>
      <c r="H374" s="351" t="e">
        <f t="shared" si="38"/>
        <v>#NAME?</v>
      </c>
      <c r="I374" s="351" t="e">
        <f t="shared" si="40"/>
        <v>#NAME?</v>
      </c>
      <c r="J374" s="351" t="e">
        <f t="shared" si="41"/>
        <v>#NAME?</v>
      </c>
      <c r="K374" s="359" t="e">
        <f t="shared" si="42"/>
        <v>#NAME?</v>
      </c>
    </row>
    <row r="375" spans="1:11" hidden="1">
      <c r="A375" s="355">
        <v>2015</v>
      </c>
      <c r="B375" s="355" t="s">
        <v>8</v>
      </c>
      <c r="C375" s="355" t="s">
        <v>63</v>
      </c>
      <c r="D375" s="355" t="e">
        <f t="shared" si="43"/>
        <v>#NAME?</v>
      </c>
      <c r="E375" s="356">
        <v>0</v>
      </c>
      <c r="F375" s="357">
        <v>0</v>
      </c>
      <c r="G375" s="355" t="e">
        <f t="shared" si="39"/>
        <v>#NAME?</v>
      </c>
      <c r="H375" s="351" t="e">
        <f t="shared" si="38"/>
        <v>#NAME?</v>
      </c>
      <c r="I375" s="355" t="e">
        <f t="shared" si="40"/>
        <v>#NAME?</v>
      </c>
      <c r="J375" s="355" t="e">
        <f t="shared" si="41"/>
        <v>#NAME?</v>
      </c>
      <c r="K375" s="358" t="e">
        <f t="shared" si="42"/>
        <v>#NAME?</v>
      </c>
    </row>
    <row r="376" spans="1:11" hidden="1">
      <c r="A376" s="351">
        <v>2015</v>
      </c>
      <c r="B376" s="351" t="s">
        <v>8</v>
      </c>
      <c r="C376" s="351" t="s">
        <v>62</v>
      </c>
      <c r="D376" s="351" t="e">
        <f t="shared" si="43"/>
        <v>#NAME?</v>
      </c>
      <c r="E376" s="352">
        <v>10497.531366191533</v>
      </c>
      <c r="F376" s="353">
        <v>15215.408580645162</v>
      </c>
      <c r="G376" s="351" t="e">
        <f t="shared" si="39"/>
        <v>#NAME?</v>
      </c>
      <c r="H376" s="351" t="e">
        <f t="shared" si="38"/>
        <v>#NAME?</v>
      </c>
      <c r="I376" s="351" t="e">
        <f t="shared" si="40"/>
        <v>#NAME?</v>
      </c>
      <c r="J376" s="351" t="e">
        <f t="shared" si="41"/>
        <v>#NAME?</v>
      </c>
      <c r="K376" s="359" t="e">
        <f t="shared" si="42"/>
        <v>#NAME?</v>
      </c>
    </row>
    <row r="377" spans="1:11" hidden="1">
      <c r="A377" s="355">
        <v>2015</v>
      </c>
      <c r="B377" s="355" t="s">
        <v>8</v>
      </c>
      <c r="C377" s="355" t="s">
        <v>15</v>
      </c>
      <c r="D377" s="355" t="e">
        <f t="shared" si="43"/>
        <v>#NAME?</v>
      </c>
      <c r="E377" s="356">
        <v>5749.8780438292188</v>
      </c>
      <c r="F377" s="357">
        <v>11411.2</v>
      </c>
      <c r="G377" s="355" t="e">
        <f t="shared" si="39"/>
        <v>#NAME?</v>
      </c>
      <c r="H377" s="351" t="e">
        <f t="shared" si="38"/>
        <v>#NAME?</v>
      </c>
      <c r="I377" s="355" t="e">
        <f t="shared" si="40"/>
        <v>#NAME?</v>
      </c>
      <c r="J377" s="355" t="e">
        <f t="shared" si="41"/>
        <v>#NAME?</v>
      </c>
      <c r="K377" s="358" t="e">
        <f t="shared" si="42"/>
        <v>#NAME?</v>
      </c>
    </row>
    <row r="378" spans="1:11" hidden="1">
      <c r="A378" s="351">
        <v>2015</v>
      </c>
      <c r="B378" s="351" t="s">
        <v>8</v>
      </c>
      <c r="C378" s="351" t="s">
        <v>79</v>
      </c>
      <c r="D378" s="351" t="e">
        <f t="shared" si="43"/>
        <v>#NAME?</v>
      </c>
      <c r="E378" s="352">
        <v>271.25606132229996</v>
      </c>
      <c r="F378" s="353">
        <v>908.90200000000004</v>
      </c>
      <c r="G378" s="351" t="e">
        <f t="shared" si="39"/>
        <v>#NAME?</v>
      </c>
      <c r="H378" s="351" t="e">
        <f t="shared" si="38"/>
        <v>#NAME?</v>
      </c>
      <c r="I378" s="351" t="e">
        <f t="shared" si="40"/>
        <v>#NAME?</v>
      </c>
      <c r="J378" s="351" t="e">
        <f t="shared" si="41"/>
        <v>#NAME?</v>
      </c>
      <c r="K378" s="359" t="e">
        <f t="shared" si="42"/>
        <v>#NAME?</v>
      </c>
    </row>
    <row r="379" spans="1:11" hidden="1">
      <c r="A379" s="355">
        <v>2015</v>
      </c>
      <c r="B379" s="355" t="s">
        <v>8</v>
      </c>
      <c r="C379" s="355" t="s">
        <v>56</v>
      </c>
      <c r="D379" s="355" t="e">
        <f t="shared" si="43"/>
        <v>#NAME?</v>
      </c>
      <c r="E379" s="356">
        <v>13835.795495064514</v>
      </c>
      <c r="F379" s="357">
        <v>331886.90322580643</v>
      </c>
      <c r="G379" s="355" t="e">
        <f t="shared" si="39"/>
        <v>#NAME?</v>
      </c>
      <c r="H379" s="351" t="e">
        <f t="shared" si="38"/>
        <v>#NAME?</v>
      </c>
      <c r="I379" s="355" t="e">
        <f t="shared" si="40"/>
        <v>#NAME?</v>
      </c>
      <c r="J379" s="355" t="e">
        <f t="shared" si="41"/>
        <v>#NAME?</v>
      </c>
      <c r="K379" s="358" t="e">
        <f t="shared" si="42"/>
        <v>#NAME?</v>
      </c>
    </row>
    <row r="380" spans="1:11" hidden="1">
      <c r="A380" s="351">
        <v>2015</v>
      </c>
      <c r="B380" s="351" t="s">
        <v>8</v>
      </c>
      <c r="C380" s="351" t="s">
        <v>57</v>
      </c>
      <c r="D380" s="351" t="e">
        <f t="shared" si="43"/>
        <v>#NAME?</v>
      </c>
      <c r="E380" s="352">
        <v>148461.88948111428</v>
      </c>
      <c r="F380" s="353">
        <v>372431.24593548384</v>
      </c>
      <c r="G380" s="351" t="e">
        <f t="shared" si="39"/>
        <v>#NAME?</v>
      </c>
      <c r="H380" s="351" t="e">
        <f t="shared" si="38"/>
        <v>#NAME?</v>
      </c>
      <c r="I380" s="351" t="e">
        <f t="shared" si="40"/>
        <v>#NAME?</v>
      </c>
      <c r="J380" s="351" t="e">
        <f t="shared" si="41"/>
        <v>#NAME?</v>
      </c>
      <c r="K380" s="359" t="e">
        <f t="shared" si="42"/>
        <v>#NAME?</v>
      </c>
    </row>
    <row r="381" spans="1:11" hidden="1">
      <c r="A381" s="355">
        <v>2015</v>
      </c>
      <c r="B381" s="355" t="s">
        <v>8</v>
      </c>
      <c r="C381" s="355" t="s">
        <v>59</v>
      </c>
      <c r="D381" s="355" t="e">
        <f t="shared" si="43"/>
        <v>#NAME?</v>
      </c>
      <c r="E381" s="356">
        <v>532.88757377419358</v>
      </c>
      <c r="F381" s="357">
        <v>6272.7868064516133</v>
      </c>
      <c r="G381" s="355" t="e">
        <f t="shared" si="39"/>
        <v>#NAME?</v>
      </c>
      <c r="H381" s="351" t="e">
        <f t="shared" si="38"/>
        <v>#NAME?</v>
      </c>
      <c r="I381" s="355" t="e">
        <f t="shared" si="40"/>
        <v>#NAME?</v>
      </c>
      <c r="J381" s="355" t="e">
        <f t="shared" si="41"/>
        <v>#NAME?</v>
      </c>
      <c r="K381" s="358" t="e">
        <f t="shared" si="42"/>
        <v>#NAME?</v>
      </c>
    </row>
    <row r="382" spans="1:11" hidden="1">
      <c r="A382" s="351">
        <v>2015</v>
      </c>
      <c r="B382" s="351" t="s">
        <v>19</v>
      </c>
      <c r="C382" s="351" t="s">
        <v>58</v>
      </c>
      <c r="D382" s="351" t="e">
        <f t="shared" si="43"/>
        <v>#NAME?</v>
      </c>
      <c r="E382" s="352">
        <v>3270.5059500976076</v>
      </c>
      <c r="F382" s="353">
        <v>18078.557903225803</v>
      </c>
      <c r="G382" s="351" t="e">
        <f t="shared" si="39"/>
        <v>#NAME?</v>
      </c>
      <c r="H382" s="351" t="e">
        <f t="shared" si="38"/>
        <v>#NAME?</v>
      </c>
      <c r="I382" s="351" t="e">
        <f t="shared" si="40"/>
        <v>#NAME?</v>
      </c>
      <c r="J382" s="351" t="e">
        <f t="shared" si="41"/>
        <v>#NAME?</v>
      </c>
      <c r="K382" s="359" t="e">
        <f t="shared" si="42"/>
        <v>#NAME?</v>
      </c>
    </row>
    <row r="383" spans="1:11" hidden="1">
      <c r="A383" s="355">
        <v>2015</v>
      </c>
      <c r="B383" s="355" t="s">
        <v>19</v>
      </c>
      <c r="C383" s="355" t="s">
        <v>60</v>
      </c>
      <c r="D383" s="355" t="e">
        <f t="shared" si="43"/>
        <v>#NAME?</v>
      </c>
      <c r="E383" s="356">
        <v>6585.3089227904384</v>
      </c>
      <c r="F383" s="357">
        <v>23771.085483870967</v>
      </c>
      <c r="G383" s="355" t="e">
        <f t="shared" si="39"/>
        <v>#NAME?</v>
      </c>
      <c r="H383" s="351" t="e">
        <f t="shared" si="38"/>
        <v>#NAME?</v>
      </c>
      <c r="I383" s="355" t="e">
        <f t="shared" si="40"/>
        <v>#NAME?</v>
      </c>
      <c r="J383" s="355" t="e">
        <f t="shared" si="41"/>
        <v>#NAME?</v>
      </c>
      <c r="K383" s="358" t="e">
        <f t="shared" si="42"/>
        <v>#NAME?</v>
      </c>
    </row>
    <row r="384" spans="1:11" hidden="1">
      <c r="A384" s="351">
        <v>2015</v>
      </c>
      <c r="B384" s="351" t="s">
        <v>19</v>
      </c>
      <c r="C384" s="351" t="s">
        <v>66</v>
      </c>
      <c r="D384" s="351" t="e">
        <f t="shared" si="43"/>
        <v>#NAME?</v>
      </c>
      <c r="E384" s="352">
        <v>574.45157237804995</v>
      </c>
      <c r="F384" s="353">
        <v>2942.3235483870967</v>
      </c>
      <c r="G384" s="351" t="e">
        <f t="shared" si="39"/>
        <v>#NAME?</v>
      </c>
      <c r="H384" s="351" t="e">
        <f t="shared" si="38"/>
        <v>#NAME?</v>
      </c>
      <c r="I384" s="351" t="e">
        <f t="shared" si="40"/>
        <v>#NAME?</v>
      </c>
      <c r="J384" s="351" t="e">
        <f t="shared" si="41"/>
        <v>#NAME?</v>
      </c>
      <c r="K384" s="359" t="e">
        <f t="shared" si="42"/>
        <v>#NAME?</v>
      </c>
    </row>
    <row r="385" spans="1:11" hidden="1">
      <c r="A385" s="355">
        <v>2015</v>
      </c>
      <c r="B385" s="355" t="s">
        <v>19</v>
      </c>
      <c r="C385" s="355" t="s">
        <v>67</v>
      </c>
      <c r="D385" s="355" t="e">
        <f t="shared" si="43"/>
        <v>#NAME?</v>
      </c>
      <c r="E385" s="356">
        <v>2917.1284302906242</v>
      </c>
      <c r="F385" s="357">
        <v>7467.860483870968</v>
      </c>
      <c r="G385" s="355" t="e">
        <f t="shared" si="39"/>
        <v>#NAME?</v>
      </c>
      <c r="H385" s="351" t="e">
        <f t="shared" si="38"/>
        <v>#NAME?</v>
      </c>
      <c r="I385" s="355" t="e">
        <f t="shared" si="40"/>
        <v>#NAME?</v>
      </c>
      <c r="J385" s="355" t="e">
        <f t="shared" si="41"/>
        <v>#NAME?</v>
      </c>
      <c r="K385" s="358" t="e">
        <f t="shared" si="42"/>
        <v>#NAME?</v>
      </c>
    </row>
    <row r="386" spans="1:11" hidden="1">
      <c r="A386" s="351">
        <v>2015</v>
      </c>
      <c r="B386" s="351" t="s">
        <v>19</v>
      </c>
      <c r="C386" s="351" t="s">
        <v>61</v>
      </c>
      <c r="D386" s="351" t="e">
        <f t="shared" si="43"/>
        <v>#NAME?</v>
      </c>
      <c r="E386" s="352">
        <v>8176.2904187534032</v>
      </c>
      <c r="F386" s="353">
        <v>27775.113548387104</v>
      </c>
      <c r="G386" s="351" t="e">
        <f t="shared" si="39"/>
        <v>#NAME?</v>
      </c>
      <c r="H386" s="351" t="e">
        <f t="shared" ref="H386:H449" si="44">CONCATENATE(A386,B386,G386)</f>
        <v>#NAME?</v>
      </c>
      <c r="I386" s="351" t="e">
        <f t="shared" si="40"/>
        <v>#NAME?</v>
      </c>
      <c r="J386" s="351" t="e">
        <f t="shared" si="41"/>
        <v>#NAME?</v>
      </c>
      <c r="K386" s="359" t="e">
        <f t="shared" si="42"/>
        <v>#NAME?</v>
      </c>
    </row>
    <row r="387" spans="1:11" hidden="1">
      <c r="A387" s="355">
        <v>2015</v>
      </c>
      <c r="B387" s="355" t="s">
        <v>19</v>
      </c>
      <c r="C387" s="355" t="s">
        <v>64</v>
      </c>
      <c r="D387" s="355" t="e">
        <f t="shared" si="43"/>
        <v>#NAME?</v>
      </c>
      <c r="E387" s="356">
        <v>1752.8735640442501</v>
      </c>
      <c r="F387" s="357">
        <v>6827.0058064516124</v>
      </c>
      <c r="G387" s="355" t="e">
        <f t="shared" si="39"/>
        <v>#NAME?</v>
      </c>
      <c r="H387" s="351" t="e">
        <f t="shared" si="44"/>
        <v>#NAME?</v>
      </c>
      <c r="I387" s="355" t="e">
        <f t="shared" si="40"/>
        <v>#NAME?</v>
      </c>
      <c r="J387" s="355" t="e">
        <f t="shared" si="41"/>
        <v>#NAME?</v>
      </c>
      <c r="K387" s="358" t="e">
        <f t="shared" si="42"/>
        <v>#NAME?</v>
      </c>
    </row>
    <row r="388" spans="1:11" hidden="1">
      <c r="A388" s="351">
        <v>2015</v>
      </c>
      <c r="B388" s="351" t="s">
        <v>19</v>
      </c>
      <c r="C388" s="351" t="s">
        <v>65</v>
      </c>
      <c r="D388" s="351" t="e">
        <f t="shared" si="43"/>
        <v>#NAME?</v>
      </c>
      <c r="E388" s="352">
        <v>6391.400974026129</v>
      </c>
      <c r="F388" s="353">
        <v>24907.847161290323</v>
      </c>
      <c r="G388" s="351" t="e">
        <f t="shared" si="39"/>
        <v>#NAME?</v>
      </c>
      <c r="H388" s="351" t="e">
        <f t="shared" si="44"/>
        <v>#NAME?</v>
      </c>
      <c r="I388" s="351" t="e">
        <f t="shared" si="40"/>
        <v>#NAME?</v>
      </c>
      <c r="J388" s="351" t="e">
        <f t="shared" si="41"/>
        <v>#NAME?</v>
      </c>
      <c r="K388" s="359" t="e">
        <f t="shared" si="42"/>
        <v>#NAME?</v>
      </c>
    </row>
    <row r="389" spans="1:11" hidden="1">
      <c r="A389" s="355">
        <v>2015</v>
      </c>
      <c r="B389" s="355" t="s">
        <v>19</v>
      </c>
      <c r="C389" s="355" t="s">
        <v>63</v>
      </c>
      <c r="D389" s="355" t="e">
        <f t="shared" si="43"/>
        <v>#NAME?</v>
      </c>
      <c r="E389" s="356">
        <v>0</v>
      </c>
      <c r="F389" s="357">
        <v>0</v>
      </c>
      <c r="G389" s="355" t="e">
        <f t="shared" si="39"/>
        <v>#NAME?</v>
      </c>
      <c r="H389" s="351" t="e">
        <f t="shared" si="44"/>
        <v>#NAME?</v>
      </c>
      <c r="I389" s="355" t="e">
        <f t="shared" si="40"/>
        <v>#NAME?</v>
      </c>
      <c r="J389" s="355" t="e">
        <f t="shared" si="41"/>
        <v>#NAME?</v>
      </c>
      <c r="K389" s="358" t="e">
        <f t="shared" si="42"/>
        <v>#NAME?</v>
      </c>
    </row>
    <row r="390" spans="1:11" hidden="1">
      <c r="A390" s="351">
        <v>2015</v>
      </c>
      <c r="B390" s="351" t="s">
        <v>19</v>
      </c>
      <c r="C390" s="351" t="s">
        <v>62</v>
      </c>
      <c r="D390" s="351" t="e">
        <f t="shared" si="43"/>
        <v>#NAME?</v>
      </c>
      <c r="E390" s="352">
        <v>9626.7441169959511</v>
      </c>
      <c r="F390" s="353">
        <v>15208.703387096775</v>
      </c>
      <c r="G390" s="351" t="e">
        <f t="shared" si="39"/>
        <v>#NAME?</v>
      </c>
      <c r="H390" s="351" t="e">
        <f t="shared" si="44"/>
        <v>#NAME?</v>
      </c>
      <c r="I390" s="351" t="e">
        <f t="shared" si="40"/>
        <v>#NAME?</v>
      </c>
      <c r="J390" s="351" t="e">
        <f t="shared" si="41"/>
        <v>#NAME?</v>
      </c>
      <c r="K390" s="359" t="e">
        <f t="shared" si="42"/>
        <v>#NAME?</v>
      </c>
    </row>
    <row r="391" spans="1:11" hidden="1">
      <c r="A391" s="355">
        <v>2015</v>
      </c>
      <c r="B391" s="355" t="s">
        <v>19</v>
      </c>
      <c r="C391" s="355" t="s">
        <v>15</v>
      </c>
      <c r="D391" s="355" t="e">
        <f t="shared" si="43"/>
        <v>#NAME?</v>
      </c>
      <c r="E391" s="356">
        <v>5206.970119101612</v>
      </c>
      <c r="F391" s="357">
        <v>11481.387096774193</v>
      </c>
      <c r="G391" s="355" t="e">
        <f t="shared" si="39"/>
        <v>#NAME?</v>
      </c>
      <c r="H391" s="351" t="e">
        <f t="shared" si="44"/>
        <v>#NAME?</v>
      </c>
      <c r="I391" s="355" t="e">
        <f t="shared" si="40"/>
        <v>#NAME?</v>
      </c>
      <c r="J391" s="355" t="e">
        <f t="shared" si="41"/>
        <v>#NAME?</v>
      </c>
      <c r="K391" s="358" t="e">
        <f t="shared" si="42"/>
        <v>#NAME?</v>
      </c>
    </row>
    <row r="392" spans="1:11" hidden="1">
      <c r="A392" s="351">
        <v>2015</v>
      </c>
      <c r="B392" s="351" t="s">
        <v>19</v>
      </c>
      <c r="C392" s="351" t="s">
        <v>79</v>
      </c>
      <c r="D392" s="351" t="e">
        <f t="shared" si="43"/>
        <v>#NAME?</v>
      </c>
      <c r="E392" s="352">
        <v>269.03124707784997</v>
      </c>
      <c r="F392" s="353">
        <v>985.5579677419355</v>
      </c>
      <c r="G392" s="351" t="e">
        <f t="shared" si="39"/>
        <v>#NAME?</v>
      </c>
      <c r="H392" s="351" t="e">
        <f t="shared" si="44"/>
        <v>#NAME?</v>
      </c>
      <c r="I392" s="351" t="e">
        <f t="shared" si="40"/>
        <v>#NAME?</v>
      </c>
      <c r="J392" s="351" t="e">
        <f t="shared" si="41"/>
        <v>#NAME?</v>
      </c>
      <c r="K392" s="359" t="e">
        <f t="shared" si="42"/>
        <v>#NAME?</v>
      </c>
    </row>
    <row r="393" spans="1:11" hidden="1">
      <c r="A393" s="355">
        <v>2015</v>
      </c>
      <c r="B393" s="355" t="s">
        <v>19</v>
      </c>
      <c r="C393" s="355" t="s">
        <v>56</v>
      </c>
      <c r="D393" s="355" t="e">
        <f t="shared" si="43"/>
        <v>#NAME?</v>
      </c>
      <c r="E393" s="356">
        <v>13307.584221322582</v>
      </c>
      <c r="F393" s="357">
        <v>316582.85412903229</v>
      </c>
      <c r="G393" s="355" t="e">
        <f t="shared" si="39"/>
        <v>#NAME?</v>
      </c>
      <c r="H393" s="351" t="e">
        <f t="shared" si="44"/>
        <v>#NAME?</v>
      </c>
      <c r="I393" s="355" t="e">
        <f t="shared" si="40"/>
        <v>#NAME?</v>
      </c>
      <c r="J393" s="355" t="e">
        <f t="shared" si="41"/>
        <v>#NAME?</v>
      </c>
      <c r="K393" s="358" t="e">
        <f t="shared" si="42"/>
        <v>#NAME?</v>
      </c>
    </row>
    <row r="394" spans="1:11" hidden="1">
      <c r="A394" s="351">
        <v>2015</v>
      </c>
      <c r="B394" s="351" t="s">
        <v>19</v>
      </c>
      <c r="C394" s="351" t="s">
        <v>57</v>
      </c>
      <c r="D394" s="351" t="e">
        <f t="shared" si="43"/>
        <v>#NAME?</v>
      </c>
      <c r="E394" s="352">
        <v>133277.26708672053</v>
      </c>
      <c r="F394" s="353">
        <v>359690.72722580645</v>
      </c>
      <c r="G394" s="351" t="e">
        <f t="shared" si="39"/>
        <v>#NAME?</v>
      </c>
      <c r="H394" s="351" t="e">
        <f t="shared" si="44"/>
        <v>#NAME?</v>
      </c>
      <c r="I394" s="351" t="e">
        <f t="shared" si="40"/>
        <v>#NAME?</v>
      </c>
      <c r="J394" s="351" t="e">
        <f t="shared" si="41"/>
        <v>#NAME?</v>
      </c>
      <c r="K394" s="359" t="e">
        <f t="shared" si="42"/>
        <v>#NAME?</v>
      </c>
    </row>
    <row r="395" spans="1:11" hidden="1">
      <c r="A395" s="355">
        <v>2015</v>
      </c>
      <c r="B395" s="355" t="s">
        <v>19</v>
      </c>
      <c r="C395" s="355" t="s">
        <v>59</v>
      </c>
      <c r="D395" s="355" t="e">
        <f t="shared" si="43"/>
        <v>#NAME?</v>
      </c>
      <c r="E395" s="356">
        <v>519.53908951612902</v>
      </c>
      <c r="F395" s="357">
        <v>6114.8578709677422</v>
      </c>
      <c r="G395" s="355" t="e">
        <f t="shared" si="39"/>
        <v>#NAME?</v>
      </c>
      <c r="H395" s="351" t="e">
        <f t="shared" si="44"/>
        <v>#NAME?</v>
      </c>
      <c r="I395" s="355" t="e">
        <f t="shared" si="40"/>
        <v>#NAME?</v>
      </c>
      <c r="J395" s="355" t="e">
        <f t="shared" si="41"/>
        <v>#NAME?</v>
      </c>
      <c r="K395" s="358" t="e">
        <f t="shared" si="42"/>
        <v>#NAME?</v>
      </c>
    </row>
    <row r="396" spans="1:11" hidden="1">
      <c r="A396" s="351">
        <v>2015</v>
      </c>
      <c r="B396" s="351" t="s">
        <v>20</v>
      </c>
      <c r="C396" s="351" t="s">
        <v>58</v>
      </c>
      <c r="D396" s="351" t="e">
        <f t="shared" si="43"/>
        <v>#NAME?</v>
      </c>
      <c r="E396" s="352">
        <v>1660.2671772199999</v>
      </c>
      <c r="F396" s="353">
        <v>10333.254000000001</v>
      </c>
      <c r="G396" s="351" t="e">
        <f t="shared" si="39"/>
        <v>#NAME?</v>
      </c>
      <c r="H396" s="351" t="e">
        <f t="shared" si="44"/>
        <v>#NAME?</v>
      </c>
      <c r="I396" s="351" t="e">
        <f t="shared" si="40"/>
        <v>#NAME?</v>
      </c>
      <c r="J396" s="351" t="e">
        <f t="shared" si="41"/>
        <v>#NAME?</v>
      </c>
      <c r="K396" s="359" t="e">
        <f t="shared" si="42"/>
        <v>#NAME?</v>
      </c>
    </row>
    <row r="397" spans="1:11" hidden="1">
      <c r="A397" s="355">
        <v>2015</v>
      </c>
      <c r="B397" s="355" t="s">
        <v>20</v>
      </c>
      <c r="C397" s="355" t="s">
        <v>60</v>
      </c>
      <c r="D397" s="355" t="e">
        <f t="shared" si="43"/>
        <v>#NAME?</v>
      </c>
      <c r="E397" s="356">
        <v>2850.9249526637</v>
      </c>
      <c r="F397" s="357">
        <v>11277.560000000001</v>
      </c>
      <c r="G397" s="355" t="e">
        <f t="shared" si="39"/>
        <v>#NAME?</v>
      </c>
      <c r="H397" s="351" t="e">
        <f t="shared" si="44"/>
        <v>#NAME?</v>
      </c>
      <c r="I397" s="355" t="e">
        <f t="shared" si="40"/>
        <v>#NAME?</v>
      </c>
      <c r="J397" s="355" t="e">
        <f t="shared" si="41"/>
        <v>#NAME?</v>
      </c>
      <c r="K397" s="358" t="e">
        <f t="shared" si="42"/>
        <v>#NAME?</v>
      </c>
    </row>
    <row r="398" spans="1:11" hidden="1">
      <c r="A398" s="351">
        <v>2015</v>
      </c>
      <c r="B398" s="351" t="s">
        <v>20</v>
      </c>
      <c r="C398" s="351" t="s">
        <v>66</v>
      </c>
      <c r="D398" s="351" t="e">
        <f t="shared" si="43"/>
        <v>#NAME?</v>
      </c>
      <c r="E398" s="352">
        <v>671.1013122103999</v>
      </c>
      <c r="F398" s="353">
        <v>2784.3999999999996</v>
      </c>
      <c r="G398" s="351" t="e">
        <f t="shared" si="39"/>
        <v>#NAME?</v>
      </c>
      <c r="H398" s="351" t="e">
        <f t="shared" si="44"/>
        <v>#NAME?</v>
      </c>
      <c r="I398" s="351" t="e">
        <f t="shared" si="40"/>
        <v>#NAME?</v>
      </c>
      <c r="J398" s="351" t="e">
        <f t="shared" si="41"/>
        <v>#NAME?</v>
      </c>
      <c r="K398" s="359" t="e">
        <f t="shared" si="42"/>
        <v>#NAME?</v>
      </c>
    </row>
    <row r="399" spans="1:11" hidden="1">
      <c r="A399" s="355">
        <v>2015</v>
      </c>
      <c r="B399" s="355" t="s">
        <v>20</v>
      </c>
      <c r="C399" s="355" t="s">
        <v>67</v>
      </c>
      <c r="D399" s="355" t="e">
        <f t="shared" si="43"/>
        <v>#NAME?</v>
      </c>
      <c r="E399" s="356">
        <v>1726.4289490428</v>
      </c>
      <c r="F399" s="357">
        <v>5721.14</v>
      </c>
      <c r="G399" s="355" t="e">
        <f t="shared" si="39"/>
        <v>#NAME?</v>
      </c>
      <c r="H399" s="351" t="e">
        <f t="shared" si="44"/>
        <v>#NAME?</v>
      </c>
      <c r="I399" s="355" t="e">
        <f t="shared" si="40"/>
        <v>#NAME?</v>
      </c>
      <c r="J399" s="355" t="e">
        <f t="shared" si="41"/>
        <v>#NAME?</v>
      </c>
      <c r="K399" s="358" t="e">
        <f t="shared" si="42"/>
        <v>#NAME?</v>
      </c>
    </row>
    <row r="400" spans="1:11" hidden="1">
      <c r="A400" s="351">
        <v>2015</v>
      </c>
      <c r="B400" s="351" t="s">
        <v>20</v>
      </c>
      <c r="C400" s="351" t="s">
        <v>61</v>
      </c>
      <c r="D400" s="351" t="e">
        <f t="shared" si="43"/>
        <v>#NAME?</v>
      </c>
      <c r="E400" s="352">
        <v>1417.124288124</v>
      </c>
      <c r="F400" s="353">
        <v>5313.6</v>
      </c>
      <c r="G400" s="351" t="e">
        <f t="shared" si="39"/>
        <v>#NAME?</v>
      </c>
      <c r="H400" s="351" t="e">
        <f t="shared" si="44"/>
        <v>#NAME?</v>
      </c>
      <c r="I400" s="351" t="e">
        <f t="shared" si="40"/>
        <v>#NAME?</v>
      </c>
      <c r="J400" s="351" t="e">
        <f t="shared" si="41"/>
        <v>#NAME?</v>
      </c>
      <c r="K400" s="359" t="e">
        <f t="shared" si="42"/>
        <v>#NAME?</v>
      </c>
    </row>
    <row r="401" spans="1:11" hidden="1">
      <c r="A401" s="355">
        <v>2015</v>
      </c>
      <c r="B401" s="355" t="s">
        <v>20</v>
      </c>
      <c r="C401" s="355" t="s">
        <v>64</v>
      </c>
      <c r="D401" s="355" t="e">
        <f t="shared" si="43"/>
        <v>#NAME?</v>
      </c>
      <c r="E401" s="356">
        <v>1228.8300036354999</v>
      </c>
      <c r="F401" s="357">
        <v>5103.3500000000004</v>
      </c>
      <c r="G401" s="355" t="e">
        <f t="shared" si="39"/>
        <v>#NAME?</v>
      </c>
      <c r="H401" s="351" t="e">
        <f t="shared" si="44"/>
        <v>#NAME?</v>
      </c>
      <c r="I401" s="355" t="e">
        <f t="shared" si="40"/>
        <v>#NAME?</v>
      </c>
      <c r="J401" s="355" t="e">
        <f t="shared" si="41"/>
        <v>#NAME?</v>
      </c>
      <c r="K401" s="358" t="e">
        <f t="shared" si="42"/>
        <v>#NAME?</v>
      </c>
    </row>
    <row r="402" spans="1:11" hidden="1">
      <c r="A402" s="351">
        <v>2015</v>
      </c>
      <c r="B402" s="351" t="s">
        <v>20</v>
      </c>
      <c r="C402" s="351" t="s">
        <v>65</v>
      </c>
      <c r="D402" s="351" t="e">
        <f t="shared" si="43"/>
        <v>#NAME?</v>
      </c>
      <c r="E402" s="352">
        <v>18585.298389000003</v>
      </c>
      <c r="F402" s="353">
        <v>62918.902000000002</v>
      </c>
      <c r="G402" s="351" t="e">
        <f t="shared" si="39"/>
        <v>#NAME?</v>
      </c>
      <c r="H402" s="351" t="e">
        <f t="shared" si="44"/>
        <v>#NAME?</v>
      </c>
      <c r="I402" s="351" t="e">
        <f t="shared" si="40"/>
        <v>#NAME?</v>
      </c>
      <c r="J402" s="351" t="e">
        <f t="shared" si="41"/>
        <v>#NAME?</v>
      </c>
      <c r="K402" s="359" t="e">
        <f t="shared" si="42"/>
        <v>#NAME?</v>
      </c>
    </row>
    <row r="403" spans="1:11" hidden="1">
      <c r="A403" s="355">
        <v>2015</v>
      </c>
      <c r="B403" s="355" t="s">
        <v>20</v>
      </c>
      <c r="C403" s="355" t="s">
        <v>63</v>
      </c>
      <c r="D403" s="355" t="e">
        <f t="shared" si="43"/>
        <v>#NAME?</v>
      </c>
      <c r="E403" s="356">
        <v>9549.6374812087015</v>
      </c>
      <c r="F403" s="357">
        <v>12319.500000000002</v>
      </c>
      <c r="G403" s="355" t="e">
        <f t="shared" si="39"/>
        <v>#NAME?</v>
      </c>
      <c r="H403" s="351" t="e">
        <f t="shared" si="44"/>
        <v>#NAME?</v>
      </c>
      <c r="I403" s="355" t="e">
        <f t="shared" si="40"/>
        <v>#NAME?</v>
      </c>
      <c r="J403" s="355" t="e">
        <f t="shared" si="41"/>
        <v>#NAME?</v>
      </c>
      <c r="K403" s="358" t="e">
        <f t="shared" si="42"/>
        <v>#NAME?</v>
      </c>
    </row>
    <row r="404" spans="1:11" hidden="1">
      <c r="A404" s="351">
        <v>2015</v>
      </c>
      <c r="B404" s="351" t="s">
        <v>20</v>
      </c>
      <c r="C404" s="351" t="s">
        <v>62</v>
      </c>
      <c r="D404" s="351" t="e">
        <f t="shared" si="43"/>
        <v>#NAME?</v>
      </c>
      <c r="E404" s="352">
        <v>7557.3784360199998</v>
      </c>
      <c r="F404" s="353">
        <v>15126.662000000002</v>
      </c>
      <c r="G404" s="351" t="e">
        <f t="shared" si="39"/>
        <v>#NAME?</v>
      </c>
      <c r="H404" s="351" t="e">
        <f t="shared" si="44"/>
        <v>#NAME?</v>
      </c>
      <c r="I404" s="351" t="e">
        <f t="shared" si="40"/>
        <v>#NAME?</v>
      </c>
      <c r="J404" s="351" t="e">
        <f t="shared" si="41"/>
        <v>#NAME?</v>
      </c>
      <c r="K404" s="359" t="e">
        <f t="shared" si="42"/>
        <v>#NAME?</v>
      </c>
    </row>
    <row r="405" spans="1:11" hidden="1">
      <c r="A405" s="355">
        <v>2015</v>
      </c>
      <c r="B405" s="355" t="s">
        <v>20</v>
      </c>
      <c r="C405" s="355" t="s">
        <v>15</v>
      </c>
      <c r="D405" s="355" t="e">
        <f t="shared" si="43"/>
        <v>#NAME?</v>
      </c>
      <c r="E405" s="356">
        <v>7127.4400326205996</v>
      </c>
      <c r="F405" s="357">
        <v>11254.1</v>
      </c>
      <c r="G405" s="355" t="e">
        <f t="shared" si="39"/>
        <v>#NAME?</v>
      </c>
      <c r="H405" s="351" t="e">
        <f t="shared" si="44"/>
        <v>#NAME?</v>
      </c>
      <c r="I405" s="355" t="e">
        <f t="shared" si="40"/>
        <v>#NAME?</v>
      </c>
      <c r="J405" s="355" t="e">
        <f t="shared" si="41"/>
        <v>#NAME?</v>
      </c>
      <c r="K405" s="358" t="e">
        <f t="shared" si="42"/>
        <v>#NAME?</v>
      </c>
    </row>
    <row r="406" spans="1:11" hidden="1">
      <c r="A406" s="351">
        <v>2015</v>
      </c>
      <c r="B406" s="351" t="s">
        <v>20</v>
      </c>
      <c r="C406" s="351" t="s">
        <v>79</v>
      </c>
      <c r="D406" s="351" t="e">
        <f t="shared" si="43"/>
        <v>#NAME?</v>
      </c>
      <c r="E406" s="352">
        <v>226.2409099029</v>
      </c>
      <c r="F406" s="353">
        <v>920.53700000000003</v>
      </c>
      <c r="G406" s="351" t="e">
        <f t="shared" si="39"/>
        <v>#NAME?</v>
      </c>
      <c r="H406" s="351" t="e">
        <f t="shared" si="44"/>
        <v>#NAME?</v>
      </c>
      <c r="I406" s="351" t="e">
        <f t="shared" si="40"/>
        <v>#NAME?</v>
      </c>
      <c r="J406" s="351" t="e">
        <f t="shared" si="41"/>
        <v>#NAME?</v>
      </c>
      <c r="K406" s="359" t="e">
        <f t="shared" si="42"/>
        <v>#NAME?</v>
      </c>
    </row>
    <row r="407" spans="1:11" hidden="1">
      <c r="A407" s="355">
        <v>2015</v>
      </c>
      <c r="B407" s="355" t="s">
        <v>20</v>
      </c>
      <c r="C407" s="355" t="s">
        <v>56</v>
      </c>
      <c r="D407" s="355" t="e">
        <f t="shared" si="43"/>
        <v>#NAME?</v>
      </c>
      <c r="E407" s="356">
        <v>12553.43225</v>
      </c>
      <c r="F407" s="357">
        <v>315856.21500000003</v>
      </c>
      <c r="G407" s="355" t="e">
        <f t="shared" si="39"/>
        <v>#NAME?</v>
      </c>
      <c r="H407" s="351" t="e">
        <f t="shared" si="44"/>
        <v>#NAME?</v>
      </c>
      <c r="I407" s="355" t="e">
        <f t="shared" si="40"/>
        <v>#NAME?</v>
      </c>
      <c r="J407" s="355" t="e">
        <f t="shared" si="41"/>
        <v>#NAME?</v>
      </c>
      <c r="K407" s="358" t="e">
        <f t="shared" si="42"/>
        <v>#NAME?</v>
      </c>
    </row>
    <row r="408" spans="1:11" hidden="1">
      <c r="A408" s="351">
        <v>2015</v>
      </c>
      <c r="B408" s="351" t="s">
        <v>20</v>
      </c>
      <c r="C408" s="351" t="s">
        <v>57</v>
      </c>
      <c r="D408" s="351" t="e">
        <f t="shared" si="43"/>
        <v>#NAME?</v>
      </c>
      <c r="E408" s="352">
        <v>120262.7541520136</v>
      </c>
      <c r="F408" s="353">
        <v>358848.27999999997</v>
      </c>
      <c r="G408" s="351" t="e">
        <f t="shared" si="39"/>
        <v>#NAME?</v>
      </c>
      <c r="H408" s="351" t="e">
        <f t="shared" si="44"/>
        <v>#NAME?</v>
      </c>
      <c r="I408" s="351" t="e">
        <f t="shared" si="40"/>
        <v>#NAME?</v>
      </c>
      <c r="J408" s="351" t="e">
        <f t="shared" si="41"/>
        <v>#NAME?</v>
      </c>
      <c r="K408" s="359" t="e">
        <f t="shared" si="42"/>
        <v>#NAME?</v>
      </c>
    </row>
    <row r="409" spans="1:11" hidden="1">
      <c r="A409" s="355">
        <v>2015</v>
      </c>
      <c r="B409" s="355" t="s">
        <v>20</v>
      </c>
      <c r="C409" s="355" t="s">
        <v>59</v>
      </c>
      <c r="D409" s="355" t="e">
        <f t="shared" si="43"/>
        <v>#NAME?</v>
      </c>
      <c r="E409" s="356">
        <v>556.253376</v>
      </c>
      <c r="F409" s="357">
        <v>5772.7370000000001</v>
      </c>
      <c r="G409" s="355" t="e">
        <f t="shared" si="39"/>
        <v>#NAME?</v>
      </c>
      <c r="H409" s="351" t="e">
        <f t="shared" si="44"/>
        <v>#NAME?</v>
      </c>
      <c r="I409" s="355" t="e">
        <f t="shared" si="40"/>
        <v>#NAME?</v>
      </c>
      <c r="J409" s="355" t="e">
        <f t="shared" si="41"/>
        <v>#NAME?</v>
      </c>
      <c r="K409" s="358" t="e">
        <f t="shared" si="42"/>
        <v>#NAME?</v>
      </c>
    </row>
    <row r="410" spans="1:11" hidden="1">
      <c r="A410" s="351">
        <v>2014</v>
      </c>
      <c r="B410" s="351" t="s">
        <v>21</v>
      </c>
      <c r="C410" s="351" t="s">
        <v>58</v>
      </c>
      <c r="D410" s="351" t="e">
        <f t="shared" si="43"/>
        <v>#NAME?</v>
      </c>
      <c r="E410" s="352">
        <v>2785.2919767879998</v>
      </c>
      <c r="F410" s="353">
        <v>17799.916000000001</v>
      </c>
      <c r="G410" s="351" t="e">
        <f t="shared" si="39"/>
        <v>#NAME?</v>
      </c>
      <c r="H410" s="351" t="e">
        <f t="shared" si="44"/>
        <v>#NAME?</v>
      </c>
      <c r="I410" s="351" t="e">
        <f t="shared" si="40"/>
        <v>#NAME?</v>
      </c>
      <c r="J410" s="351" t="e">
        <f t="shared" si="41"/>
        <v>#NAME?</v>
      </c>
      <c r="K410" s="359" t="e">
        <f t="shared" si="42"/>
        <v>#NAME?</v>
      </c>
    </row>
    <row r="411" spans="1:11" hidden="1">
      <c r="A411" s="355">
        <v>2014</v>
      </c>
      <c r="B411" s="355" t="s">
        <v>21</v>
      </c>
      <c r="C411" s="355" t="s">
        <v>60</v>
      </c>
      <c r="D411" s="355" t="e">
        <f t="shared" si="43"/>
        <v>#NAME?</v>
      </c>
      <c r="E411" s="356">
        <v>5860.4264316772014</v>
      </c>
      <c r="F411" s="357">
        <v>24438.17</v>
      </c>
      <c r="G411" s="355" t="e">
        <f t="shared" si="39"/>
        <v>#NAME?</v>
      </c>
      <c r="H411" s="351" t="e">
        <f t="shared" si="44"/>
        <v>#NAME?</v>
      </c>
      <c r="I411" s="355" t="e">
        <f t="shared" si="40"/>
        <v>#NAME?</v>
      </c>
      <c r="J411" s="355" t="e">
        <f t="shared" si="41"/>
        <v>#NAME?</v>
      </c>
      <c r="K411" s="358" t="e">
        <f t="shared" si="42"/>
        <v>#NAME?</v>
      </c>
    </row>
    <row r="412" spans="1:11" hidden="1">
      <c r="A412" s="351">
        <v>2014</v>
      </c>
      <c r="B412" s="351" t="s">
        <v>21</v>
      </c>
      <c r="C412" s="351" t="s">
        <v>66</v>
      </c>
      <c r="D412" s="351" t="e">
        <f t="shared" si="43"/>
        <v>#NAME?</v>
      </c>
      <c r="E412" s="352">
        <v>415.14795435880001</v>
      </c>
      <c r="F412" s="353">
        <v>1795.9359999999999</v>
      </c>
      <c r="G412" s="351" t="e">
        <f t="shared" si="39"/>
        <v>#NAME?</v>
      </c>
      <c r="H412" s="351" t="e">
        <f t="shared" si="44"/>
        <v>#NAME?</v>
      </c>
      <c r="I412" s="351" t="e">
        <f t="shared" si="40"/>
        <v>#NAME?</v>
      </c>
      <c r="J412" s="351" t="e">
        <f t="shared" si="41"/>
        <v>#NAME?</v>
      </c>
      <c r="K412" s="359" t="e">
        <f t="shared" si="42"/>
        <v>#NAME?</v>
      </c>
    </row>
    <row r="413" spans="1:11" hidden="1">
      <c r="A413" s="355">
        <v>2014</v>
      </c>
      <c r="B413" s="355" t="s">
        <v>21</v>
      </c>
      <c r="C413" s="355" t="s">
        <v>67</v>
      </c>
      <c r="D413" s="355" t="e">
        <f t="shared" si="43"/>
        <v>#NAME?</v>
      </c>
      <c r="E413" s="356">
        <v>2965.5927098033999</v>
      </c>
      <c r="F413" s="357">
        <v>10460.634</v>
      </c>
      <c r="G413" s="355" t="e">
        <f t="shared" si="39"/>
        <v>#NAME?</v>
      </c>
      <c r="H413" s="351" t="e">
        <f t="shared" si="44"/>
        <v>#NAME?</v>
      </c>
      <c r="I413" s="355" t="e">
        <f t="shared" si="40"/>
        <v>#NAME?</v>
      </c>
      <c r="J413" s="355" t="e">
        <f t="shared" si="41"/>
        <v>#NAME?</v>
      </c>
      <c r="K413" s="358" t="e">
        <f t="shared" si="42"/>
        <v>#NAME?</v>
      </c>
    </row>
    <row r="414" spans="1:11" hidden="1">
      <c r="A414" s="351">
        <v>2014</v>
      </c>
      <c r="B414" s="351" t="s">
        <v>21</v>
      </c>
      <c r="C414" s="351" t="s">
        <v>61</v>
      </c>
      <c r="D414" s="351" t="e">
        <f t="shared" si="43"/>
        <v>#NAME?</v>
      </c>
      <c r="E414" s="352">
        <v>9353.0937887999989</v>
      </c>
      <c r="F414" s="353">
        <v>36511.539999999994</v>
      </c>
      <c r="G414" s="351" t="e">
        <f t="shared" si="39"/>
        <v>#NAME?</v>
      </c>
      <c r="H414" s="351" t="e">
        <f t="shared" si="44"/>
        <v>#NAME?</v>
      </c>
      <c r="I414" s="351" t="e">
        <f t="shared" si="40"/>
        <v>#NAME?</v>
      </c>
      <c r="J414" s="351" t="e">
        <f t="shared" si="41"/>
        <v>#NAME?</v>
      </c>
      <c r="K414" s="359" t="e">
        <f t="shared" si="42"/>
        <v>#NAME?</v>
      </c>
    </row>
    <row r="415" spans="1:11" hidden="1">
      <c r="A415" s="355">
        <v>2014</v>
      </c>
      <c r="B415" s="355" t="s">
        <v>21</v>
      </c>
      <c r="C415" s="355" t="s">
        <v>64</v>
      </c>
      <c r="D415" s="355" t="e">
        <f t="shared" si="43"/>
        <v>#NAME?</v>
      </c>
      <c r="E415" s="356">
        <v>1844.54149306</v>
      </c>
      <c r="F415" s="357">
        <v>7541.7000000000007</v>
      </c>
      <c r="G415" s="355" t="e">
        <f t="shared" si="39"/>
        <v>#NAME?</v>
      </c>
      <c r="H415" s="351" t="e">
        <f t="shared" si="44"/>
        <v>#NAME?</v>
      </c>
      <c r="I415" s="355" t="e">
        <f t="shared" si="40"/>
        <v>#NAME?</v>
      </c>
      <c r="J415" s="355" t="e">
        <f t="shared" si="41"/>
        <v>#NAME?</v>
      </c>
      <c r="K415" s="358" t="e">
        <f t="shared" si="42"/>
        <v>#NAME?</v>
      </c>
    </row>
    <row r="416" spans="1:11" hidden="1">
      <c r="A416" s="351">
        <v>2014</v>
      </c>
      <c r="B416" s="351" t="s">
        <v>21</v>
      </c>
      <c r="C416" s="351" t="s">
        <v>65</v>
      </c>
      <c r="D416" s="351" t="e">
        <f t="shared" si="43"/>
        <v>#NAME?</v>
      </c>
      <c r="E416" s="352">
        <v>13663.295897000002</v>
      </c>
      <c r="F416" s="353">
        <v>52968.670000000006</v>
      </c>
      <c r="G416" s="351" t="e">
        <f t="shared" si="39"/>
        <v>#NAME?</v>
      </c>
      <c r="H416" s="351" t="e">
        <f t="shared" si="44"/>
        <v>#NAME?</v>
      </c>
      <c r="I416" s="351" t="e">
        <f t="shared" si="40"/>
        <v>#NAME?</v>
      </c>
      <c r="J416" s="351" t="e">
        <f t="shared" si="41"/>
        <v>#NAME?</v>
      </c>
      <c r="K416" s="359" t="e">
        <f t="shared" si="42"/>
        <v>#NAME?</v>
      </c>
    </row>
    <row r="417" spans="1:11" hidden="1">
      <c r="A417" s="355">
        <v>2014</v>
      </c>
      <c r="B417" s="355" t="s">
        <v>21</v>
      </c>
      <c r="C417" s="355" t="s">
        <v>63</v>
      </c>
      <c r="D417" s="355" t="e">
        <f t="shared" si="43"/>
        <v>#NAME?</v>
      </c>
      <c r="E417" s="356">
        <v>1625.1226893929997</v>
      </c>
      <c r="F417" s="357">
        <v>2315.4</v>
      </c>
      <c r="G417" s="355" t="e">
        <f t="shared" ref="G417:G480" si="45">VLOOKUP(C417,Trans_Source,3,FALSE)</f>
        <v>#NAME?</v>
      </c>
      <c r="H417" s="351" t="e">
        <f t="shared" si="44"/>
        <v>#NAME?</v>
      </c>
      <c r="I417" s="355" t="e">
        <f t="shared" ref="I417:I480" si="46">IF(Trans_Pur_Tech&lt;&gt;"Imports","Domestic","Imports")</f>
        <v>#NAME?</v>
      </c>
      <c r="J417" s="355" t="e">
        <f t="shared" ref="J417:J480" si="47">VLOOKUP($C417,Trans_Source,4,FALSE)</f>
        <v>#NAME?</v>
      </c>
      <c r="K417" s="358" t="e">
        <f t="shared" ref="K417:K480" si="48">RIGHT(G417,2)</f>
        <v>#NAME?</v>
      </c>
    </row>
    <row r="418" spans="1:11" hidden="1">
      <c r="A418" s="351">
        <v>2014</v>
      </c>
      <c r="B418" s="351" t="s">
        <v>21</v>
      </c>
      <c r="C418" s="351" t="s">
        <v>62</v>
      </c>
      <c r="D418" s="351" t="e">
        <f t="shared" si="43"/>
        <v>#NAME?</v>
      </c>
      <c r="E418" s="352">
        <v>9299.5213922799994</v>
      </c>
      <c r="F418" s="353">
        <v>15392.871000000001</v>
      </c>
      <c r="G418" s="351" t="e">
        <f t="shared" si="45"/>
        <v>#NAME?</v>
      </c>
      <c r="H418" s="351" t="e">
        <f t="shared" si="44"/>
        <v>#NAME?</v>
      </c>
      <c r="I418" s="351" t="e">
        <f t="shared" si="46"/>
        <v>#NAME?</v>
      </c>
      <c r="J418" s="351" t="e">
        <f t="shared" si="47"/>
        <v>#NAME?</v>
      </c>
      <c r="K418" s="359" t="e">
        <f t="shared" si="48"/>
        <v>#NAME?</v>
      </c>
    </row>
    <row r="419" spans="1:11" hidden="1">
      <c r="A419" s="355">
        <v>2014</v>
      </c>
      <c r="B419" s="355" t="s">
        <v>21</v>
      </c>
      <c r="C419" s="355" t="s">
        <v>15</v>
      </c>
      <c r="D419" s="355" t="e">
        <f t="shared" si="43"/>
        <v>#NAME?</v>
      </c>
      <c r="E419" s="356">
        <v>6019.8731369603993</v>
      </c>
      <c r="F419" s="357">
        <v>9302.4</v>
      </c>
      <c r="G419" s="355" t="e">
        <f t="shared" si="45"/>
        <v>#NAME?</v>
      </c>
      <c r="H419" s="351" t="e">
        <f t="shared" si="44"/>
        <v>#NAME?</v>
      </c>
      <c r="I419" s="355" t="e">
        <f t="shared" si="46"/>
        <v>#NAME?</v>
      </c>
      <c r="J419" s="355" t="e">
        <f t="shared" si="47"/>
        <v>#NAME?</v>
      </c>
      <c r="K419" s="358" t="e">
        <f t="shared" si="48"/>
        <v>#NAME?</v>
      </c>
    </row>
    <row r="420" spans="1:11" hidden="1">
      <c r="A420" s="351">
        <v>2014</v>
      </c>
      <c r="B420" s="351" t="s">
        <v>21</v>
      </c>
      <c r="C420" s="351" t="s">
        <v>79</v>
      </c>
      <c r="D420" s="351" t="e">
        <f t="shared" si="43"/>
        <v>#NAME?</v>
      </c>
      <c r="E420" s="352">
        <v>226.71634168079999</v>
      </c>
      <c r="F420" s="353">
        <v>963.7170000000001</v>
      </c>
      <c r="G420" s="351" t="e">
        <f t="shared" si="45"/>
        <v>#NAME?</v>
      </c>
      <c r="H420" s="351" t="e">
        <f t="shared" si="44"/>
        <v>#NAME?</v>
      </c>
      <c r="I420" s="351" t="e">
        <f t="shared" si="46"/>
        <v>#NAME?</v>
      </c>
      <c r="J420" s="351" t="e">
        <f t="shared" si="47"/>
        <v>#NAME?</v>
      </c>
      <c r="K420" s="359" t="e">
        <f t="shared" si="48"/>
        <v>#NAME?</v>
      </c>
    </row>
    <row r="421" spans="1:11" hidden="1">
      <c r="A421" s="355">
        <v>2014</v>
      </c>
      <c r="B421" s="355" t="s">
        <v>21</v>
      </c>
      <c r="C421" s="355" t="s">
        <v>56</v>
      </c>
      <c r="D421" s="355" t="e">
        <f t="shared" si="43"/>
        <v>#NAME?</v>
      </c>
      <c r="E421" s="356">
        <v>9046.0078250000006</v>
      </c>
      <c r="F421" s="357">
        <v>288160</v>
      </c>
      <c r="G421" s="355" t="e">
        <f t="shared" si="45"/>
        <v>#NAME?</v>
      </c>
      <c r="H421" s="351" t="e">
        <f t="shared" si="44"/>
        <v>#NAME?</v>
      </c>
      <c r="I421" s="355" t="e">
        <f t="shared" si="46"/>
        <v>#NAME?</v>
      </c>
      <c r="J421" s="355" t="e">
        <f t="shared" si="47"/>
        <v>#NAME?</v>
      </c>
      <c r="K421" s="358" t="e">
        <f t="shared" si="48"/>
        <v>#NAME?</v>
      </c>
    </row>
    <row r="422" spans="1:11" hidden="1">
      <c r="A422" s="351">
        <v>2014</v>
      </c>
      <c r="B422" s="351" t="s">
        <v>21</v>
      </c>
      <c r="C422" s="351" t="s">
        <v>57</v>
      </c>
      <c r="D422" s="351" t="e">
        <f t="shared" si="43"/>
        <v>#NAME?</v>
      </c>
      <c r="E422" s="352">
        <v>106765.9136883554</v>
      </c>
      <c r="F422" s="353">
        <v>330236.86719999998</v>
      </c>
      <c r="G422" s="351" t="e">
        <f t="shared" si="45"/>
        <v>#NAME?</v>
      </c>
      <c r="H422" s="351" t="e">
        <f t="shared" si="44"/>
        <v>#NAME?</v>
      </c>
      <c r="I422" s="351" t="e">
        <f t="shared" si="46"/>
        <v>#NAME?</v>
      </c>
      <c r="J422" s="351" t="e">
        <f t="shared" si="47"/>
        <v>#NAME?</v>
      </c>
      <c r="K422" s="359" t="e">
        <f t="shared" si="48"/>
        <v>#NAME?</v>
      </c>
    </row>
    <row r="423" spans="1:11" hidden="1">
      <c r="A423" s="355">
        <v>2014</v>
      </c>
      <c r="B423" s="355" t="s">
        <v>21</v>
      </c>
      <c r="C423" s="355" t="s">
        <v>59</v>
      </c>
      <c r="D423" s="355" t="e">
        <f t="shared" si="43"/>
        <v>#NAME?</v>
      </c>
      <c r="E423" s="356">
        <v>575.55157499999996</v>
      </c>
      <c r="F423" s="357">
        <v>6683.866</v>
      </c>
      <c r="G423" s="355" t="e">
        <f t="shared" si="45"/>
        <v>#NAME?</v>
      </c>
      <c r="H423" s="351" t="e">
        <f t="shared" si="44"/>
        <v>#NAME?</v>
      </c>
      <c r="I423" s="355" t="e">
        <f t="shared" si="46"/>
        <v>#NAME?</v>
      </c>
      <c r="J423" s="355" t="e">
        <f t="shared" si="47"/>
        <v>#NAME?</v>
      </c>
      <c r="K423" s="358" t="e">
        <f t="shared" si="48"/>
        <v>#NAME?</v>
      </c>
    </row>
    <row r="424" spans="1:11" hidden="1">
      <c r="A424" s="351">
        <v>2014</v>
      </c>
      <c r="B424" s="351" t="s">
        <v>8</v>
      </c>
      <c r="C424" s="351" t="s">
        <v>58</v>
      </c>
      <c r="D424" s="351" t="e">
        <f t="shared" si="43"/>
        <v>#NAME?</v>
      </c>
      <c r="E424" s="352">
        <v>2548.71150502</v>
      </c>
      <c r="F424" s="353">
        <v>17741.914000000001</v>
      </c>
      <c r="G424" s="351" t="e">
        <f t="shared" si="45"/>
        <v>#NAME?</v>
      </c>
      <c r="H424" s="351" t="e">
        <f t="shared" si="44"/>
        <v>#NAME?</v>
      </c>
      <c r="I424" s="351" t="e">
        <f t="shared" si="46"/>
        <v>#NAME?</v>
      </c>
      <c r="J424" s="351" t="e">
        <f t="shared" si="47"/>
        <v>#NAME?</v>
      </c>
      <c r="K424" s="359" t="e">
        <f t="shared" si="48"/>
        <v>#NAME?</v>
      </c>
    </row>
    <row r="425" spans="1:11" hidden="1">
      <c r="A425" s="355">
        <v>2014</v>
      </c>
      <c r="B425" s="355" t="s">
        <v>8</v>
      </c>
      <c r="C425" s="355" t="s">
        <v>60</v>
      </c>
      <c r="D425" s="355" t="e">
        <f t="shared" si="43"/>
        <v>#NAME?</v>
      </c>
      <c r="E425" s="356">
        <v>5383.2821017679998</v>
      </c>
      <c r="F425" s="357">
        <v>23861.33</v>
      </c>
      <c r="G425" s="355" t="e">
        <f t="shared" si="45"/>
        <v>#NAME?</v>
      </c>
      <c r="H425" s="351" t="e">
        <f t="shared" si="44"/>
        <v>#NAME?</v>
      </c>
      <c r="I425" s="355" t="e">
        <f t="shared" si="46"/>
        <v>#NAME?</v>
      </c>
      <c r="J425" s="355" t="e">
        <f t="shared" si="47"/>
        <v>#NAME?</v>
      </c>
      <c r="K425" s="358" t="e">
        <f t="shared" si="48"/>
        <v>#NAME?</v>
      </c>
    </row>
    <row r="426" spans="1:11" hidden="1">
      <c r="A426" s="351">
        <v>2014</v>
      </c>
      <c r="B426" s="351" t="s">
        <v>8</v>
      </c>
      <c r="C426" s="351" t="s">
        <v>66</v>
      </c>
      <c r="D426" s="351" t="e">
        <f t="shared" si="43"/>
        <v>#NAME?</v>
      </c>
      <c r="E426" s="352">
        <v>715.95006479060009</v>
      </c>
      <c r="F426" s="353">
        <v>3310.518</v>
      </c>
      <c r="G426" s="351" t="e">
        <f t="shared" si="45"/>
        <v>#NAME?</v>
      </c>
      <c r="H426" s="351" t="e">
        <f t="shared" si="44"/>
        <v>#NAME?</v>
      </c>
      <c r="I426" s="351" t="e">
        <f t="shared" si="46"/>
        <v>#NAME?</v>
      </c>
      <c r="J426" s="351" t="e">
        <f t="shared" si="47"/>
        <v>#NAME?</v>
      </c>
      <c r="K426" s="359" t="e">
        <f t="shared" si="48"/>
        <v>#NAME?</v>
      </c>
    </row>
    <row r="427" spans="1:11" hidden="1">
      <c r="A427" s="355">
        <v>2014</v>
      </c>
      <c r="B427" s="355" t="s">
        <v>8</v>
      </c>
      <c r="C427" s="355" t="s">
        <v>67</v>
      </c>
      <c r="D427" s="355" t="e">
        <f t="shared" si="43"/>
        <v>#NAME?</v>
      </c>
      <c r="E427" s="356">
        <v>1964.5555984178</v>
      </c>
      <c r="F427" s="357">
        <v>7177.7730000000001</v>
      </c>
      <c r="G427" s="355" t="e">
        <f t="shared" si="45"/>
        <v>#NAME?</v>
      </c>
      <c r="H427" s="351" t="e">
        <f t="shared" si="44"/>
        <v>#NAME?</v>
      </c>
      <c r="I427" s="355" t="e">
        <f t="shared" si="46"/>
        <v>#NAME?</v>
      </c>
      <c r="J427" s="355" t="e">
        <f t="shared" si="47"/>
        <v>#NAME?</v>
      </c>
      <c r="K427" s="358" t="e">
        <f t="shared" si="48"/>
        <v>#NAME?</v>
      </c>
    </row>
    <row r="428" spans="1:11" hidden="1">
      <c r="A428" s="351">
        <v>2014</v>
      </c>
      <c r="B428" s="351" t="s">
        <v>8</v>
      </c>
      <c r="C428" s="351" t="s">
        <v>61</v>
      </c>
      <c r="D428" s="351" t="e">
        <f t="shared" si="43"/>
        <v>#NAME?</v>
      </c>
      <c r="E428" s="352">
        <v>4844.499120558</v>
      </c>
      <c r="F428" s="353">
        <v>19927.500000000004</v>
      </c>
      <c r="G428" s="351" t="e">
        <f t="shared" si="45"/>
        <v>#NAME?</v>
      </c>
      <c r="H428" s="351" t="e">
        <f t="shared" si="44"/>
        <v>#NAME?</v>
      </c>
      <c r="I428" s="351" t="e">
        <f t="shared" si="46"/>
        <v>#NAME?</v>
      </c>
      <c r="J428" s="351" t="e">
        <f t="shared" si="47"/>
        <v>#NAME?</v>
      </c>
      <c r="K428" s="359" t="e">
        <f t="shared" si="48"/>
        <v>#NAME?</v>
      </c>
    </row>
    <row r="429" spans="1:11" hidden="1">
      <c r="A429" s="355">
        <v>2014</v>
      </c>
      <c r="B429" s="355" t="s">
        <v>8</v>
      </c>
      <c r="C429" s="355" t="s">
        <v>64</v>
      </c>
      <c r="D429" s="355" t="e">
        <f t="shared" ref="D429:D492" si="49">VLOOKUP($C429,Trans_Source,2,FALSE)</f>
        <v>#NAME?</v>
      </c>
      <c r="E429" s="356">
        <v>1239.0735803070002</v>
      </c>
      <c r="F429" s="357">
        <v>5132.58</v>
      </c>
      <c r="G429" s="355" t="e">
        <f t="shared" si="45"/>
        <v>#NAME?</v>
      </c>
      <c r="H429" s="351" t="e">
        <f t="shared" si="44"/>
        <v>#NAME?</v>
      </c>
      <c r="I429" s="355" t="e">
        <f t="shared" si="46"/>
        <v>#NAME?</v>
      </c>
      <c r="J429" s="355" t="e">
        <f t="shared" si="47"/>
        <v>#NAME?</v>
      </c>
      <c r="K429" s="358" t="e">
        <f t="shared" si="48"/>
        <v>#NAME?</v>
      </c>
    </row>
    <row r="430" spans="1:11" hidden="1">
      <c r="A430" s="351">
        <v>2014</v>
      </c>
      <c r="B430" s="351" t="s">
        <v>8</v>
      </c>
      <c r="C430" s="351" t="s">
        <v>65</v>
      </c>
      <c r="D430" s="351" t="e">
        <f t="shared" si="49"/>
        <v>#NAME?</v>
      </c>
      <c r="E430" s="352">
        <v>15899.121741999998</v>
      </c>
      <c r="F430" s="353">
        <v>62683.794999999998</v>
      </c>
      <c r="G430" s="351" t="e">
        <f t="shared" si="45"/>
        <v>#NAME?</v>
      </c>
      <c r="H430" s="351" t="e">
        <f t="shared" si="44"/>
        <v>#NAME?</v>
      </c>
      <c r="I430" s="351" t="e">
        <f t="shared" si="46"/>
        <v>#NAME?</v>
      </c>
      <c r="J430" s="351" t="e">
        <f t="shared" si="47"/>
        <v>#NAME?</v>
      </c>
      <c r="K430" s="359" t="e">
        <f t="shared" si="48"/>
        <v>#NAME?</v>
      </c>
    </row>
    <row r="431" spans="1:11" hidden="1">
      <c r="A431" s="355">
        <v>2014</v>
      </c>
      <c r="B431" s="355" t="s">
        <v>8</v>
      </c>
      <c r="C431" s="355" t="s">
        <v>63</v>
      </c>
      <c r="D431" s="355" t="e">
        <f t="shared" si="49"/>
        <v>#NAME?</v>
      </c>
      <c r="E431" s="356">
        <v>8862.2906901642982</v>
      </c>
      <c r="F431" s="357">
        <v>62683.794999999998</v>
      </c>
      <c r="G431" s="355" t="e">
        <f t="shared" si="45"/>
        <v>#NAME?</v>
      </c>
      <c r="H431" s="351" t="e">
        <f t="shared" si="44"/>
        <v>#NAME?</v>
      </c>
      <c r="I431" s="355" t="e">
        <f t="shared" si="46"/>
        <v>#NAME?</v>
      </c>
      <c r="J431" s="355" t="e">
        <f t="shared" si="47"/>
        <v>#NAME?</v>
      </c>
      <c r="K431" s="358" t="e">
        <f t="shared" si="48"/>
        <v>#NAME?</v>
      </c>
    </row>
    <row r="432" spans="1:11" hidden="1">
      <c r="A432" s="351">
        <v>2014</v>
      </c>
      <c r="B432" s="351" t="s">
        <v>8</v>
      </c>
      <c r="C432" s="351" t="s">
        <v>62</v>
      </c>
      <c r="D432" s="351" t="e">
        <f t="shared" si="49"/>
        <v>#NAME?</v>
      </c>
      <c r="E432" s="352">
        <v>10263.696124319998</v>
      </c>
      <c r="F432" s="353">
        <v>15412.509</v>
      </c>
      <c r="G432" s="351" t="e">
        <f t="shared" si="45"/>
        <v>#NAME?</v>
      </c>
      <c r="H432" s="351" t="e">
        <f t="shared" si="44"/>
        <v>#NAME?</v>
      </c>
      <c r="I432" s="351" t="e">
        <f t="shared" si="46"/>
        <v>#NAME?</v>
      </c>
      <c r="J432" s="351" t="e">
        <f t="shared" si="47"/>
        <v>#NAME?</v>
      </c>
      <c r="K432" s="359" t="e">
        <f t="shared" si="48"/>
        <v>#NAME?</v>
      </c>
    </row>
    <row r="433" spans="1:11" hidden="1">
      <c r="A433" s="355">
        <v>2014</v>
      </c>
      <c r="B433" s="355" t="s">
        <v>8</v>
      </c>
      <c r="C433" s="355" t="s">
        <v>15</v>
      </c>
      <c r="D433" s="355" t="e">
        <f t="shared" si="49"/>
        <v>#NAME?</v>
      </c>
      <c r="E433" s="356">
        <v>4053.4017469884002</v>
      </c>
      <c r="F433" s="357">
        <v>6356.8</v>
      </c>
      <c r="G433" s="355" t="e">
        <f t="shared" si="45"/>
        <v>#NAME?</v>
      </c>
      <c r="H433" s="351" t="e">
        <f t="shared" si="44"/>
        <v>#NAME?</v>
      </c>
      <c r="I433" s="355" t="e">
        <f t="shared" si="46"/>
        <v>#NAME?</v>
      </c>
      <c r="J433" s="355" t="e">
        <f t="shared" si="47"/>
        <v>#NAME?</v>
      </c>
      <c r="K433" s="358" t="e">
        <f t="shared" si="48"/>
        <v>#NAME?</v>
      </c>
    </row>
    <row r="434" spans="1:11" hidden="1">
      <c r="A434" s="351">
        <v>2014</v>
      </c>
      <c r="B434" s="351" t="s">
        <v>8</v>
      </c>
      <c r="C434" s="351" t="s">
        <v>79</v>
      </c>
      <c r="D434" s="351" t="e">
        <f t="shared" si="49"/>
        <v>#NAME?</v>
      </c>
      <c r="E434" s="352">
        <v>197.350502323</v>
      </c>
      <c r="F434" s="353">
        <v>896.10599999999988</v>
      </c>
      <c r="G434" s="351" t="e">
        <f t="shared" si="45"/>
        <v>#NAME?</v>
      </c>
      <c r="H434" s="351" t="e">
        <f t="shared" si="44"/>
        <v>#NAME?</v>
      </c>
      <c r="I434" s="351" t="e">
        <f t="shared" si="46"/>
        <v>#NAME?</v>
      </c>
      <c r="J434" s="351" t="e">
        <f t="shared" si="47"/>
        <v>#NAME?</v>
      </c>
      <c r="K434" s="359" t="e">
        <f t="shared" si="48"/>
        <v>#NAME?</v>
      </c>
    </row>
    <row r="435" spans="1:11" hidden="1">
      <c r="A435" s="355">
        <v>2014</v>
      </c>
      <c r="B435" s="355" t="s">
        <v>8</v>
      </c>
      <c r="C435" s="355" t="s">
        <v>56</v>
      </c>
      <c r="D435" s="355" t="e">
        <f t="shared" si="49"/>
        <v>#NAME?</v>
      </c>
      <c r="E435" s="356">
        <v>8872.2096280000005</v>
      </c>
      <c r="F435" s="357">
        <v>296321.97000000003</v>
      </c>
      <c r="G435" s="355" t="e">
        <f t="shared" si="45"/>
        <v>#NAME?</v>
      </c>
      <c r="H435" s="351" t="e">
        <f t="shared" si="44"/>
        <v>#NAME?</v>
      </c>
      <c r="I435" s="355" t="e">
        <f t="shared" si="46"/>
        <v>#NAME?</v>
      </c>
      <c r="J435" s="355" t="e">
        <f t="shared" si="47"/>
        <v>#NAME?</v>
      </c>
      <c r="K435" s="358" t="e">
        <f t="shared" si="48"/>
        <v>#NAME?</v>
      </c>
    </row>
    <row r="436" spans="1:11" hidden="1">
      <c r="A436" s="351">
        <v>2014</v>
      </c>
      <c r="B436" s="351" t="s">
        <v>8</v>
      </c>
      <c r="C436" s="351" t="s">
        <v>57</v>
      </c>
      <c r="D436" s="351" t="e">
        <f t="shared" si="49"/>
        <v>#NAME?</v>
      </c>
      <c r="E436" s="352">
        <v>97136.309859019602</v>
      </c>
      <c r="F436" s="353">
        <v>342570.36800000002</v>
      </c>
      <c r="G436" s="351" t="e">
        <f t="shared" si="45"/>
        <v>#NAME?</v>
      </c>
      <c r="H436" s="351" t="e">
        <f t="shared" si="44"/>
        <v>#NAME?</v>
      </c>
      <c r="I436" s="351" t="e">
        <f t="shared" si="46"/>
        <v>#NAME?</v>
      </c>
      <c r="J436" s="351" t="e">
        <f t="shared" si="47"/>
        <v>#NAME?</v>
      </c>
      <c r="K436" s="359" t="e">
        <f t="shared" si="48"/>
        <v>#NAME?</v>
      </c>
    </row>
    <row r="437" spans="1:11" hidden="1">
      <c r="A437" s="355">
        <v>2014</v>
      </c>
      <c r="B437" s="355" t="s">
        <v>8</v>
      </c>
      <c r="C437" s="355" t="s">
        <v>59</v>
      </c>
      <c r="D437" s="355" t="e">
        <f t="shared" si="49"/>
        <v>#NAME?</v>
      </c>
      <c r="E437" s="356">
        <v>595.46173499999998</v>
      </c>
      <c r="F437" s="357">
        <v>6531.576</v>
      </c>
      <c r="G437" s="355" t="e">
        <f t="shared" si="45"/>
        <v>#NAME?</v>
      </c>
      <c r="H437" s="351" t="e">
        <f t="shared" si="44"/>
        <v>#NAME?</v>
      </c>
      <c r="I437" s="355" t="e">
        <f t="shared" si="46"/>
        <v>#NAME?</v>
      </c>
      <c r="J437" s="355" t="e">
        <f t="shared" si="47"/>
        <v>#NAME?</v>
      </c>
      <c r="K437" s="358" t="e">
        <f t="shared" si="48"/>
        <v>#NAME?</v>
      </c>
    </row>
    <row r="438" spans="1:11" hidden="1">
      <c r="A438" s="351">
        <v>2014</v>
      </c>
      <c r="B438" s="351" t="s">
        <v>19</v>
      </c>
      <c r="C438" s="351" t="s">
        <v>58</v>
      </c>
      <c r="D438" s="351" t="e">
        <f t="shared" si="49"/>
        <v>#NAME?</v>
      </c>
      <c r="E438" s="352">
        <v>2552.1580597800003</v>
      </c>
      <c r="F438" s="353">
        <v>18124.962000000007</v>
      </c>
      <c r="G438" s="351" t="e">
        <f t="shared" si="45"/>
        <v>#NAME?</v>
      </c>
      <c r="H438" s="351" t="e">
        <f t="shared" si="44"/>
        <v>#NAME?</v>
      </c>
      <c r="I438" s="351" t="e">
        <f t="shared" si="46"/>
        <v>#NAME?</v>
      </c>
      <c r="J438" s="351" t="e">
        <f t="shared" si="47"/>
        <v>#NAME?</v>
      </c>
      <c r="K438" s="359" t="e">
        <f t="shared" si="48"/>
        <v>#NAME?</v>
      </c>
    </row>
    <row r="439" spans="1:11" hidden="1">
      <c r="A439" s="355">
        <v>2014</v>
      </c>
      <c r="B439" s="355" t="s">
        <v>19</v>
      </c>
      <c r="C439" s="355" t="s">
        <v>60</v>
      </c>
      <c r="D439" s="355" t="e">
        <f t="shared" si="49"/>
        <v>#NAME?</v>
      </c>
      <c r="E439" s="356">
        <v>5677.2202027844005</v>
      </c>
      <c r="F439" s="357">
        <v>25722.799999999999</v>
      </c>
      <c r="G439" s="355" t="e">
        <f t="shared" si="45"/>
        <v>#NAME?</v>
      </c>
      <c r="H439" s="351" t="e">
        <f t="shared" si="44"/>
        <v>#NAME?</v>
      </c>
      <c r="I439" s="355" t="e">
        <f t="shared" si="46"/>
        <v>#NAME?</v>
      </c>
      <c r="J439" s="355" t="e">
        <f t="shared" si="47"/>
        <v>#NAME?</v>
      </c>
      <c r="K439" s="358" t="e">
        <f t="shared" si="48"/>
        <v>#NAME?</v>
      </c>
    </row>
    <row r="440" spans="1:11" hidden="1">
      <c r="A440" s="351">
        <v>2014</v>
      </c>
      <c r="B440" s="351" t="s">
        <v>19</v>
      </c>
      <c r="C440" s="351" t="s">
        <v>66</v>
      </c>
      <c r="D440" s="351" t="e">
        <f t="shared" si="49"/>
        <v>#NAME?</v>
      </c>
      <c r="E440" s="352">
        <v>536.25988714699997</v>
      </c>
      <c r="F440" s="353">
        <v>2529.1208999999999</v>
      </c>
      <c r="G440" s="351" t="e">
        <f t="shared" si="45"/>
        <v>#NAME?</v>
      </c>
      <c r="H440" s="351" t="e">
        <f t="shared" si="44"/>
        <v>#NAME?</v>
      </c>
      <c r="I440" s="351" t="e">
        <f t="shared" si="46"/>
        <v>#NAME?</v>
      </c>
      <c r="J440" s="351" t="e">
        <f t="shared" si="47"/>
        <v>#NAME?</v>
      </c>
      <c r="K440" s="359" t="e">
        <f t="shared" si="48"/>
        <v>#NAME?</v>
      </c>
    </row>
    <row r="441" spans="1:11" hidden="1">
      <c r="A441" s="355">
        <v>2014</v>
      </c>
      <c r="B441" s="355" t="s">
        <v>19</v>
      </c>
      <c r="C441" s="355" t="s">
        <v>67</v>
      </c>
      <c r="D441" s="355" t="e">
        <f t="shared" si="49"/>
        <v>#NAME?</v>
      </c>
      <c r="E441" s="356">
        <v>1480.0213815424001</v>
      </c>
      <c r="F441" s="357">
        <v>5665.6190000000006</v>
      </c>
      <c r="G441" s="355" t="e">
        <f t="shared" si="45"/>
        <v>#NAME?</v>
      </c>
      <c r="H441" s="351" t="e">
        <f t="shared" si="44"/>
        <v>#NAME?</v>
      </c>
      <c r="I441" s="355" t="e">
        <f t="shared" si="46"/>
        <v>#NAME?</v>
      </c>
      <c r="J441" s="355" t="e">
        <f t="shared" si="47"/>
        <v>#NAME?</v>
      </c>
      <c r="K441" s="358" t="e">
        <f t="shared" si="48"/>
        <v>#NAME?</v>
      </c>
    </row>
    <row r="442" spans="1:11" hidden="1">
      <c r="A442" s="351">
        <v>2014</v>
      </c>
      <c r="B442" s="351" t="s">
        <v>19</v>
      </c>
      <c r="C442" s="351" t="s">
        <v>61</v>
      </c>
      <c r="D442" s="351" t="e">
        <f t="shared" si="49"/>
        <v>#NAME?</v>
      </c>
      <c r="E442" s="352">
        <v>1654.5307200300001</v>
      </c>
      <c r="F442" s="353">
        <v>21098.489999999983</v>
      </c>
      <c r="G442" s="351" t="e">
        <f t="shared" si="45"/>
        <v>#NAME?</v>
      </c>
      <c r="H442" s="351" t="e">
        <f t="shared" si="44"/>
        <v>#NAME?</v>
      </c>
      <c r="I442" s="351" t="e">
        <f t="shared" si="46"/>
        <v>#NAME?</v>
      </c>
      <c r="J442" s="351" t="e">
        <f t="shared" si="47"/>
        <v>#NAME?</v>
      </c>
      <c r="K442" s="359" t="e">
        <f t="shared" si="48"/>
        <v>#NAME?</v>
      </c>
    </row>
    <row r="443" spans="1:11" hidden="1">
      <c r="A443" s="355">
        <v>2014</v>
      </c>
      <c r="B443" s="355" t="s">
        <v>19</v>
      </c>
      <c r="C443" s="355" t="s">
        <v>64</v>
      </c>
      <c r="D443" s="355" t="e">
        <f t="shared" si="49"/>
        <v>#NAME?</v>
      </c>
      <c r="E443" s="356">
        <v>1281.8050234069999</v>
      </c>
      <c r="F443" s="357">
        <v>5389.2500000000009</v>
      </c>
      <c r="G443" s="355" t="e">
        <f t="shared" si="45"/>
        <v>#NAME?</v>
      </c>
      <c r="H443" s="351" t="e">
        <f t="shared" si="44"/>
        <v>#NAME?</v>
      </c>
      <c r="I443" s="355" t="e">
        <f t="shared" si="46"/>
        <v>#NAME?</v>
      </c>
      <c r="J443" s="355" t="e">
        <f t="shared" si="47"/>
        <v>#NAME?</v>
      </c>
      <c r="K443" s="358" t="e">
        <f t="shared" si="48"/>
        <v>#NAME?</v>
      </c>
    </row>
    <row r="444" spans="1:11" hidden="1">
      <c r="A444" s="351">
        <v>2014</v>
      </c>
      <c r="B444" s="351" t="s">
        <v>19</v>
      </c>
      <c r="C444" s="351" t="s">
        <v>65</v>
      </c>
      <c r="D444" s="351" t="e">
        <f t="shared" si="49"/>
        <v>#NAME?</v>
      </c>
      <c r="E444" s="352">
        <v>6848.213366</v>
      </c>
      <c r="F444" s="353">
        <v>30837.800461736046</v>
      </c>
      <c r="G444" s="351" t="e">
        <f t="shared" si="45"/>
        <v>#NAME?</v>
      </c>
      <c r="H444" s="351" t="e">
        <f t="shared" si="44"/>
        <v>#NAME?</v>
      </c>
      <c r="I444" s="351" t="e">
        <f t="shared" si="46"/>
        <v>#NAME?</v>
      </c>
      <c r="J444" s="351" t="e">
        <f t="shared" si="47"/>
        <v>#NAME?</v>
      </c>
      <c r="K444" s="359" t="e">
        <f t="shared" si="48"/>
        <v>#NAME?</v>
      </c>
    </row>
    <row r="445" spans="1:11" hidden="1">
      <c r="A445" s="355">
        <v>2014</v>
      </c>
      <c r="B445" s="355" t="s">
        <v>19</v>
      </c>
      <c r="C445" s="355" t="s">
        <v>63</v>
      </c>
      <c r="D445" s="355" t="e">
        <f t="shared" si="49"/>
        <v>#NAME?</v>
      </c>
      <c r="E445" s="356">
        <v>8308.8477404635996</v>
      </c>
      <c r="F445" s="357">
        <v>13960.2</v>
      </c>
      <c r="G445" s="355" t="e">
        <f t="shared" si="45"/>
        <v>#NAME?</v>
      </c>
      <c r="H445" s="351" t="e">
        <f t="shared" si="44"/>
        <v>#NAME?</v>
      </c>
      <c r="I445" s="355" t="e">
        <f t="shared" si="46"/>
        <v>#NAME?</v>
      </c>
      <c r="J445" s="355" t="e">
        <f t="shared" si="47"/>
        <v>#NAME?</v>
      </c>
      <c r="K445" s="358" t="e">
        <f t="shared" si="48"/>
        <v>#NAME?</v>
      </c>
    </row>
    <row r="446" spans="1:11" hidden="1">
      <c r="A446" s="351">
        <v>2014</v>
      </c>
      <c r="B446" s="351" t="s">
        <v>19</v>
      </c>
      <c r="C446" s="351" t="s">
        <v>62</v>
      </c>
      <c r="D446" s="351" t="e">
        <f t="shared" si="49"/>
        <v>#NAME?</v>
      </c>
      <c r="E446" s="352">
        <v>9427.9342932599993</v>
      </c>
      <c r="F446" s="353">
        <v>15205.618</v>
      </c>
      <c r="G446" s="351" t="e">
        <f t="shared" si="45"/>
        <v>#NAME?</v>
      </c>
      <c r="H446" s="351" t="e">
        <f t="shared" si="44"/>
        <v>#NAME?</v>
      </c>
      <c r="I446" s="351" t="e">
        <f t="shared" si="46"/>
        <v>#NAME?</v>
      </c>
      <c r="J446" s="351" t="e">
        <f t="shared" si="47"/>
        <v>#NAME?</v>
      </c>
      <c r="K446" s="359" t="e">
        <f t="shared" si="48"/>
        <v>#NAME?</v>
      </c>
    </row>
    <row r="447" spans="1:11" hidden="1">
      <c r="A447" s="355">
        <v>2014</v>
      </c>
      <c r="B447" s="355" t="s">
        <v>19</v>
      </c>
      <c r="C447" s="355" t="s">
        <v>15</v>
      </c>
      <c r="D447" s="355" t="e">
        <f t="shared" si="49"/>
        <v>#NAME?</v>
      </c>
      <c r="E447" s="356">
        <v>3157.2778320000002</v>
      </c>
      <c r="F447" s="357">
        <v>5174</v>
      </c>
      <c r="G447" s="355" t="e">
        <f t="shared" si="45"/>
        <v>#NAME?</v>
      </c>
      <c r="H447" s="351" t="e">
        <f t="shared" si="44"/>
        <v>#NAME?</v>
      </c>
      <c r="I447" s="355" t="e">
        <f t="shared" si="46"/>
        <v>#NAME?</v>
      </c>
      <c r="J447" s="355" t="e">
        <f t="shared" si="47"/>
        <v>#NAME?</v>
      </c>
      <c r="K447" s="358" t="e">
        <f t="shared" si="48"/>
        <v>#NAME?</v>
      </c>
    </row>
    <row r="448" spans="1:11" hidden="1">
      <c r="A448" s="351">
        <v>2014</v>
      </c>
      <c r="B448" s="351" t="s">
        <v>19</v>
      </c>
      <c r="C448" s="351" t="s">
        <v>79</v>
      </c>
      <c r="D448" s="351" t="e">
        <f t="shared" si="49"/>
        <v>#NAME?</v>
      </c>
      <c r="E448" s="352">
        <v>204.02049044820001</v>
      </c>
      <c r="F448" s="353">
        <v>944.80600000000004</v>
      </c>
      <c r="G448" s="351" t="e">
        <f t="shared" si="45"/>
        <v>#NAME?</v>
      </c>
      <c r="H448" s="351" t="e">
        <f t="shared" si="44"/>
        <v>#NAME?</v>
      </c>
      <c r="I448" s="351" t="e">
        <f t="shared" si="46"/>
        <v>#NAME?</v>
      </c>
      <c r="J448" s="351" t="e">
        <f t="shared" si="47"/>
        <v>#NAME?</v>
      </c>
      <c r="K448" s="359" t="e">
        <f t="shared" si="48"/>
        <v>#NAME?</v>
      </c>
    </row>
    <row r="449" spans="1:11" hidden="1">
      <c r="A449" s="355">
        <v>2014</v>
      </c>
      <c r="B449" s="355" t="s">
        <v>19</v>
      </c>
      <c r="C449" s="355" t="s">
        <v>56</v>
      </c>
      <c r="D449" s="355" t="e">
        <f t="shared" si="49"/>
        <v>#NAME?</v>
      </c>
      <c r="E449" s="356">
        <v>8578.8562299999994</v>
      </c>
      <c r="F449" s="357">
        <v>306802.22000000003</v>
      </c>
      <c r="G449" s="355" t="e">
        <f t="shared" si="45"/>
        <v>#NAME?</v>
      </c>
      <c r="H449" s="351" t="e">
        <f t="shared" si="44"/>
        <v>#NAME?</v>
      </c>
      <c r="I449" s="355" t="e">
        <f t="shared" si="46"/>
        <v>#NAME?</v>
      </c>
      <c r="J449" s="355" t="e">
        <f t="shared" si="47"/>
        <v>#NAME?</v>
      </c>
      <c r="K449" s="358" t="e">
        <f t="shared" si="48"/>
        <v>#NAME?</v>
      </c>
    </row>
    <row r="450" spans="1:11" hidden="1">
      <c r="A450" s="351">
        <v>2014</v>
      </c>
      <c r="B450" s="351" t="s">
        <v>19</v>
      </c>
      <c r="C450" s="351" t="s">
        <v>57</v>
      </c>
      <c r="D450" s="351" t="e">
        <f t="shared" si="49"/>
        <v>#NAME?</v>
      </c>
      <c r="E450" s="352">
        <v>95736.843921203603</v>
      </c>
      <c r="F450" s="353">
        <v>348520.86399999994</v>
      </c>
      <c r="G450" s="351" t="e">
        <f t="shared" si="45"/>
        <v>#NAME?</v>
      </c>
      <c r="H450" s="351" t="e">
        <f t="shared" ref="H450:H513" si="50">CONCATENATE(A450,B450,G450)</f>
        <v>#NAME?</v>
      </c>
      <c r="I450" s="351" t="e">
        <f t="shared" si="46"/>
        <v>#NAME?</v>
      </c>
      <c r="J450" s="351" t="e">
        <f t="shared" si="47"/>
        <v>#NAME?</v>
      </c>
      <c r="K450" s="359" t="e">
        <f t="shared" si="48"/>
        <v>#NAME?</v>
      </c>
    </row>
    <row r="451" spans="1:11" hidden="1">
      <c r="A451" s="355">
        <v>2014</v>
      </c>
      <c r="B451" s="355" t="s">
        <v>19</v>
      </c>
      <c r="C451" s="355" t="s">
        <v>59</v>
      </c>
      <c r="D451" s="355" t="e">
        <f t="shared" si="49"/>
        <v>#NAME?</v>
      </c>
      <c r="E451" s="356">
        <v>355.26619799999997</v>
      </c>
      <c r="F451" s="357">
        <v>6193.7209999999995</v>
      </c>
      <c r="G451" s="355" t="e">
        <f t="shared" si="45"/>
        <v>#NAME?</v>
      </c>
      <c r="H451" s="351" t="e">
        <f t="shared" si="50"/>
        <v>#NAME?</v>
      </c>
      <c r="I451" s="355" t="e">
        <f t="shared" si="46"/>
        <v>#NAME?</v>
      </c>
      <c r="J451" s="355" t="e">
        <f t="shared" si="47"/>
        <v>#NAME?</v>
      </c>
      <c r="K451" s="358" t="e">
        <f t="shared" si="48"/>
        <v>#NAME?</v>
      </c>
    </row>
    <row r="452" spans="1:11" hidden="1">
      <c r="A452" s="351">
        <v>2014</v>
      </c>
      <c r="B452" s="351" t="s">
        <v>20</v>
      </c>
      <c r="C452" s="351" t="s">
        <v>58</v>
      </c>
      <c r="D452" s="351" t="e">
        <f t="shared" si="49"/>
        <v>#NAME?</v>
      </c>
      <c r="E452" s="352">
        <v>15.2443838295</v>
      </c>
      <c r="F452" s="353">
        <v>10974.743</v>
      </c>
      <c r="G452" s="351" t="e">
        <f t="shared" si="45"/>
        <v>#NAME?</v>
      </c>
      <c r="H452" s="351" t="e">
        <f t="shared" si="50"/>
        <v>#NAME?</v>
      </c>
      <c r="I452" s="351" t="e">
        <f t="shared" si="46"/>
        <v>#NAME?</v>
      </c>
      <c r="J452" s="351" t="e">
        <f t="shared" si="47"/>
        <v>#NAME?</v>
      </c>
      <c r="K452" s="359" t="e">
        <f t="shared" si="48"/>
        <v>#NAME?</v>
      </c>
    </row>
    <row r="453" spans="1:11" hidden="1">
      <c r="A453" s="355">
        <v>2014</v>
      </c>
      <c r="B453" s="355" t="s">
        <v>20</v>
      </c>
      <c r="C453" s="355" t="s">
        <v>60</v>
      </c>
      <c r="D453" s="355" t="e">
        <f t="shared" si="49"/>
        <v>#NAME?</v>
      </c>
      <c r="E453" s="356">
        <v>2944.7425190735999</v>
      </c>
      <c r="F453" s="357">
        <v>13054.089999999998</v>
      </c>
      <c r="G453" s="355" t="e">
        <f t="shared" si="45"/>
        <v>#NAME?</v>
      </c>
      <c r="H453" s="351" t="e">
        <f t="shared" si="50"/>
        <v>#NAME?</v>
      </c>
      <c r="I453" s="355" t="e">
        <f t="shared" si="46"/>
        <v>#NAME?</v>
      </c>
      <c r="J453" s="355" t="e">
        <f t="shared" si="47"/>
        <v>#NAME?</v>
      </c>
      <c r="K453" s="358" t="e">
        <f t="shared" si="48"/>
        <v>#NAME?</v>
      </c>
    </row>
    <row r="454" spans="1:11" hidden="1">
      <c r="A454" s="351">
        <v>2014</v>
      </c>
      <c r="B454" s="351" t="s">
        <v>20</v>
      </c>
      <c r="C454" s="351" t="s">
        <v>66</v>
      </c>
      <c r="D454" s="351" t="e">
        <f t="shared" si="49"/>
        <v>#NAME?</v>
      </c>
      <c r="E454" s="352">
        <v>553.83081944399999</v>
      </c>
      <c r="F454" s="353">
        <v>2696.4700000000003</v>
      </c>
      <c r="G454" s="351" t="e">
        <f t="shared" si="45"/>
        <v>#NAME?</v>
      </c>
      <c r="H454" s="351" t="e">
        <f t="shared" si="50"/>
        <v>#NAME?</v>
      </c>
      <c r="I454" s="351" t="e">
        <f t="shared" si="46"/>
        <v>#NAME?</v>
      </c>
      <c r="J454" s="351" t="e">
        <f t="shared" si="47"/>
        <v>#NAME?</v>
      </c>
      <c r="K454" s="359" t="e">
        <f t="shared" si="48"/>
        <v>#NAME?</v>
      </c>
    </row>
    <row r="455" spans="1:11" hidden="1">
      <c r="A455" s="355">
        <v>2014</v>
      </c>
      <c r="B455" s="355" t="s">
        <v>20</v>
      </c>
      <c r="C455" s="355" t="s">
        <v>67</v>
      </c>
      <c r="D455" s="355" t="e">
        <f t="shared" si="49"/>
        <v>#NAME?</v>
      </c>
      <c r="E455" s="356">
        <v>1101.6730330605999</v>
      </c>
      <c r="F455" s="357">
        <v>4169.3869999999997</v>
      </c>
      <c r="G455" s="355" t="e">
        <f t="shared" si="45"/>
        <v>#NAME?</v>
      </c>
      <c r="H455" s="351" t="e">
        <f t="shared" si="50"/>
        <v>#NAME?</v>
      </c>
      <c r="I455" s="355" t="e">
        <f t="shared" si="46"/>
        <v>#NAME?</v>
      </c>
      <c r="J455" s="355" t="e">
        <f t="shared" si="47"/>
        <v>#NAME?</v>
      </c>
      <c r="K455" s="358" t="e">
        <f t="shared" si="48"/>
        <v>#NAME?</v>
      </c>
    </row>
    <row r="456" spans="1:11" hidden="1">
      <c r="A456" s="351">
        <v>2014</v>
      </c>
      <c r="B456" s="351" t="s">
        <v>20</v>
      </c>
      <c r="C456" s="351" t="s">
        <v>61</v>
      </c>
      <c r="D456" s="351" t="e">
        <f t="shared" si="49"/>
        <v>#NAME?</v>
      </c>
      <c r="E456" s="352">
        <v>2510.863569396</v>
      </c>
      <c r="F456" s="353">
        <v>7246.39</v>
      </c>
      <c r="G456" s="351" t="e">
        <f t="shared" si="45"/>
        <v>#NAME?</v>
      </c>
      <c r="H456" s="351" t="e">
        <f t="shared" si="50"/>
        <v>#NAME?</v>
      </c>
      <c r="I456" s="351" t="e">
        <f t="shared" si="46"/>
        <v>#NAME?</v>
      </c>
      <c r="J456" s="351" t="e">
        <f t="shared" si="47"/>
        <v>#NAME?</v>
      </c>
      <c r="K456" s="359" t="e">
        <f t="shared" si="48"/>
        <v>#NAME?</v>
      </c>
    </row>
    <row r="457" spans="1:11" hidden="1">
      <c r="A457" s="355">
        <v>2014</v>
      </c>
      <c r="B457" s="355" t="s">
        <v>20</v>
      </c>
      <c r="C457" s="355" t="s">
        <v>64</v>
      </c>
      <c r="D457" s="355" t="e">
        <f t="shared" si="49"/>
        <v>#NAME?</v>
      </c>
      <c r="E457" s="356">
        <v>1058.1796355269998</v>
      </c>
      <c r="F457" s="357">
        <v>4720.2700000000004</v>
      </c>
      <c r="G457" s="355" t="e">
        <f t="shared" si="45"/>
        <v>#NAME?</v>
      </c>
      <c r="H457" s="351" t="e">
        <f t="shared" si="50"/>
        <v>#NAME?</v>
      </c>
      <c r="I457" s="355" t="e">
        <f t="shared" si="46"/>
        <v>#NAME?</v>
      </c>
      <c r="J457" s="355" t="e">
        <f t="shared" si="47"/>
        <v>#NAME?</v>
      </c>
      <c r="K457" s="358" t="e">
        <f t="shared" si="48"/>
        <v>#NAME?</v>
      </c>
    </row>
    <row r="458" spans="1:11" hidden="1">
      <c r="A458" s="351">
        <v>2014</v>
      </c>
      <c r="B458" s="351" t="s">
        <v>20</v>
      </c>
      <c r="C458" s="351" t="s">
        <v>65</v>
      </c>
      <c r="D458" s="351" t="e">
        <f t="shared" si="49"/>
        <v>#NAME?</v>
      </c>
      <c r="E458" s="352">
        <v>11353.847299999999</v>
      </c>
      <c r="F458" s="353">
        <v>56731.672000000006</v>
      </c>
      <c r="G458" s="351" t="e">
        <f t="shared" si="45"/>
        <v>#NAME?</v>
      </c>
      <c r="H458" s="351" t="e">
        <f t="shared" si="50"/>
        <v>#NAME?</v>
      </c>
      <c r="I458" s="351" t="e">
        <f t="shared" si="46"/>
        <v>#NAME?</v>
      </c>
      <c r="J458" s="351" t="e">
        <f t="shared" si="47"/>
        <v>#NAME?</v>
      </c>
      <c r="K458" s="359" t="e">
        <f t="shared" si="48"/>
        <v>#NAME?</v>
      </c>
    </row>
    <row r="459" spans="1:11" hidden="1">
      <c r="A459" s="355">
        <v>2014</v>
      </c>
      <c r="B459" s="355" t="s">
        <v>20</v>
      </c>
      <c r="C459" s="355" t="s">
        <v>63</v>
      </c>
      <c r="D459" s="355" t="e">
        <f t="shared" si="49"/>
        <v>#NAME?</v>
      </c>
      <c r="E459" s="356">
        <v>3905.1381115580002</v>
      </c>
      <c r="F459" s="357">
        <v>6545.4000000000005</v>
      </c>
      <c r="G459" s="355" t="e">
        <f t="shared" si="45"/>
        <v>#NAME?</v>
      </c>
      <c r="H459" s="351" t="e">
        <f t="shared" si="50"/>
        <v>#NAME?</v>
      </c>
      <c r="I459" s="355" t="e">
        <f t="shared" si="46"/>
        <v>#NAME?</v>
      </c>
      <c r="J459" s="355" t="e">
        <f t="shared" si="47"/>
        <v>#NAME?</v>
      </c>
      <c r="K459" s="358" t="e">
        <f t="shared" si="48"/>
        <v>#NAME?</v>
      </c>
    </row>
    <row r="460" spans="1:11" hidden="1">
      <c r="A460" s="351">
        <v>2014</v>
      </c>
      <c r="B460" s="351" t="s">
        <v>20</v>
      </c>
      <c r="C460" s="351" t="s">
        <v>62</v>
      </c>
      <c r="D460" s="351" t="e">
        <f t="shared" si="49"/>
        <v>#NAME?</v>
      </c>
      <c r="E460" s="352">
        <v>3907.6329223800003</v>
      </c>
      <c r="F460" s="353">
        <v>6417.1189999999997</v>
      </c>
      <c r="G460" s="351" t="e">
        <f t="shared" si="45"/>
        <v>#NAME?</v>
      </c>
      <c r="H460" s="351" t="e">
        <f t="shared" si="50"/>
        <v>#NAME?</v>
      </c>
      <c r="I460" s="351" t="e">
        <f t="shared" si="46"/>
        <v>#NAME?</v>
      </c>
      <c r="J460" s="351" t="e">
        <f t="shared" si="47"/>
        <v>#NAME?</v>
      </c>
      <c r="K460" s="359" t="e">
        <f t="shared" si="48"/>
        <v>#NAME?</v>
      </c>
    </row>
    <row r="461" spans="1:11" hidden="1">
      <c r="A461" s="355">
        <v>2014</v>
      </c>
      <c r="B461" s="355" t="s">
        <v>20</v>
      </c>
      <c r="C461" s="355" t="s">
        <v>15</v>
      </c>
      <c r="D461" s="355" t="e">
        <f t="shared" si="49"/>
        <v>#NAME?</v>
      </c>
      <c r="E461" s="356">
        <v>5088.7440942211988</v>
      </c>
      <c r="F461" s="357">
        <v>8179.15</v>
      </c>
      <c r="G461" s="355" t="e">
        <f t="shared" si="45"/>
        <v>#NAME?</v>
      </c>
      <c r="H461" s="351" t="e">
        <f t="shared" si="50"/>
        <v>#NAME?</v>
      </c>
      <c r="I461" s="355" t="e">
        <f t="shared" si="46"/>
        <v>#NAME?</v>
      </c>
      <c r="J461" s="355" t="e">
        <f t="shared" si="47"/>
        <v>#NAME?</v>
      </c>
      <c r="K461" s="358" t="e">
        <f t="shared" si="48"/>
        <v>#NAME?</v>
      </c>
    </row>
    <row r="462" spans="1:11" hidden="1">
      <c r="A462" s="351">
        <v>2014</v>
      </c>
      <c r="B462" s="351" t="s">
        <v>20</v>
      </c>
      <c r="C462" s="351" t="s">
        <v>79</v>
      </c>
      <c r="D462" s="351" t="e">
        <f t="shared" si="49"/>
        <v>#NAME?</v>
      </c>
      <c r="E462" s="352">
        <v>183.845188928</v>
      </c>
      <c r="F462" s="353">
        <v>879.01099999999997</v>
      </c>
      <c r="G462" s="351" t="e">
        <f t="shared" si="45"/>
        <v>#NAME?</v>
      </c>
      <c r="H462" s="351" t="e">
        <f t="shared" si="50"/>
        <v>#NAME?</v>
      </c>
      <c r="I462" s="351" t="e">
        <f t="shared" si="46"/>
        <v>#NAME?</v>
      </c>
      <c r="J462" s="351" t="e">
        <f t="shared" si="47"/>
        <v>#NAME?</v>
      </c>
      <c r="K462" s="359" t="e">
        <f t="shared" si="48"/>
        <v>#NAME?</v>
      </c>
    </row>
    <row r="463" spans="1:11" hidden="1">
      <c r="A463" s="355">
        <v>2014</v>
      </c>
      <c r="B463" s="355" t="s">
        <v>20</v>
      </c>
      <c r="C463" s="355" t="s">
        <v>56</v>
      </c>
      <c r="D463" s="355" t="e">
        <f t="shared" si="49"/>
        <v>#NAME?</v>
      </c>
      <c r="E463" s="356">
        <v>8493.5091220000013</v>
      </c>
      <c r="F463" s="357">
        <v>304252.64699999994</v>
      </c>
      <c r="G463" s="355" t="e">
        <f t="shared" si="45"/>
        <v>#NAME?</v>
      </c>
      <c r="H463" s="351" t="e">
        <f t="shared" si="50"/>
        <v>#NAME?</v>
      </c>
      <c r="I463" s="355" t="e">
        <f t="shared" si="46"/>
        <v>#NAME?</v>
      </c>
      <c r="J463" s="355" t="e">
        <f t="shared" si="47"/>
        <v>#NAME?</v>
      </c>
      <c r="K463" s="358" t="e">
        <f t="shared" si="48"/>
        <v>#NAME?</v>
      </c>
    </row>
    <row r="464" spans="1:11" hidden="1">
      <c r="A464" s="351">
        <v>2014</v>
      </c>
      <c r="B464" s="351" t="s">
        <v>20</v>
      </c>
      <c r="C464" s="351" t="s">
        <v>57</v>
      </c>
      <c r="D464" s="351" t="e">
        <f t="shared" si="49"/>
        <v>#NAME?</v>
      </c>
      <c r="E464" s="352">
        <v>92209.37624895561</v>
      </c>
      <c r="F464" s="353">
        <v>344421.43999999994</v>
      </c>
      <c r="G464" s="351" t="e">
        <f t="shared" si="45"/>
        <v>#NAME?</v>
      </c>
      <c r="H464" s="351" t="e">
        <f t="shared" si="50"/>
        <v>#NAME?</v>
      </c>
      <c r="I464" s="351" t="e">
        <f t="shared" si="46"/>
        <v>#NAME?</v>
      </c>
      <c r="J464" s="351" t="e">
        <f t="shared" si="47"/>
        <v>#NAME?</v>
      </c>
      <c r="K464" s="359" t="e">
        <f t="shared" si="48"/>
        <v>#NAME?</v>
      </c>
    </row>
    <row r="465" spans="1:11" hidden="1">
      <c r="A465" s="355">
        <v>2014</v>
      </c>
      <c r="B465" s="355" t="s">
        <v>20</v>
      </c>
      <c r="C465" s="355" t="s">
        <v>59</v>
      </c>
      <c r="D465" s="355" t="e">
        <f t="shared" si="49"/>
        <v>#NAME?</v>
      </c>
      <c r="E465" s="356">
        <v>325.71997699999997</v>
      </c>
      <c r="F465" s="357">
        <v>3780.2910000000002</v>
      </c>
      <c r="G465" s="355" t="e">
        <f t="shared" si="45"/>
        <v>#NAME?</v>
      </c>
      <c r="H465" s="351" t="e">
        <f t="shared" si="50"/>
        <v>#NAME?</v>
      </c>
      <c r="I465" s="355" t="e">
        <f t="shared" si="46"/>
        <v>#NAME?</v>
      </c>
      <c r="J465" s="355" t="e">
        <f t="shared" si="47"/>
        <v>#NAME?</v>
      </c>
      <c r="K465" s="358" t="e">
        <f t="shared" si="48"/>
        <v>#NAME?</v>
      </c>
    </row>
    <row r="466" spans="1:11" hidden="1">
      <c r="A466" s="351">
        <v>2013</v>
      </c>
      <c r="B466" s="351" t="s">
        <v>21</v>
      </c>
      <c r="C466" s="351" t="s">
        <v>58</v>
      </c>
      <c r="D466" s="351" t="e">
        <f t="shared" si="49"/>
        <v>#NAME?</v>
      </c>
      <c r="E466" s="352">
        <v>16.809631276499999</v>
      </c>
      <c r="F466" s="353">
        <v>12425.137000000001</v>
      </c>
      <c r="G466" s="351" t="e">
        <f t="shared" si="45"/>
        <v>#NAME?</v>
      </c>
      <c r="H466" s="351" t="e">
        <f t="shared" si="50"/>
        <v>#NAME?</v>
      </c>
      <c r="I466" s="351" t="e">
        <f t="shared" si="46"/>
        <v>#NAME?</v>
      </c>
      <c r="J466" s="351" t="e">
        <f t="shared" si="47"/>
        <v>#NAME?</v>
      </c>
      <c r="K466" s="359" t="e">
        <f t="shared" si="48"/>
        <v>#NAME?</v>
      </c>
    </row>
    <row r="467" spans="1:11" hidden="1">
      <c r="A467" s="355">
        <v>2013</v>
      </c>
      <c r="B467" s="355" t="s">
        <v>21</v>
      </c>
      <c r="C467" s="355" t="s">
        <v>60</v>
      </c>
      <c r="D467" s="355" t="e">
        <f t="shared" si="49"/>
        <v>#NAME?</v>
      </c>
      <c r="E467" s="356">
        <v>3964.9581029689002</v>
      </c>
      <c r="F467" s="357">
        <v>18991.21</v>
      </c>
      <c r="G467" s="355" t="e">
        <f t="shared" si="45"/>
        <v>#NAME?</v>
      </c>
      <c r="H467" s="351" t="e">
        <f t="shared" si="50"/>
        <v>#NAME?</v>
      </c>
      <c r="I467" s="355" t="e">
        <f t="shared" si="46"/>
        <v>#NAME?</v>
      </c>
      <c r="J467" s="355" t="e">
        <f t="shared" si="47"/>
        <v>#NAME?</v>
      </c>
      <c r="K467" s="358" t="e">
        <f t="shared" si="48"/>
        <v>#NAME?</v>
      </c>
    </row>
    <row r="468" spans="1:11" hidden="1">
      <c r="A468" s="351">
        <v>2013</v>
      </c>
      <c r="B468" s="351" t="s">
        <v>21</v>
      </c>
      <c r="C468" s="351" t="s">
        <v>66</v>
      </c>
      <c r="D468" s="351" t="e">
        <f t="shared" si="49"/>
        <v>#NAME?</v>
      </c>
      <c r="E468" s="352">
        <v>133.18753722299996</v>
      </c>
      <c r="F468" s="353">
        <v>651.41999999999996</v>
      </c>
      <c r="G468" s="351" t="e">
        <f t="shared" si="45"/>
        <v>#NAME?</v>
      </c>
      <c r="H468" s="351" t="e">
        <f t="shared" si="50"/>
        <v>#NAME?</v>
      </c>
      <c r="I468" s="351" t="e">
        <f t="shared" si="46"/>
        <v>#NAME?</v>
      </c>
      <c r="J468" s="351" t="e">
        <f t="shared" si="47"/>
        <v>#NAME?</v>
      </c>
      <c r="K468" s="359" t="e">
        <f t="shared" si="48"/>
        <v>#NAME?</v>
      </c>
    </row>
    <row r="469" spans="1:11" hidden="1">
      <c r="A469" s="355">
        <v>2013</v>
      </c>
      <c r="B469" s="355" t="s">
        <v>21</v>
      </c>
      <c r="C469" s="355" t="s">
        <v>67</v>
      </c>
      <c r="D469" s="355" t="e">
        <f t="shared" si="49"/>
        <v>#NAME?</v>
      </c>
      <c r="E469" s="356">
        <v>1379.3451220113</v>
      </c>
      <c r="F469" s="357">
        <v>5709.2250000000004</v>
      </c>
      <c r="G469" s="355" t="e">
        <f t="shared" si="45"/>
        <v>#NAME?</v>
      </c>
      <c r="H469" s="351" t="e">
        <f t="shared" si="50"/>
        <v>#NAME?</v>
      </c>
      <c r="I469" s="355" t="e">
        <f t="shared" si="46"/>
        <v>#NAME?</v>
      </c>
      <c r="J469" s="355" t="e">
        <f t="shared" si="47"/>
        <v>#NAME?</v>
      </c>
      <c r="K469" s="358" t="e">
        <f t="shared" si="48"/>
        <v>#NAME?</v>
      </c>
    </row>
    <row r="470" spans="1:11" hidden="1">
      <c r="A470" s="351">
        <v>2013</v>
      </c>
      <c r="B470" s="351" t="s">
        <v>21</v>
      </c>
      <c r="C470" s="351" t="s">
        <v>61</v>
      </c>
      <c r="D470" s="351" t="e">
        <f t="shared" si="49"/>
        <v>#NAME?</v>
      </c>
      <c r="E470" s="352">
        <v>7644.2587808579992</v>
      </c>
      <c r="F470" s="353">
        <v>33750.879999999997</v>
      </c>
      <c r="G470" s="351" t="e">
        <f t="shared" si="45"/>
        <v>#NAME?</v>
      </c>
      <c r="H470" s="351" t="e">
        <f t="shared" si="50"/>
        <v>#NAME?</v>
      </c>
      <c r="I470" s="351" t="e">
        <f t="shared" si="46"/>
        <v>#NAME?</v>
      </c>
      <c r="J470" s="351" t="e">
        <f t="shared" si="47"/>
        <v>#NAME?</v>
      </c>
      <c r="K470" s="359" t="e">
        <f t="shared" si="48"/>
        <v>#NAME?</v>
      </c>
    </row>
    <row r="471" spans="1:11" hidden="1">
      <c r="A471" s="355">
        <v>2013</v>
      </c>
      <c r="B471" s="355" t="s">
        <v>21</v>
      </c>
      <c r="C471" s="355" t="s">
        <v>64</v>
      </c>
      <c r="D471" s="355" t="e">
        <f t="shared" si="49"/>
        <v>#NAME?</v>
      </c>
      <c r="E471" s="356">
        <v>1427.8815517134999</v>
      </c>
      <c r="F471" s="357">
        <v>6654.84</v>
      </c>
      <c r="G471" s="355" t="e">
        <f t="shared" si="45"/>
        <v>#NAME?</v>
      </c>
      <c r="H471" s="351" t="e">
        <f t="shared" si="50"/>
        <v>#NAME?</v>
      </c>
      <c r="I471" s="355" t="e">
        <f t="shared" si="46"/>
        <v>#NAME?</v>
      </c>
      <c r="J471" s="355" t="e">
        <f t="shared" si="47"/>
        <v>#NAME?</v>
      </c>
      <c r="K471" s="358" t="e">
        <f t="shared" si="48"/>
        <v>#NAME?</v>
      </c>
    </row>
    <row r="472" spans="1:11" hidden="1">
      <c r="A472" s="351">
        <v>2013</v>
      </c>
      <c r="B472" s="351" t="s">
        <v>21</v>
      </c>
      <c r="C472" s="351" t="s">
        <v>65</v>
      </c>
      <c r="D472" s="351" t="e">
        <f t="shared" si="49"/>
        <v>#NAME?</v>
      </c>
      <c r="E472" s="352">
        <v>9415.8152699999991</v>
      </c>
      <c r="F472" s="353">
        <v>46952.060000000005</v>
      </c>
      <c r="G472" s="351" t="e">
        <f t="shared" si="45"/>
        <v>#NAME?</v>
      </c>
      <c r="H472" s="351" t="e">
        <f t="shared" si="50"/>
        <v>#NAME?</v>
      </c>
      <c r="I472" s="351" t="e">
        <f t="shared" si="46"/>
        <v>#NAME?</v>
      </c>
      <c r="J472" s="351" t="e">
        <f t="shared" si="47"/>
        <v>#NAME?</v>
      </c>
      <c r="K472" s="359" t="e">
        <f t="shared" si="48"/>
        <v>#NAME?</v>
      </c>
    </row>
    <row r="473" spans="1:11" hidden="1">
      <c r="A473" s="355">
        <v>2013</v>
      </c>
      <c r="B473" s="355" t="s">
        <v>21</v>
      </c>
      <c r="C473" s="355" t="s">
        <v>63</v>
      </c>
      <c r="D473" s="355" t="e">
        <f t="shared" si="49"/>
        <v>#NAME?</v>
      </c>
      <c r="E473" s="356">
        <v>106.47635198690001</v>
      </c>
      <c r="F473" s="357">
        <v>185.70000000000002</v>
      </c>
      <c r="G473" s="355" t="e">
        <f t="shared" si="45"/>
        <v>#NAME?</v>
      </c>
      <c r="H473" s="351" t="e">
        <f t="shared" si="50"/>
        <v>#NAME?</v>
      </c>
      <c r="I473" s="355" t="e">
        <f t="shared" si="46"/>
        <v>#NAME?</v>
      </c>
      <c r="J473" s="355" t="e">
        <f t="shared" si="47"/>
        <v>#NAME?</v>
      </c>
      <c r="K473" s="358" t="e">
        <f t="shared" si="48"/>
        <v>#NAME?</v>
      </c>
    </row>
    <row r="474" spans="1:11" hidden="1">
      <c r="A474" s="351">
        <v>2013</v>
      </c>
      <c r="B474" s="351" t="s">
        <v>21</v>
      </c>
      <c r="C474" s="351" t="s">
        <v>62</v>
      </c>
      <c r="D474" s="351" t="e">
        <f t="shared" si="49"/>
        <v>#NAME?</v>
      </c>
      <c r="E474" s="352">
        <v>134.59804272</v>
      </c>
      <c r="F474" s="353">
        <v>221.185</v>
      </c>
      <c r="G474" s="351" t="e">
        <f t="shared" si="45"/>
        <v>#NAME?</v>
      </c>
      <c r="H474" s="351" t="e">
        <f t="shared" si="50"/>
        <v>#NAME?</v>
      </c>
      <c r="I474" s="351" t="e">
        <f t="shared" si="46"/>
        <v>#NAME?</v>
      </c>
      <c r="J474" s="351" t="e">
        <f t="shared" si="47"/>
        <v>#NAME?</v>
      </c>
      <c r="K474" s="359" t="e">
        <f t="shared" si="48"/>
        <v>#NAME?</v>
      </c>
    </row>
    <row r="475" spans="1:11" hidden="1">
      <c r="A475" s="355">
        <v>2013</v>
      </c>
      <c r="B475" s="355" t="s">
        <v>21</v>
      </c>
      <c r="C475" s="355" t="s">
        <v>15</v>
      </c>
      <c r="D475" s="355" t="e">
        <f t="shared" si="49"/>
        <v>#NAME?</v>
      </c>
      <c r="E475" s="356">
        <v>8130.5408757809992</v>
      </c>
      <c r="F475" s="357">
        <v>13190.699999999999</v>
      </c>
      <c r="G475" s="355" t="e">
        <f t="shared" si="45"/>
        <v>#NAME?</v>
      </c>
      <c r="H475" s="351" t="e">
        <f t="shared" si="50"/>
        <v>#NAME?</v>
      </c>
      <c r="I475" s="355" t="e">
        <f t="shared" si="46"/>
        <v>#NAME?</v>
      </c>
      <c r="J475" s="355" t="e">
        <f t="shared" si="47"/>
        <v>#NAME?</v>
      </c>
      <c r="K475" s="358" t="e">
        <f t="shared" si="48"/>
        <v>#NAME?</v>
      </c>
    </row>
    <row r="476" spans="1:11" hidden="1">
      <c r="A476" s="351">
        <v>2013</v>
      </c>
      <c r="B476" s="351" t="s">
        <v>21</v>
      </c>
      <c r="C476" s="351" t="s">
        <v>79</v>
      </c>
      <c r="D476" s="351" t="e">
        <f t="shared" si="49"/>
        <v>#NAME?</v>
      </c>
      <c r="E476" s="352">
        <v>161.98409971149999</v>
      </c>
      <c r="F476" s="353">
        <v>779.88900000000001</v>
      </c>
      <c r="G476" s="351" t="e">
        <f t="shared" si="45"/>
        <v>#NAME?</v>
      </c>
      <c r="H476" s="351" t="e">
        <f t="shared" si="50"/>
        <v>#NAME?</v>
      </c>
      <c r="I476" s="351" t="e">
        <f t="shared" si="46"/>
        <v>#NAME?</v>
      </c>
      <c r="J476" s="351" t="e">
        <f t="shared" si="47"/>
        <v>#NAME?</v>
      </c>
      <c r="K476" s="359" t="e">
        <f t="shared" si="48"/>
        <v>#NAME?</v>
      </c>
    </row>
    <row r="477" spans="1:11" hidden="1">
      <c r="A477" s="355">
        <v>2013</v>
      </c>
      <c r="B477" s="355" t="s">
        <v>21</v>
      </c>
      <c r="C477" s="355" t="s">
        <v>56</v>
      </c>
      <c r="D477" s="355" t="e">
        <f t="shared" si="49"/>
        <v>#NAME?</v>
      </c>
      <c r="E477" s="356">
        <v>8542.339073000001</v>
      </c>
      <c r="F477" s="357">
        <v>290628.12900000002</v>
      </c>
      <c r="G477" s="355" t="e">
        <f t="shared" si="45"/>
        <v>#NAME?</v>
      </c>
      <c r="H477" s="351" t="e">
        <f t="shared" si="50"/>
        <v>#NAME?</v>
      </c>
      <c r="I477" s="355" t="e">
        <f t="shared" si="46"/>
        <v>#NAME?</v>
      </c>
      <c r="J477" s="355" t="e">
        <f t="shared" si="47"/>
        <v>#NAME?</v>
      </c>
      <c r="K477" s="358" t="e">
        <f t="shared" si="48"/>
        <v>#NAME?</v>
      </c>
    </row>
    <row r="478" spans="1:11" hidden="1">
      <c r="A478" s="351">
        <v>2013</v>
      </c>
      <c r="B478" s="351" t="s">
        <v>21</v>
      </c>
      <c r="C478" s="351" t="s">
        <v>57</v>
      </c>
      <c r="D478" s="351" t="e">
        <f t="shared" si="49"/>
        <v>#NAME?</v>
      </c>
      <c r="E478" s="352">
        <v>92613.360973298302</v>
      </c>
      <c r="F478" s="353">
        <v>325447.00799999997</v>
      </c>
      <c r="G478" s="351" t="e">
        <f t="shared" si="45"/>
        <v>#NAME?</v>
      </c>
      <c r="H478" s="351" t="e">
        <f t="shared" si="50"/>
        <v>#NAME?</v>
      </c>
      <c r="I478" s="351" t="e">
        <f t="shared" si="46"/>
        <v>#NAME?</v>
      </c>
      <c r="J478" s="351" t="e">
        <f t="shared" si="47"/>
        <v>#NAME?</v>
      </c>
      <c r="K478" s="359" t="e">
        <f t="shared" si="48"/>
        <v>#NAME?</v>
      </c>
    </row>
    <row r="479" spans="1:11" hidden="1">
      <c r="A479" s="355">
        <v>2013</v>
      </c>
      <c r="B479" s="355" t="s">
        <v>21</v>
      </c>
      <c r="C479" s="355" t="s">
        <v>59</v>
      </c>
      <c r="D479" s="355" t="e">
        <f t="shared" si="49"/>
        <v>#NAME?</v>
      </c>
      <c r="E479" s="356">
        <v>468.39670799999999</v>
      </c>
      <c r="F479" s="357">
        <v>5428.8590000000013</v>
      </c>
      <c r="G479" s="355" t="e">
        <f t="shared" si="45"/>
        <v>#NAME?</v>
      </c>
      <c r="H479" s="351" t="e">
        <f t="shared" si="50"/>
        <v>#NAME?</v>
      </c>
      <c r="I479" s="355" t="e">
        <f t="shared" si="46"/>
        <v>#NAME?</v>
      </c>
      <c r="J479" s="355" t="e">
        <f t="shared" si="47"/>
        <v>#NAME?</v>
      </c>
      <c r="K479" s="358" t="e">
        <f t="shared" si="48"/>
        <v>#NAME?</v>
      </c>
    </row>
    <row r="480" spans="1:11" hidden="1">
      <c r="A480" s="351">
        <v>2013</v>
      </c>
      <c r="B480" s="351" t="s">
        <v>8</v>
      </c>
      <c r="C480" s="351" t="s">
        <v>58</v>
      </c>
      <c r="D480" s="351" t="e">
        <f t="shared" si="49"/>
        <v>#NAME?</v>
      </c>
      <c r="E480" s="352">
        <v>476.45668428000005</v>
      </c>
      <c r="F480" s="353">
        <v>3798.578</v>
      </c>
      <c r="G480" s="351" t="e">
        <f t="shared" si="45"/>
        <v>#NAME?</v>
      </c>
      <c r="H480" s="351" t="e">
        <f t="shared" si="50"/>
        <v>#NAME?</v>
      </c>
      <c r="I480" s="351" t="e">
        <f t="shared" si="46"/>
        <v>#NAME?</v>
      </c>
      <c r="J480" s="351" t="e">
        <f t="shared" si="47"/>
        <v>#NAME?</v>
      </c>
      <c r="K480" s="359" t="e">
        <f t="shared" si="48"/>
        <v>#NAME?</v>
      </c>
    </row>
    <row r="481" spans="1:11" hidden="1">
      <c r="A481" s="355">
        <v>2013</v>
      </c>
      <c r="B481" s="355" t="s">
        <v>8</v>
      </c>
      <c r="C481" s="355" t="s">
        <v>60</v>
      </c>
      <c r="D481" s="355" t="e">
        <f t="shared" si="49"/>
        <v>#NAME?</v>
      </c>
      <c r="E481" s="356">
        <v>3245.8084099441999</v>
      </c>
      <c r="F481" s="357">
        <v>15426.760000000002</v>
      </c>
      <c r="G481" s="355" t="e">
        <f t="shared" ref="G481:G544" si="51">VLOOKUP(C481,Trans_Source,3,FALSE)</f>
        <v>#NAME?</v>
      </c>
      <c r="H481" s="351" t="e">
        <f t="shared" si="50"/>
        <v>#NAME?</v>
      </c>
      <c r="I481" s="355" t="e">
        <f t="shared" ref="I481:I544" si="52">IF(Trans_Pur_Tech&lt;&gt;"Imports","Domestic","Imports")</f>
        <v>#NAME?</v>
      </c>
      <c r="J481" s="355" t="e">
        <f t="shared" ref="J481:J544" si="53">VLOOKUP($C481,Trans_Source,4,FALSE)</f>
        <v>#NAME?</v>
      </c>
      <c r="K481" s="358" t="e">
        <f t="shared" ref="K481:K544" si="54">RIGHT(G481,2)</f>
        <v>#NAME?</v>
      </c>
    </row>
    <row r="482" spans="1:11" hidden="1">
      <c r="A482" s="351">
        <v>2013</v>
      </c>
      <c r="B482" s="351" t="s">
        <v>8</v>
      </c>
      <c r="C482" s="351" t="s">
        <v>66</v>
      </c>
      <c r="D482" s="351" t="e">
        <f t="shared" si="49"/>
        <v>#NAME?</v>
      </c>
      <c r="E482" s="352">
        <v>480.89908505339997</v>
      </c>
      <c r="F482" s="353">
        <v>2342.3100000000004</v>
      </c>
      <c r="G482" s="351" t="e">
        <f t="shared" si="51"/>
        <v>#NAME?</v>
      </c>
      <c r="H482" s="351" t="e">
        <f t="shared" si="50"/>
        <v>#NAME?</v>
      </c>
      <c r="I482" s="351" t="e">
        <f t="shared" si="52"/>
        <v>#NAME?</v>
      </c>
      <c r="J482" s="351" t="e">
        <f t="shared" si="53"/>
        <v>#NAME?</v>
      </c>
      <c r="K482" s="359" t="e">
        <f t="shared" si="54"/>
        <v>#NAME?</v>
      </c>
    </row>
    <row r="483" spans="1:11" hidden="1">
      <c r="A483" s="355">
        <v>2013</v>
      </c>
      <c r="B483" s="355" t="s">
        <v>8</v>
      </c>
      <c r="C483" s="355" t="s">
        <v>67</v>
      </c>
      <c r="D483" s="355" t="e">
        <f t="shared" si="49"/>
        <v>#NAME?</v>
      </c>
      <c r="E483" s="356">
        <v>1176.6190764766</v>
      </c>
      <c r="F483" s="357">
        <v>4868.6889999999994</v>
      </c>
      <c r="G483" s="355" t="e">
        <f t="shared" si="51"/>
        <v>#NAME?</v>
      </c>
      <c r="H483" s="351" t="e">
        <f t="shared" si="50"/>
        <v>#NAME?</v>
      </c>
      <c r="I483" s="355" t="e">
        <f t="shared" si="52"/>
        <v>#NAME?</v>
      </c>
      <c r="J483" s="355" t="e">
        <f t="shared" si="53"/>
        <v>#NAME?</v>
      </c>
      <c r="K483" s="358" t="e">
        <f t="shared" si="54"/>
        <v>#NAME?</v>
      </c>
    </row>
    <row r="484" spans="1:11" hidden="1">
      <c r="A484" s="351">
        <v>2013</v>
      </c>
      <c r="B484" s="351" t="s">
        <v>8</v>
      </c>
      <c r="C484" s="351" t="s">
        <v>61</v>
      </c>
      <c r="D484" s="351" t="e">
        <f t="shared" si="49"/>
        <v>#NAME?</v>
      </c>
      <c r="E484" s="352">
        <v>3651.766776639</v>
      </c>
      <c r="F484" s="353">
        <v>16039.169999999998</v>
      </c>
      <c r="G484" s="351" t="e">
        <f t="shared" si="51"/>
        <v>#NAME?</v>
      </c>
      <c r="H484" s="351" t="e">
        <f t="shared" si="50"/>
        <v>#NAME?</v>
      </c>
      <c r="I484" s="351" t="e">
        <f t="shared" si="52"/>
        <v>#NAME?</v>
      </c>
      <c r="J484" s="351" t="e">
        <f t="shared" si="53"/>
        <v>#NAME?</v>
      </c>
      <c r="K484" s="359" t="e">
        <f t="shared" si="54"/>
        <v>#NAME?</v>
      </c>
    </row>
    <row r="485" spans="1:11" hidden="1">
      <c r="A485" s="355">
        <v>2013</v>
      </c>
      <c r="B485" s="355" t="s">
        <v>8</v>
      </c>
      <c r="C485" s="355" t="s">
        <v>64</v>
      </c>
      <c r="D485" s="355" t="e">
        <f t="shared" si="49"/>
        <v>#NAME?</v>
      </c>
      <c r="E485" s="356">
        <v>1303.9618103500002</v>
      </c>
      <c r="F485" s="357">
        <v>5657.89</v>
      </c>
      <c r="G485" s="355" t="e">
        <f t="shared" si="51"/>
        <v>#NAME?</v>
      </c>
      <c r="H485" s="351" t="e">
        <f t="shared" si="50"/>
        <v>#NAME?</v>
      </c>
      <c r="I485" s="355" t="e">
        <f t="shared" si="52"/>
        <v>#NAME?</v>
      </c>
      <c r="J485" s="355" t="e">
        <f t="shared" si="53"/>
        <v>#NAME?</v>
      </c>
      <c r="K485" s="358" t="e">
        <f t="shared" si="54"/>
        <v>#NAME?</v>
      </c>
    </row>
    <row r="486" spans="1:11" hidden="1">
      <c r="A486" s="351">
        <v>2013</v>
      </c>
      <c r="B486" s="351" t="s">
        <v>8</v>
      </c>
      <c r="C486" s="351" t="s">
        <v>65</v>
      </c>
      <c r="D486" s="351" t="e">
        <f t="shared" si="49"/>
        <v>#NAME?</v>
      </c>
      <c r="E486" s="352">
        <v>5393.7265340000004</v>
      </c>
      <c r="F486" s="353">
        <v>27150.719000000001</v>
      </c>
      <c r="G486" s="351" t="e">
        <f t="shared" si="51"/>
        <v>#NAME?</v>
      </c>
      <c r="H486" s="351" t="e">
        <f t="shared" si="50"/>
        <v>#NAME?</v>
      </c>
      <c r="I486" s="351" t="e">
        <f t="shared" si="52"/>
        <v>#NAME?</v>
      </c>
      <c r="J486" s="351" t="e">
        <f t="shared" si="53"/>
        <v>#NAME?</v>
      </c>
      <c r="K486" s="359" t="e">
        <f t="shared" si="54"/>
        <v>#NAME?</v>
      </c>
    </row>
    <row r="487" spans="1:11" hidden="1">
      <c r="A487" s="355">
        <v>2013</v>
      </c>
      <c r="B487" s="355" t="s">
        <v>8</v>
      </c>
      <c r="C487" s="355" t="s">
        <v>63</v>
      </c>
      <c r="D487" s="355" t="e">
        <f t="shared" si="49"/>
        <v>#NAME?</v>
      </c>
      <c r="E487" s="356">
        <v>-97.77586604710001</v>
      </c>
      <c r="F487" s="357">
        <v>0</v>
      </c>
      <c r="G487" s="355" t="e">
        <f t="shared" si="51"/>
        <v>#NAME?</v>
      </c>
      <c r="H487" s="351" t="e">
        <f t="shared" si="50"/>
        <v>#NAME?</v>
      </c>
      <c r="I487" s="355" t="e">
        <f t="shared" si="52"/>
        <v>#NAME?</v>
      </c>
      <c r="J487" s="355" t="e">
        <f t="shared" si="53"/>
        <v>#NAME?</v>
      </c>
      <c r="K487" s="358" t="e">
        <f t="shared" si="54"/>
        <v>#NAME?</v>
      </c>
    </row>
    <row r="488" spans="1:11" hidden="1">
      <c r="A488" s="351">
        <v>2013</v>
      </c>
      <c r="B488" s="351" t="s">
        <v>8</v>
      </c>
      <c r="C488" s="351" t="s">
        <v>62</v>
      </c>
      <c r="D488" s="351" t="e">
        <f t="shared" si="49"/>
        <v>#NAME?</v>
      </c>
      <c r="E488" s="352">
        <v>0</v>
      </c>
      <c r="F488" s="353">
        <v>0</v>
      </c>
      <c r="G488" s="351" t="e">
        <f t="shared" si="51"/>
        <v>#NAME?</v>
      </c>
      <c r="H488" s="351" t="e">
        <f t="shared" si="50"/>
        <v>#NAME?</v>
      </c>
      <c r="I488" s="351" t="e">
        <f t="shared" si="52"/>
        <v>#NAME?</v>
      </c>
      <c r="J488" s="351" t="e">
        <f t="shared" si="53"/>
        <v>#NAME?</v>
      </c>
      <c r="K488" s="359" t="e">
        <f t="shared" si="54"/>
        <v>#NAME?</v>
      </c>
    </row>
    <row r="489" spans="1:11" hidden="1">
      <c r="A489" s="355">
        <v>2013</v>
      </c>
      <c r="B489" s="355" t="s">
        <v>8</v>
      </c>
      <c r="C489" s="355" t="s">
        <v>15</v>
      </c>
      <c r="D489" s="355" t="e">
        <f t="shared" si="49"/>
        <v>#NAME?</v>
      </c>
      <c r="E489" s="356">
        <v>6775.9727227124995</v>
      </c>
      <c r="F489" s="357">
        <v>10693.699999999999</v>
      </c>
      <c r="G489" s="355" t="e">
        <f t="shared" si="51"/>
        <v>#NAME?</v>
      </c>
      <c r="H489" s="351" t="e">
        <f t="shared" si="50"/>
        <v>#NAME?</v>
      </c>
      <c r="I489" s="355" t="e">
        <f t="shared" si="52"/>
        <v>#NAME?</v>
      </c>
      <c r="J489" s="355" t="e">
        <f t="shared" si="53"/>
        <v>#NAME?</v>
      </c>
      <c r="K489" s="358" t="e">
        <f t="shared" si="54"/>
        <v>#NAME?</v>
      </c>
    </row>
    <row r="490" spans="1:11" hidden="1">
      <c r="A490" s="351">
        <v>2013</v>
      </c>
      <c r="B490" s="351" t="s">
        <v>8</v>
      </c>
      <c r="C490" s="351" t="s">
        <v>79</v>
      </c>
      <c r="D490" s="351" t="e">
        <f t="shared" si="49"/>
        <v>#NAME?</v>
      </c>
      <c r="E490" s="352">
        <v>148.32925968679999</v>
      </c>
      <c r="F490" s="353">
        <v>707.77</v>
      </c>
      <c r="G490" s="351" t="e">
        <f t="shared" si="51"/>
        <v>#NAME?</v>
      </c>
      <c r="H490" s="351" t="e">
        <f t="shared" si="50"/>
        <v>#NAME?</v>
      </c>
      <c r="I490" s="351" t="e">
        <f t="shared" si="52"/>
        <v>#NAME?</v>
      </c>
      <c r="J490" s="351" t="e">
        <f t="shared" si="53"/>
        <v>#NAME?</v>
      </c>
      <c r="K490" s="359" t="e">
        <f t="shared" si="54"/>
        <v>#NAME?</v>
      </c>
    </row>
    <row r="491" spans="1:11" hidden="1">
      <c r="A491" s="355">
        <v>2013</v>
      </c>
      <c r="B491" s="355" t="s">
        <v>8</v>
      </c>
      <c r="C491" s="355" t="s">
        <v>56</v>
      </c>
      <c r="D491" s="355" t="e">
        <f t="shared" si="49"/>
        <v>#NAME?</v>
      </c>
      <c r="E491" s="356">
        <v>8558.165758000001</v>
      </c>
      <c r="F491" s="357">
        <v>325104.19699999999</v>
      </c>
      <c r="G491" s="355" t="e">
        <f t="shared" si="51"/>
        <v>#NAME?</v>
      </c>
      <c r="H491" s="351" t="e">
        <f t="shared" si="50"/>
        <v>#NAME?</v>
      </c>
      <c r="I491" s="355" t="e">
        <f t="shared" si="52"/>
        <v>#NAME?</v>
      </c>
      <c r="J491" s="355" t="e">
        <f t="shared" si="53"/>
        <v>#NAME?</v>
      </c>
      <c r="K491" s="358" t="e">
        <f t="shared" si="54"/>
        <v>#NAME?</v>
      </c>
    </row>
    <row r="492" spans="1:11" hidden="1">
      <c r="A492" s="351">
        <v>2013</v>
      </c>
      <c r="B492" s="351" t="s">
        <v>8</v>
      </c>
      <c r="C492" s="351" t="s">
        <v>57</v>
      </c>
      <c r="D492" s="351" t="e">
        <f t="shared" si="49"/>
        <v>#NAME?</v>
      </c>
      <c r="E492" s="352">
        <v>93574.764495225696</v>
      </c>
      <c r="F492" s="353">
        <v>354212.44799999997</v>
      </c>
      <c r="G492" s="351" t="e">
        <f t="shared" si="51"/>
        <v>#NAME?</v>
      </c>
      <c r="H492" s="351" t="e">
        <f t="shared" si="50"/>
        <v>#NAME?</v>
      </c>
      <c r="I492" s="351" t="e">
        <f t="shared" si="52"/>
        <v>#NAME?</v>
      </c>
      <c r="J492" s="351" t="e">
        <f t="shared" si="53"/>
        <v>#NAME?</v>
      </c>
      <c r="K492" s="359" t="e">
        <f t="shared" si="54"/>
        <v>#NAME?</v>
      </c>
    </row>
    <row r="493" spans="1:11" hidden="1">
      <c r="A493" s="355">
        <v>2013</v>
      </c>
      <c r="B493" s="355" t="s">
        <v>8</v>
      </c>
      <c r="C493" s="355" t="s">
        <v>59</v>
      </c>
      <c r="D493" s="355" t="e">
        <f t="shared" ref="D493:D556" si="55">VLOOKUP($C493,Trans_Source,2,FALSE)</f>
        <v>#NAME?</v>
      </c>
      <c r="E493" s="356">
        <v>94.403898999999996</v>
      </c>
      <c r="F493" s="357">
        <v>1087.9769999999999</v>
      </c>
      <c r="G493" s="355" t="e">
        <f t="shared" si="51"/>
        <v>#NAME?</v>
      </c>
      <c r="H493" s="351" t="e">
        <f t="shared" si="50"/>
        <v>#NAME?</v>
      </c>
      <c r="I493" s="355" t="e">
        <f t="shared" si="52"/>
        <v>#NAME?</v>
      </c>
      <c r="J493" s="355" t="e">
        <f t="shared" si="53"/>
        <v>#NAME?</v>
      </c>
      <c r="K493" s="358" t="e">
        <f t="shared" si="54"/>
        <v>#NAME?</v>
      </c>
    </row>
    <row r="494" spans="1:11" hidden="1">
      <c r="A494" s="351">
        <v>2013</v>
      </c>
      <c r="B494" s="351" t="s">
        <v>19</v>
      </c>
      <c r="C494" s="351" t="s">
        <v>58</v>
      </c>
      <c r="D494" s="351" t="e">
        <f t="shared" si="55"/>
        <v>#NAME?</v>
      </c>
      <c r="E494" s="352">
        <v>74.500589999999988</v>
      </c>
      <c r="F494" s="353">
        <v>1113.5619999999999</v>
      </c>
      <c r="G494" s="351" t="e">
        <f t="shared" si="51"/>
        <v>#NAME?</v>
      </c>
      <c r="H494" s="351" t="e">
        <f t="shared" si="50"/>
        <v>#NAME?</v>
      </c>
      <c r="I494" s="351" t="e">
        <f t="shared" si="52"/>
        <v>#NAME?</v>
      </c>
      <c r="J494" s="351" t="e">
        <f t="shared" si="53"/>
        <v>#NAME?</v>
      </c>
      <c r="K494" s="359" t="e">
        <f t="shared" si="54"/>
        <v>#NAME?</v>
      </c>
    </row>
    <row r="495" spans="1:11" hidden="1">
      <c r="A495" s="355">
        <v>2013</v>
      </c>
      <c r="B495" s="355" t="s">
        <v>19</v>
      </c>
      <c r="C495" s="355" t="s">
        <v>60</v>
      </c>
      <c r="D495" s="355" t="e">
        <f t="shared" si="55"/>
        <v>#NAME?</v>
      </c>
      <c r="E495" s="356">
        <v>3776.4475248701001</v>
      </c>
      <c r="F495" s="357">
        <v>17538.04</v>
      </c>
      <c r="G495" s="355" t="e">
        <f t="shared" si="51"/>
        <v>#NAME?</v>
      </c>
      <c r="H495" s="351" t="e">
        <f t="shared" si="50"/>
        <v>#NAME?</v>
      </c>
      <c r="I495" s="355" t="e">
        <f t="shared" si="52"/>
        <v>#NAME?</v>
      </c>
      <c r="J495" s="355" t="e">
        <f t="shared" si="53"/>
        <v>#NAME?</v>
      </c>
      <c r="K495" s="358" t="e">
        <f t="shared" si="54"/>
        <v>#NAME?</v>
      </c>
    </row>
    <row r="496" spans="1:11" hidden="1">
      <c r="A496" s="351">
        <v>2013</v>
      </c>
      <c r="B496" s="351" t="s">
        <v>19</v>
      </c>
      <c r="C496" s="351" t="s">
        <v>66</v>
      </c>
      <c r="D496" s="351" t="e">
        <f t="shared" si="55"/>
        <v>#NAME?</v>
      </c>
      <c r="E496" s="352">
        <v>599.03105471999993</v>
      </c>
      <c r="F496" s="353">
        <v>2855</v>
      </c>
      <c r="G496" s="351" t="e">
        <f t="shared" si="51"/>
        <v>#NAME?</v>
      </c>
      <c r="H496" s="351" t="e">
        <f t="shared" si="50"/>
        <v>#NAME?</v>
      </c>
      <c r="I496" s="351" t="e">
        <f t="shared" si="52"/>
        <v>#NAME?</v>
      </c>
      <c r="J496" s="351" t="e">
        <f t="shared" si="53"/>
        <v>#NAME?</v>
      </c>
      <c r="K496" s="359" t="e">
        <f t="shared" si="54"/>
        <v>#NAME?</v>
      </c>
    </row>
    <row r="497" spans="1:11" hidden="1">
      <c r="A497" s="355">
        <v>2013</v>
      </c>
      <c r="B497" s="355" t="s">
        <v>19</v>
      </c>
      <c r="C497" s="355" t="s">
        <v>67</v>
      </c>
      <c r="D497" s="355" t="e">
        <f t="shared" si="55"/>
        <v>#NAME?</v>
      </c>
      <c r="E497" s="356">
        <v>1102.8549351725001</v>
      </c>
      <c r="F497" s="357">
        <v>4355.42</v>
      </c>
      <c r="G497" s="355" t="e">
        <f t="shared" si="51"/>
        <v>#NAME?</v>
      </c>
      <c r="H497" s="351" t="e">
        <f t="shared" si="50"/>
        <v>#NAME?</v>
      </c>
      <c r="I497" s="355" t="e">
        <f t="shared" si="52"/>
        <v>#NAME?</v>
      </c>
      <c r="J497" s="355" t="e">
        <f t="shared" si="53"/>
        <v>#NAME?</v>
      </c>
      <c r="K497" s="358" t="e">
        <f t="shared" si="54"/>
        <v>#NAME?</v>
      </c>
    </row>
    <row r="498" spans="1:11" hidden="1">
      <c r="A498" s="351">
        <v>2013</v>
      </c>
      <c r="B498" s="351" t="s">
        <v>19</v>
      </c>
      <c r="C498" s="351" t="s">
        <v>61</v>
      </c>
      <c r="D498" s="351" t="e">
        <f t="shared" si="55"/>
        <v>#NAME?</v>
      </c>
      <c r="E498" s="352">
        <v>6203.2437290250009</v>
      </c>
      <c r="F498" s="353">
        <v>26588.16</v>
      </c>
      <c r="G498" s="351" t="e">
        <f t="shared" si="51"/>
        <v>#NAME?</v>
      </c>
      <c r="H498" s="351" t="e">
        <f t="shared" si="50"/>
        <v>#NAME?</v>
      </c>
      <c r="I498" s="351" t="e">
        <f t="shared" si="52"/>
        <v>#NAME?</v>
      </c>
      <c r="J498" s="351" t="e">
        <f t="shared" si="53"/>
        <v>#NAME?</v>
      </c>
      <c r="K498" s="359" t="e">
        <f t="shared" si="54"/>
        <v>#NAME?</v>
      </c>
    </row>
    <row r="499" spans="1:11" hidden="1">
      <c r="A499" s="355">
        <v>2013</v>
      </c>
      <c r="B499" s="355" t="s">
        <v>19</v>
      </c>
      <c r="C499" s="355" t="s">
        <v>64</v>
      </c>
      <c r="D499" s="355" t="e">
        <f t="shared" si="55"/>
        <v>#NAME?</v>
      </c>
      <c r="E499" s="356">
        <v>1887.9590376810002</v>
      </c>
      <c r="F499" s="357">
        <v>8516.69</v>
      </c>
      <c r="G499" s="355" t="e">
        <f t="shared" si="51"/>
        <v>#NAME?</v>
      </c>
      <c r="H499" s="351" t="e">
        <f t="shared" si="50"/>
        <v>#NAME?</v>
      </c>
      <c r="I499" s="355" t="e">
        <f t="shared" si="52"/>
        <v>#NAME?</v>
      </c>
      <c r="J499" s="355" t="e">
        <f t="shared" si="53"/>
        <v>#NAME?</v>
      </c>
      <c r="K499" s="358" t="e">
        <f t="shared" si="54"/>
        <v>#NAME?</v>
      </c>
    </row>
    <row r="500" spans="1:11" hidden="1">
      <c r="A500" s="351">
        <v>2013</v>
      </c>
      <c r="B500" s="351" t="s">
        <v>19</v>
      </c>
      <c r="C500" s="351" t="s">
        <v>65</v>
      </c>
      <c r="D500" s="351" t="e">
        <f t="shared" si="55"/>
        <v>#NAME?</v>
      </c>
      <c r="E500" s="352">
        <v>3839.0008350000003</v>
      </c>
      <c r="F500" s="353">
        <v>19204.106399999997</v>
      </c>
      <c r="G500" s="351" t="e">
        <f t="shared" si="51"/>
        <v>#NAME?</v>
      </c>
      <c r="H500" s="351" t="e">
        <f t="shared" si="50"/>
        <v>#NAME?</v>
      </c>
      <c r="I500" s="351" t="e">
        <f t="shared" si="52"/>
        <v>#NAME?</v>
      </c>
      <c r="J500" s="351" t="e">
        <f t="shared" si="53"/>
        <v>#NAME?</v>
      </c>
      <c r="K500" s="359" t="e">
        <f t="shared" si="54"/>
        <v>#NAME?</v>
      </c>
    </row>
    <row r="501" spans="1:11" hidden="1">
      <c r="A501" s="355">
        <v>2013</v>
      </c>
      <c r="B501" s="355" t="s">
        <v>19</v>
      </c>
      <c r="C501" s="355" t="s">
        <v>63</v>
      </c>
      <c r="D501" s="355" t="e">
        <f t="shared" si="55"/>
        <v>#NAME?</v>
      </c>
      <c r="E501" s="356">
        <v>-34.960323232500002</v>
      </c>
      <c r="F501" s="357">
        <v>0</v>
      </c>
      <c r="G501" s="355" t="e">
        <f t="shared" si="51"/>
        <v>#NAME?</v>
      </c>
      <c r="H501" s="351" t="e">
        <f t="shared" si="50"/>
        <v>#NAME?</v>
      </c>
      <c r="I501" s="355" t="e">
        <f t="shared" si="52"/>
        <v>#NAME?</v>
      </c>
      <c r="J501" s="355" t="e">
        <f t="shared" si="53"/>
        <v>#NAME?</v>
      </c>
      <c r="K501" s="358" t="e">
        <f t="shared" si="54"/>
        <v>#NAME?</v>
      </c>
    </row>
    <row r="502" spans="1:11" hidden="1">
      <c r="A502" s="351">
        <v>2013</v>
      </c>
      <c r="B502" s="351" t="s">
        <v>19</v>
      </c>
      <c r="C502" s="351" t="s">
        <v>62</v>
      </c>
      <c r="D502" s="351" t="e">
        <f t="shared" si="55"/>
        <v>#NAME?</v>
      </c>
      <c r="E502" s="352">
        <v>0</v>
      </c>
      <c r="F502" s="353">
        <v>0</v>
      </c>
      <c r="G502" s="351" t="e">
        <f t="shared" si="51"/>
        <v>#NAME?</v>
      </c>
      <c r="H502" s="351" t="e">
        <f t="shared" si="50"/>
        <v>#NAME?</v>
      </c>
      <c r="I502" s="351" t="e">
        <f t="shared" si="52"/>
        <v>#NAME?</v>
      </c>
      <c r="J502" s="351" t="e">
        <f t="shared" si="53"/>
        <v>#NAME?</v>
      </c>
      <c r="K502" s="359" t="e">
        <f t="shared" si="54"/>
        <v>#NAME?</v>
      </c>
    </row>
    <row r="503" spans="1:11" hidden="1">
      <c r="A503" s="355">
        <v>2013</v>
      </c>
      <c r="B503" s="355" t="s">
        <v>19</v>
      </c>
      <c r="C503" s="355" t="s">
        <v>15</v>
      </c>
      <c r="D503" s="355" t="e">
        <f t="shared" si="55"/>
        <v>#NAME?</v>
      </c>
      <c r="E503" s="356">
        <v>6723.0305201124011</v>
      </c>
      <c r="F503" s="357">
        <v>10262.75</v>
      </c>
      <c r="G503" s="355" t="e">
        <f t="shared" si="51"/>
        <v>#NAME?</v>
      </c>
      <c r="H503" s="351" t="e">
        <f t="shared" si="50"/>
        <v>#NAME?</v>
      </c>
      <c r="I503" s="355" t="e">
        <f t="shared" si="52"/>
        <v>#NAME?</v>
      </c>
      <c r="J503" s="355" t="e">
        <f t="shared" si="53"/>
        <v>#NAME?</v>
      </c>
      <c r="K503" s="358" t="e">
        <f t="shared" si="54"/>
        <v>#NAME?</v>
      </c>
    </row>
    <row r="504" spans="1:11" hidden="1">
      <c r="A504" s="351">
        <v>2013</v>
      </c>
      <c r="B504" s="351" t="s">
        <v>19</v>
      </c>
      <c r="C504" s="351" t="s">
        <v>79</v>
      </c>
      <c r="D504" s="351" t="e">
        <f t="shared" si="55"/>
        <v>#NAME?</v>
      </c>
      <c r="E504" s="352">
        <v>165.14636907875001</v>
      </c>
      <c r="F504" s="353">
        <v>771.37</v>
      </c>
      <c r="G504" s="351" t="e">
        <f t="shared" si="51"/>
        <v>#NAME?</v>
      </c>
      <c r="H504" s="351" t="e">
        <f t="shared" si="50"/>
        <v>#NAME?</v>
      </c>
      <c r="I504" s="351" t="e">
        <f t="shared" si="52"/>
        <v>#NAME?</v>
      </c>
      <c r="J504" s="351" t="e">
        <f t="shared" si="53"/>
        <v>#NAME?</v>
      </c>
      <c r="K504" s="359" t="e">
        <f t="shared" si="54"/>
        <v>#NAME?</v>
      </c>
    </row>
    <row r="505" spans="1:11" hidden="1">
      <c r="A505" s="355">
        <v>2013</v>
      </c>
      <c r="B505" s="355" t="s">
        <v>19</v>
      </c>
      <c r="C505" s="355" t="s">
        <v>56</v>
      </c>
      <c r="D505" s="355" t="e">
        <f t="shared" si="55"/>
        <v>#NAME?</v>
      </c>
      <c r="E505" s="356">
        <v>9134.1203110000006</v>
      </c>
      <c r="F505" s="357">
        <v>318655.15600000002</v>
      </c>
      <c r="G505" s="355" t="e">
        <f t="shared" si="51"/>
        <v>#NAME?</v>
      </c>
      <c r="H505" s="351" t="e">
        <f t="shared" si="50"/>
        <v>#NAME?</v>
      </c>
      <c r="I505" s="355" t="e">
        <f t="shared" si="52"/>
        <v>#NAME?</v>
      </c>
      <c r="J505" s="355" t="e">
        <f t="shared" si="53"/>
        <v>#NAME?</v>
      </c>
      <c r="K505" s="358" t="e">
        <f t="shared" si="54"/>
        <v>#NAME?</v>
      </c>
    </row>
    <row r="506" spans="1:11" hidden="1">
      <c r="A506" s="351">
        <v>2013</v>
      </c>
      <c r="B506" s="351" t="s">
        <v>19</v>
      </c>
      <c r="C506" s="351" t="s">
        <v>57</v>
      </c>
      <c r="D506" s="351" t="e">
        <f t="shared" si="55"/>
        <v>#NAME?</v>
      </c>
      <c r="E506" s="352">
        <v>112265.08158841748</v>
      </c>
      <c r="F506" s="353">
        <v>350963.38799999998</v>
      </c>
      <c r="G506" s="351" t="e">
        <f t="shared" si="51"/>
        <v>#NAME?</v>
      </c>
      <c r="H506" s="351" t="e">
        <f t="shared" si="50"/>
        <v>#NAME?</v>
      </c>
      <c r="I506" s="351" t="e">
        <f t="shared" si="52"/>
        <v>#NAME?</v>
      </c>
      <c r="J506" s="351" t="e">
        <f t="shared" si="53"/>
        <v>#NAME?</v>
      </c>
      <c r="K506" s="359" t="e">
        <f t="shared" si="54"/>
        <v>#NAME?</v>
      </c>
    </row>
    <row r="507" spans="1:11" hidden="1">
      <c r="A507" s="355">
        <v>2013</v>
      </c>
      <c r="B507" s="355" t="s">
        <v>19</v>
      </c>
      <c r="C507" s="355" t="s">
        <v>59</v>
      </c>
      <c r="D507" s="355" t="e">
        <f t="shared" si="55"/>
        <v>#NAME?</v>
      </c>
      <c r="E507" s="356">
        <v>235.63922500000001</v>
      </c>
      <c r="F507" s="357">
        <v>2740.1950000000002</v>
      </c>
      <c r="G507" s="355" t="e">
        <f t="shared" si="51"/>
        <v>#NAME?</v>
      </c>
      <c r="H507" s="351" t="e">
        <f t="shared" si="50"/>
        <v>#NAME?</v>
      </c>
      <c r="I507" s="355" t="e">
        <f t="shared" si="52"/>
        <v>#NAME?</v>
      </c>
      <c r="J507" s="355" t="e">
        <f t="shared" si="53"/>
        <v>#NAME?</v>
      </c>
      <c r="K507" s="358" t="e">
        <f t="shared" si="54"/>
        <v>#NAME?</v>
      </c>
    </row>
    <row r="508" spans="1:11" hidden="1">
      <c r="A508" s="351">
        <v>2013</v>
      </c>
      <c r="B508" s="351" t="s">
        <v>20</v>
      </c>
      <c r="C508" s="351" t="s">
        <v>58</v>
      </c>
      <c r="D508" s="351" t="e">
        <f t="shared" si="55"/>
        <v>#NAME?</v>
      </c>
      <c r="E508" s="352">
        <v>14.746265000000001</v>
      </c>
      <c r="F508" s="353">
        <v>213.52912000000103</v>
      </c>
      <c r="G508" s="351" t="e">
        <f t="shared" si="51"/>
        <v>#NAME?</v>
      </c>
      <c r="H508" s="351" t="e">
        <f t="shared" si="50"/>
        <v>#NAME?</v>
      </c>
      <c r="I508" s="351" t="e">
        <f t="shared" si="52"/>
        <v>#NAME?</v>
      </c>
      <c r="J508" s="351" t="e">
        <f t="shared" si="53"/>
        <v>#NAME?</v>
      </c>
      <c r="K508" s="359" t="e">
        <f t="shared" si="54"/>
        <v>#NAME?</v>
      </c>
    </row>
    <row r="509" spans="1:11" hidden="1">
      <c r="A509" s="355">
        <v>2013</v>
      </c>
      <c r="B509" s="355" t="s">
        <v>20</v>
      </c>
      <c r="C509" s="355" t="s">
        <v>60</v>
      </c>
      <c r="D509" s="355" t="e">
        <f t="shared" si="55"/>
        <v>#NAME?</v>
      </c>
      <c r="E509" s="356">
        <v>3426.7269102931</v>
      </c>
      <c r="F509" s="357">
        <v>15857.42</v>
      </c>
      <c r="G509" s="355" t="e">
        <f t="shared" si="51"/>
        <v>#NAME?</v>
      </c>
      <c r="H509" s="351" t="e">
        <f t="shared" si="50"/>
        <v>#NAME?</v>
      </c>
      <c r="I509" s="355" t="e">
        <f t="shared" si="52"/>
        <v>#NAME?</v>
      </c>
      <c r="J509" s="355" t="e">
        <f t="shared" si="53"/>
        <v>#NAME?</v>
      </c>
      <c r="K509" s="358" t="e">
        <f t="shared" si="54"/>
        <v>#NAME?</v>
      </c>
    </row>
    <row r="510" spans="1:11" hidden="1">
      <c r="A510" s="351">
        <v>2013</v>
      </c>
      <c r="B510" s="351" t="s">
        <v>20</v>
      </c>
      <c r="C510" s="351" t="s">
        <v>66</v>
      </c>
      <c r="D510" s="351" t="e">
        <f t="shared" si="55"/>
        <v>#NAME?</v>
      </c>
      <c r="E510" s="352">
        <v>712.86838839999996</v>
      </c>
      <c r="F510" s="353">
        <v>3170.2169999999996</v>
      </c>
      <c r="G510" s="351" t="e">
        <f t="shared" si="51"/>
        <v>#NAME?</v>
      </c>
      <c r="H510" s="351" t="e">
        <f t="shared" si="50"/>
        <v>#NAME?</v>
      </c>
      <c r="I510" s="351" t="e">
        <f t="shared" si="52"/>
        <v>#NAME?</v>
      </c>
      <c r="J510" s="351" t="e">
        <f t="shared" si="53"/>
        <v>#NAME?</v>
      </c>
      <c r="K510" s="359" t="e">
        <f t="shared" si="54"/>
        <v>#NAME?</v>
      </c>
    </row>
    <row r="511" spans="1:11" hidden="1">
      <c r="A511" s="355">
        <v>2013</v>
      </c>
      <c r="B511" s="355" t="s">
        <v>20</v>
      </c>
      <c r="C511" s="355" t="s">
        <v>67</v>
      </c>
      <c r="D511" s="355" t="e">
        <f t="shared" si="55"/>
        <v>#NAME?</v>
      </c>
      <c r="E511" s="356">
        <v>891.07316194399993</v>
      </c>
      <c r="F511" s="357">
        <v>3379.21452</v>
      </c>
      <c r="G511" s="355" t="e">
        <f t="shared" si="51"/>
        <v>#NAME?</v>
      </c>
      <c r="H511" s="351" t="e">
        <f t="shared" si="50"/>
        <v>#NAME?</v>
      </c>
      <c r="I511" s="355" t="e">
        <f t="shared" si="52"/>
        <v>#NAME?</v>
      </c>
      <c r="J511" s="355" t="e">
        <f t="shared" si="53"/>
        <v>#NAME?</v>
      </c>
      <c r="K511" s="358" t="e">
        <f t="shared" si="54"/>
        <v>#NAME?</v>
      </c>
    </row>
    <row r="512" spans="1:11" hidden="1">
      <c r="A512" s="351">
        <v>2013</v>
      </c>
      <c r="B512" s="351" t="s">
        <v>20</v>
      </c>
      <c r="C512" s="351" t="s">
        <v>61</v>
      </c>
      <c r="D512" s="351" t="e">
        <f t="shared" si="55"/>
        <v>#NAME?</v>
      </c>
      <c r="E512" s="352">
        <v>5814.0754799039996</v>
      </c>
      <c r="F512" s="353">
        <v>24844.26</v>
      </c>
      <c r="G512" s="351" t="e">
        <f t="shared" si="51"/>
        <v>#NAME?</v>
      </c>
      <c r="H512" s="351" t="e">
        <f t="shared" si="50"/>
        <v>#NAME?</v>
      </c>
      <c r="I512" s="351" t="e">
        <f t="shared" si="52"/>
        <v>#NAME?</v>
      </c>
      <c r="J512" s="351" t="e">
        <f t="shared" si="53"/>
        <v>#NAME?</v>
      </c>
      <c r="K512" s="359" t="e">
        <f t="shared" si="54"/>
        <v>#NAME?</v>
      </c>
    </row>
    <row r="513" spans="1:11" hidden="1">
      <c r="A513" s="355">
        <v>2013</v>
      </c>
      <c r="B513" s="355" t="s">
        <v>20</v>
      </c>
      <c r="C513" s="355" t="s">
        <v>64</v>
      </c>
      <c r="D513" s="355" t="e">
        <f t="shared" si="55"/>
        <v>#NAME?</v>
      </c>
      <c r="E513" s="356">
        <v>1894.0495356244999</v>
      </c>
      <c r="F513" s="357">
        <v>8296.2400000000016</v>
      </c>
      <c r="G513" s="355" t="e">
        <f t="shared" si="51"/>
        <v>#NAME?</v>
      </c>
      <c r="H513" s="351" t="e">
        <f t="shared" si="50"/>
        <v>#NAME?</v>
      </c>
      <c r="I513" s="355" t="e">
        <f t="shared" si="52"/>
        <v>#NAME?</v>
      </c>
      <c r="J513" s="355" t="e">
        <f t="shared" si="53"/>
        <v>#NAME?</v>
      </c>
      <c r="K513" s="358" t="e">
        <f t="shared" si="54"/>
        <v>#NAME?</v>
      </c>
    </row>
    <row r="514" spans="1:11" hidden="1">
      <c r="A514" s="351">
        <v>2013</v>
      </c>
      <c r="B514" s="351" t="s">
        <v>20</v>
      </c>
      <c r="C514" s="351" t="s">
        <v>65</v>
      </c>
      <c r="D514" s="351" t="e">
        <f t="shared" si="55"/>
        <v>#NAME?</v>
      </c>
      <c r="E514" s="352">
        <v>4799.4194299999999</v>
      </c>
      <c r="F514" s="353">
        <v>23119.449399999994</v>
      </c>
      <c r="G514" s="351" t="e">
        <f t="shared" si="51"/>
        <v>#NAME?</v>
      </c>
      <c r="H514" s="351" t="e">
        <f t="shared" ref="H514:H577" si="56">CONCATENATE(A514,B514,G514)</f>
        <v>#NAME?</v>
      </c>
      <c r="I514" s="351" t="e">
        <f t="shared" si="52"/>
        <v>#NAME?</v>
      </c>
      <c r="J514" s="351" t="e">
        <f t="shared" si="53"/>
        <v>#NAME?</v>
      </c>
      <c r="K514" s="359" t="e">
        <f t="shared" si="54"/>
        <v>#NAME?</v>
      </c>
    </row>
    <row r="515" spans="1:11" hidden="1">
      <c r="A515" s="355">
        <v>2013</v>
      </c>
      <c r="B515" s="355" t="s">
        <v>20</v>
      </c>
      <c r="C515" s="355" t="s">
        <v>63</v>
      </c>
      <c r="D515" s="355" t="e">
        <f t="shared" si="55"/>
        <v>#NAME?</v>
      </c>
      <c r="E515" s="356">
        <v>710.86589016289997</v>
      </c>
      <c r="F515" s="357">
        <v>1212.2000000000698</v>
      </c>
      <c r="G515" s="355" t="e">
        <f t="shared" si="51"/>
        <v>#NAME?</v>
      </c>
      <c r="H515" s="351" t="e">
        <f t="shared" si="56"/>
        <v>#NAME?</v>
      </c>
      <c r="I515" s="355" t="e">
        <f t="shared" si="52"/>
        <v>#NAME?</v>
      </c>
      <c r="J515" s="355" t="e">
        <f t="shared" si="53"/>
        <v>#NAME?</v>
      </c>
      <c r="K515" s="358" t="e">
        <f t="shared" si="54"/>
        <v>#NAME?</v>
      </c>
    </row>
    <row r="516" spans="1:11" hidden="1">
      <c r="A516" s="351">
        <v>2013</v>
      </c>
      <c r="B516" s="351" t="s">
        <v>20</v>
      </c>
      <c r="C516" s="351" t="s">
        <v>62</v>
      </c>
      <c r="D516" s="351" t="e">
        <f t="shared" si="55"/>
        <v>#NAME?</v>
      </c>
      <c r="E516" s="352">
        <v>0</v>
      </c>
      <c r="F516" s="353">
        <v>143.173</v>
      </c>
      <c r="G516" s="351" t="e">
        <f t="shared" si="51"/>
        <v>#NAME?</v>
      </c>
      <c r="H516" s="351" t="e">
        <f t="shared" si="56"/>
        <v>#NAME?</v>
      </c>
      <c r="I516" s="351" t="e">
        <f t="shared" si="52"/>
        <v>#NAME?</v>
      </c>
      <c r="J516" s="351" t="e">
        <f t="shared" si="53"/>
        <v>#NAME?</v>
      </c>
      <c r="K516" s="359" t="e">
        <f t="shared" si="54"/>
        <v>#NAME?</v>
      </c>
    </row>
    <row r="517" spans="1:11" hidden="1">
      <c r="A517" s="355">
        <v>2013</v>
      </c>
      <c r="B517" s="355" t="s">
        <v>20</v>
      </c>
      <c r="C517" s="355" t="s">
        <v>15</v>
      </c>
      <c r="D517" s="355" t="e">
        <f t="shared" si="55"/>
        <v>#NAME?</v>
      </c>
      <c r="E517" s="356">
        <v>5864.9723071516992</v>
      </c>
      <c r="F517" s="357">
        <v>8747.9499999999989</v>
      </c>
      <c r="G517" s="355" t="e">
        <f t="shared" si="51"/>
        <v>#NAME?</v>
      </c>
      <c r="H517" s="351" t="e">
        <f t="shared" si="56"/>
        <v>#NAME?</v>
      </c>
      <c r="I517" s="355" t="e">
        <f t="shared" si="52"/>
        <v>#NAME?</v>
      </c>
      <c r="J517" s="355" t="e">
        <f t="shared" si="53"/>
        <v>#NAME?</v>
      </c>
      <c r="K517" s="358" t="e">
        <f t="shared" si="54"/>
        <v>#NAME?</v>
      </c>
    </row>
    <row r="518" spans="1:11" hidden="1">
      <c r="A518" s="351">
        <v>2013</v>
      </c>
      <c r="B518" s="351" t="s">
        <v>20</v>
      </c>
      <c r="C518" s="351" t="s">
        <v>79</v>
      </c>
      <c r="D518" s="351" t="e">
        <f t="shared" si="55"/>
        <v>#NAME?</v>
      </c>
      <c r="E518" s="352">
        <v>164.78976641799997</v>
      </c>
      <c r="F518" s="353">
        <v>773.92989999999861</v>
      </c>
      <c r="G518" s="351" t="e">
        <f t="shared" si="51"/>
        <v>#NAME?</v>
      </c>
      <c r="H518" s="351" t="e">
        <f t="shared" si="56"/>
        <v>#NAME?</v>
      </c>
      <c r="I518" s="351" t="e">
        <f t="shared" si="52"/>
        <v>#NAME?</v>
      </c>
      <c r="J518" s="351" t="e">
        <f t="shared" si="53"/>
        <v>#NAME?</v>
      </c>
      <c r="K518" s="359" t="e">
        <f t="shared" si="54"/>
        <v>#NAME?</v>
      </c>
    </row>
    <row r="519" spans="1:11" hidden="1">
      <c r="A519" s="355">
        <v>2013</v>
      </c>
      <c r="B519" s="355" t="s">
        <v>20</v>
      </c>
      <c r="C519" s="355" t="s">
        <v>56</v>
      </c>
      <c r="D519" s="355" t="e">
        <f t="shared" si="55"/>
        <v>#NAME?</v>
      </c>
      <c r="E519" s="356">
        <v>9095.2205400000003</v>
      </c>
      <c r="F519" s="357">
        <v>305757.19400000002</v>
      </c>
      <c r="G519" s="355" t="e">
        <f t="shared" si="51"/>
        <v>#NAME?</v>
      </c>
      <c r="H519" s="351" t="e">
        <f t="shared" si="56"/>
        <v>#NAME?</v>
      </c>
      <c r="I519" s="355" t="e">
        <f t="shared" si="52"/>
        <v>#NAME?</v>
      </c>
      <c r="J519" s="355" t="e">
        <f t="shared" si="53"/>
        <v>#NAME?</v>
      </c>
      <c r="K519" s="358" t="e">
        <f t="shared" si="54"/>
        <v>#NAME?</v>
      </c>
    </row>
    <row r="520" spans="1:11" hidden="1">
      <c r="A520" s="351">
        <v>2013</v>
      </c>
      <c r="B520" s="351" t="s">
        <v>20</v>
      </c>
      <c r="C520" s="351" t="s">
        <v>57</v>
      </c>
      <c r="D520" s="351" t="e">
        <f t="shared" si="55"/>
        <v>#NAME?</v>
      </c>
      <c r="E520" s="352">
        <v>120711.67425762801</v>
      </c>
      <c r="F520" s="353">
        <v>344946.87999999995</v>
      </c>
      <c r="G520" s="351" t="e">
        <f t="shared" si="51"/>
        <v>#NAME?</v>
      </c>
      <c r="H520" s="351" t="e">
        <f t="shared" si="56"/>
        <v>#NAME?</v>
      </c>
      <c r="I520" s="351" t="e">
        <f t="shared" si="52"/>
        <v>#NAME?</v>
      </c>
      <c r="J520" s="351" t="e">
        <f t="shared" si="53"/>
        <v>#NAME?</v>
      </c>
      <c r="K520" s="359" t="e">
        <f t="shared" si="54"/>
        <v>#NAME?</v>
      </c>
    </row>
    <row r="521" spans="1:11" hidden="1">
      <c r="A521" s="355">
        <v>2013</v>
      </c>
      <c r="B521" s="355" t="s">
        <v>20</v>
      </c>
      <c r="C521" s="355" t="s">
        <v>59</v>
      </c>
      <c r="D521" s="355" t="e">
        <f t="shared" si="55"/>
        <v>#NAME?</v>
      </c>
      <c r="E521" s="356">
        <v>558.7420239999999</v>
      </c>
      <c r="F521" s="357">
        <v>6485.585</v>
      </c>
      <c r="G521" s="355" t="e">
        <f t="shared" si="51"/>
        <v>#NAME?</v>
      </c>
      <c r="H521" s="351" t="e">
        <f t="shared" si="56"/>
        <v>#NAME?</v>
      </c>
      <c r="I521" s="355" t="e">
        <f t="shared" si="52"/>
        <v>#NAME?</v>
      </c>
      <c r="J521" s="355" t="e">
        <f t="shared" si="53"/>
        <v>#NAME?</v>
      </c>
      <c r="K521" s="358" t="e">
        <f t="shared" si="54"/>
        <v>#NAME?</v>
      </c>
    </row>
    <row r="522" spans="1:11" hidden="1">
      <c r="A522" s="351">
        <v>2012</v>
      </c>
      <c r="B522" s="351" t="s">
        <v>21</v>
      </c>
      <c r="C522" s="351" t="s">
        <v>58</v>
      </c>
      <c r="D522" s="351" t="e">
        <f t="shared" si="55"/>
        <v>#NAME?</v>
      </c>
      <c r="E522" s="352">
        <v>28.64753</v>
      </c>
      <c r="F522" s="353">
        <v>410.79</v>
      </c>
      <c r="G522" s="351" t="e">
        <f t="shared" si="51"/>
        <v>#NAME?</v>
      </c>
      <c r="H522" s="351" t="e">
        <f t="shared" si="56"/>
        <v>#NAME?</v>
      </c>
      <c r="I522" s="351" t="e">
        <f t="shared" si="52"/>
        <v>#NAME?</v>
      </c>
      <c r="J522" s="351" t="e">
        <f t="shared" si="53"/>
        <v>#NAME?</v>
      </c>
      <c r="K522" s="359" t="e">
        <f t="shared" si="54"/>
        <v>#NAME?</v>
      </c>
    </row>
    <row r="523" spans="1:11" hidden="1">
      <c r="A523" s="355">
        <v>2012</v>
      </c>
      <c r="B523" s="355" t="s">
        <v>21</v>
      </c>
      <c r="C523" s="355" t="s">
        <v>60</v>
      </c>
      <c r="D523" s="355" t="e">
        <f t="shared" si="55"/>
        <v>#NAME?</v>
      </c>
      <c r="E523" s="356">
        <v>10273.74179</v>
      </c>
      <c r="F523" s="357">
        <v>27281.03</v>
      </c>
      <c r="G523" s="355" t="e">
        <f t="shared" si="51"/>
        <v>#NAME?</v>
      </c>
      <c r="H523" s="351" t="e">
        <f t="shared" si="56"/>
        <v>#NAME?</v>
      </c>
      <c r="I523" s="355" t="e">
        <f t="shared" si="52"/>
        <v>#NAME?</v>
      </c>
      <c r="J523" s="355" t="e">
        <f t="shared" si="53"/>
        <v>#NAME?</v>
      </c>
      <c r="K523" s="358" t="e">
        <f t="shared" si="54"/>
        <v>#NAME?</v>
      </c>
    </row>
    <row r="524" spans="1:11" hidden="1">
      <c r="A524" s="351">
        <v>2012</v>
      </c>
      <c r="B524" s="351" t="s">
        <v>21</v>
      </c>
      <c r="C524" s="351" t="s">
        <v>66</v>
      </c>
      <c r="D524" s="351" t="e">
        <f t="shared" si="55"/>
        <v>#NAME?</v>
      </c>
      <c r="E524" s="352">
        <v>168.11007000000001</v>
      </c>
      <c r="F524" s="353">
        <v>785.61</v>
      </c>
      <c r="G524" s="351" t="e">
        <f t="shared" si="51"/>
        <v>#NAME?</v>
      </c>
      <c r="H524" s="351" t="e">
        <f t="shared" si="56"/>
        <v>#NAME?</v>
      </c>
      <c r="I524" s="351" t="e">
        <f t="shared" si="52"/>
        <v>#NAME?</v>
      </c>
      <c r="J524" s="351" t="e">
        <f t="shared" si="53"/>
        <v>#NAME?</v>
      </c>
      <c r="K524" s="359" t="e">
        <f t="shared" si="54"/>
        <v>#NAME?</v>
      </c>
    </row>
    <row r="525" spans="1:11" hidden="1">
      <c r="A525" s="355">
        <v>2012</v>
      </c>
      <c r="B525" s="355" t="s">
        <v>21</v>
      </c>
      <c r="C525" s="355" t="s">
        <v>61</v>
      </c>
      <c r="D525" s="355" t="e">
        <f t="shared" si="55"/>
        <v>#NAME?</v>
      </c>
      <c r="E525" s="356">
        <v>7750.6507099999999</v>
      </c>
      <c r="F525" s="357">
        <v>33483.07</v>
      </c>
      <c r="G525" s="355" t="e">
        <f t="shared" si="51"/>
        <v>#NAME?</v>
      </c>
      <c r="H525" s="351" t="e">
        <f t="shared" si="56"/>
        <v>#NAME?</v>
      </c>
      <c r="I525" s="355" t="e">
        <f t="shared" si="52"/>
        <v>#NAME?</v>
      </c>
      <c r="J525" s="355" t="e">
        <f t="shared" si="53"/>
        <v>#NAME?</v>
      </c>
      <c r="K525" s="358" t="e">
        <f t="shared" si="54"/>
        <v>#NAME?</v>
      </c>
    </row>
    <row r="526" spans="1:11" hidden="1">
      <c r="A526" s="351">
        <v>2012</v>
      </c>
      <c r="B526" s="351" t="s">
        <v>21</v>
      </c>
      <c r="C526" s="351" t="s">
        <v>64</v>
      </c>
      <c r="D526" s="351" t="e">
        <f t="shared" si="55"/>
        <v>#NAME?</v>
      </c>
      <c r="E526" s="352">
        <v>1816.9253699999999</v>
      </c>
      <c r="F526" s="353">
        <v>8477.82</v>
      </c>
      <c r="G526" s="351" t="e">
        <f t="shared" si="51"/>
        <v>#NAME?</v>
      </c>
      <c r="H526" s="351" t="e">
        <f t="shared" si="56"/>
        <v>#NAME?</v>
      </c>
      <c r="I526" s="351" t="e">
        <f t="shared" si="52"/>
        <v>#NAME?</v>
      </c>
      <c r="J526" s="351" t="e">
        <f t="shared" si="53"/>
        <v>#NAME?</v>
      </c>
      <c r="K526" s="359" t="e">
        <f t="shared" si="54"/>
        <v>#NAME?</v>
      </c>
    </row>
    <row r="527" spans="1:11" hidden="1">
      <c r="A527" s="355">
        <v>2012</v>
      </c>
      <c r="B527" s="355" t="s">
        <v>21</v>
      </c>
      <c r="C527" s="355" t="s">
        <v>65</v>
      </c>
      <c r="D527" s="355" t="e">
        <f t="shared" si="55"/>
        <v>#NAME?</v>
      </c>
      <c r="E527" s="356">
        <v>4772.0085799999997</v>
      </c>
      <c r="F527" s="357">
        <v>22966.55</v>
      </c>
      <c r="G527" s="355" t="e">
        <f t="shared" si="51"/>
        <v>#NAME?</v>
      </c>
      <c r="H527" s="351" t="e">
        <f t="shared" si="56"/>
        <v>#NAME?</v>
      </c>
      <c r="I527" s="355" t="e">
        <f t="shared" si="52"/>
        <v>#NAME?</v>
      </c>
      <c r="J527" s="355" t="e">
        <f t="shared" si="53"/>
        <v>#NAME?</v>
      </c>
      <c r="K527" s="358" t="e">
        <f t="shared" si="54"/>
        <v>#NAME?</v>
      </c>
    </row>
    <row r="528" spans="1:11" hidden="1">
      <c r="A528" s="351">
        <v>2012</v>
      </c>
      <c r="B528" s="351" t="s">
        <v>21</v>
      </c>
      <c r="C528" s="351" t="s">
        <v>63</v>
      </c>
      <c r="D528" s="351" t="e">
        <f t="shared" si="55"/>
        <v>#NAME?</v>
      </c>
      <c r="E528" s="352">
        <v>9752.2017599999999</v>
      </c>
      <c r="F528" s="353">
        <v>14730.74</v>
      </c>
      <c r="G528" s="351" t="e">
        <f t="shared" si="51"/>
        <v>#NAME?</v>
      </c>
      <c r="H528" s="351" t="e">
        <f t="shared" si="56"/>
        <v>#NAME?</v>
      </c>
      <c r="I528" s="351" t="e">
        <f t="shared" si="52"/>
        <v>#NAME?</v>
      </c>
      <c r="J528" s="351" t="e">
        <f t="shared" si="53"/>
        <v>#NAME?</v>
      </c>
      <c r="K528" s="359" t="e">
        <f t="shared" si="54"/>
        <v>#NAME?</v>
      </c>
    </row>
    <row r="529" spans="1:11" hidden="1">
      <c r="A529" s="355">
        <v>2012</v>
      </c>
      <c r="B529" s="355" t="s">
        <v>21</v>
      </c>
      <c r="C529" s="355" t="s">
        <v>62</v>
      </c>
      <c r="D529" s="355" t="e">
        <f t="shared" si="55"/>
        <v>#NAME?</v>
      </c>
      <c r="E529" s="356">
        <v>15798.706389999999</v>
      </c>
      <c r="F529" s="357">
        <v>23079.86</v>
      </c>
      <c r="G529" s="355" t="e">
        <f t="shared" si="51"/>
        <v>#NAME?</v>
      </c>
      <c r="H529" s="351" t="e">
        <f t="shared" si="56"/>
        <v>#NAME?</v>
      </c>
      <c r="I529" s="355" t="e">
        <f t="shared" si="52"/>
        <v>#NAME?</v>
      </c>
      <c r="J529" s="355" t="e">
        <f t="shared" si="53"/>
        <v>#NAME?</v>
      </c>
      <c r="K529" s="358" t="e">
        <f t="shared" si="54"/>
        <v>#NAME?</v>
      </c>
    </row>
    <row r="530" spans="1:11" hidden="1">
      <c r="A530" s="351">
        <v>2012</v>
      </c>
      <c r="B530" s="351" t="s">
        <v>21</v>
      </c>
      <c r="C530" s="351" t="s">
        <v>15</v>
      </c>
      <c r="D530" s="351" t="e">
        <f t="shared" si="55"/>
        <v>#NAME?</v>
      </c>
      <c r="E530" s="352">
        <v>3814.2518100000002</v>
      </c>
      <c r="F530" s="353">
        <v>5644.85</v>
      </c>
      <c r="G530" s="351" t="e">
        <f t="shared" si="51"/>
        <v>#NAME?</v>
      </c>
      <c r="H530" s="351" t="e">
        <f t="shared" si="56"/>
        <v>#NAME?</v>
      </c>
      <c r="I530" s="351" t="e">
        <f t="shared" si="52"/>
        <v>#NAME?</v>
      </c>
      <c r="J530" s="351" t="e">
        <f t="shared" si="53"/>
        <v>#NAME?</v>
      </c>
      <c r="K530" s="359" t="e">
        <f t="shared" si="54"/>
        <v>#NAME?</v>
      </c>
    </row>
    <row r="531" spans="1:11" hidden="1">
      <c r="A531" s="355">
        <v>2012</v>
      </c>
      <c r="B531" s="355" t="s">
        <v>21</v>
      </c>
      <c r="C531" s="355" t="s">
        <v>79</v>
      </c>
      <c r="D531" s="355" t="e">
        <f t="shared" si="55"/>
        <v>#NAME?</v>
      </c>
      <c r="E531" s="356">
        <v>175.72669999999999</v>
      </c>
      <c r="F531" s="357">
        <v>684.48</v>
      </c>
      <c r="G531" s="355" t="e">
        <f t="shared" si="51"/>
        <v>#NAME?</v>
      </c>
      <c r="H531" s="351" t="e">
        <f t="shared" si="56"/>
        <v>#NAME?</v>
      </c>
      <c r="I531" s="355" t="e">
        <f t="shared" si="52"/>
        <v>#NAME?</v>
      </c>
      <c r="J531" s="355" t="e">
        <f t="shared" si="53"/>
        <v>#NAME?</v>
      </c>
      <c r="K531" s="358" t="e">
        <f t="shared" si="54"/>
        <v>#NAME?</v>
      </c>
    </row>
    <row r="532" spans="1:11" hidden="1">
      <c r="A532" s="351">
        <v>2012</v>
      </c>
      <c r="B532" s="351" t="s">
        <v>21</v>
      </c>
      <c r="C532" s="351" t="s">
        <v>56</v>
      </c>
      <c r="D532" s="351" t="e">
        <f t="shared" si="55"/>
        <v>#NAME?</v>
      </c>
      <c r="E532" s="352">
        <v>7542.9186200000004</v>
      </c>
      <c r="F532" s="353">
        <v>285597.59000000003</v>
      </c>
      <c r="G532" s="351" t="e">
        <f t="shared" si="51"/>
        <v>#NAME?</v>
      </c>
      <c r="H532" s="351" t="e">
        <f t="shared" si="56"/>
        <v>#NAME?</v>
      </c>
      <c r="I532" s="351" t="e">
        <f t="shared" si="52"/>
        <v>#NAME?</v>
      </c>
      <c r="J532" s="351" t="e">
        <f t="shared" si="53"/>
        <v>#NAME?</v>
      </c>
      <c r="K532" s="359" t="e">
        <f t="shared" si="54"/>
        <v>#NAME?</v>
      </c>
    </row>
    <row r="533" spans="1:11" hidden="1">
      <c r="A533" s="355">
        <v>2012</v>
      </c>
      <c r="B533" s="355" t="s">
        <v>21</v>
      </c>
      <c r="C533" s="355" t="s">
        <v>57</v>
      </c>
      <c r="D533" s="355" t="e">
        <f t="shared" si="55"/>
        <v>#NAME?</v>
      </c>
      <c r="E533" s="356">
        <v>120711.67425762799</v>
      </c>
      <c r="F533" s="357">
        <v>344946.88</v>
      </c>
      <c r="G533" s="355" t="e">
        <f t="shared" si="51"/>
        <v>#NAME?</v>
      </c>
      <c r="H533" s="351" t="e">
        <f t="shared" si="56"/>
        <v>#NAME?</v>
      </c>
      <c r="I533" s="355" t="e">
        <f t="shared" si="52"/>
        <v>#NAME?</v>
      </c>
      <c r="J533" s="355" t="e">
        <f t="shared" si="53"/>
        <v>#NAME?</v>
      </c>
      <c r="K533" s="358" t="e">
        <f t="shared" si="54"/>
        <v>#NAME?</v>
      </c>
    </row>
    <row r="534" spans="1:11" hidden="1">
      <c r="A534" s="351">
        <v>2012</v>
      </c>
      <c r="B534" s="351" t="s">
        <v>21</v>
      </c>
      <c r="C534" s="351" t="s">
        <v>59</v>
      </c>
      <c r="D534" s="351" t="e">
        <f t="shared" si="55"/>
        <v>#NAME?</v>
      </c>
      <c r="E534" s="352">
        <v>568.70930999999996</v>
      </c>
      <c r="F534" s="353">
        <v>6474.03</v>
      </c>
      <c r="G534" s="351" t="e">
        <f t="shared" si="51"/>
        <v>#NAME?</v>
      </c>
      <c r="H534" s="351" t="e">
        <f t="shared" si="56"/>
        <v>#NAME?</v>
      </c>
      <c r="I534" s="351" t="e">
        <f t="shared" si="52"/>
        <v>#NAME?</v>
      </c>
      <c r="J534" s="351" t="e">
        <f t="shared" si="53"/>
        <v>#NAME?</v>
      </c>
      <c r="K534" s="359" t="e">
        <f t="shared" si="54"/>
        <v>#NAME?</v>
      </c>
    </row>
    <row r="535" spans="1:11" hidden="1">
      <c r="A535" s="355">
        <v>2012</v>
      </c>
      <c r="B535" s="355" t="s">
        <v>8</v>
      </c>
      <c r="C535" s="355" t="s">
        <v>58</v>
      </c>
      <c r="D535" s="355" t="e">
        <f t="shared" si="55"/>
        <v>#NAME?</v>
      </c>
      <c r="E535" s="356">
        <v>66.370999999999995</v>
      </c>
      <c r="F535" s="357">
        <v>1029.133</v>
      </c>
      <c r="G535" s="355" t="e">
        <f t="shared" si="51"/>
        <v>#NAME?</v>
      </c>
      <c r="H535" s="351" t="e">
        <f t="shared" si="56"/>
        <v>#NAME?</v>
      </c>
      <c r="I535" s="355" t="e">
        <f t="shared" si="52"/>
        <v>#NAME?</v>
      </c>
      <c r="J535" s="355" t="e">
        <f t="shared" si="53"/>
        <v>#NAME?</v>
      </c>
      <c r="K535" s="358" t="e">
        <f t="shared" si="54"/>
        <v>#NAME?</v>
      </c>
    </row>
    <row r="536" spans="1:11" hidden="1">
      <c r="A536" s="351">
        <v>2012</v>
      </c>
      <c r="B536" s="351" t="s">
        <v>8</v>
      </c>
      <c r="C536" s="351" t="s">
        <v>60</v>
      </c>
      <c r="D536" s="351" t="e">
        <f t="shared" si="55"/>
        <v>#NAME?</v>
      </c>
      <c r="E536" s="352">
        <v>6572.8410000000003</v>
      </c>
      <c r="F536" s="353">
        <v>17645.27</v>
      </c>
      <c r="G536" s="351" t="e">
        <f t="shared" si="51"/>
        <v>#NAME?</v>
      </c>
      <c r="H536" s="351" t="e">
        <f t="shared" si="56"/>
        <v>#NAME?</v>
      </c>
      <c r="I536" s="351" t="e">
        <f t="shared" si="52"/>
        <v>#NAME?</v>
      </c>
      <c r="J536" s="351" t="e">
        <f t="shared" si="53"/>
        <v>#NAME?</v>
      </c>
      <c r="K536" s="359" t="e">
        <f t="shared" si="54"/>
        <v>#NAME?</v>
      </c>
    </row>
    <row r="537" spans="1:11" hidden="1">
      <c r="A537" s="355">
        <v>2012</v>
      </c>
      <c r="B537" s="355" t="s">
        <v>8</v>
      </c>
      <c r="C537" s="355" t="s">
        <v>66</v>
      </c>
      <c r="D537" s="355" t="e">
        <f t="shared" si="55"/>
        <v>#NAME?</v>
      </c>
      <c r="E537" s="356">
        <v>250.922</v>
      </c>
      <c r="F537" s="357">
        <v>1171.7249999999999</v>
      </c>
      <c r="G537" s="355" t="e">
        <f t="shared" si="51"/>
        <v>#NAME?</v>
      </c>
      <c r="H537" s="351" t="e">
        <f t="shared" si="56"/>
        <v>#NAME?</v>
      </c>
      <c r="I537" s="355" t="e">
        <f t="shared" si="52"/>
        <v>#NAME?</v>
      </c>
      <c r="J537" s="355" t="e">
        <f t="shared" si="53"/>
        <v>#NAME?</v>
      </c>
      <c r="K537" s="358" t="e">
        <f t="shared" si="54"/>
        <v>#NAME?</v>
      </c>
    </row>
    <row r="538" spans="1:11" hidden="1">
      <c r="A538" s="351">
        <v>2012</v>
      </c>
      <c r="B538" s="351" t="s">
        <v>8</v>
      </c>
      <c r="C538" s="351" t="s">
        <v>61</v>
      </c>
      <c r="D538" s="351" t="e">
        <f t="shared" si="55"/>
        <v>#NAME?</v>
      </c>
      <c r="E538" s="352">
        <v>3993.6959999999999</v>
      </c>
      <c r="F538" s="353">
        <v>17187.61</v>
      </c>
      <c r="G538" s="351" t="e">
        <f t="shared" si="51"/>
        <v>#NAME?</v>
      </c>
      <c r="H538" s="351" t="e">
        <f t="shared" si="56"/>
        <v>#NAME?</v>
      </c>
      <c r="I538" s="351" t="e">
        <f t="shared" si="52"/>
        <v>#NAME?</v>
      </c>
      <c r="J538" s="351" t="e">
        <f t="shared" si="53"/>
        <v>#NAME?</v>
      </c>
      <c r="K538" s="359" t="e">
        <f t="shared" si="54"/>
        <v>#NAME?</v>
      </c>
    </row>
    <row r="539" spans="1:11" hidden="1">
      <c r="A539" s="355">
        <v>2012</v>
      </c>
      <c r="B539" s="355" t="s">
        <v>8</v>
      </c>
      <c r="C539" s="355" t="s">
        <v>64</v>
      </c>
      <c r="D539" s="355" t="e">
        <f t="shared" si="55"/>
        <v>#NAME?</v>
      </c>
      <c r="E539" s="356">
        <v>1385.46</v>
      </c>
      <c r="F539" s="357">
        <v>6307.04</v>
      </c>
      <c r="G539" s="355" t="e">
        <f t="shared" si="51"/>
        <v>#NAME?</v>
      </c>
      <c r="H539" s="351" t="e">
        <f t="shared" si="56"/>
        <v>#NAME?</v>
      </c>
      <c r="I539" s="355" t="e">
        <f t="shared" si="52"/>
        <v>#NAME?</v>
      </c>
      <c r="J539" s="355" t="e">
        <f t="shared" si="53"/>
        <v>#NAME?</v>
      </c>
      <c r="K539" s="358" t="e">
        <f t="shared" si="54"/>
        <v>#NAME?</v>
      </c>
    </row>
    <row r="540" spans="1:11" hidden="1">
      <c r="A540" s="351">
        <v>2012</v>
      </c>
      <c r="B540" s="351" t="s">
        <v>8</v>
      </c>
      <c r="C540" s="351" t="s">
        <v>65</v>
      </c>
      <c r="D540" s="351" t="e">
        <f t="shared" si="55"/>
        <v>#NAME?</v>
      </c>
      <c r="E540" s="352">
        <v>4868.26</v>
      </c>
      <c r="F540" s="353">
        <v>24488.454000000002</v>
      </c>
      <c r="G540" s="351" t="e">
        <f t="shared" si="51"/>
        <v>#NAME?</v>
      </c>
      <c r="H540" s="351" t="e">
        <f t="shared" si="56"/>
        <v>#NAME?</v>
      </c>
      <c r="I540" s="351" t="e">
        <f t="shared" si="52"/>
        <v>#NAME?</v>
      </c>
      <c r="J540" s="351" t="e">
        <f t="shared" si="53"/>
        <v>#NAME?</v>
      </c>
      <c r="K540" s="359" t="e">
        <f t="shared" si="54"/>
        <v>#NAME?</v>
      </c>
    </row>
    <row r="541" spans="1:11" hidden="1">
      <c r="A541" s="355">
        <v>2012</v>
      </c>
      <c r="B541" s="355" t="s">
        <v>8</v>
      </c>
      <c r="C541" s="355" t="s">
        <v>63</v>
      </c>
      <c r="D541" s="355" t="e">
        <f t="shared" si="55"/>
        <v>#NAME?</v>
      </c>
      <c r="E541" s="356">
        <v>10949.65</v>
      </c>
      <c r="F541" s="357">
        <v>16510.900000000001</v>
      </c>
      <c r="G541" s="355" t="e">
        <f t="shared" si="51"/>
        <v>#NAME?</v>
      </c>
      <c r="H541" s="351" t="e">
        <f t="shared" si="56"/>
        <v>#NAME?</v>
      </c>
      <c r="I541" s="355" t="e">
        <f t="shared" si="52"/>
        <v>#NAME?</v>
      </c>
      <c r="J541" s="355" t="e">
        <f t="shared" si="53"/>
        <v>#NAME?</v>
      </c>
      <c r="K541" s="358" t="e">
        <f t="shared" si="54"/>
        <v>#NAME?</v>
      </c>
    </row>
    <row r="542" spans="1:11" hidden="1">
      <c r="A542" s="351">
        <v>2012</v>
      </c>
      <c r="B542" s="351" t="s">
        <v>8</v>
      </c>
      <c r="C542" s="351" t="s">
        <v>62</v>
      </c>
      <c r="D542" s="351" t="e">
        <f t="shared" si="55"/>
        <v>#NAME?</v>
      </c>
      <c r="E542" s="352">
        <v>8589.8799999999992</v>
      </c>
      <c r="F542" s="353">
        <v>11590.239</v>
      </c>
      <c r="G542" s="351" t="e">
        <f t="shared" si="51"/>
        <v>#NAME?</v>
      </c>
      <c r="H542" s="351" t="e">
        <f t="shared" si="56"/>
        <v>#NAME?</v>
      </c>
      <c r="I542" s="351" t="e">
        <f t="shared" si="52"/>
        <v>#NAME?</v>
      </c>
      <c r="J542" s="351" t="e">
        <f t="shared" si="53"/>
        <v>#NAME?</v>
      </c>
      <c r="K542" s="359" t="e">
        <f t="shared" si="54"/>
        <v>#NAME?</v>
      </c>
    </row>
    <row r="543" spans="1:11" hidden="1">
      <c r="A543" s="355">
        <v>2012</v>
      </c>
      <c r="B543" s="355" t="s">
        <v>8</v>
      </c>
      <c r="C543" s="355" t="s">
        <v>15</v>
      </c>
      <c r="D543" s="355" t="e">
        <f t="shared" si="55"/>
        <v>#NAME?</v>
      </c>
      <c r="E543" s="356">
        <v>3809.92</v>
      </c>
      <c r="F543" s="357">
        <v>5712.3</v>
      </c>
      <c r="G543" s="355" t="e">
        <f t="shared" si="51"/>
        <v>#NAME?</v>
      </c>
      <c r="H543" s="351" t="e">
        <f t="shared" si="56"/>
        <v>#NAME?</v>
      </c>
      <c r="I543" s="355" t="e">
        <f t="shared" si="52"/>
        <v>#NAME?</v>
      </c>
      <c r="J543" s="355" t="e">
        <f t="shared" si="53"/>
        <v>#NAME?</v>
      </c>
      <c r="K543" s="358" t="e">
        <f t="shared" si="54"/>
        <v>#NAME?</v>
      </c>
    </row>
    <row r="544" spans="1:11" hidden="1">
      <c r="A544" s="351">
        <v>2012</v>
      </c>
      <c r="B544" s="351" t="s">
        <v>8</v>
      </c>
      <c r="C544" s="351" t="s">
        <v>79</v>
      </c>
      <c r="D544" s="351" t="e">
        <f t="shared" si="55"/>
        <v>#NAME?</v>
      </c>
      <c r="E544" s="352">
        <v>166.74199999999999</v>
      </c>
      <c r="F544" s="353">
        <v>787.3</v>
      </c>
      <c r="G544" s="351" t="e">
        <f t="shared" si="51"/>
        <v>#NAME?</v>
      </c>
      <c r="H544" s="351" t="e">
        <f t="shared" si="56"/>
        <v>#NAME?</v>
      </c>
      <c r="I544" s="351" t="e">
        <f t="shared" si="52"/>
        <v>#NAME?</v>
      </c>
      <c r="J544" s="351" t="e">
        <f t="shared" si="53"/>
        <v>#NAME?</v>
      </c>
      <c r="K544" s="359" t="e">
        <f t="shared" si="54"/>
        <v>#NAME?</v>
      </c>
    </row>
    <row r="545" spans="1:11" hidden="1">
      <c r="A545" s="355">
        <v>2012</v>
      </c>
      <c r="B545" s="355" t="s">
        <v>8</v>
      </c>
      <c r="C545" s="355" t="s">
        <v>56</v>
      </c>
      <c r="D545" s="355" t="e">
        <f t="shared" si="55"/>
        <v>#NAME?</v>
      </c>
      <c r="E545" s="356">
        <v>7653.72</v>
      </c>
      <c r="F545" s="357">
        <v>304139.06400000001</v>
      </c>
      <c r="G545" s="355" t="e">
        <f t="shared" ref="G545:G608" si="57">VLOOKUP(C545,Trans_Source,3,FALSE)</f>
        <v>#NAME?</v>
      </c>
      <c r="H545" s="351" t="e">
        <f t="shared" si="56"/>
        <v>#NAME?</v>
      </c>
      <c r="I545" s="355" t="e">
        <f t="shared" ref="I545:I608" si="58">IF(Trans_Pur_Tech&lt;&gt;"Imports","Domestic","Imports")</f>
        <v>#NAME?</v>
      </c>
      <c r="J545" s="355" t="e">
        <f t="shared" ref="J545:J608" si="59">VLOOKUP($C545,Trans_Source,4,FALSE)</f>
        <v>#NAME?</v>
      </c>
      <c r="K545" s="358" t="e">
        <f t="shared" ref="K545:K608" si="60">RIGHT(G545,2)</f>
        <v>#NAME?</v>
      </c>
    </row>
    <row r="546" spans="1:11" hidden="1">
      <c r="A546" s="351">
        <v>2012</v>
      </c>
      <c r="B546" s="351" t="s">
        <v>8</v>
      </c>
      <c r="C546" s="351" t="s">
        <v>57</v>
      </c>
      <c r="D546" s="351" t="e">
        <f t="shared" si="55"/>
        <v>#NAME?</v>
      </c>
      <c r="E546" s="352">
        <v>50165.744700000003</v>
      </c>
      <c r="F546" s="353">
        <v>328518.80599999998</v>
      </c>
      <c r="G546" s="351" t="e">
        <f t="shared" si="57"/>
        <v>#NAME?</v>
      </c>
      <c r="H546" s="351" t="e">
        <f t="shared" si="56"/>
        <v>#NAME?</v>
      </c>
      <c r="I546" s="351" t="e">
        <f t="shared" si="58"/>
        <v>#NAME?</v>
      </c>
      <c r="J546" s="351" t="e">
        <f t="shared" si="59"/>
        <v>#NAME?</v>
      </c>
      <c r="K546" s="359" t="e">
        <f t="shared" si="60"/>
        <v>#NAME?</v>
      </c>
    </row>
    <row r="547" spans="1:11" hidden="1">
      <c r="A547" s="355">
        <v>2012</v>
      </c>
      <c r="B547" s="355" t="s">
        <v>8</v>
      </c>
      <c r="C547" s="355" t="s">
        <v>59</v>
      </c>
      <c r="D547" s="355" t="e">
        <f t="shared" si="55"/>
        <v>#NAME?</v>
      </c>
      <c r="E547" s="356">
        <v>492.1</v>
      </c>
      <c r="F547" s="357">
        <v>5613.2709999999997</v>
      </c>
      <c r="G547" s="355" t="e">
        <f t="shared" si="57"/>
        <v>#NAME?</v>
      </c>
      <c r="H547" s="351" t="e">
        <f t="shared" si="56"/>
        <v>#NAME?</v>
      </c>
      <c r="I547" s="355" t="e">
        <f t="shared" si="58"/>
        <v>#NAME?</v>
      </c>
      <c r="J547" s="355" t="e">
        <f t="shared" si="59"/>
        <v>#NAME?</v>
      </c>
      <c r="K547" s="358" t="e">
        <f t="shared" si="60"/>
        <v>#NAME?</v>
      </c>
    </row>
    <row r="548" spans="1:11" hidden="1">
      <c r="A548" s="351">
        <v>2012</v>
      </c>
      <c r="B548" s="351" t="s">
        <v>19</v>
      </c>
      <c r="C548" s="351" t="s">
        <v>58</v>
      </c>
      <c r="D548" s="351" t="e">
        <f t="shared" si="55"/>
        <v>#NAME?</v>
      </c>
      <c r="E548" s="352">
        <v>189.86099999999999</v>
      </c>
      <c r="F548" s="353">
        <v>2660</v>
      </c>
      <c r="G548" s="351" t="e">
        <f t="shared" si="57"/>
        <v>#NAME?</v>
      </c>
      <c r="H548" s="351" t="e">
        <f t="shared" si="56"/>
        <v>#NAME?</v>
      </c>
      <c r="I548" s="351" t="e">
        <f t="shared" si="58"/>
        <v>#NAME?</v>
      </c>
      <c r="J548" s="351" t="e">
        <f t="shared" si="59"/>
        <v>#NAME?</v>
      </c>
      <c r="K548" s="359" t="e">
        <f t="shared" si="60"/>
        <v>#NAME?</v>
      </c>
    </row>
    <row r="549" spans="1:11" hidden="1">
      <c r="A549" s="355">
        <v>2012</v>
      </c>
      <c r="B549" s="355" t="s">
        <v>19</v>
      </c>
      <c r="C549" s="355" t="s">
        <v>60</v>
      </c>
      <c r="D549" s="355" t="e">
        <f t="shared" si="55"/>
        <v>#NAME?</v>
      </c>
      <c r="E549" s="356">
        <v>7766.91</v>
      </c>
      <c r="F549" s="357">
        <v>21555</v>
      </c>
      <c r="G549" s="355" t="e">
        <f t="shared" si="57"/>
        <v>#NAME?</v>
      </c>
      <c r="H549" s="351" t="e">
        <f t="shared" si="56"/>
        <v>#NAME?</v>
      </c>
      <c r="I549" s="355" t="e">
        <f t="shared" si="58"/>
        <v>#NAME?</v>
      </c>
      <c r="J549" s="355" t="e">
        <f t="shared" si="59"/>
        <v>#NAME?</v>
      </c>
      <c r="K549" s="358" t="e">
        <f t="shared" si="60"/>
        <v>#NAME?</v>
      </c>
    </row>
    <row r="550" spans="1:11" hidden="1">
      <c r="A550" s="351">
        <v>2012</v>
      </c>
      <c r="B550" s="351" t="s">
        <v>19</v>
      </c>
      <c r="C550" s="351" t="s">
        <v>66</v>
      </c>
      <c r="D550" s="351" t="e">
        <f t="shared" si="55"/>
        <v>#NAME?</v>
      </c>
      <c r="E550" s="352">
        <v>842.19500000000005</v>
      </c>
      <c r="F550" s="353">
        <v>3009</v>
      </c>
      <c r="G550" s="351" t="e">
        <f t="shared" si="57"/>
        <v>#NAME?</v>
      </c>
      <c r="H550" s="351" t="e">
        <f t="shared" si="56"/>
        <v>#NAME?</v>
      </c>
      <c r="I550" s="351" t="e">
        <f t="shared" si="58"/>
        <v>#NAME?</v>
      </c>
      <c r="J550" s="351" t="e">
        <f t="shared" si="59"/>
        <v>#NAME?</v>
      </c>
      <c r="K550" s="359" t="e">
        <f t="shared" si="60"/>
        <v>#NAME?</v>
      </c>
    </row>
    <row r="551" spans="1:11" hidden="1">
      <c r="A551" s="355">
        <v>2012</v>
      </c>
      <c r="B551" s="355" t="s">
        <v>19</v>
      </c>
      <c r="C551" s="355" t="s">
        <v>61</v>
      </c>
      <c r="D551" s="355" t="e">
        <f t="shared" si="55"/>
        <v>#NAME?</v>
      </c>
      <c r="E551" s="356">
        <v>5246.4920000000002</v>
      </c>
      <c r="F551" s="357">
        <v>8053</v>
      </c>
      <c r="G551" s="355" t="e">
        <f t="shared" si="57"/>
        <v>#NAME?</v>
      </c>
      <c r="H551" s="351" t="e">
        <f t="shared" si="56"/>
        <v>#NAME?</v>
      </c>
      <c r="I551" s="355" t="e">
        <f t="shared" si="58"/>
        <v>#NAME?</v>
      </c>
      <c r="J551" s="355" t="e">
        <f t="shared" si="59"/>
        <v>#NAME?</v>
      </c>
      <c r="K551" s="358" t="e">
        <f t="shared" si="60"/>
        <v>#NAME?</v>
      </c>
    </row>
    <row r="552" spans="1:11" hidden="1">
      <c r="A552" s="351">
        <v>2012</v>
      </c>
      <c r="B552" s="351" t="s">
        <v>19</v>
      </c>
      <c r="C552" s="351" t="s">
        <v>64</v>
      </c>
      <c r="D552" s="351" t="e">
        <f t="shared" si="55"/>
        <v>#NAME?</v>
      </c>
      <c r="E552" s="352">
        <v>1680.8489999999999</v>
      </c>
      <c r="F552" s="353">
        <v>23328</v>
      </c>
      <c r="G552" s="351" t="e">
        <f t="shared" si="57"/>
        <v>#NAME?</v>
      </c>
      <c r="H552" s="351" t="e">
        <f t="shared" si="56"/>
        <v>#NAME?</v>
      </c>
      <c r="I552" s="351" t="e">
        <f t="shared" si="58"/>
        <v>#NAME?</v>
      </c>
      <c r="J552" s="351" t="e">
        <f t="shared" si="59"/>
        <v>#NAME?</v>
      </c>
      <c r="K552" s="359" t="e">
        <f t="shared" si="60"/>
        <v>#NAME?</v>
      </c>
    </row>
    <row r="553" spans="1:11" hidden="1">
      <c r="A553" s="355">
        <v>2012</v>
      </c>
      <c r="B553" s="355" t="s">
        <v>19</v>
      </c>
      <c r="C553" s="355" t="s">
        <v>65</v>
      </c>
      <c r="D553" s="355" t="e">
        <f t="shared" si="55"/>
        <v>#NAME?</v>
      </c>
      <c r="E553" s="356">
        <v>2060.1750000000002</v>
      </c>
      <c r="F553" s="357">
        <v>11801</v>
      </c>
      <c r="G553" s="355" t="e">
        <f t="shared" si="57"/>
        <v>#NAME?</v>
      </c>
      <c r="H553" s="351" t="e">
        <f t="shared" si="56"/>
        <v>#NAME?</v>
      </c>
      <c r="I553" s="355" t="e">
        <f t="shared" si="58"/>
        <v>#NAME?</v>
      </c>
      <c r="J553" s="355" t="e">
        <f t="shared" si="59"/>
        <v>#NAME?</v>
      </c>
      <c r="K553" s="358" t="e">
        <f t="shared" si="60"/>
        <v>#NAME?</v>
      </c>
    </row>
    <row r="554" spans="1:11" hidden="1">
      <c r="A554" s="351">
        <v>2012</v>
      </c>
      <c r="B554" s="351" t="s">
        <v>19</v>
      </c>
      <c r="C554" s="351" t="s">
        <v>63</v>
      </c>
      <c r="D554" s="351" t="e">
        <f t="shared" si="55"/>
        <v>#NAME?</v>
      </c>
      <c r="E554" s="352">
        <v>23748.799999999999</v>
      </c>
      <c r="F554" s="353">
        <v>37000</v>
      </c>
      <c r="G554" s="351" t="e">
        <f t="shared" si="57"/>
        <v>#NAME?</v>
      </c>
      <c r="H554" s="351" t="e">
        <f t="shared" si="56"/>
        <v>#NAME?</v>
      </c>
      <c r="I554" s="351" t="e">
        <f t="shared" si="58"/>
        <v>#NAME?</v>
      </c>
      <c r="J554" s="351" t="e">
        <f t="shared" si="59"/>
        <v>#NAME?</v>
      </c>
      <c r="K554" s="359" t="e">
        <f t="shared" si="60"/>
        <v>#NAME?</v>
      </c>
    </row>
    <row r="555" spans="1:11" hidden="1">
      <c r="A555" s="355">
        <v>2012</v>
      </c>
      <c r="B555" s="355" t="s">
        <v>19</v>
      </c>
      <c r="C555" s="355" t="s">
        <v>62</v>
      </c>
      <c r="D555" s="355" t="e">
        <f t="shared" si="55"/>
        <v>#NAME?</v>
      </c>
      <c r="E555" s="356">
        <v>9484.66</v>
      </c>
      <c r="F555" s="357">
        <v>14055</v>
      </c>
      <c r="G555" s="355" t="e">
        <f t="shared" si="57"/>
        <v>#NAME?</v>
      </c>
      <c r="H555" s="351" t="e">
        <f t="shared" si="56"/>
        <v>#NAME?</v>
      </c>
      <c r="I555" s="355" t="e">
        <f t="shared" si="58"/>
        <v>#NAME?</v>
      </c>
      <c r="J555" s="355" t="e">
        <f t="shared" si="59"/>
        <v>#NAME?</v>
      </c>
      <c r="K555" s="358" t="e">
        <f t="shared" si="60"/>
        <v>#NAME?</v>
      </c>
    </row>
    <row r="556" spans="1:11" hidden="1">
      <c r="A556" s="351">
        <v>2012</v>
      </c>
      <c r="B556" s="351" t="s">
        <v>19</v>
      </c>
      <c r="C556" s="351" t="s">
        <v>15</v>
      </c>
      <c r="D556" s="351" t="e">
        <f t="shared" si="55"/>
        <v>#NAME?</v>
      </c>
      <c r="E556" s="352">
        <v>4298.55</v>
      </c>
      <c r="F556" s="353">
        <v>6348</v>
      </c>
      <c r="G556" s="351" t="e">
        <f t="shared" si="57"/>
        <v>#NAME?</v>
      </c>
      <c r="H556" s="351" t="e">
        <f t="shared" si="56"/>
        <v>#NAME?</v>
      </c>
      <c r="I556" s="351" t="e">
        <f t="shared" si="58"/>
        <v>#NAME?</v>
      </c>
      <c r="J556" s="351" t="e">
        <f t="shared" si="59"/>
        <v>#NAME?</v>
      </c>
      <c r="K556" s="359" t="e">
        <f t="shared" si="60"/>
        <v>#NAME?</v>
      </c>
    </row>
    <row r="557" spans="1:11" hidden="1">
      <c r="A557" s="355">
        <v>2012</v>
      </c>
      <c r="B557" s="355" t="s">
        <v>19</v>
      </c>
      <c r="C557" s="355" t="s">
        <v>79</v>
      </c>
      <c r="D557" s="355" t="e">
        <f t="shared" ref="D557:D620" si="61">VLOOKUP($C557,Trans_Source,2,FALSE)</f>
        <v>#NAME?</v>
      </c>
      <c r="E557" s="356">
        <v>166.952</v>
      </c>
      <c r="F557" s="357">
        <v>810.74699999999996</v>
      </c>
      <c r="G557" s="355" t="e">
        <f t="shared" si="57"/>
        <v>#NAME?</v>
      </c>
      <c r="H557" s="351" t="e">
        <f t="shared" si="56"/>
        <v>#NAME?</v>
      </c>
      <c r="I557" s="355" t="e">
        <f t="shared" si="58"/>
        <v>#NAME?</v>
      </c>
      <c r="J557" s="355" t="e">
        <f t="shared" si="59"/>
        <v>#NAME?</v>
      </c>
      <c r="K557" s="358" t="e">
        <f t="shared" si="60"/>
        <v>#NAME?</v>
      </c>
    </row>
    <row r="558" spans="1:11" hidden="1">
      <c r="A558" s="351">
        <v>2012</v>
      </c>
      <c r="B558" s="351" t="s">
        <v>19</v>
      </c>
      <c r="C558" s="351" t="s">
        <v>56</v>
      </c>
      <c r="D558" s="351" t="e">
        <f t="shared" si="61"/>
        <v>#NAME?</v>
      </c>
      <c r="E558" s="352">
        <v>9393.2109999999993</v>
      </c>
      <c r="F558" s="353">
        <v>312635</v>
      </c>
      <c r="G558" s="351" t="e">
        <f t="shared" si="57"/>
        <v>#NAME?</v>
      </c>
      <c r="H558" s="351" t="e">
        <f t="shared" si="56"/>
        <v>#NAME?</v>
      </c>
      <c r="I558" s="351" t="e">
        <f t="shared" si="58"/>
        <v>#NAME?</v>
      </c>
      <c r="J558" s="351" t="e">
        <f t="shared" si="59"/>
        <v>#NAME?</v>
      </c>
      <c r="K558" s="359" t="e">
        <f t="shared" si="60"/>
        <v>#NAME?</v>
      </c>
    </row>
    <row r="559" spans="1:11" hidden="1">
      <c r="A559" s="355">
        <v>2012</v>
      </c>
      <c r="B559" s="355" t="s">
        <v>19</v>
      </c>
      <c r="C559" s="355" t="s">
        <v>57</v>
      </c>
      <c r="D559" s="355" t="e">
        <f t="shared" si="61"/>
        <v>#NAME?</v>
      </c>
      <c r="E559" s="356">
        <v>4962.8932999999997</v>
      </c>
      <c r="F559" s="357">
        <v>261676</v>
      </c>
      <c r="G559" s="355" t="e">
        <f t="shared" si="57"/>
        <v>#NAME?</v>
      </c>
      <c r="H559" s="351" t="e">
        <f t="shared" si="56"/>
        <v>#NAME?</v>
      </c>
      <c r="I559" s="355" t="e">
        <f t="shared" si="58"/>
        <v>#NAME?</v>
      </c>
      <c r="J559" s="355" t="e">
        <f t="shared" si="59"/>
        <v>#NAME?</v>
      </c>
      <c r="K559" s="358" t="e">
        <f t="shared" si="60"/>
        <v>#NAME?</v>
      </c>
    </row>
    <row r="560" spans="1:11" hidden="1">
      <c r="A560" s="351">
        <v>2012</v>
      </c>
      <c r="B560" s="351" t="s">
        <v>19</v>
      </c>
      <c r="C560" s="351" t="s">
        <v>59</v>
      </c>
      <c r="D560" s="351" t="e">
        <f t="shared" si="61"/>
        <v>#NAME?</v>
      </c>
      <c r="E560" s="352">
        <v>500.13799999999998</v>
      </c>
      <c r="F560" s="353">
        <v>5709</v>
      </c>
      <c r="G560" s="351" t="e">
        <f t="shared" si="57"/>
        <v>#NAME?</v>
      </c>
      <c r="H560" s="351" t="e">
        <f t="shared" si="56"/>
        <v>#NAME?</v>
      </c>
      <c r="I560" s="351" t="e">
        <f t="shared" si="58"/>
        <v>#NAME?</v>
      </c>
      <c r="J560" s="351" t="e">
        <f t="shared" si="59"/>
        <v>#NAME?</v>
      </c>
      <c r="K560" s="359" t="e">
        <f t="shared" si="60"/>
        <v>#NAME?</v>
      </c>
    </row>
    <row r="561" spans="1:11" hidden="1">
      <c r="A561" s="355">
        <v>2012</v>
      </c>
      <c r="B561" s="355" t="s">
        <v>20</v>
      </c>
      <c r="C561" s="355" t="s">
        <v>58</v>
      </c>
      <c r="D561" s="355" t="e">
        <f t="shared" si="61"/>
        <v>#NAME?</v>
      </c>
      <c r="E561" s="356">
        <v>34.83</v>
      </c>
      <c r="F561" s="357">
        <v>515.62599999999998</v>
      </c>
      <c r="G561" s="355" t="e">
        <f t="shared" si="57"/>
        <v>#NAME?</v>
      </c>
      <c r="H561" s="351" t="e">
        <f t="shared" si="56"/>
        <v>#NAME?</v>
      </c>
      <c r="I561" s="355" t="e">
        <f t="shared" si="58"/>
        <v>#NAME?</v>
      </c>
      <c r="J561" s="355" t="e">
        <f t="shared" si="59"/>
        <v>#NAME?</v>
      </c>
      <c r="K561" s="358" t="e">
        <f t="shared" si="60"/>
        <v>#NAME?</v>
      </c>
    </row>
    <row r="562" spans="1:11" hidden="1">
      <c r="A562" s="351">
        <v>2012</v>
      </c>
      <c r="B562" s="351" t="s">
        <v>20</v>
      </c>
      <c r="C562" s="351" t="s">
        <v>60</v>
      </c>
      <c r="D562" s="351" t="e">
        <f t="shared" si="61"/>
        <v>#NAME?</v>
      </c>
      <c r="E562" s="352">
        <v>3716.52</v>
      </c>
      <c r="F562" s="353">
        <v>10682.39</v>
      </c>
      <c r="G562" s="351" t="e">
        <f t="shared" si="57"/>
        <v>#NAME?</v>
      </c>
      <c r="H562" s="351" t="e">
        <f t="shared" si="56"/>
        <v>#NAME?</v>
      </c>
      <c r="I562" s="351" t="e">
        <f t="shared" si="58"/>
        <v>#NAME?</v>
      </c>
      <c r="J562" s="351" t="e">
        <f t="shared" si="59"/>
        <v>#NAME?</v>
      </c>
      <c r="K562" s="359" t="e">
        <f t="shared" si="60"/>
        <v>#NAME?</v>
      </c>
    </row>
    <row r="563" spans="1:11" hidden="1">
      <c r="A563" s="355">
        <v>2012</v>
      </c>
      <c r="B563" s="355" t="s">
        <v>20</v>
      </c>
      <c r="C563" s="355" t="s">
        <v>66</v>
      </c>
      <c r="D563" s="355" t="e">
        <f t="shared" si="61"/>
        <v>#NAME?</v>
      </c>
      <c r="E563" s="356">
        <v>918.39200000000005</v>
      </c>
      <c r="F563" s="357">
        <v>3816</v>
      </c>
      <c r="G563" s="355" t="e">
        <f t="shared" si="57"/>
        <v>#NAME?</v>
      </c>
      <c r="H563" s="351" t="e">
        <f t="shared" si="56"/>
        <v>#NAME?</v>
      </c>
      <c r="I563" s="355" t="e">
        <f t="shared" si="58"/>
        <v>#NAME?</v>
      </c>
      <c r="J563" s="355" t="e">
        <f t="shared" si="59"/>
        <v>#NAME?</v>
      </c>
      <c r="K563" s="358" t="e">
        <f t="shared" si="60"/>
        <v>#NAME?</v>
      </c>
    </row>
    <row r="564" spans="1:11" hidden="1">
      <c r="A564" s="351">
        <v>2012</v>
      </c>
      <c r="B564" s="351" t="s">
        <v>20</v>
      </c>
      <c r="C564" s="351" t="s">
        <v>61</v>
      </c>
      <c r="D564" s="351" t="e">
        <f t="shared" si="61"/>
        <v>#NAME?</v>
      </c>
      <c r="E564" s="352">
        <v>1063.7925</v>
      </c>
      <c r="F564" s="353">
        <v>4830.74</v>
      </c>
      <c r="G564" s="351" t="e">
        <f t="shared" si="57"/>
        <v>#NAME?</v>
      </c>
      <c r="H564" s="351" t="e">
        <f t="shared" si="56"/>
        <v>#NAME?</v>
      </c>
      <c r="I564" s="351" t="e">
        <f t="shared" si="58"/>
        <v>#NAME?</v>
      </c>
      <c r="J564" s="351" t="e">
        <f t="shared" si="59"/>
        <v>#NAME?</v>
      </c>
      <c r="K564" s="359" t="e">
        <f t="shared" si="60"/>
        <v>#NAME?</v>
      </c>
    </row>
    <row r="565" spans="1:11" hidden="1">
      <c r="A565" s="355">
        <v>2012</v>
      </c>
      <c r="B565" s="355" t="s">
        <v>20</v>
      </c>
      <c r="C565" s="355" t="s">
        <v>64</v>
      </c>
      <c r="D565" s="355" t="e">
        <f t="shared" si="61"/>
        <v>#NAME?</v>
      </c>
      <c r="E565" s="356">
        <v>1240.2992999999999</v>
      </c>
      <c r="F565" s="357">
        <v>6035.89</v>
      </c>
      <c r="G565" s="355" t="e">
        <f t="shared" si="57"/>
        <v>#NAME?</v>
      </c>
      <c r="H565" s="351" t="e">
        <f t="shared" si="56"/>
        <v>#NAME?</v>
      </c>
      <c r="I565" s="355" t="e">
        <f t="shared" si="58"/>
        <v>#NAME?</v>
      </c>
      <c r="J565" s="355" t="e">
        <f t="shared" si="59"/>
        <v>#NAME?</v>
      </c>
      <c r="K565" s="358" t="e">
        <f t="shared" si="60"/>
        <v>#NAME?</v>
      </c>
    </row>
    <row r="566" spans="1:11" hidden="1">
      <c r="A566" s="351">
        <v>2012</v>
      </c>
      <c r="B566" s="351" t="s">
        <v>20</v>
      </c>
      <c r="C566" s="351" t="s">
        <v>65</v>
      </c>
      <c r="D566" s="351" t="e">
        <f t="shared" si="61"/>
        <v>#NAME?</v>
      </c>
      <c r="E566" s="352">
        <v>4915.72</v>
      </c>
      <c r="F566" s="353">
        <v>26057.49</v>
      </c>
      <c r="G566" s="351" t="e">
        <f t="shared" si="57"/>
        <v>#NAME?</v>
      </c>
      <c r="H566" s="351" t="e">
        <f t="shared" si="56"/>
        <v>#NAME?</v>
      </c>
      <c r="I566" s="351" t="e">
        <f t="shared" si="58"/>
        <v>#NAME?</v>
      </c>
      <c r="J566" s="351" t="e">
        <f t="shared" si="59"/>
        <v>#NAME?</v>
      </c>
      <c r="K566" s="359" t="e">
        <f t="shared" si="60"/>
        <v>#NAME?</v>
      </c>
    </row>
    <row r="567" spans="1:11" hidden="1">
      <c r="A567" s="355">
        <v>2012</v>
      </c>
      <c r="B567" s="355" t="s">
        <v>20</v>
      </c>
      <c r="C567" s="355" t="s">
        <v>63</v>
      </c>
      <c r="D567" s="355" t="e">
        <f t="shared" si="61"/>
        <v>#NAME?</v>
      </c>
      <c r="E567" s="356">
        <v>47989.62</v>
      </c>
      <c r="F567" s="357">
        <v>80456.100000000006</v>
      </c>
      <c r="G567" s="355" t="e">
        <f t="shared" si="57"/>
        <v>#NAME?</v>
      </c>
      <c r="H567" s="351" t="e">
        <f t="shared" si="56"/>
        <v>#NAME?</v>
      </c>
      <c r="I567" s="355" t="e">
        <f t="shared" si="58"/>
        <v>#NAME?</v>
      </c>
      <c r="J567" s="355" t="e">
        <f t="shared" si="59"/>
        <v>#NAME?</v>
      </c>
      <c r="K567" s="358" t="e">
        <f t="shared" si="60"/>
        <v>#NAME?</v>
      </c>
    </row>
    <row r="568" spans="1:11" hidden="1">
      <c r="A568" s="351">
        <v>2012</v>
      </c>
      <c r="B568" s="351" t="s">
        <v>20</v>
      </c>
      <c r="C568" s="351" t="s">
        <v>62</v>
      </c>
      <c r="D568" s="351" t="e">
        <f t="shared" si="61"/>
        <v>#NAME?</v>
      </c>
      <c r="E568" s="352">
        <v>13820.99</v>
      </c>
      <c r="F568" s="353">
        <v>21298.366999999998</v>
      </c>
      <c r="G568" s="351" t="e">
        <f t="shared" si="57"/>
        <v>#NAME?</v>
      </c>
      <c r="H568" s="351" t="e">
        <f t="shared" si="56"/>
        <v>#NAME?</v>
      </c>
      <c r="I568" s="351" t="e">
        <f t="shared" si="58"/>
        <v>#NAME?</v>
      </c>
      <c r="J568" s="351" t="e">
        <f t="shared" si="59"/>
        <v>#NAME?</v>
      </c>
      <c r="K568" s="359" t="e">
        <f t="shared" si="60"/>
        <v>#NAME?</v>
      </c>
    </row>
    <row r="569" spans="1:11" hidden="1">
      <c r="A569" s="355">
        <v>2012</v>
      </c>
      <c r="B569" s="355" t="s">
        <v>20</v>
      </c>
      <c r="C569" s="355" t="s">
        <v>82</v>
      </c>
      <c r="D569" s="355" t="e">
        <f t="shared" si="61"/>
        <v>#NAME?</v>
      </c>
      <c r="E569" s="356">
        <v>39147.629999999997</v>
      </c>
      <c r="F569" s="357">
        <v>56571.57</v>
      </c>
      <c r="G569" s="355" t="e">
        <f t="shared" si="57"/>
        <v>#NAME?</v>
      </c>
      <c r="H569" s="351" t="e">
        <f t="shared" si="56"/>
        <v>#NAME?</v>
      </c>
      <c r="I569" s="355" t="e">
        <f t="shared" si="58"/>
        <v>#NAME?</v>
      </c>
      <c r="J569" s="355" t="e">
        <f t="shared" si="59"/>
        <v>#NAME?</v>
      </c>
      <c r="K569" s="358" t="e">
        <f t="shared" si="60"/>
        <v>#NAME?</v>
      </c>
    </row>
    <row r="570" spans="1:11" hidden="1">
      <c r="A570" s="351">
        <v>2012</v>
      </c>
      <c r="B570" s="351" t="s">
        <v>20</v>
      </c>
      <c r="C570" s="351" t="s">
        <v>15</v>
      </c>
      <c r="D570" s="351" t="e">
        <f t="shared" si="61"/>
        <v>#NAME?</v>
      </c>
      <c r="E570" s="352">
        <v>8996.1200000000008</v>
      </c>
      <c r="F570" s="353">
        <v>13810.45</v>
      </c>
      <c r="G570" s="351" t="e">
        <f t="shared" si="57"/>
        <v>#NAME?</v>
      </c>
      <c r="H570" s="351" t="e">
        <f t="shared" si="56"/>
        <v>#NAME?</v>
      </c>
      <c r="I570" s="351" t="e">
        <f t="shared" si="58"/>
        <v>#NAME?</v>
      </c>
      <c r="J570" s="351" t="e">
        <f t="shared" si="59"/>
        <v>#NAME?</v>
      </c>
      <c r="K570" s="359" t="e">
        <f t="shared" si="60"/>
        <v>#NAME?</v>
      </c>
    </row>
    <row r="571" spans="1:11" hidden="1">
      <c r="A571" s="355">
        <v>2012</v>
      </c>
      <c r="B571" s="355" t="s">
        <v>20</v>
      </c>
      <c r="C571" s="355" t="s">
        <v>79</v>
      </c>
      <c r="D571" s="355" t="e">
        <f t="shared" si="61"/>
        <v>#NAME?</v>
      </c>
      <c r="E571" s="356">
        <v>128.41900000000001</v>
      </c>
      <c r="F571" s="357">
        <v>776.81100000000004</v>
      </c>
      <c r="G571" s="355" t="e">
        <f t="shared" si="57"/>
        <v>#NAME?</v>
      </c>
      <c r="H571" s="351" t="e">
        <f t="shared" si="56"/>
        <v>#NAME?</v>
      </c>
      <c r="I571" s="355" t="e">
        <f t="shared" si="58"/>
        <v>#NAME?</v>
      </c>
      <c r="J571" s="355" t="e">
        <f t="shared" si="59"/>
        <v>#NAME?</v>
      </c>
      <c r="K571" s="358" t="e">
        <f t="shared" si="60"/>
        <v>#NAME?</v>
      </c>
    </row>
    <row r="572" spans="1:11" hidden="1">
      <c r="A572" s="351">
        <v>2012</v>
      </c>
      <c r="B572" s="351" t="s">
        <v>20</v>
      </c>
      <c r="C572" s="351" t="s">
        <v>56</v>
      </c>
      <c r="D572" s="351" t="e">
        <f t="shared" si="61"/>
        <v>#NAME?</v>
      </c>
      <c r="E572" s="352">
        <v>8223.27</v>
      </c>
      <c r="F572" s="353">
        <v>372265.27399999998</v>
      </c>
      <c r="G572" s="351" t="e">
        <f t="shared" si="57"/>
        <v>#NAME?</v>
      </c>
      <c r="H572" s="351" t="e">
        <f t="shared" si="56"/>
        <v>#NAME?</v>
      </c>
      <c r="I572" s="351" t="e">
        <f t="shared" si="58"/>
        <v>#NAME?</v>
      </c>
      <c r="J572" s="351" t="e">
        <f t="shared" si="59"/>
        <v>#NAME?</v>
      </c>
      <c r="K572" s="359" t="e">
        <f t="shared" si="60"/>
        <v>#NAME?</v>
      </c>
    </row>
    <row r="573" spans="1:11" hidden="1">
      <c r="A573" s="355">
        <v>2012</v>
      </c>
      <c r="B573" s="355" t="s">
        <v>20</v>
      </c>
      <c r="C573" s="355" t="s">
        <v>57</v>
      </c>
      <c r="D573" s="355" t="e">
        <f t="shared" si="61"/>
        <v>#NAME?</v>
      </c>
      <c r="E573" s="356">
        <v>1519.2973</v>
      </c>
      <c r="F573" s="357">
        <v>60771.892</v>
      </c>
      <c r="G573" s="355" t="e">
        <f t="shared" si="57"/>
        <v>#NAME?</v>
      </c>
      <c r="H573" s="351" t="e">
        <f t="shared" si="56"/>
        <v>#NAME?</v>
      </c>
      <c r="I573" s="355" t="e">
        <f t="shared" si="58"/>
        <v>#NAME?</v>
      </c>
      <c r="J573" s="355" t="e">
        <f t="shared" si="59"/>
        <v>#NAME?</v>
      </c>
      <c r="K573" s="358" t="e">
        <f t="shared" si="60"/>
        <v>#NAME?</v>
      </c>
    </row>
    <row r="574" spans="1:11" hidden="1">
      <c r="A574" s="351">
        <v>2012</v>
      </c>
      <c r="B574" s="351" t="s">
        <v>20</v>
      </c>
      <c r="C574" s="351" t="s">
        <v>59</v>
      </c>
      <c r="D574" s="351" t="e">
        <f t="shared" si="61"/>
        <v>#NAME?</v>
      </c>
      <c r="E574" s="352">
        <v>421.49299999999999</v>
      </c>
      <c r="F574" s="353">
        <v>4847.3599999999997</v>
      </c>
      <c r="G574" s="351" t="e">
        <f t="shared" si="57"/>
        <v>#NAME?</v>
      </c>
      <c r="H574" s="351" t="e">
        <f t="shared" si="56"/>
        <v>#NAME?</v>
      </c>
      <c r="I574" s="351" t="e">
        <f t="shared" si="58"/>
        <v>#NAME?</v>
      </c>
      <c r="J574" s="351" t="e">
        <f t="shared" si="59"/>
        <v>#NAME?</v>
      </c>
      <c r="K574" s="359" t="e">
        <f t="shared" si="60"/>
        <v>#NAME?</v>
      </c>
    </row>
    <row r="575" spans="1:11" hidden="1">
      <c r="A575" s="355">
        <v>2011</v>
      </c>
      <c r="B575" s="355" t="s">
        <v>21</v>
      </c>
      <c r="C575" s="355" t="s">
        <v>58</v>
      </c>
      <c r="D575" s="355" t="e">
        <f t="shared" si="61"/>
        <v>#NAME?</v>
      </c>
      <c r="E575" s="356">
        <v>44.802999999999997</v>
      </c>
      <c r="F575" s="357">
        <v>653.27300000000002</v>
      </c>
      <c r="G575" s="355" t="e">
        <f t="shared" si="57"/>
        <v>#NAME?</v>
      </c>
      <c r="H575" s="351" t="e">
        <f t="shared" si="56"/>
        <v>#NAME?</v>
      </c>
      <c r="I575" s="355" t="e">
        <f t="shared" si="58"/>
        <v>#NAME?</v>
      </c>
      <c r="J575" s="355" t="e">
        <f t="shared" si="59"/>
        <v>#NAME?</v>
      </c>
      <c r="K575" s="358" t="e">
        <f t="shared" si="60"/>
        <v>#NAME?</v>
      </c>
    </row>
    <row r="576" spans="1:11" hidden="1">
      <c r="A576" s="351">
        <v>2011</v>
      </c>
      <c r="B576" s="351" t="s">
        <v>21</v>
      </c>
      <c r="C576" s="351" t="s">
        <v>60</v>
      </c>
      <c r="D576" s="351" t="e">
        <f t="shared" si="61"/>
        <v>#NAME?</v>
      </c>
      <c r="E576" s="352">
        <v>8835.3029999999999</v>
      </c>
      <c r="F576" s="353">
        <v>25626.87</v>
      </c>
      <c r="G576" s="351" t="e">
        <f t="shared" si="57"/>
        <v>#NAME?</v>
      </c>
      <c r="H576" s="351" t="e">
        <f t="shared" si="56"/>
        <v>#NAME?</v>
      </c>
      <c r="I576" s="351" t="e">
        <f t="shared" si="58"/>
        <v>#NAME?</v>
      </c>
      <c r="J576" s="351" t="e">
        <f t="shared" si="59"/>
        <v>#NAME?</v>
      </c>
      <c r="K576" s="359" t="e">
        <f t="shared" si="60"/>
        <v>#NAME?</v>
      </c>
    </row>
    <row r="577" spans="1:11" hidden="1">
      <c r="A577" s="355">
        <v>2011</v>
      </c>
      <c r="B577" s="355" t="s">
        <v>21</v>
      </c>
      <c r="C577" s="355" t="s">
        <v>66</v>
      </c>
      <c r="D577" s="355" t="e">
        <f t="shared" si="61"/>
        <v>#NAME?</v>
      </c>
      <c r="E577" s="356">
        <v>273.10199999999998</v>
      </c>
      <c r="F577" s="357">
        <v>1046</v>
      </c>
      <c r="G577" s="355" t="e">
        <f t="shared" si="57"/>
        <v>#NAME?</v>
      </c>
      <c r="H577" s="351" t="e">
        <f t="shared" si="56"/>
        <v>#NAME?</v>
      </c>
      <c r="I577" s="355" t="e">
        <f t="shared" si="58"/>
        <v>#NAME?</v>
      </c>
      <c r="J577" s="355" t="e">
        <f t="shared" si="59"/>
        <v>#NAME?</v>
      </c>
      <c r="K577" s="358" t="e">
        <f t="shared" si="60"/>
        <v>#NAME?</v>
      </c>
    </row>
    <row r="578" spans="1:11" hidden="1">
      <c r="A578" s="351">
        <v>2011</v>
      </c>
      <c r="B578" s="351" t="s">
        <v>21</v>
      </c>
      <c r="C578" s="351" t="s">
        <v>61</v>
      </c>
      <c r="D578" s="351" t="e">
        <f t="shared" si="61"/>
        <v>#NAME?</v>
      </c>
      <c r="E578" s="352">
        <v>7815.2160000000003</v>
      </c>
      <c r="F578" s="353">
        <v>35367.14</v>
      </c>
      <c r="G578" s="351" t="e">
        <f t="shared" si="57"/>
        <v>#NAME?</v>
      </c>
      <c r="H578" s="351" t="e">
        <f t="shared" ref="H578:H641" si="62">CONCATENATE(A578,B578,G578)</f>
        <v>#NAME?</v>
      </c>
      <c r="I578" s="351" t="e">
        <f t="shared" si="58"/>
        <v>#NAME?</v>
      </c>
      <c r="J578" s="351" t="e">
        <f t="shared" si="59"/>
        <v>#NAME?</v>
      </c>
      <c r="K578" s="359" t="e">
        <f t="shared" si="60"/>
        <v>#NAME?</v>
      </c>
    </row>
    <row r="579" spans="1:11" hidden="1">
      <c r="A579" s="355">
        <v>2011</v>
      </c>
      <c r="B579" s="355" t="s">
        <v>21</v>
      </c>
      <c r="C579" s="355" t="s">
        <v>64</v>
      </c>
      <c r="D579" s="355" t="e">
        <f t="shared" si="61"/>
        <v>#NAME?</v>
      </c>
      <c r="E579" s="356">
        <v>2843.1406999999999</v>
      </c>
      <c r="F579" s="357">
        <v>9012.64</v>
      </c>
      <c r="G579" s="355" t="e">
        <f t="shared" si="57"/>
        <v>#NAME?</v>
      </c>
      <c r="H579" s="351" t="e">
        <f t="shared" si="62"/>
        <v>#NAME?</v>
      </c>
      <c r="I579" s="355" t="e">
        <f t="shared" si="58"/>
        <v>#NAME?</v>
      </c>
      <c r="J579" s="355" t="e">
        <f t="shared" si="59"/>
        <v>#NAME?</v>
      </c>
      <c r="K579" s="358" t="e">
        <f t="shared" si="60"/>
        <v>#NAME?</v>
      </c>
    </row>
    <row r="580" spans="1:11" hidden="1">
      <c r="A580" s="351">
        <v>2011</v>
      </c>
      <c r="B580" s="351" t="s">
        <v>21</v>
      </c>
      <c r="C580" s="351" t="s">
        <v>65</v>
      </c>
      <c r="D580" s="351" t="e">
        <f t="shared" si="61"/>
        <v>#NAME?</v>
      </c>
      <c r="E580" s="352">
        <v>2935.61</v>
      </c>
      <c r="F580" s="353">
        <v>15282.25</v>
      </c>
      <c r="G580" s="351" t="e">
        <f t="shared" si="57"/>
        <v>#NAME?</v>
      </c>
      <c r="H580" s="351" t="e">
        <f t="shared" si="62"/>
        <v>#NAME?</v>
      </c>
      <c r="I580" s="351" t="e">
        <f t="shared" si="58"/>
        <v>#NAME?</v>
      </c>
      <c r="J580" s="351" t="e">
        <f t="shared" si="59"/>
        <v>#NAME?</v>
      </c>
      <c r="K580" s="359" t="e">
        <f t="shared" si="60"/>
        <v>#NAME?</v>
      </c>
    </row>
    <row r="581" spans="1:11" hidden="1">
      <c r="A581" s="355">
        <v>2011</v>
      </c>
      <c r="B581" s="355" t="s">
        <v>21</v>
      </c>
      <c r="C581" s="355" t="s">
        <v>63</v>
      </c>
      <c r="D581" s="355" t="e">
        <f t="shared" si="61"/>
        <v>#NAME?</v>
      </c>
      <c r="E581" s="356">
        <v>50281.25</v>
      </c>
      <c r="F581" s="357">
        <v>85418.3</v>
      </c>
      <c r="G581" s="355" t="e">
        <f t="shared" si="57"/>
        <v>#NAME?</v>
      </c>
      <c r="H581" s="351" t="e">
        <f t="shared" si="62"/>
        <v>#NAME?</v>
      </c>
      <c r="I581" s="355" t="e">
        <f t="shared" si="58"/>
        <v>#NAME?</v>
      </c>
      <c r="J581" s="355" t="e">
        <f t="shared" si="59"/>
        <v>#NAME?</v>
      </c>
      <c r="K581" s="358" t="e">
        <f t="shared" si="60"/>
        <v>#NAME?</v>
      </c>
    </row>
    <row r="582" spans="1:11" hidden="1">
      <c r="A582" s="351">
        <v>2011</v>
      </c>
      <c r="B582" s="351" t="s">
        <v>21</v>
      </c>
      <c r="C582" s="351" t="s">
        <v>62</v>
      </c>
      <c r="D582" s="351" t="e">
        <f t="shared" si="61"/>
        <v>#NAME?</v>
      </c>
      <c r="E582" s="352">
        <v>9608.1209999999992</v>
      </c>
      <c r="F582" s="353">
        <v>15238</v>
      </c>
      <c r="G582" s="351" t="e">
        <f t="shared" si="57"/>
        <v>#NAME?</v>
      </c>
      <c r="H582" s="351" t="e">
        <f t="shared" si="62"/>
        <v>#NAME?</v>
      </c>
      <c r="I582" s="351" t="e">
        <f t="shared" si="58"/>
        <v>#NAME?</v>
      </c>
      <c r="J582" s="351" t="e">
        <f t="shared" si="59"/>
        <v>#NAME?</v>
      </c>
      <c r="K582" s="359" t="e">
        <f t="shared" si="60"/>
        <v>#NAME?</v>
      </c>
    </row>
    <row r="583" spans="1:11" hidden="1">
      <c r="A583" s="355">
        <v>2011</v>
      </c>
      <c r="B583" s="355" t="s">
        <v>21</v>
      </c>
      <c r="C583" s="355" t="s">
        <v>82</v>
      </c>
      <c r="D583" s="355" t="e">
        <f t="shared" si="61"/>
        <v>#NAME?</v>
      </c>
      <c r="E583" s="356">
        <v>42906.26</v>
      </c>
      <c r="F583" s="357">
        <v>62306.36</v>
      </c>
      <c r="G583" s="355" t="e">
        <f t="shared" si="57"/>
        <v>#NAME?</v>
      </c>
      <c r="H583" s="351" t="e">
        <f t="shared" si="62"/>
        <v>#NAME?</v>
      </c>
      <c r="I583" s="355" t="e">
        <f t="shared" si="58"/>
        <v>#NAME?</v>
      </c>
      <c r="J583" s="355" t="e">
        <f t="shared" si="59"/>
        <v>#NAME?</v>
      </c>
      <c r="K583" s="358" t="e">
        <f t="shared" si="60"/>
        <v>#NAME?</v>
      </c>
    </row>
    <row r="584" spans="1:11" hidden="1">
      <c r="A584" s="351">
        <v>2011</v>
      </c>
      <c r="B584" s="351" t="s">
        <v>21</v>
      </c>
      <c r="C584" s="351" t="s">
        <v>15</v>
      </c>
      <c r="D584" s="351" t="e">
        <f t="shared" si="61"/>
        <v>#NAME?</v>
      </c>
      <c r="E584" s="352">
        <v>6495.5110000000004</v>
      </c>
      <c r="F584" s="353">
        <v>10425.950000000001</v>
      </c>
      <c r="G584" s="351" t="e">
        <f t="shared" si="57"/>
        <v>#NAME?</v>
      </c>
      <c r="H584" s="351" t="e">
        <f t="shared" si="62"/>
        <v>#NAME?</v>
      </c>
      <c r="I584" s="351" t="e">
        <f t="shared" si="58"/>
        <v>#NAME?</v>
      </c>
      <c r="J584" s="351" t="e">
        <f t="shared" si="59"/>
        <v>#NAME?</v>
      </c>
      <c r="K584" s="359" t="e">
        <f t="shared" si="60"/>
        <v>#NAME?</v>
      </c>
    </row>
    <row r="585" spans="1:11" hidden="1">
      <c r="A585" s="355">
        <v>2011</v>
      </c>
      <c r="B585" s="355" t="s">
        <v>21</v>
      </c>
      <c r="C585" s="355" t="s">
        <v>79</v>
      </c>
      <c r="D585" s="355" t="e">
        <f t="shared" si="61"/>
        <v>#NAME?</v>
      </c>
      <c r="E585" s="356">
        <v>99.7791</v>
      </c>
      <c r="F585" s="357">
        <v>742.73</v>
      </c>
      <c r="G585" s="355" t="e">
        <f t="shared" si="57"/>
        <v>#NAME?</v>
      </c>
      <c r="H585" s="351" t="e">
        <f t="shared" si="62"/>
        <v>#NAME?</v>
      </c>
      <c r="I585" s="355" t="e">
        <f t="shared" si="58"/>
        <v>#NAME?</v>
      </c>
      <c r="J585" s="355" t="e">
        <f t="shared" si="59"/>
        <v>#NAME?</v>
      </c>
      <c r="K585" s="358" t="e">
        <f t="shared" si="60"/>
        <v>#NAME?</v>
      </c>
    </row>
    <row r="586" spans="1:11" hidden="1">
      <c r="A586" s="351">
        <v>2011</v>
      </c>
      <c r="B586" s="351" t="s">
        <v>21</v>
      </c>
      <c r="C586" s="351" t="s">
        <v>56</v>
      </c>
      <c r="D586" s="351" t="e">
        <f t="shared" si="61"/>
        <v>#NAME?</v>
      </c>
      <c r="E586" s="352">
        <v>13917.92</v>
      </c>
      <c r="F586" s="353">
        <v>375057.266</v>
      </c>
      <c r="G586" s="351" t="e">
        <f t="shared" si="57"/>
        <v>#NAME?</v>
      </c>
      <c r="H586" s="351" t="e">
        <f t="shared" si="62"/>
        <v>#NAME?</v>
      </c>
      <c r="I586" s="351" t="e">
        <f t="shared" si="58"/>
        <v>#NAME?</v>
      </c>
      <c r="J586" s="351" t="e">
        <f t="shared" si="59"/>
        <v>#NAME?</v>
      </c>
      <c r="K586" s="359" t="e">
        <f t="shared" si="60"/>
        <v>#NAME?</v>
      </c>
    </row>
    <row r="587" spans="1:11" hidden="1">
      <c r="A587" s="355">
        <v>2011</v>
      </c>
      <c r="B587" s="355" t="s">
        <v>21</v>
      </c>
      <c r="C587" s="355" t="s">
        <v>59</v>
      </c>
      <c r="D587" s="355" t="e">
        <f t="shared" si="61"/>
        <v>#NAME?</v>
      </c>
      <c r="E587" s="356">
        <v>474.30500000000001</v>
      </c>
      <c r="F587" s="357">
        <v>4951.8599999999997</v>
      </c>
      <c r="G587" s="355" t="e">
        <f t="shared" si="57"/>
        <v>#NAME?</v>
      </c>
      <c r="H587" s="351" t="e">
        <f t="shared" si="62"/>
        <v>#NAME?</v>
      </c>
      <c r="I587" s="355" t="e">
        <f t="shared" si="58"/>
        <v>#NAME?</v>
      </c>
      <c r="J587" s="355" t="e">
        <f t="shared" si="59"/>
        <v>#NAME?</v>
      </c>
      <c r="K587" s="358" t="e">
        <f t="shared" si="60"/>
        <v>#NAME?</v>
      </c>
    </row>
    <row r="588" spans="1:11" hidden="1">
      <c r="A588" s="351">
        <v>2011</v>
      </c>
      <c r="B588" s="351" t="s">
        <v>8</v>
      </c>
      <c r="C588" s="351" t="s">
        <v>58</v>
      </c>
      <c r="D588" s="351" t="e">
        <f t="shared" si="61"/>
        <v>#NAME?</v>
      </c>
      <c r="E588" s="352">
        <v>142.904</v>
      </c>
      <c r="F588" s="353">
        <v>2183.09</v>
      </c>
      <c r="G588" s="351" t="e">
        <f t="shared" si="57"/>
        <v>#NAME?</v>
      </c>
      <c r="H588" s="351" t="e">
        <f t="shared" si="62"/>
        <v>#NAME?</v>
      </c>
      <c r="I588" s="351" t="e">
        <f t="shared" si="58"/>
        <v>#NAME?</v>
      </c>
      <c r="J588" s="351" t="e">
        <f t="shared" si="59"/>
        <v>#NAME?</v>
      </c>
      <c r="K588" s="359" t="e">
        <f t="shared" si="60"/>
        <v>#NAME?</v>
      </c>
    </row>
    <row r="589" spans="1:11" hidden="1">
      <c r="A589" s="355">
        <v>2011</v>
      </c>
      <c r="B589" s="355" t="s">
        <v>8</v>
      </c>
      <c r="C589" s="355" t="s">
        <v>60</v>
      </c>
      <c r="D589" s="355" t="e">
        <f t="shared" si="61"/>
        <v>#NAME?</v>
      </c>
      <c r="E589" s="356">
        <v>7491.42</v>
      </c>
      <c r="F589" s="357">
        <v>20387.740000000002</v>
      </c>
      <c r="G589" s="355" t="e">
        <f t="shared" si="57"/>
        <v>#NAME?</v>
      </c>
      <c r="H589" s="351" t="e">
        <f t="shared" si="62"/>
        <v>#NAME?</v>
      </c>
      <c r="I589" s="355" t="e">
        <f t="shared" si="58"/>
        <v>#NAME?</v>
      </c>
      <c r="J589" s="355" t="e">
        <f t="shared" si="59"/>
        <v>#NAME?</v>
      </c>
      <c r="K589" s="358" t="e">
        <f t="shared" si="60"/>
        <v>#NAME?</v>
      </c>
    </row>
    <row r="590" spans="1:11" hidden="1">
      <c r="A590" s="351">
        <v>2011</v>
      </c>
      <c r="B590" s="351" t="s">
        <v>8</v>
      </c>
      <c r="C590" s="351" t="s">
        <v>66</v>
      </c>
      <c r="D590" s="351" t="e">
        <f t="shared" si="61"/>
        <v>#NAME?</v>
      </c>
      <c r="E590" s="352">
        <v>105.27</v>
      </c>
      <c r="F590" s="353">
        <v>261</v>
      </c>
      <c r="G590" s="351" t="e">
        <f t="shared" si="57"/>
        <v>#NAME?</v>
      </c>
      <c r="H590" s="351" t="e">
        <f t="shared" si="62"/>
        <v>#NAME?</v>
      </c>
      <c r="I590" s="351" t="e">
        <f t="shared" si="58"/>
        <v>#NAME?</v>
      </c>
      <c r="J590" s="351" t="e">
        <f t="shared" si="59"/>
        <v>#NAME?</v>
      </c>
      <c r="K590" s="359" t="e">
        <f t="shared" si="60"/>
        <v>#NAME?</v>
      </c>
    </row>
    <row r="591" spans="1:11" hidden="1">
      <c r="A591" s="355">
        <v>2011</v>
      </c>
      <c r="B591" s="355" t="s">
        <v>8</v>
      </c>
      <c r="C591" s="355" t="s">
        <v>61</v>
      </c>
      <c r="D591" s="355" t="e">
        <f t="shared" si="61"/>
        <v>#NAME?</v>
      </c>
      <c r="E591" s="356">
        <v>5164.17</v>
      </c>
      <c r="F591" s="357">
        <v>21954.83</v>
      </c>
      <c r="G591" s="355" t="e">
        <f t="shared" si="57"/>
        <v>#NAME?</v>
      </c>
      <c r="H591" s="351" t="e">
        <f t="shared" si="62"/>
        <v>#NAME?</v>
      </c>
      <c r="I591" s="355" t="e">
        <f t="shared" si="58"/>
        <v>#NAME?</v>
      </c>
      <c r="J591" s="355" t="e">
        <f t="shared" si="59"/>
        <v>#NAME?</v>
      </c>
      <c r="K591" s="358" t="e">
        <f t="shared" si="60"/>
        <v>#NAME?</v>
      </c>
    </row>
    <row r="592" spans="1:11" hidden="1">
      <c r="A592" s="351">
        <v>2011</v>
      </c>
      <c r="B592" s="351" t="s">
        <v>8</v>
      </c>
      <c r="C592" s="351" t="s">
        <v>64</v>
      </c>
      <c r="D592" s="351" t="e">
        <f t="shared" si="61"/>
        <v>#NAME?</v>
      </c>
      <c r="E592" s="352">
        <v>2307.52</v>
      </c>
      <c r="F592" s="353">
        <v>6919.9</v>
      </c>
      <c r="G592" s="351" t="e">
        <f t="shared" si="57"/>
        <v>#NAME?</v>
      </c>
      <c r="H592" s="351" t="e">
        <f t="shared" si="62"/>
        <v>#NAME?</v>
      </c>
      <c r="I592" s="351" t="e">
        <f t="shared" si="58"/>
        <v>#NAME?</v>
      </c>
      <c r="J592" s="351" t="e">
        <f t="shared" si="59"/>
        <v>#NAME?</v>
      </c>
      <c r="K592" s="359" t="e">
        <f t="shared" si="60"/>
        <v>#NAME?</v>
      </c>
    </row>
    <row r="593" spans="1:11" hidden="1">
      <c r="A593" s="355">
        <v>2011</v>
      </c>
      <c r="B593" s="355" t="s">
        <v>8</v>
      </c>
      <c r="C593" s="355" t="s">
        <v>65</v>
      </c>
      <c r="D593" s="355" t="e">
        <f t="shared" si="61"/>
        <v>#NAME?</v>
      </c>
      <c r="E593" s="356">
        <v>2556.56</v>
      </c>
      <c r="F593" s="357">
        <v>12466.64</v>
      </c>
      <c r="G593" s="355" t="e">
        <f t="shared" si="57"/>
        <v>#NAME?</v>
      </c>
      <c r="H593" s="351" t="e">
        <f t="shared" si="62"/>
        <v>#NAME?</v>
      </c>
      <c r="I593" s="355" t="e">
        <f t="shared" si="58"/>
        <v>#NAME?</v>
      </c>
      <c r="J593" s="355" t="e">
        <f t="shared" si="59"/>
        <v>#NAME?</v>
      </c>
      <c r="K593" s="358" t="e">
        <f t="shared" si="60"/>
        <v>#NAME?</v>
      </c>
    </row>
    <row r="594" spans="1:11" hidden="1">
      <c r="A594" s="351">
        <v>2011</v>
      </c>
      <c r="B594" s="351" t="s">
        <v>8</v>
      </c>
      <c r="C594" s="351" t="s">
        <v>63</v>
      </c>
      <c r="D594" s="351" t="e">
        <f t="shared" si="61"/>
        <v>#NAME?</v>
      </c>
      <c r="E594" s="352">
        <v>59427.15</v>
      </c>
      <c r="F594" s="353">
        <v>95961.7</v>
      </c>
      <c r="G594" s="351" t="e">
        <f t="shared" si="57"/>
        <v>#NAME?</v>
      </c>
      <c r="H594" s="351" t="e">
        <f t="shared" si="62"/>
        <v>#NAME?</v>
      </c>
      <c r="I594" s="351" t="e">
        <f t="shared" si="58"/>
        <v>#NAME?</v>
      </c>
      <c r="J594" s="351" t="e">
        <f t="shared" si="59"/>
        <v>#NAME?</v>
      </c>
      <c r="K594" s="359" t="e">
        <f t="shared" si="60"/>
        <v>#NAME?</v>
      </c>
    </row>
    <row r="595" spans="1:11" hidden="1">
      <c r="A595" s="355">
        <v>2011</v>
      </c>
      <c r="B595" s="355" t="s">
        <v>8</v>
      </c>
      <c r="C595" s="355" t="s">
        <v>62</v>
      </c>
      <c r="D595" s="355" t="e">
        <f t="shared" si="61"/>
        <v>#NAME?</v>
      </c>
      <c r="E595" s="356">
        <v>2955.6</v>
      </c>
      <c r="F595" s="357">
        <v>4530.241</v>
      </c>
      <c r="G595" s="355" t="e">
        <f t="shared" si="57"/>
        <v>#NAME?</v>
      </c>
      <c r="H595" s="351" t="e">
        <f t="shared" si="62"/>
        <v>#NAME?</v>
      </c>
      <c r="I595" s="355" t="e">
        <f t="shared" si="58"/>
        <v>#NAME?</v>
      </c>
      <c r="J595" s="355" t="e">
        <f t="shared" si="59"/>
        <v>#NAME?</v>
      </c>
      <c r="K595" s="358" t="e">
        <f t="shared" si="60"/>
        <v>#NAME?</v>
      </c>
    </row>
    <row r="596" spans="1:11" hidden="1">
      <c r="A596" s="351">
        <v>2011</v>
      </c>
      <c r="B596" s="351" t="s">
        <v>8</v>
      </c>
      <c r="C596" s="351" t="s">
        <v>82</v>
      </c>
      <c r="D596" s="351" t="e">
        <f t="shared" si="61"/>
        <v>#NAME?</v>
      </c>
      <c r="E596" s="352">
        <v>74878.2</v>
      </c>
      <c r="F596" s="353">
        <v>102942.85</v>
      </c>
      <c r="G596" s="351" t="e">
        <f t="shared" si="57"/>
        <v>#NAME?</v>
      </c>
      <c r="H596" s="351" t="e">
        <f t="shared" si="62"/>
        <v>#NAME?</v>
      </c>
      <c r="I596" s="351" t="e">
        <f t="shared" si="58"/>
        <v>#NAME?</v>
      </c>
      <c r="J596" s="351" t="e">
        <f t="shared" si="59"/>
        <v>#NAME?</v>
      </c>
      <c r="K596" s="359" t="e">
        <f t="shared" si="60"/>
        <v>#NAME?</v>
      </c>
    </row>
    <row r="597" spans="1:11" hidden="1">
      <c r="A597" s="355">
        <v>2011</v>
      </c>
      <c r="B597" s="355" t="s">
        <v>8</v>
      </c>
      <c r="C597" s="355" t="s">
        <v>83</v>
      </c>
      <c r="D597" s="355" t="e">
        <f t="shared" si="61"/>
        <v>#NAME?</v>
      </c>
      <c r="E597" s="356">
        <v>2029.91</v>
      </c>
      <c r="F597" s="357">
        <v>2550.4</v>
      </c>
      <c r="G597" s="355" t="e">
        <f t="shared" si="57"/>
        <v>#NAME?</v>
      </c>
      <c r="H597" s="351" t="e">
        <f t="shared" si="62"/>
        <v>#NAME?</v>
      </c>
      <c r="I597" s="355" t="e">
        <f t="shared" si="58"/>
        <v>#NAME?</v>
      </c>
      <c r="J597" s="355" t="e">
        <f t="shared" si="59"/>
        <v>#NAME?</v>
      </c>
      <c r="K597" s="358" t="e">
        <f t="shared" si="60"/>
        <v>#NAME?</v>
      </c>
    </row>
    <row r="598" spans="1:11" hidden="1">
      <c r="A598" s="351">
        <v>2011</v>
      </c>
      <c r="B598" s="351" t="s">
        <v>8</v>
      </c>
      <c r="C598" s="351" t="s">
        <v>15</v>
      </c>
      <c r="D598" s="351" t="e">
        <f t="shared" si="61"/>
        <v>#NAME?</v>
      </c>
      <c r="E598" s="352">
        <v>6744.21</v>
      </c>
      <c r="F598" s="353">
        <v>10630.3</v>
      </c>
      <c r="G598" s="351" t="e">
        <f t="shared" si="57"/>
        <v>#NAME?</v>
      </c>
      <c r="H598" s="351" t="e">
        <f t="shared" si="62"/>
        <v>#NAME?</v>
      </c>
      <c r="I598" s="351" t="e">
        <f t="shared" si="58"/>
        <v>#NAME?</v>
      </c>
      <c r="J598" s="351" t="e">
        <f t="shared" si="59"/>
        <v>#NAME?</v>
      </c>
      <c r="K598" s="359" t="e">
        <f t="shared" si="60"/>
        <v>#NAME?</v>
      </c>
    </row>
    <row r="599" spans="1:11" hidden="1">
      <c r="A599" s="355">
        <v>2011</v>
      </c>
      <c r="B599" s="355" t="s">
        <v>8</v>
      </c>
      <c r="C599" s="355" t="s">
        <v>79</v>
      </c>
      <c r="D599" s="355" t="e">
        <f t="shared" si="61"/>
        <v>#NAME?</v>
      </c>
      <c r="E599" s="356">
        <v>155.57</v>
      </c>
      <c r="F599" s="357">
        <v>775.34400000000005</v>
      </c>
      <c r="G599" s="355" t="e">
        <f t="shared" si="57"/>
        <v>#NAME?</v>
      </c>
      <c r="H599" s="351" t="e">
        <f t="shared" si="62"/>
        <v>#NAME?</v>
      </c>
      <c r="I599" s="355" t="e">
        <f t="shared" si="58"/>
        <v>#NAME?</v>
      </c>
      <c r="J599" s="355" t="e">
        <f t="shared" si="59"/>
        <v>#NAME?</v>
      </c>
      <c r="K599" s="358" t="e">
        <f t="shared" si="60"/>
        <v>#NAME?</v>
      </c>
    </row>
    <row r="600" spans="1:11" hidden="1">
      <c r="A600" s="351">
        <v>2011</v>
      </c>
      <c r="B600" s="351" t="s">
        <v>8</v>
      </c>
      <c r="C600" s="351" t="s">
        <v>56</v>
      </c>
      <c r="D600" s="351" t="e">
        <f t="shared" si="61"/>
        <v>#NAME?</v>
      </c>
      <c r="E600" s="352">
        <v>11447.432000000001</v>
      </c>
      <c r="F600" s="353">
        <v>357206.14</v>
      </c>
      <c r="G600" s="351" t="e">
        <f t="shared" si="57"/>
        <v>#NAME?</v>
      </c>
      <c r="H600" s="351" t="e">
        <f t="shared" si="62"/>
        <v>#NAME?</v>
      </c>
      <c r="I600" s="351" t="e">
        <f t="shared" si="58"/>
        <v>#NAME?</v>
      </c>
      <c r="J600" s="351" t="e">
        <f t="shared" si="59"/>
        <v>#NAME?</v>
      </c>
      <c r="K600" s="359" t="e">
        <f t="shared" si="60"/>
        <v>#NAME?</v>
      </c>
    </row>
    <row r="601" spans="1:11" hidden="1">
      <c r="A601" s="355">
        <v>2011</v>
      </c>
      <c r="B601" s="355" t="s">
        <v>8</v>
      </c>
      <c r="C601" s="355" t="s">
        <v>59</v>
      </c>
      <c r="D601" s="355" t="e">
        <f t="shared" si="61"/>
        <v>#NAME?</v>
      </c>
      <c r="E601" s="356">
        <v>502.05500000000001</v>
      </c>
      <c r="F601" s="357">
        <v>5878.57</v>
      </c>
      <c r="G601" s="355" t="e">
        <f t="shared" si="57"/>
        <v>#NAME?</v>
      </c>
      <c r="H601" s="351" t="e">
        <f t="shared" si="62"/>
        <v>#NAME?</v>
      </c>
      <c r="I601" s="355" t="e">
        <f t="shared" si="58"/>
        <v>#NAME?</v>
      </c>
      <c r="J601" s="355" t="e">
        <f t="shared" si="59"/>
        <v>#NAME?</v>
      </c>
      <c r="K601" s="358" t="e">
        <f t="shared" si="60"/>
        <v>#NAME?</v>
      </c>
    </row>
    <row r="602" spans="1:11" hidden="1">
      <c r="A602" s="351">
        <v>2011</v>
      </c>
      <c r="B602" s="351" t="s">
        <v>19</v>
      </c>
      <c r="C602" s="351" t="s">
        <v>58</v>
      </c>
      <c r="D602" s="351" t="e">
        <f t="shared" si="61"/>
        <v>#NAME?</v>
      </c>
      <c r="E602" s="352">
        <v>35.835999999999999</v>
      </c>
      <c r="F602" s="353">
        <v>526.43299999999999</v>
      </c>
      <c r="G602" s="351" t="e">
        <f t="shared" si="57"/>
        <v>#NAME?</v>
      </c>
      <c r="H602" s="351" t="e">
        <f t="shared" si="62"/>
        <v>#NAME?</v>
      </c>
      <c r="I602" s="351" t="e">
        <f t="shared" si="58"/>
        <v>#NAME?</v>
      </c>
      <c r="J602" s="351" t="e">
        <f t="shared" si="59"/>
        <v>#NAME?</v>
      </c>
      <c r="K602" s="359" t="e">
        <f t="shared" si="60"/>
        <v>#NAME?</v>
      </c>
    </row>
    <row r="603" spans="1:11" hidden="1">
      <c r="A603" s="355">
        <v>2011</v>
      </c>
      <c r="B603" s="355" t="s">
        <v>19</v>
      </c>
      <c r="C603" s="355" t="s">
        <v>60</v>
      </c>
      <c r="D603" s="355" t="e">
        <f t="shared" si="61"/>
        <v>#NAME?</v>
      </c>
      <c r="E603" s="356">
        <v>8745.5149999999994</v>
      </c>
      <c r="F603" s="357">
        <v>22169.53</v>
      </c>
      <c r="G603" s="355" t="e">
        <f t="shared" si="57"/>
        <v>#NAME?</v>
      </c>
      <c r="H603" s="351" t="e">
        <f t="shared" si="62"/>
        <v>#NAME?</v>
      </c>
      <c r="I603" s="355" t="e">
        <f t="shared" si="58"/>
        <v>#NAME?</v>
      </c>
      <c r="J603" s="355" t="e">
        <f t="shared" si="59"/>
        <v>#NAME?</v>
      </c>
      <c r="K603" s="358" t="e">
        <f t="shared" si="60"/>
        <v>#NAME?</v>
      </c>
    </row>
    <row r="604" spans="1:11" hidden="1">
      <c r="A604" s="351">
        <v>2011</v>
      </c>
      <c r="B604" s="351" t="s">
        <v>19</v>
      </c>
      <c r="C604" s="351" t="s">
        <v>66</v>
      </c>
      <c r="D604" s="351" t="e">
        <f t="shared" si="61"/>
        <v>#NAME?</v>
      </c>
      <c r="E604" s="352">
        <v>81.92</v>
      </c>
      <c r="F604" s="353">
        <v>142</v>
      </c>
      <c r="G604" s="351" t="e">
        <f t="shared" si="57"/>
        <v>#NAME?</v>
      </c>
      <c r="H604" s="351" t="e">
        <f t="shared" si="62"/>
        <v>#NAME?</v>
      </c>
      <c r="I604" s="351" t="e">
        <f t="shared" si="58"/>
        <v>#NAME?</v>
      </c>
      <c r="J604" s="351" t="e">
        <f t="shared" si="59"/>
        <v>#NAME?</v>
      </c>
      <c r="K604" s="359" t="e">
        <f t="shared" si="60"/>
        <v>#NAME?</v>
      </c>
    </row>
    <row r="605" spans="1:11" hidden="1">
      <c r="A605" s="355">
        <v>2011</v>
      </c>
      <c r="B605" s="355" t="s">
        <v>19</v>
      </c>
      <c r="C605" s="355" t="s">
        <v>61</v>
      </c>
      <c r="D605" s="355" t="e">
        <f t="shared" si="61"/>
        <v>#NAME?</v>
      </c>
      <c r="E605" s="356">
        <v>1964.1855</v>
      </c>
      <c r="F605" s="357">
        <v>7769.06</v>
      </c>
      <c r="G605" s="355" t="e">
        <f t="shared" si="57"/>
        <v>#NAME?</v>
      </c>
      <c r="H605" s="351" t="e">
        <f t="shared" si="62"/>
        <v>#NAME?</v>
      </c>
      <c r="I605" s="355" t="e">
        <f t="shared" si="58"/>
        <v>#NAME?</v>
      </c>
      <c r="J605" s="355" t="e">
        <f t="shared" si="59"/>
        <v>#NAME?</v>
      </c>
      <c r="K605" s="358" t="e">
        <f t="shared" si="60"/>
        <v>#NAME?</v>
      </c>
    </row>
    <row r="606" spans="1:11" hidden="1">
      <c r="A606" s="351">
        <v>2011</v>
      </c>
      <c r="B606" s="351" t="s">
        <v>19</v>
      </c>
      <c r="C606" s="351" t="s">
        <v>64</v>
      </c>
      <c r="D606" s="351" t="e">
        <f t="shared" si="61"/>
        <v>#NAME?</v>
      </c>
      <c r="E606" s="352">
        <v>2155.3769000000002</v>
      </c>
      <c r="F606" s="353">
        <v>5534.38</v>
      </c>
      <c r="G606" s="351" t="e">
        <f t="shared" si="57"/>
        <v>#NAME?</v>
      </c>
      <c r="H606" s="351" t="e">
        <f t="shared" si="62"/>
        <v>#NAME?</v>
      </c>
      <c r="I606" s="351" t="e">
        <f t="shared" si="58"/>
        <v>#NAME?</v>
      </c>
      <c r="J606" s="351" t="e">
        <f t="shared" si="59"/>
        <v>#NAME?</v>
      </c>
      <c r="K606" s="359" t="e">
        <f t="shared" si="60"/>
        <v>#NAME?</v>
      </c>
    </row>
    <row r="607" spans="1:11" hidden="1">
      <c r="A607" s="355">
        <v>2011</v>
      </c>
      <c r="B607" s="355" t="s">
        <v>19</v>
      </c>
      <c r="C607" s="355" t="s">
        <v>65</v>
      </c>
      <c r="D607" s="355" t="e">
        <f t="shared" si="61"/>
        <v>#NAME?</v>
      </c>
      <c r="E607" s="356">
        <v>1229.0899999999999</v>
      </c>
      <c r="F607" s="357">
        <v>6654.46</v>
      </c>
      <c r="G607" s="355" t="e">
        <f t="shared" si="57"/>
        <v>#NAME?</v>
      </c>
      <c r="H607" s="351" t="e">
        <f t="shared" si="62"/>
        <v>#NAME?</v>
      </c>
      <c r="I607" s="355" t="e">
        <f t="shared" si="58"/>
        <v>#NAME?</v>
      </c>
      <c r="J607" s="355" t="e">
        <f t="shared" si="59"/>
        <v>#NAME?</v>
      </c>
      <c r="K607" s="358" t="e">
        <f t="shared" si="60"/>
        <v>#NAME?</v>
      </c>
    </row>
    <row r="608" spans="1:11" hidden="1">
      <c r="A608" s="351">
        <v>2011</v>
      </c>
      <c r="B608" s="351" t="s">
        <v>19</v>
      </c>
      <c r="C608" s="351" t="s">
        <v>63</v>
      </c>
      <c r="D608" s="351" t="e">
        <f t="shared" si="61"/>
        <v>#NAME?</v>
      </c>
      <c r="E608" s="352">
        <v>72412.3</v>
      </c>
      <c r="F608" s="353">
        <v>105630.1</v>
      </c>
      <c r="G608" s="351" t="e">
        <f t="shared" si="57"/>
        <v>#NAME?</v>
      </c>
      <c r="H608" s="351" t="e">
        <f t="shared" si="62"/>
        <v>#NAME?</v>
      </c>
      <c r="I608" s="351" t="e">
        <f t="shared" si="58"/>
        <v>#NAME?</v>
      </c>
      <c r="J608" s="351" t="e">
        <f t="shared" si="59"/>
        <v>#NAME?</v>
      </c>
      <c r="K608" s="359" t="e">
        <f t="shared" si="60"/>
        <v>#NAME?</v>
      </c>
    </row>
    <row r="609" spans="1:11" hidden="1">
      <c r="A609" s="355">
        <v>2011</v>
      </c>
      <c r="B609" s="355" t="s">
        <v>19</v>
      </c>
      <c r="C609" s="355" t="s">
        <v>62</v>
      </c>
      <c r="D609" s="355" t="e">
        <f t="shared" si="61"/>
        <v>#NAME?</v>
      </c>
      <c r="E609" s="356">
        <v>15687.098</v>
      </c>
      <c r="F609" s="357">
        <v>22143.05</v>
      </c>
      <c r="G609" s="355" t="e">
        <f t="shared" ref="G609:G672" si="63">VLOOKUP(C609,Trans_Source,3,FALSE)</f>
        <v>#NAME?</v>
      </c>
      <c r="H609" s="351" t="e">
        <f t="shared" si="62"/>
        <v>#NAME?</v>
      </c>
      <c r="I609" s="355" t="e">
        <f t="shared" ref="I609:I672" si="64">IF(Trans_Pur_Tech&lt;&gt;"Imports","Domestic","Imports")</f>
        <v>#NAME?</v>
      </c>
      <c r="J609" s="355" t="e">
        <f t="shared" ref="J609:J672" si="65">VLOOKUP($C609,Trans_Source,4,FALSE)</f>
        <v>#NAME?</v>
      </c>
      <c r="K609" s="358" t="e">
        <f t="shared" ref="K609:K672" si="66">RIGHT(G609,2)</f>
        <v>#NAME?</v>
      </c>
    </row>
    <row r="610" spans="1:11" hidden="1">
      <c r="A610" s="351">
        <v>2011</v>
      </c>
      <c r="B610" s="351" t="s">
        <v>19</v>
      </c>
      <c r="C610" s="351" t="s">
        <v>82</v>
      </c>
      <c r="D610" s="351" t="e">
        <f t="shared" si="61"/>
        <v>#NAME?</v>
      </c>
      <c r="E610" s="352">
        <v>81787.289999999994</v>
      </c>
      <c r="F610" s="353">
        <v>100331.071</v>
      </c>
      <c r="G610" s="351" t="e">
        <f t="shared" si="63"/>
        <v>#NAME?</v>
      </c>
      <c r="H610" s="351" t="e">
        <f t="shared" si="62"/>
        <v>#NAME?</v>
      </c>
      <c r="I610" s="351" t="e">
        <f t="shared" si="64"/>
        <v>#NAME?</v>
      </c>
      <c r="J610" s="351" t="e">
        <f t="shared" si="65"/>
        <v>#NAME?</v>
      </c>
      <c r="K610" s="359" t="e">
        <f t="shared" si="66"/>
        <v>#NAME?</v>
      </c>
    </row>
    <row r="611" spans="1:11" hidden="1">
      <c r="A611" s="355">
        <v>2011</v>
      </c>
      <c r="B611" s="355" t="s">
        <v>19</v>
      </c>
      <c r="C611" s="355" t="s">
        <v>83</v>
      </c>
      <c r="D611" s="355" t="e">
        <f t="shared" si="61"/>
        <v>#NAME?</v>
      </c>
      <c r="E611" s="356">
        <v>51230.34</v>
      </c>
      <c r="F611" s="357">
        <v>61134.555999999997</v>
      </c>
      <c r="G611" s="355" t="e">
        <f t="shared" si="63"/>
        <v>#NAME?</v>
      </c>
      <c r="H611" s="351" t="e">
        <f t="shared" si="62"/>
        <v>#NAME?</v>
      </c>
      <c r="I611" s="355" t="e">
        <f t="shared" si="64"/>
        <v>#NAME?</v>
      </c>
      <c r="J611" s="355" t="e">
        <f t="shared" si="65"/>
        <v>#NAME?</v>
      </c>
      <c r="K611" s="358" t="e">
        <f t="shared" si="66"/>
        <v>#NAME?</v>
      </c>
    </row>
    <row r="612" spans="1:11" hidden="1">
      <c r="A612" s="351">
        <v>2011</v>
      </c>
      <c r="B612" s="351" t="s">
        <v>19</v>
      </c>
      <c r="C612" s="351" t="s">
        <v>15</v>
      </c>
      <c r="D612" s="351" t="e">
        <f t="shared" si="61"/>
        <v>#NAME?</v>
      </c>
      <c r="E612" s="352">
        <v>5687.64</v>
      </c>
      <c r="F612" s="353">
        <v>7806.5</v>
      </c>
      <c r="G612" s="351" t="e">
        <f t="shared" si="63"/>
        <v>#NAME?</v>
      </c>
      <c r="H612" s="351" t="e">
        <f t="shared" si="62"/>
        <v>#NAME?</v>
      </c>
      <c r="I612" s="351" t="e">
        <f t="shared" si="64"/>
        <v>#NAME?</v>
      </c>
      <c r="J612" s="351" t="e">
        <f t="shared" si="65"/>
        <v>#NAME?</v>
      </c>
      <c r="K612" s="359" t="e">
        <f t="shared" si="66"/>
        <v>#NAME?</v>
      </c>
    </row>
    <row r="613" spans="1:11" hidden="1">
      <c r="A613" s="355">
        <v>2011</v>
      </c>
      <c r="B613" s="355" t="s">
        <v>19</v>
      </c>
      <c r="C613" s="355" t="s">
        <v>79</v>
      </c>
      <c r="D613" s="355" t="e">
        <f t="shared" si="61"/>
        <v>#NAME?</v>
      </c>
      <c r="E613" s="356">
        <v>170.53399999999999</v>
      </c>
      <c r="F613" s="357">
        <v>722.92899999999997</v>
      </c>
      <c r="G613" s="355" t="e">
        <f t="shared" si="63"/>
        <v>#NAME?</v>
      </c>
      <c r="H613" s="351" t="e">
        <f t="shared" si="62"/>
        <v>#NAME?</v>
      </c>
      <c r="I613" s="355" t="e">
        <f t="shared" si="64"/>
        <v>#NAME?</v>
      </c>
      <c r="J613" s="355" t="e">
        <f t="shared" si="65"/>
        <v>#NAME?</v>
      </c>
      <c r="K613" s="358" t="e">
        <f t="shared" si="66"/>
        <v>#NAME?</v>
      </c>
    </row>
    <row r="614" spans="1:11" hidden="1">
      <c r="A614" s="351">
        <v>2011</v>
      </c>
      <c r="B614" s="351" t="s">
        <v>19</v>
      </c>
      <c r="C614" s="351" t="s">
        <v>56</v>
      </c>
      <c r="D614" s="351" t="e">
        <f t="shared" si="61"/>
        <v>#NAME?</v>
      </c>
      <c r="E614" s="352">
        <v>10879.371999999999</v>
      </c>
      <c r="F614" s="353">
        <v>307952.58799999999</v>
      </c>
      <c r="G614" s="351" t="e">
        <f t="shared" si="63"/>
        <v>#NAME?</v>
      </c>
      <c r="H614" s="351" t="e">
        <f t="shared" si="62"/>
        <v>#NAME?</v>
      </c>
      <c r="I614" s="351" t="e">
        <f t="shared" si="64"/>
        <v>#NAME?</v>
      </c>
      <c r="J614" s="351" t="e">
        <f t="shared" si="65"/>
        <v>#NAME?</v>
      </c>
      <c r="K614" s="359" t="e">
        <f t="shared" si="66"/>
        <v>#NAME?</v>
      </c>
    </row>
    <row r="615" spans="1:11" hidden="1">
      <c r="A615" s="355">
        <v>2011</v>
      </c>
      <c r="B615" s="355" t="s">
        <v>19</v>
      </c>
      <c r="C615" s="355" t="s">
        <v>59</v>
      </c>
      <c r="D615" s="355" t="e">
        <f t="shared" si="61"/>
        <v>#NAME?</v>
      </c>
      <c r="E615" s="356">
        <v>579.00699999999995</v>
      </c>
      <c r="F615" s="357">
        <v>6661.3019999999997</v>
      </c>
      <c r="G615" s="355" t="e">
        <f t="shared" si="63"/>
        <v>#NAME?</v>
      </c>
      <c r="H615" s="351" t="e">
        <f t="shared" si="62"/>
        <v>#NAME?</v>
      </c>
      <c r="I615" s="355" t="e">
        <f t="shared" si="64"/>
        <v>#NAME?</v>
      </c>
      <c r="J615" s="355" t="e">
        <f t="shared" si="65"/>
        <v>#NAME?</v>
      </c>
      <c r="K615" s="358" t="e">
        <f t="shared" si="66"/>
        <v>#NAME?</v>
      </c>
    </row>
    <row r="616" spans="1:11" hidden="1">
      <c r="A616" s="351">
        <v>2011</v>
      </c>
      <c r="B616" s="351" t="s">
        <v>20</v>
      </c>
      <c r="C616" s="351" t="s">
        <v>58</v>
      </c>
      <c r="D616" s="351" t="e">
        <f t="shared" si="61"/>
        <v>#NAME?</v>
      </c>
      <c r="E616" s="352">
        <v>21.463999999999999</v>
      </c>
      <c r="F616" s="353">
        <v>301.99799999999999</v>
      </c>
      <c r="G616" s="351" t="e">
        <f t="shared" si="63"/>
        <v>#NAME?</v>
      </c>
      <c r="H616" s="351" t="e">
        <f t="shared" si="62"/>
        <v>#NAME?</v>
      </c>
      <c r="I616" s="351" t="e">
        <f t="shared" si="64"/>
        <v>#NAME?</v>
      </c>
      <c r="J616" s="351" t="e">
        <f t="shared" si="65"/>
        <v>#NAME?</v>
      </c>
      <c r="K616" s="359" t="e">
        <f t="shared" si="66"/>
        <v>#NAME?</v>
      </c>
    </row>
    <row r="617" spans="1:11" hidden="1">
      <c r="A617" s="355">
        <v>2011</v>
      </c>
      <c r="B617" s="355" t="s">
        <v>20</v>
      </c>
      <c r="C617" s="355" t="s">
        <v>60</v>
      </c>
      <c r="D617" s="355" t="e">
        <f t="shared" si="61"/>
        <v>#NAME?</v>
      </c>
      <c r="E617" s="356">
        <v>4342.0339999999997</v>
      </c>
      <c r="F617" s="357">
        <v>12709.21</v>
      </c>
      <c r="G617" s="355" t="e">
        <f t="shared" si="63"/>
        <v>#NAME?</v>
      </c>
      <c r="H617" s="351" t="e">
        <f t="shared" si="62"/>
        <v>#NAME?</v>
      </c>
      <c r="I617" s="355" t="e">
        <f t="shared" si="64"/>
        <v>#NAME?</v>
      </c>
      <c r="J617" s="355" t="e">
        <f t="shared" si="65"/>
        <v>#NAME?</v>
      </c>
      <c r="K617" s="358" t="e">
        <f t="shared" si="66"/>
        <v>#NAME?</v>
      </c>
    </row>
    <row r="618" spans="1:11" hidden="1">
      <c r="A618" s="351">
        <v>2011</v>
      </c>
      <c r="B618" s="351" t="s">
        <v>20</v>
      </c>
      <c r="C618" s="351" t="s">
        <v>66</v>
      </c>
      <c r="D618" s="351" t="e">
        <f t="shared" si="61"/>
        <v>#NAME?</v>
      </c>
      <c r="E618" s="352">
        <v>191.95590000000001</v>
      </c>
      <c r="F618" s="353">
        <v>805</v>
      </c>
      <c r="G618" s="351" t="e">
        <f t="shared" si="63"/>
        <v>#NAME?</v>
      </c>
      <c r="H618" s="351" t="e">
        <f t="shared" si="62"/>
        <v>#NAME?</v>
      </c>
      <c r="I618" s="351" t="e">
        <f t="shared" si="64"/>
        <v>#NAME?</v>
      </c>
      <c r="J618" s="351" t="e">
        <f t="shared" si="65"/>
        <v>#NAME?</v>
      </c>
      <c r="K618" s="359" t="e">
        <f t="shared" si="66"/>
        <v>#NAME?</v>
      </c>
    </row>
    <row r="619" spans="1:11" hidden="1">
      <c r="A619" s="355">
        <v>2011</v>
      </c>
      <c r="B619" s="355" t="s">
        <v>20</v>
      </c>
      <c r="C619" s="355" t="s">
        <v>61</v>
      </c>
      <c r="D619" s="355" t="e">
        <f t="shared" si="61"/>
        <v>#NAME?</v>
      </c>
      <c r="E619" s="356">
        <v>503.61970000000002</v>
      </c>
      <c r="F619" s="357">
        <v>5291</v>
      </c>
      <c r="G619" s="355" t="e">
        <f t="shared" si="63"/>
        <v>#NAME?</v>
      </c>
      <c r="H619" s="351" t="e">
        <f t="shared" si="62"/>
        <v>#NAME?</v>
      </c>
      <c r="I619" s="355" t="e">
        <f t="shared" si="64"/>
        <v>#NAME?</v>
      </c>
      <c r="J619" s="355" t="e">
        <f t="shared" si="65"/>
        <v>#NAME?</v>
      </c>
      <c r="K619" s="358" t="e">
        <f t="shared" si="66"/>
        <v>#NAME?</v>
      </c>
    </row>
    <row r="620" spans="1:11" hidden="1">
      <c r="A620" s="351">
        <v>2011</v>
      </c>
      <c r="B620" s="351" t="s">
        <v>20</v>
      </c>
      <c r="C620" s="351" t="s">
        <v>64</v>
      </c>
      <c r="D620" s="351" t="e">
        <f t="shared" si="61"/>
        <v>#NAME?</v>
      </c>
      <c r="E620" s="352">
        <v>288.84487000000001</v>
      </c>
      <c r="F620" s="353">
        <v>892.42</v>
      </c>
      <c r="G620" s="351" t="e">
        <f t="shared" si="63"/>
        <v>#NAME?</v>
      </c>
      <c r="H620" s="351" t="e">
        <f t="shared" si="62"/>
        <v>#NAME?</v>
      </c>
      <c r="I620" s="351" t="e">
        <f t="shared" si="64"/>
        <v>#NAME?</v>
      </c>
      <c r="J620" s="351" t="e">
        <f t="shared" si="65"/>
        <v>#NAME?</v>
      </c>
      <c r="K620" s="359" t="e">
        <f t="shared" si="66"/>
        <v>#NAME?</v>
      </c>
    </row>
    <row r="621" spans="1:11" hidden="1">
      <c r="A621" s="355">
        <v>2011</v>
      </c>
      <c r="B621" s="355" t="s">
        <v>20</v>
      </c>
      <c r="C621" s="355" t="s">
        <v>65</v>
      </c>
      <c r="D621" s="355" t="e">
        <f t="shared" ref="D621:D684" si="67">VLOOKUP($C621,Trans_Source,2,FALSE)</f>
        <v>#NAME?</v>
      </c>
      <c r="E621" s="356">
        <v>4448.71</v>
      </c>
      <c r="F621" s="357">
        <v>23540.41</v>
      </c>
      <c r="G621" s="355" t="e">
        <f t="shared" si="63"/>
        <v>#NAME?</v>
      </c>
      <c r="H621" s="351" t="e">
        <f t="shared" si="62"/>
        <v>#NAME?</v>
      </c>
      <c r="I621" s="355" t="e">
        <f t="shared" si="64"/>
        <v>#NAME?</v>
      </c>
      <c r="J621" s="355" t="e">
        <f t="shared" si="65"/>
        <v>#NAME?</v>
      </c>
      <c r="K621" s="358" t="e">
        <f t="shared" si="66"/>
        <v>#NAME?</v>
      </c>
    </row>
    <row r="622" spans="1:11" hidden="1">
      <c r="A622" s="351">
        <v>2011</v>
      </c>
      <c r="B622" s="351" t="s">
        <v>20</v>
      </c>
      <c r="C622" s="351" t="s">
        <v>63</v>
      </c>
      <c r="D622" s="351" t="e">
        <f t="shared" si="67"/>
        <v>#NAME?</v>
      </c>
      <c r="E622" s="352">
        <v>54886.13</v>
      </c>
      <c r="F622" s="353">
        <v>104199.2</v>
      </c>
      <c r="G622" s="351" t="e">
        <f t="shared" si="63"/>
        <v>#NAME?</v>
      </c>
      <c r="H622" s="351" t="e">
        <f t="shared" si="62"/>
        <v>#NAME?</v>
      </c>
      <c r="I622" s="351" t="e">
        <f t="shared" si="64"/>
        <v>#NAME?</v>
      </c>
      <c r="J622" s="351" t="e">
        <f t="shared" si="65"/>
        <v>#NAME?</v>
      </c>
      <c r="K622" s="359" t="e">
        <f t="shared" si="66"/>
        <v>#NAME?</v>
      </c>
    </row>
    <row r="623" spans="1:11" hidden="1">
      <c r="A623" s="355">
        <v>2011</v>
      </c>
      <c r="B623" s="355" t="s">
        <v>20</v>
      </c>
      <c r="C623" s="355" t="s">
        <v>62</v>
      </c>
      <c r="D623" s="355" t="e">
        <f t="shared" si="67"/>
        <v>#NAME?</v>
      </c>
      <c r="E623" s="356">
        <v>15178.94</v>
      </c>
      <c r="F623" s="357">
        <v>28032</v>
      </c>
      <c r="G623" s="355" t="e">
        <f t="shared" si="63"/>
        <v>#NAME?</v>
      </c>
      <c r="H623" s="351" t="e">
        <f t="shared" si="62"/>
        <v>#NAME?</v>
      </c>
      <c r="I623" s="355" t="e">
        <f t="shared" si="64"/>
        <v>#NAME?</v>
      </c>
      <c r="J623" s="355" t="e">
        <f t="shared" si="65"/>
        <v>#NAME?</v>
      </c>
      <c r="K623" s="358" t="e">
        <f t="shared" si="66"/>
        <v>#NAME?</v>
      </c>
    </row>
    <row r="624" spans="1:11" hidden="1">
      <c r="A624" s="351">
        <v>2011</v>
      </c>
      <c r="B624" s="351" t="s">
        <v>20</v>
      </c>
      <c r="C624" s="351" t="s">
        <v>82</v>
      </c>
      <c r="D624" s="351" t="e">
        <f t="shared" si="67"/>
        <v>#NAME?</v>
      </c>
      <c r="E624" s="352">
        <v>59474.182000000001</v>
      </c>
      <c r="F624" s="353">
        <v>98262.67</v>
      </c>
      <c r="G624" s="351" t="e">
        <f t="shared" si="63"/>
        <v>#NAME?</v>
      </c>
      <c r="H624" s="351" t="e">
        <f t="shared" si="62"/>
        <v>#NAME?</v>
      </c>
      <c r="I624" s="351" t="e">
        <f t="shared" si="64"/>
        <v>#NAME?</v>
      </c>
      <c r="J624" s="351" t="e">
        <f t="shared" si="65"/>
        <v>#NAME?</v>
      </c>
      <c r="K624" s="359" t="e">
        <f t="shared" si="66"/>
        <v>#NAME?</v>
      </c>
    </row>
    <row r="625" spans="1:11" hidden="1">
      <c r="A625" s="355">
        <v>2011</v>
      </c>
      <c r="B625" s="355" t="s">
        <v>20</v>
      </c>
      <c r="C625" s="355" t="s">
        <v>83</v>
      </c>
      <c r="D625" s="355" t="e">
        <f t="shared" si="67"/>
        <v>#NAME?</v>
      </c>
      <c r="E625" s="356">
        <v>43564.464</v>
      </c>
      <c r="F625" s="357">
        <v>69312.41</v>
      </c>
      <c r="G625" s="355" t="e">
        <f t="shared" si="63"/>
        <v>#NAME?</v>
      </c>
      <c r="H625" s="351" t="e">
        <f t="shared" si="62"/>
        <v>#NAME?</v>
      </c>
      <c r="I625" s="355" t="e">
        <f t="shared" si="64"/>
        <v>#NAME?</v>
      </c>
      <c r="J625" s="355" t="e">
        <f t="shared" si="65"/>
        <v>#NAME?</v>
      </c>
      <c r="K625" s="358" t="e">
        <f t="shared" si="66"/>
        <v>#NAME?</v>
      </c>
    </row>
    <row r="626" spans="1:11" hidden="1">
      <c r="A626" s="351">
        <v>2011</v>
      </c>
      <c r="B626" s="351" t="s">
        <v>20</v>
      </c>
      <c r="C626" s="351" t="s">
        <v>15</v>
      </c>
      <c r="D626" s="351" t="e">
        <f t="shared" si="67"/>
        <v>#NAME?</v>
      </c>
      <c r="E626" s="352">
        <v>3647.4859999999999</v>
      </c>
      <c r="F626" s="353">
        <v>6967.1</v>
      </c>
      <c r="G626" s="351" t="e">
        <f t="shared" si="63"/>
        <v>#NAME?</v>
      </c>
      <c r="H626" s="351" t="e">
        <f t="shared" si="62"/>
        <v>#NAME?</v>
      </c>
      <c r="I626" s="351" t="e">
        <f t="shared" si="64"/>
        <v>#NAME?</v>
      </c>
      <c r="J626" s="351" t="e">
        <f t="shared" si="65"/>
        <v>#NAME?</v>
      </c>
      <c r="K626" s="359" t="e">
        <f t="shared" si="66"/>
        <v>#NAME?</v>
      </c>
    </row>
    <row r="627" spans="1:11" hidden="1">
      <c r="A627" s="355">
        <v>2011</v>
      </c>
      <c r="B627" s="355" t="s">
        <v>20</v>
      </c>
      <c r="C627" s="355" t="s">
        <v>79</v>
      </c>
      <c r="D627" s="355" t="e">
        <f t="shared" si="67"/>
        <v>#NAME?</v>
      </c>
      <c r="E627" s="356">
        <v>136.74449999999999</v>
      </c>
      <c r="F627" s="357">
        <v>683.6</v>
      </c>
      <c r="G627" s="355" t="e">
        <f t="shared" si="63"/>
        <v>#NAME?</v>
      </c>
      <c r="H627" s="351" t="e">
        <f t="shared" si="62"/>
        <v>#NAME?</v>
      </c>
      <c r="I627" s="355" t="e">
        <f t="shared" si="64"/>
        <v>#NAME?</v>
      </c>
      <c r="J627" s="355" t="e">
        <f t="shared" si="65"/>
        <v>#NAME?</v>
      </c>
      <c r="K627" s="358" t="e">
        <f t="shared" si="66"/>
        <v>#NAME?</v>
      </c>
    </row>
    <row r="628" spans="1:11" hidden="1">
      <c r="A628" s="351">
        <v>2011</v>
      </c>
      <c r="B628" s="351" t="s">
        <v>20</v>
      </c>
      <c r="C628" s="351" t="s">
        <v>56</v>
      </c>
      <c r="D628" s="351" t="e">
        <f t="shared" si="67"/>
        <v>#NAME?</v>
      </c>
      <c r="E628" s="352">
        <v>10485.852000000001</v>
      </c>
      <c r="F628" s="353">
        <v>295719.44199999998</v>
      </c>
      <c r="G628" s="351" t="e">
        <f t="shared" si="63"/>
        <v>#NAME?</v>
      </c>
      <c r="H628" s="351" t="e">
        <f t="shared" si="62"/>
        <v>#NAME?</v>
      </c>
      <c r="I628" s="351" t="e">
        <f t="shared" si="64"/>
        <v>#NAME?</v>
      </c>
      <c r="J628" s="351" t="e">
        <f t="shared" si="65"/>
        <v>#NAME?</v>
      </c>
      <c r="K628" s="359" t="e">
        <f t="shared" si="66"/>
        <v>#NAME?</v>
      </c>
    </row>
    <row r="629" spans="1:11" hidden="1">
      <c r="A629" s="355">
        <v>2011</v>
      </c>
      <c r="B629" s="355" t="s">
        <v>20</v>
      </c>
      <c r="C629" s="355" t="s">
        <v>59</v>
      </c>
      <c r="D629" s="355" t="e">
        <f t="shared" si="67"/>
        <v>#NAME?</v>
      </c>
      <c r="E629" s="356">
        <v>468.06</v>
      </c>
      <c r="F629" s="357">
        <v>5369.76</v>
      </c>
      <c r="G629" s="355" t="e">
        <f t="shared" si="63"/>
        <v>#NAME?</v>
      </c>
      <c r="H629" s="351" t="e">
        <f t="shared" si="62"/>
        <v>#NAME?</v>
      </c>
      <c r="I629" s="355" t="e">
        <f t="shared" si="64"/>
        <v>#NAME?</v>
      </c>
      <c r="J629" s="355" t="e">
        <f t="shared" si="65"/>
        <v>#NAME?</v>
      </c>
      <c r="K629" s="358" t="e">
        <f t="shared" si="66"/>
        <v>#NAME?</v>
      </c>
    </row>
    <row r="630" spans="1:11" hidden="1">
      <c r="A630" s="351">
        <v>2010</v>
      </c>
      <c r="B630" s="351" t="s">
        <v>21</v>
      </c>
      <c r="C630" s="351" t="s">
        <v>58</v>
      </c>
      <c r="D630" s="351" t="e">
        <f t="shared" si="67"/>
        <v>#NAME?</v>
      </c>
      <c r="E630" s="352">
        <v>18.25</v>
      </c>
      <c r="F630" s="353">
        <v>286.62200000000001</v>
      </c>
      <c r="G630" s="351" t="e">
        <f t="shared" si="63"/>
        <v>#NAME?</v>
      </c>
      <c r="H630" s="351" t="e">
        <f t="shared" si="62"/>
        <v>#NAME?</v>
      </c>
      <c r="I630" s="351" t="e">
        <f t="shared" si="64"/>
        <v>#NAME?</v>
      </c>
      <c r="J630" s="351" t="e">
        <f t="shared" si="65"/>
        <v>#NAME?</v>
      </c>
      <c r="K630" s="359" t="e">
        <f t="shared" si="66"/>
        <v>#NAME?</v>
      </c>
    </row>
    <row r="631" spans="1:11" hidden="1">
      <c r="A631" s="355">
        <v>2010</v>
      </c>
      <c r="B631" s="355" t="s">
        <v>21</v>
      </c>
      <c r="C631" s="355" t="s">
        <v>60</v>
      </c>
      <c r="D631" s="355" t="e">
        <f t="shared" si="67"/>
        <v>#NAME?</v>
      </c>
      <c r="E631" s="356">
        <v>7299.94</v>
      </c>
      <c r="F631" s="357">
        <v>23191.01</v>
      </c>
      <c r="G631" s="355" t="e">
        <f t="shared" si="63"/>
        <v>#NAME?</v>
      </c>
      <c r="H631" s="351" t="e">
        <f t="shared" si="62"/>
        <v>#NAME?</v>
      </c>
      <c r="I631" s="355" t="e">
        <f t="shared" si="64"/>
        <v>#NAME?</v>
      </c>
      <c r="J631" s="355" t="e">
        <f t="shared" si="65"/>
        <v>#NAME?</v>
      </c>
      <c r="K631" s="358" t="e">
        <f t="shared" si="66"/>
        <v>#NAME?</v>
      </c>
    </row>
    <row r="632" spans="1:11" hidden="1">
      <c r="A632" s="351">
        <v>2010</v>
      </c>
      <c r="B632" s="351" t="s">
        <v>21</v>
      </c>
      <c r="C632" s="351" t="s">
        <v>66</v>
      </c>
      <c r="D632" s="351" t="e">
        <f t="shared" si="67"/>
        <v>#NAME?</v>
      </c>
      <c r="E632" s="352">
        <v>0</v>
      </c>
      <c r="F632" s="353">
        <v>0</v>
      </c>
      <c r="G632" s="351" t="e">
        <f t="shared" si="63"/>
        <v>#NAME?</v>
      </c>
      <c r="H632" s="351" t="e">
        <f t="shared" si="62"/>
        <v>#NAME?</v>
      </c>
      <c r="I632" s="351" t="e">
        <f t="shared" si="64"/>
        <v>#NAME?</v>
      </c>
      <c r="J632" s="351" t="e">
        <f t="shared" si="65"/>
        <v>#NAME?</v>
      </c>
      <c r="K632" s="359" t="e">
        <f t="shared" si="66"/>
        <v>#NAME?</v>
      </c>
    </row>
    <row r="633" spans="1:11" hidden="1">
      <c r="A633" s="355">
        <v>2010</v>
      </c>
      <c r="B633" s="355" t="s">
        <v>21</v>
      </c>
      <c r="C633" s="355" t="s">
        <v>65</v>
      </c>
      <c r="D633" s="355" t="e">
        <f t="shared" si="67"/>
        <v>#NAME?</v>
      </c>
      <c r="E633" s="356">
        <v>4497.5</v>
      </c>
      <c r="F633" s="357">
        <v>24679.47</v>
      </c>
      <c r="G633" s="355" t="e">
        <f t="shared" si="63"/>
        <v>#NAME?</v>
      </c>
      <c r="H633" s="351" t="e">
        <f t="shared" si="62"/>
        <v>#NAME?</v>
      </c>
      <c r="I633" s="355" t="e">
        <f t="shared" si="64"/>
        <v>#NAME?</v>
      </c>
      <c r="J633" s="355" t="e">
        <f t="shared" si="65"/>
        <v>#NAME?</v>
      </c>
      <c r="K633" s="358" t="e">
        <f t="shared" si="66"/>
        <v>#NAME?</v>
      </c>
    </row>
    <row r="634" spans="1:11" hidden="1">
      <c r="A634" s="351">
        <v>2010</v>
      </c>
      <c r="B634" s="351" t="s">
        <v>21</v>
      </c>
      <c r="C634" s="351" t="s">
        <v>63</v>
      </c>
      <c r="D634" s="351" t="e">
        <f t="shared" si="67"/>
        <v>#NAME?</v>
      </c>
      <c r="E634" s="352">
        <v>44493.599999999999</v>
      </c>
      <c r="F634" s="353">
        <v>98642.4</v>
      </c>
      <c r="G634" s="351" t="e">
        <f t="shared" si="63"/>
        <v>#NAME?</v>
      </c>
      <c r="H634" s="351" t="e">
        <f t="shared" si="62"/>
        <v>#NAME?</v>
      </c>
      <c r="I634" s="351" t="e">
        <f t="shared" si="64"/>
        <v>#NAME?</v>
      </c>
      <c r="J634" s="351" t="e">
        <f t="shared" si="65"/>
        <v>#NAME?</v>
      </c>
      <c r="K634" s="359" t="e">
        <f t="shared" si="66"/>
        <v>#NAME?</v>
      </c>
    </row>
    <row r="635" spans="1:11" hidden="1">
      <c r="A635" s="355">
        <v>2010</v>
      </c>
      <c r="B635" s="355" t="s">
        <v>21</v>
      </c>
      <c r="C635" s="355" t="s">
        <v>62</v>
      </c>
      <c r="D635" s="355" t="e">
        <f t="shared" si="67"/>
        <v>#NAME?</v>
      </c>
      <c r="E635" s="356">
        <v>14688.43</v>
      </c>
      <c r="F635" s="357">
        <v>30326</v>
      </c>
      <c r="G635" s="355" t="e">
        <f t="shared" si="63"/>
        <v>#NAME?</v>
      </c>
      <c r="H635" s="351" t="e">
        <f t="shared" si="62"/>
        <v>#NAME?</v>
      </c>
      <c r="I635" s="355" t="e">
        <f t="shared" si="64"/>
        <v>#NAME?</v>
      </c>
      <c r="J635" s="355" t="e">
        <f t="shared" si="65"/>
        <v>#NAME?</v>
      </c>
      <c r="K635" s="358" t="e">
        <f t="shared" si="66"/>
        <v>#NAME?</v>
      </c>
    </row>
    <row r="636" spans="1:11" hidden="1">
      <c r="A636" s="351">
        <v>2010</v>
      </c>
      <c r="B636" s="351" t="s">
        <v>21</v>
      </c>
      <c r="C636" s="351" t="s">
        <v>82</v>
      </c>
      <c r="D636" s="351" t="e">
        <f t="shared" si="67"/>
        <v>#NAME?</v>
      </c>
      <c r="E636" s="352">
        <v>52587.57</v>
      </c>
      <c r="F636" s="353">
        <v>104811.15700000001</v>
      </c>
      <c r="G636" s="351" t="e">
        <f t="shared" si="63"/>
        <v>#NAME?</v>
      </c>
      <c r="H636" s="351" t="e">
        <f t="shared" si="62"/>
        <v>#NAME?</v>
      </c>
      <c r="I636" s="351" t="e">
        <f t="shared" si="64"/>
        <v>#NAME?</v>
      </c>
      <c r="J636" s="351" t="e">
        <f t="shared" si="65"/>
        <v>#NAME?</v>
      </c>
      <c r="K636" s="359" t="e">
        <f t="shared" si="66"/>
        <v>#NAME?</v>
      </c>
    </row>
    <row r="637" spans="1:11" hidden="1">
      <c r="A637" s="355">
        <v>2010</v>
      </c>
      <c r="B637" s="355" t="s">
        <v>21</v>
      </c>
      <c r="C637" s="355" t="s">
        <v>83</v>
      </c>
      <c r="D637" s="355" t="e">
        <f t="shared" si="67"/>
        <v>#NAME?</v>
      </c>
      <c r="E637" s="356">
        <v>22724.97</v>
      </c>
      <c r="F637" s="357">
        <v>43208.144999999997</v>
      </c>
      <c r="G637" s="355" t="e">
        <f t="shared" si="63"/>
        <v>#NAME?</v>
      </c>
      <c r="H637" s="351" t="e">
        <f t="shared" si="62"/>
        <v>#NAME?</v>
      </c>
      <c r="I637" s="355" t="e">
        <f t="shared" si="64"/>
        <v>#NAME?</v>
      </c>
      <c r="J637" s="355" t="e">
        <f t="shared" si="65"/>
        <v>#NAME?</v>
      </c>
      <c r="K637" s="358" t="e">
        <f t="shared" si="66"/>
        <v>#NAME?</v>
      </c>
    </row>
    <row r="638" spans="1:11" hidden="1">
      <c r="A638" s="351">
        <v>2010</v>
      </c>
      <c r="B638" s="351" t="s">
        <v>21</v>
      </c>
      <c r="C638" s="351" t="s">
        <v>15</v>
      </c>
      <c r="D638" s="351" t="e">
        <f t="shared" si="67"/>
        <v>#NAME?</v>
      </c>
      <c r="E638" s="352">
        <v>3369.75</v>
      </c>
      <c r="F638" s="353">
        <v>7180.6</v>
      </c>
      <c r="G638" s="351" t="e">
        <f t="shared" si="63"/>
        <v>#NAME?</v>
      </c>
      <c r="H638" s="351" t="e">
        <f t="shared" si="62"/>
        <v>#NAME?</v>
      </c>
      <c r="I638" s="351" t="e">
        <f t="shared" si="64"/>
        <v>#NAME?</v>
      </c>
      <c r="J638" s="351" t="e">
        <f t="shared" si="65"/>
        <v>#NAME?</v>
      </c>
      <c r="K638" s="359" t="e">
        <f t="shared" si="66"/>
        <v>#NAME?</v>
      </c>
    </row>
    <row r="639" spans="1:11" hidden="1">
      <c r="A639" s="355">
        <v>2010</v>
      </c>
      <c r="B639" s="355" t="s">
        <v>21</v>
      </c>
      <c r="C639" s="355" t="s">
        <v>79</v>
      </c>
      <c r="D639" s="355" t="e">
        <f t="shared" si="67"/>
        <v>#NAME?</v>
      </c>
      <c r="E639" s="356">
        <v>142.76</v>
      </c>
      <c r="F639" s="357">
        <v>761.15</v>
      </c>
      <c r="G639" s="355" t="e">
        <f t="shared" si="63"/>
        <v>#NAME?</v>
      </c>
      <c r="H639" s="351" t="e">
        <f t="shared" si="62"/>
        <v>#NAME?</v>
      </c>
      <c r="I639" s="355" t="e">
        <f t="shared" si="64"/>
        <v>#NAME?</v>
      </c>
      <c r="J639" s="355" t="e">
        <f t="shared" si="65"/>
        <v>#NAME?</v>
      </c>
      <c r="K639" s="358" t="e">
        <f t="shared" si="66"/>
        <v>#NAME?</v>
      </c>
    </row>
    <row r="640" spans="1:11" hidden="1">
      <c r="A640" s="351">
        <v>2010</v>
      </c>
      <c r="B640" s="351" t="s">
        <v>21</v>
      </c>
      <c r="C640" s="351" t="s">
        <v>56</v>
      </c>
      <c r="D640" s="351" t="e">
        <f t="shared" si="67"/>
        <v>#NAME?</v>
      </c>
      <c r="E640" s="352">
        <v>7832.3</v>
      </c>
      <c r="F640" s="353">
        <v>301866.984</v>
      </c>
      <c r="G640" s="351" t="e">
        <f t="shared" si="63"/>
        <v>#NAME?</v>
      </c>
      <c r="H640" s="351" t="e">
        <f t="shared" si="62"/>
        <v>#NAME?</v>
      </c>
      <c r="I640" s="351" t="e">
        <f t="shared" si="64"/>
        <v>#NAME?</v>
      </c>
      <c r="J640" s="351" t="e">
        <f t="shared" si="65"/>
        <v>#NAME?</v>
      </c>
      <c r="K640" s="359" t="e">
        <f t="shared" si="66"/>
        <v>#NAME?</v>
      </c>
    </row>
    <row r="641" spans="1:11" hidden="1">
      <c r="A641" s="355">
        <v>2010</v>
      </c>
      <c r="B641" s="355" t="s">
        <v>21</v>
      </c>
      <c r="C641" s="355" t="s">
        <v>59</v>
      </c>
      <c r="D641" s="355" t="e">
        <f t="shared" si="67"/>
        <v>#NAME?</v>
      </c>
      <c r="E641" s="356">
        <v>504.3</v>
      </c>
      <c r="F641" s="357">
        <v>5969.36</v>
      </c>
      <c r="G641" s="355" t="e">
        <f t="shared" si="63"/>
        <v>#NAME?</v>
      </c>
      <c r="H641" s="351" t="e">
        <f t="shared" si="62"/>
        <v>#NAME?</v>
      </c>
      <c r="I641" s="355" t="e">
        <f t="shared" si="64"/>
        <v>#NAME?</v>
      </c>
      <c r="J641" s="355" t="e">
        <f t="shared" si="65"/>
        <v>#NAME?</v>
      </c>
      <c r="K641" s="358" t="e">
        <f t="shared" si="66"/>
        <v>#NAME?</v>
      </c>
    </row>
    <row r="642" spans="1:11" hidden="1">
      <c r="A642" s="351">
        <v>2010</v>
      </c>
      <c r="B642" s="351" t="s">
        <v>8</v>
      </c>
      <c r="C642" s="351" t="s">
        <v>58</v>
      </c>
      <c r="D642" s="351" t="e">
        <f t="shared" si="67"/>
        <v>#NAME?</v>
      </c>
      <c r="E642" s="352">
        <v>29</v>
      </c>
      <c r="F642" s="353">
        <v>451.58199999999999</v>
      </c>
      <c r="G642" s="351" t="e">
        <f t="shared" si="63"/>
        <v>#NAME?</v>
      </c>
      <c r="H642" s="351" t="e">
        <f t="shared" ref="H642:H705" si="68">CONCATENATE(A642,B642,G642)</f>
        <v>#NAME?</v>
      </c>
      <c r="I642" s="351" t="e">
        <f t="shared" si="64"/>
        <v>#NAME?</v>
      </c>
      <c r="J642" s="351" t="e">
        <f t="shared" si="65"/>
        <v>#NAME?</v>
      </c>
      <c r="K642" s="359" t="e">
        <f t="shared" si="66"/>
        <v>#NAME?</v>
      </c>
    </row>
    <row r="643" spans="1:11" hidden="1">
      <c r="A643" s="355">
        <v>2010</v>
      </c>
      <c r="B643" s="355" t="s">
        <v>8</v>
      </c>
      <c r="C643" s="355" t="s">
        <v>60</v>
      </c>
      <c r="D643" s="355" t="e">
        <f t="shared" si="67"/>
        <v>#NAME?</v>
      </c>
      <c r="E643" s="356">
        <v>5109</v>
      </c>
      <c r="F643" s="357">
        <v>16414.939999999999</v>
      </c>
      <c r="G643" s="355" t="e">
        <f t="shared" si="63"/>
        <v>#NAME?</v>
      </c>
      <c r="H643" s="351" t="e">
        <f t="shared" si="68"/>
        <v>#NAME?</v>
      </c>
      <c r="I643" s="355" t="e">
        <f t="shared" si="64"/>
        <v>#NAME?</v>
      </c>
      <c r="J643" s="355" t="e">
        <f t="shared" si="65"/>
        <v>#NAME?</v>
      </c>
      <c r="K643" s="358" t="e">
        <f t="shared" si="66"/>
        <v>#NAME?</v>
      </c>
    </row>
    <row r="644" spans="1:11" hidden="1">
      <c r="A644" s="351">
        <v>2010</v>
      </c>
      <c r="B644" s="351" t="s">
        <v>8</v>
      </c>
      <c r="C644" s="351" t="s">
        <v>66</v>
      </c>
      <c r="D644" s="351" t="e">
        <f t="shared" si="67"/>
        <v>#NAME?</v>
      </c>
      <c r="E644" s="352">
        <v>812</v>
      </c>
      <c r="F644" s="353">
        <v>1677</v>
      </c>
      <c r="G644" s="351" t="e">
        <f t="shared" si="63"/>
        <v>#NAME?</v>
      </c>
      <c r="H644" s="351" t="e">
        <f t="shared" si="68"/>
        <v>#NAME?</v>
      </c>
      <c r="I644" s="351" t="e">
        <f t="shared" si="64"/>
        <v>#NAME?</v>
      </c>
      <c r="J644" s="351" t="e">
        <f t="shared" si="65"/>
        <v>#NAME?</v>
      </c>
      <c r="K644" s="359" t="e">
        <f t="shared" si="66"/>
        <v>#NAME?</v>
      </c>
    </row>
    <row r="645" spans="1:11" hidden="1">
      <c r="A645" s="355">
        <v>2010</v>
      </c>
      <c r="B645" s="355" t="s">
        <v>8</v>
      </c>
      <c r="C645" s="355" t="s">
        <v>65</v>
      </c>
      <c r="D645" s="355" t="e">
        <f t="shared" si="67"/>
        <v>#NAME?</v>
      </c>
      <c r="E645" s="356">
        <v>3186</v>
      </c>
      <c r="F645" s="357">
        <v>23512.175999999999</v>
      </c>
      <c r="G645" s="355" t="e">
        <f t="shared" si="63"/>
        <v>#NAME?</v>
      </c>
      <c r="H645" s="351" t="e">
        <f t="shared" si="68"/>
        <v>#NAME?</v>
      </c>
      <c r="I645" s="355" t="e">
        <f t="shared" si="64"/>
        <v>#NAME?</v>
      </c>
      <c r="J645" s="355" t="e">
        <f t="shared" si="65"/>
        <v>#NAME?</v>
      </c>
      <c r="K645" s="358" t="e">
        <f t="shared" si="66"/>
        <v>#NAME?</v>
      </c>
    </row>
    <row r="646" spans="1:11" hidden="1">
      <c r="A646" s="351">
        <v>2010</v>
      </c>
      <c r="B646" s="351" t="s">
        <v>8</v>
      </c>
      <c r="C646" s="351" t="s">
        <v>63</v>
      </c>
      <c r="D646" s="351" t="e">
        <f t="shared" si="67"/>
        <v>#NAME?</v>
      </c>
      <c r="E646" s="352">
        <v>37028</v>
      </c>
      <c r="F646" s="353">
        <v>86915.099000000002</v>
      </c>
      <c r="G646" s="351" t="e">
        <f t="shared" si="63"/>
        <v>#NAME?</v>
      </c>
      <c r="H646" s="351" t="e">
        <f t="shared" si="68"/>
        <v>#NAME?</v>
      </c>
      <c r="I646" s="351" t="e">
        <f t="shared" si="64"/>
        <v>#NAME?</v>
      </c>
      <c r="J646" s="351" t="e">
        <f t="shared" si="65"/>
        <v>#NAME?</v>
      </c>
      <c r="K646" s="359" t="e">
        <f t="shared" si="66"/>
        <v>#NAME?</v>
      </c>
    </row>
    <row r="647" spans="1:11" hidden="1">
      <c r="A647" s="355">
        <v>2010</v>
      </c>
      <c r="B647" s="355" t="s">
        <v>8</v>
      </c>
      <c r="C647" s="355" t="s">
        <v>62</v>
      </c>
      <c r="D647" s="355" t="e">
        <f t="shared" si="67"/>
        <v>#NAME?</v>
      </c>
      <c r="E647" s="356">
        <v>9923</v>
      </c>
      <c r="F647" s="357">
        <v>22187</v>
      </c>
      <c r="G647" s="355" t="e">
        <f t="shared" si="63"/>
        <v>#NAME?</v>
      </c>
      <c r="H647" s="351" t="e">
        <f t="shared" si="68"/>
        <v>#NAME?</v>
      </c>
      <c r="I647" s="355" t="e">
        <f t="shared" si="64"/>
        <v>#NAME?</v>
      </c>
      <c r="J647" s="355" t="e">
        <f t="shared" si="65"/>
        <v>#NAME?</v>
      </c>
      <c r="K647" s="358" t="e">
        <f t="shared" si="66"/>
        <v>#NAME?</v>
      </c>
    </row>
    <row r="648" spans="1:11" hidden="1">
      <c r="A648" s="351">
        <v>2010</v>
      </c>
      <c r="B648" s="351" t="s">
        <v>8</v>
      </c>
      <c r="C648" s="351" t="s">
        <v>82</v>
      </c>
      <c r="D648" s="351" t="e">
        <f t="shared" si="67"/>
        <v>#NAME?</v>
      </c>
      <c r="E648" s="352">
        <v>48385</v>
      </c>
      <c r="F648" s="353">
        <v>102974.73</v>
      </c>
      <c r="G648" s="351" t="e">
        <f t="shared" si="63"/>
        <v>#NAME?</v>
      </c>
      <c r="H648" s="351" t="e">
        <f t="shared" si="68"/>
        <v>#NAME?</v>
      </c>
      <c r="I648" s="351" t="e">
        <f t="shared" si="64"/>
        <v>#NAME?</v>
      </c>
      <c r="J648" s="351" t="e">
        <f t="shared" si="65"/>
        <v>#NAME?</v>
      </c>
      <c r="K648" s="359" t="e">
        <f t="shared" si="66"/>
        <v>#NAME?</v>
      </c>
    </row>
    <row r="649" spans="1:11" hidden="1">
      <c r="A649" s="355">
        <v>2010</v>
      </c>
      <c r="B649" s="355" t="s">
        <v>8</v>
      </c>
      <c r="C649" s="355" t="s">
        <v>83</v>
      </c>
      <c r="D649" s="355" t="e">
        <f t="shared" si="67"/>
        <v>#NAME?</v>
      </c>
      <c r="E649" s="356">
        <v>17193</v>
      </c>
      <c r="F649" s="357">
        <v>36482.370000000003</v>
      </c>
      <c r="G649" s="355" t="e">
        <f t="shared" si="63"/>
        <v>#NAME?</v>
      </c>
      <c r="H649" s="351" t="e">
        <f t="shared" si="68"/>
        <v>#NAME?</v>
      </c>
      <c r="I649" s="355" t="e">
        <f t="shared" si="64"/>
        <v>#NAME?</v>
      </c>
      <c r="J649" s="355" t="e">
        <f t="shared" si="65"/>
        <v>#NAME?</v>
      </c>
      <c r="K649" s="358" t="e">
        <f t="shared" si="66"/>
        <v>#NAME?</v>
      </c>
    </row>
    <row r="650" spans="1:11" hidden="1">
      <c r="A650" s="351">
        <v>2010</v>
      </c>
      <c r="B650" s="351" t="s">
        <v>8</v>
      </c>
      <c r="C650" s="351" t="s">
        <v>15</v>
      </c>
      <c r="D650" s="351" t="e">
        <f t="shared" si="67"/>
        <v>#NAME?</v>
      </c>
      <c r="E650" s="352">
        <v>3620</v>
      </c>
      <c r="F650" s="353">
        <v>7828.2</v>
      </c>
      <c r="G650" s="351" t="e">
        <f t="shared" si="63"/>
        <v>#NAME?</v>
      </c>
      <c r="H650" s="351" t="e">
        <f t="shared" si="68"/>
        <v>#NAME?</v>
      </c>
      <c r="I650" s="351" t="e">
        <f t="shared" si="64"/>
        <v>#NAME?</v>
      </c>
      <c r="J650" s="351" t="e">
        <f t="shared" si="65"/>
        <v>#NAME?</v>
      </c>
      <c r="K650" s="359" t="e">
        <f t="shared" si="66"/>
        <v>#NAME?</v>
      </c>
    </row>
    <row r="651" spans="1:11" hidden="1">
      <c r="A651" s="355">
        <v>2010</v>
      </c>
      <c r="B651" s="355" t="s">
        <v>8</v>
      </c>
      <c r="C651" s="355" t="s">
        <v>79</v>
      </c>
      <c r="D651" s="355" t="e">
        <f t="shared" si="67"/>
        <v>#NAME?</v>
      </c>
      <c r="E651" s="356">
        <v>146</v>
      </c>
      <c r="F651" s="357">
        <v>783.1</v>
      </c>
      <c r="G651" s="355" t="e">
        <f t="shared" si="63"/>
        <v>#NAME?</v>
      </c>
      <c r="H651" s="351" t="e">
        <f t="shared" si="68"/>
        <v>#NAME?</v>
      </c>
      <c r="I651" s="355" t="e">
        <f t="shared" si="64"/>
        <v>#NAME?</v>
      </c>
      <c r="J651" s="355" t="e">
        <f t="shared" si="65"/>
        <v>#NAME?</v>
      </c>
      <c r="K651" s="358" t="e">
        <f t="shared" si="66"/>
        <v>#NAME?</v>
      </c>
    </row>
    <row r="652" spans="1:11" hidden="1">
      <c r="A652" s="351">
        <v>2010</v>
      </c>
      <c r="B652" s="351" t="s">
        <v>8</v>
      </c>
      <c r="C652" s="351" t="s">
        <v>56</v>
      </c>
      <c r="D652" s="351" t="e">
        <f t="shared" si="67"/>
        <v>#NAME?</v>
      </c>
      <c r="E652" s="352">
        <v>11041</v>
      </c>
      <c r="F652" s="353">
        <v>330195.60399999999</v>
      </c>
      <c r="G652" s="351" t="e">
        <f t="shared" si="63"/>
        <v>#NAME?</v>
      </c>
      <c r="H652" s="351" t="e">
        <f t="shared" si="68"/>
        <v>#NAME?</v>
      </c>
      <c r="I652" s="351" t="e">
        <f t="shared" si="64"/>
        <v>#NAME?</v>
      </c>
      <c r="J652" s="351" t="e">
        <f t="shared" si="65"/>
        <v>#NAME?</v>
      </c>
      <c r="K652" s="359" t="e">
        <f t="shared" si="66"/>
        <v>#NAME?</v>
      </c>
    </row>
    <row r="653" spans="1:11" hidden="1">
      <c r="A653" s="355">
        <v>2010</v>
      </c>
      <c r="B653" s="355" t="s">
        <v>8</v>
      </c>
      <c r="C653" s="355" t="s">
        <v>59</v>
      </c>
      <c r="D653" s="355" t="e">
        <f t="shared" si="67"/>
        <v>#NAME?</v>
      </c>
      <c r="E653" s="356">
        <v>292</v>
      </c>
      <c r="F653" s="357">
        <v>4623.99</v>
      </c>
      <c r="G653" s="355" t="e">
        <f t="shared" si="63"/>
        <v>#NAME?</v>
      </c>
      <c r="H653" s="351" t="e">
        <f t="shared" si="68"/>
        <v>#NAME?</v>
      </c>
      <c r="I653" s="355" t="e">
        <f t="shared" si="64"/>
        <v>#NAME?</v>
      </c>
      <c r="J653" s="355" t="e">
        <f t="shared" si="65"/>
        <v>#NAME?</v>
      </c>
      <c r="K653" s="358" t="e">
        <f t="shared" si="66"/>
        <v>#NAME?</v>
      </c>
    </row>
    <row r="654" spans="1:11" hidden="1">
      <c r="A654" s="351">
        <v>2010</v>
      </c>
      <c r="B654" s="351" t="s">
        <v>19</v>
      </c>
      <c r="C654" s="351" t="s">
        <v>58</v>
      </c>
      <c r="D654" s="351" t="e">
        <f t="shared" si="67"/>
        <v>#NAME?</v>
      </c>
      <c r="E654" s="352">
        <v>33</v>
      </c>
      <c r="F654" s="353">
        <v>432.07900000000001</v>
      </c>
      <c r="G654" s="351" t="e">
        <f t="shared" si="63"/>
        <v>#NAME?</v>
      </c>
      <c r="H654" s="351" t="e">
        <f t="shared" si="68"/>
        <v>#NAME?</v>
      </c>
      <c r="I654" s="351" t="e">
        <f t="shared" si="64"/>
        <v>#NAME?</v>
      </c>
      <c r="J654" s="351" t="e">
        <f t="shared" si="65"/>
        <v>#NAME?</v>
      </c>
      <c r="K654" s="359" t="e">
        <f t="shared" si="66"/>
        <v>#NAME?</v>
      </c>
    </row>
    <row r="655" spans="1:11" hidden="1">
      <c r="A655" s="355">
        <v>2010</v>
      </c>
      <c r="B655" s="355" t="s">
        <v>19</v>
      </c>
      <c r="C655" s="355" t="s">
        <v>60</v>
      </c>
      <c r="D655" s="355" t="e">
        <f t="shared" si="67"/>
        <v>#NAME?</v>
      </c>
      <c r="E655" s="356">
        <v>4119</v>
      </c>
      <c r="F655" s="357">
        <v>13878.78</v>
      </c>
      <c r="G655" s="355" t="e">
        <f t="shared" si="63"/>
        <v>#NAME?</v>
      </c>
      <c r="H655" s="351" t="e">
        <f t="shared" si="68"/>
        <v>#NAME?</v>
      </c>
      <c r="I655" s="355" t="e">
        <f t="shared" si="64"/>
        <v>#NAME?</v>
      </c>
      <c r="J655" s="355" t="e">
        <f t="shared" si="65"/>
        <v>#NAME?</v>
      </c>
      <c r="K655" s="358" t="e">
        <f t="shared" si="66"/>
        <v>#NAME?</v>
      </c>
    </row>
    <row r="656" spans="1:11" hidden="1">
      <c r="A656" s="351">
        <v>2010</v>
      </c>
      <c r="B656" s="351" t="s">
        <v>19</v>
      </c>
      <c r="C656" s="351" t="s">
        <v>66</v>
      </c>
      <c r="D656" s="351" t="e">
        <f t="shared" si="67"/>
        <v>#NAME?</v>
      </c>
      <c r="E656" s="352">
        <v>163</v>
      </c>
      <c r="F656" s="353">
        <v>777</v>
      </c>
      <c r="G656" s="351" t="e">
        <f t="shared" si="63"/>
        <v>#NAME?</v>
      </c>
      <c r="H656" s="351" t="e">
        <f t="shared" si="68"/>
        <v>#NAME?</v>
      </c>
      <c r="I656" s="351" t="e">
        <f t="shared" si="64"/>
        <v>#NAME?</v>
      </c>
      <c r="J656" s="351" t="e">
        <f t="shared" si="65"/>
        <v>#NAME?</v>
      </c>
      <c r="K656" s="359" t="e">
        <f t="shared" si="66"/>
        <v>#NAME?</v>
      </c>
    </row>
    <row r="657" spans="1:11" hidden="1">
      <c r="A657" s="355">
        <v>2010</v>
      </c>
      <c r="B657" s="355" t="s">
        <v>19</v>
      </c>
      <c r="C657" s="355" t="s">
        <v>65</v>
      </c>
      <c r="D657" s="355" t="e">
        <f t="shared" si="67"/>
        <v>#NAME?</v>
      </c>
      <c r="E657" s="356">
        <v>1573</v>
      </c>
      <c r="F657" s="357">
        <v>9829.1630000000005</v>
      </c>
      <c r="G657" s="355" t="e">
        <f t="shared" si="63"/>
        <v>#NAME?</v>
      </c>
      <c r="H657" s="351" t="e">
        <f t="shared" si="68"/>
        <v>#NAME?</v>
      </c>
      <c r="I657" s="355" t="e">
        <f t="shared" si="64"/>
        <v>#NAME?</v>
      </c>
      <c r="J657" s="355" t="e">
        <f t="shared" si="65"/>
        <v>#NAME?</v>
      </c>
      <c r="K657" s="358" t="e">
        <f t="shared" si="66"/>
        <v>#NAME?</v>
      </c>
    </row>
    <row r="658" spans="1:11" hidden="1">
      <c r="A658" s="351">
        <v>2010</v>
      </c>
      <c r="B658" s="351" t="s">
        <v>19</v>
      </c>
      <c r="C658" s="351" t="s">
        <v>63</v>
      </c>
      <c r="D658" s="351" t="e">
        <f t="shared" si="67"/>
        <v>#NAME?</v>
      </c>
      <c r="E658" s="352">
        <v>39742</v>
      </c>
      <c r="F658" s="353">
        <v>93845</v>
      </c>
      <c r="G658" s="351" t="e">
        <f t="shared" si="63"/>
        <v>#NAME?</v>
      </c>
      <c r="H658" s="351" t="e">
        <f t="shared" si="68"/>
        <v>#NAME?</v>
      </c>
      <c r="I658" s="351" t="e">
        <f t="shared" si="64"/>
        <v>#NAME?</v>
      </c>
      <c r="J658" s="351" t="e">
        <f t="shared" si="65"/>
        <v>#NAME?</v>
      </c>
      <c r="K658" s="359" t="e">
        <f t="shared" si="66"/>
        <v>#NAME?</v>
      </c>
    </row>
    <row r="659" spans="1:11" hidden="1">
      <c r="A659" s="355">
        <v>2010</v>
      </c>
      <c r="B659" s="355" t="s">
        <v>19</v>
      </c>
      <c r="C659" s="355" t="s">
        <v>62</v>
      </c>
      <c r="D659" s="355" t="e">
        <f t="shared" si="67"/>
        <v>#NAME?</v>
      </c>
      <c r="E659" s="356">
        <v>8581</v>
      </c>
      <c r="F659" s="357">
        <v>19156</v>
      </c>
      <c r="G659" s="355" t="e">
        <f t="shared" si="63"/>
        <v>#NAME?</v>
      </c>
      <c r="H659" s="351" t="e">
        <f t="shared" si="68"/>
        <v>#NAME?</v>
      </c>
      <c r="I659" s="355" t="e">
        <f t="shared" si="64"/>
        <v>#NAME?</v>
      </c>
      <c r="J659" s="355" t="e">
        <f t="shared" si="65"/>
        <v>#NAME?</v>
      </c>
      <c r="K659" s="358" t="e">
        <f t="shared" si="66"/>
        <v>#NAME?</v>
      </c>
    </row>
    <row r="660" spans="1:11" hidden="1">
      <c r="A660" s="351">
        <v>2010</v>
      </c>
      <c r="B660" s="351" t="s">
        <v>19</v>
      </c>
      <c r="C660" s="351" t="s">
        <v>82</v>
      </c>
      <c r="D660" s="351" t="e">
        <f t="shared" si="67"/>
        <v>#NAME?</v>
      </c>
      <c r="E660" s="352">
        <v>49315</v>
      </c>
      <c r="F660" s="353">
        <v>105451.255</v>
      </c>
      <c r="G660" s="351" t="e">
        <f t="shared" si="63"/>
        <v>#NAME?</v>
      </c>
      <c r="H660" s="351" t="e">
        <f t="shared" si="68"/>
        <v>#NAME?</v>
      </c>
      <c r="I660" s="351" t="e">
        <f t="shared" si="64"/>
        <v>#NAME?</v>
      </c>
      <c r="J660" s="351" t="e">
        <f t="shared" si="65"/>
        <v>#NAME?</v>
      </c>
      <c r="K660" s="359" t="e">
        <f t="shared" si="66"/>
        <v>#NAME?</v>
      </c>
    </row>
    <row r="661" spans="1:11" hidden="1">
      <c r="A661" s="355">
        <v>2010</v>
      </c>
      <c r="B661" s="355" t="s">
        <v>19</v>
      </c>
      <c r="C661" s="355" t="s">
        <v>83</v>
      </c>
      <c r="D661" s="355" t="e">
        <f t="shared" si="67"/>
        <v>#NAME?</v>
      </c>
      <c r="E661" s="356">
        <v>20226</v>
      </c>
      <c r="F661" s="357">
        <v>40964.629999999997</v>
      </c>
      <c r="G661" s="355" t="e">
        <f t="shared" si="63"/>
        <v>#NAME?</v>
      </c>
      <c r="H661" s="351" t="e">
        <f t="shared" si="68"/>
        <v>#NAME?</v>
      </c>
      <c r="I661" s="355" t="e">
        <f t="shared" si="64"/>
        <v>#NAME?</v>
      </c>
      <c r="J661" s="355" t="e">
        <f t="shared" si="65"/>
        <v>#NAME?</v>
      </c>
      <c r="K661" s="358" t="e">
        <f t="shared" si="66"/>
        <v>#NAME?</v>
      </c>
    </row>
    <row r="662" spans="1:11" hidden="1">
      <c r="A662" s="351">
        <v>2010</v>
      </c>
      <c r="B662" s="351" t="s">
        <v>19</v>
      </c>
      <c r="C662" s="351" t="s">
        <v>15</v>
      </c>
      <c r="D662" s="351" t="e">
        <f t="shared" si="67"/>
        <v>#NAME?</v>
      </c>
      <c r="E662" s="352">
        <v>3192</v>
      </c>
      <c r="F662" s="353">
        <v>7059.7</v>
      </c>
      <c r="G662" s="351" t="e">
        <f t="shared" si="63"/>
        <v>#NAME?</v>
      </c>
      <c r="H662" s="351" t="e">
        <f t="shared" si="68"/>
        <v>#NAME?</v>
      </c>
      <c r="I662" s="351" t="e">
        <f t="shared" si="64"/>
        <v>#NAME?</v>
      </c>
      <c r="J662" s="351" t="e">
        <f t="shared" si="65"/>
        <v>#NAME?</v>
      </c>
      <c r="K662" s="359" t="e">
        <f t="shared" si="66"/>
        <v>#NAME?</v>
      </c>
    </row>
    <row r="663" spans="1:11" hidden="1">
      <c r="A663" s="355">
        <v>2010</v>
      </c>
      <c r="B663" s="355" t="s">
        <v>19</v>
      </c>
      <c r="C663" s="355" t="s">
        <v>79</v>
      </c>
      <c r="D663" s="355" t="e">
        <f t="shared" si="67"/>
        <v>#NAME?</v>
      </c>
      <c r="E663" s="356">
        <v>136</v>
      </c>
      <c r="F663" s="357">
        <v>763.4</v>
      </c>
      <c r="G663" s="355" t="e">
        <f t="shared" si="63"/>
        <v>#NAME?</v>
      </c>
      <c r="H663" s="351" t="e">
        <f t="shared" si="68"/>
        <v>#NAME?</v>
      </c>
      <c r="I663" s="355" t="e">
        <f t="shared" si="64"/>
        <v>#NAME?</v>
      </c>
      <c r="J663" s="355" t="e">
        <f t="shared" si="65"/>
        <v>#NAME?</v>
      </c>
      <c r="K663" s="358" t="e">
        <f t="shared" si="66"/>
        <v>#NAME?</v>
      </c>
    </row>
    <row r="664" spans="1:11" hidden="1">
      <c r="A664" s="351">
        <v>2010</v>
      </c>
      <c r="B664" s="351" t="s">
        <v>19</v>
      </c>
      <c r="C664" s="351" t="s">
        <v>56</v>
      </c>
      <c r="D664" s="351" t="e">
        <f t="shared" si="67"/>
        <v>#NAME?</v>
      </c>
      <c r="E664" s="352">
        <v>10157</v>
      </c>
      <c r="F664" s="353">
        <v>322400.098</v>
      </c>
      <c r="G664" s="351" t="e">
        <f t="shared" si="63"/>
        <v>#NAME?</v>
      </c>
      <c r="H664" s="351" t="e">
        <f t="shared" si="68"/>
        <v>#NAME?</v>
      </c>
      <c r="I664" s="351" t="e">
        <f t="shared" si="64"/>
        <v>#NAME?</v>
      </c>
      <c r="J664" s="351" t="e">
        <f t="shared" si="65"/>
        <v>#NAME?</v>
      </c>
      <c r="K664" s="359" t="e">
        <f t="shared" si="66"/>
        <v>#NAME?</v>
      </c>
    </row>
    <row r="665" spans="1:11" hidden="1">
      <c r="A665" s="355">
        <v>2010</v>
      </c>
      <c r="B665" s="355" t="s">
        <v>19</v>
      </c>
      <c r="C665" s="355" t="s">
        <v>59</v>
      </c>
      <c r="D665" s="355" t="e">
        <f t="shared" si="67"/>
        <v>#NAME?</v>
      </c>
      <c r="E665" s="356">
        <v>413</v>
      </c>
      <c r="F665" s="357">
        <v>6550.5749999999998</v>
      </c>
      <c r="G665" s="355" t="e">
        <f t="shared" si="63"/>
        <v>#NAME?</v>
      </c>
      <c r="H665" s="351" t="e">
        <f t="shared" si="68"/>
        <v>#NAME?</v>
      </c>
      <c r="I665" s="355" t="e">
        <f t="shared" si="64"/>
        <v>#NAME?</v>
      </c>
      <c r="J665" s="355" t="e">
        <f t="shared" si="65"/>
        <v>#NAME?</v>
      </c>
      <c r="K665" s="358" t="e">
        <f t="shared" si="66"/>
        <v>#NAME?</v>
      </c>
    </row>
    <row r="666" spans="1:11" hidden="1">
      <c r="A666" s="351">
        <v>2010</v>
      </c>
      <c r="B666" s="351" t="s">
        <v>20</v>
      </c>
      <c r="C666" s="351" t="s">
        <v>58</v>
      </c>
      <c r="D666" s="351" t="e">
        <f t="shared" si="67"/>
        <v>#NAME?</v>
      </c>
      <c r="E666" s="352">
        <v>146</v>
      </c>
      <c r="F666" s="353">
        <v>2251.61</v>
      </c>
      <c r="G666" s="351" t="e">
        <f t="shared" si="63"/>
        <v>#NAME?</v>
      </c>
      <c r="H666" s="351" t="e">
        <f t="shared" si="68"/>
        <v>#NAME?</v>
      </c>
      <c r="I666" s="351" t="e">
        <f t="shared" si="64"/>
        <v>#NAME?</v>
      </c>
      <c r="J666" s="351" t="e">
        <f t="shared" si="65"/>
        <v>#NAME?</v>
      </c>
      <c r="K666" s="359" t="e">
        <f t="shared" si="66"/>
        <v>#NAME?</v>
      </c>
    </row>
    <row r="667" spans="1:11" hidden="1">
      <c r="A667" s="355">
        <v>2010</v>
      </c>
      <c r="B667" s="355" t="s">
        <v>20</v>
      </c>
      <c r="C667" s="355" t="s">
        <v>60</v>
      </c>
      <c r="D667" s="355" t="e">
        <f t="shared" si="67"/>
        <v>#NAME?</v>
      </c>
      <c r="E667" s="356">
        <v>3465</v>
      </c>
      <c r="F667" s="357">
        <v>12874.99</v>
      </c>
      <c r="G667" s="355" t="e">
        <f t="shared" si="63"/>
        <v>#NAME?</v>
      </c>
      <c r="H667" s="351" t="e">
        <f t="shared" si="68"/>
        <v>#NAME?</v>
      </c>
      <c r="I667" s="355" t="e">
        <f t="shared" si="64"/>
        <v>#NAME?</v>
      </c>
      <c r="J667" s="355" t="e">
        <f t="shared" si="65"/>
        <v>#NAME?</v>
      </c>
      <c r="K667" s="358" t="e">
        <f t="shared" si="66"/>
        <v>#NAME?</v>
      </c>
    </row>
    <row r="668" spans="1:11" hidden="1">
      <c r="A668" s="351">
        <v>2010</v>
      </c>
      <c r="B668" s="351" t="s">
        <v>20</v>
      </c>
      <c r="C668" s="351" t="s">
        <v>66</v>
      </c>
      <c r="D668" s="351" t="e">
        <f t="shared" si="67"/>
        <v>#NAME?</v>
      </c>
      <c r="E668" s="352">
        <v>477</v>
      </c>
      <c r="F668" s="353">
        <v>2343</v>
      </c>
      <c r="G668" s="351" t="e">
        <f t="shared" si="63"/>
        <v>#NAME?</v>
      </c>
      <c r="H668" s="351" t="e">
        <f t="shared" si="68"/>
        <v>#NAME?</v>
      </c>
      <c r="I668" s="351" t="e">
        <f t="shared" si="64"/>
        <v>#NAME?</v>
      </c>
      <c r="J668" s="351" t="e">
        <f t="shared" si="65"/>
        <v>#NAME?</v>
      </c>
      <c r="K668" s="359" t="e">
        <f t="shared" si="66"/>
        <v>#NAME?</v>
      </c>
    </row>
    <row r="669" spans="1:11" hidden="1">
      <c r="A669" s="355">
        <v>2010</v>
      </c>
      <c r="B669" s="355" t="s">
        <v>20</v>
      </c>
      <c r="C669" s="355" t="s">
        <v>65</v>
      </c>
      <c r="D669" s="355" t="e">
        <f t="shared" si="67"/>
        <v>#NAME?</v>
      </c>
      <c r="E669" s="356">
        <v>2789</v>
      </c>
      <c r="F669" s="357">
        <v>22293.73</v>
      </c>
      <c r="G669" s="355" t="e">
        <f t="shared" si="63"/>
        <v>#NAME?</v>
      </c>
      <c r="H669" s="351" t="e">
        <f t="shared" si="68"/>
        <v>#NAME?</v>
      </c>
      <c r="I669" s="355" t="e">
        <f t="shared" si="64"/>
        <v>#NAME?</v>
      </c>
      <c r="J669" s="355" t="e">
        <f t="shared" si="65"/>
        <v>#NAME?</v>
      </c>
      <c r="K669" s="358" t="e">
        <f t="shared" si="66"/>
        <v>#NAME?</v>
      </c>
    </row>
    <row r="670" spans="1:11" hidden="1">
      <c r="A670" s="351">
        <v>2010</v>
      </c>
      <c r="B670" s="351" t="s">
        <v>20</v>
      </c>
      <c r="C670" s="351" t="s">
        <v>63</v>
      </c>
      <c r="D670" s="351" t="e">
        <f t="shared" si="67"/>
        <v>#NAME?</v>
      </c>
      <c r="E670" s="352">
        <v>35260</v>
      </c>
      <c r="F670" s="353">
        <v>93178.100999999995</v>
      </c>
      <c r="G670" s="351" t="e">
        <f t="shared" si="63"/>
        <v>#NAME?</v>
      </c>
      <c r="H670" s="351" t="e">
        <f t="shared" si="68"/>
        <v>#NAME?</v>
      </c>
      <c r="I670" s="351" t="e">
        <f t="shared" si="64"/>
        <v>#NAME?</v>
      </c>
      <c r="J670" s="351" t="e">
        <f t="shared" si="65"/>
        <v>#NAME?</v>
      </c>
      <c r="K670" s="359" t="e">
        <f t="shared" si="66"/>
        <v>#NAME?</v>
      </c>
    </row>
    <row r="671" spans="1:11" hidden="1">
      <c r="A671" s="355">
        <v>2010</v>
      </c>
      <c r="B671" s="355" t="s">
        <v>20</v>
      </c>
      <c r="C671" s="355" t="s">
        <v>62</v>
      </c>
      <c r="D671" s="355" t="e">
        <f t="shared" si="67"/>
        <v>#NAME?</v>
      </c>
      <c r="E671" s="356">
        <v>4502</v>
      </c>
      <c r="F671" s="357">
        <v>10893</v>
      </c>
      <c r="G671" s="355" t="e">
        <f t="shared" si="63"/>
        <v>#NAME?</v>
      </c>
      <c r="H671" s="351" t="e">
        <f t="shared" si="68"/>
        <v>#NAME?</v>
      </c>
      <c r="I671" s="355" t="e">
        <f t="shared" si="64"/>
        <v>#NAME?</v>
      </c>
      <c r="J671" s="355" t="e">
        <f t="shared" si="65"/>
        <v>#NAME?</v>
      </c>
      <c r="K671" s="358" t="e">
        <f t="shared" si="66"/>
        <v>#NAME?</v>
      </c>
    </row>
    <row r="672" spans="1:11" hidden="1">
      <c r="A672" s="351">
        <v>2010</v>
      </c>
      <c r="B672" s="351" t="s">
        <v>20</v>
      </c>
      <c r="C672" s="351" t="s">
        <v>82</v>
      </c>
      <c r="D672" s="351" t="e">
        <f t="shared" si="67"/>
        <v>#NAME?</v>
      </c>
      <c r="E672" s="352">
        <v>42161</v>
      </c>
      <c r="F672" s="353">
        <v>104538.692</v>
      </c>
      <c r="G672" s="351" t="e">
        <f t="shared" si="63"/>
        <v>#NAME?</v>
      </c>
      <c r="H672" s="351" t="e">
        <f t="shared" si="68"/>
        <v>#NAME?</v>
      </c>
      <c r="I672" s="351" t="e">
        <f t="shared" si="64"/>
        <v>#NAME?</v>
      </c>
      <c r="J672" s="351" t="e">
        <f t="shared" si="65"/>
        <v>#NAME?</v>
      </c>
      <c r="K672" s="359" t="e">
        <f t="shared" si="66"/>
        <v>#NAME?</v>
      </c>
    </row>
    <row r="673" spans="1:11" hidden="1">
      <c r="A673" s="355">
        <v>2010</v>
      </c>
      <c r="B673" s="355" t="s">
        <v>20</v>
      </c>
      <c r="C673" s="355" t="s">
        <v>83</v>
      </c>
      <c r="D673" s="355" t="e">
        <f t="shared" si="67"/>
        <v>#NAME?</v>
      </c>
      <c r="E673" s="356">
        <v>12835</v>
      </c>
      <c r="F673" s="357">
        <v>26704.499</v>
      </c>
      <c r="G673" s="355" t="e">
        <f t="shared" ref="G673:G736" si="69">VLOOKUP(C673,Trans_Source,3,FALSE)</f>
        <v>#NAME?</v>
      </c>
      <c r="H673" s="351" t="e">
        <f t="shared" si="68"/>
        <v>#NAME?</v>
      </c>
      <c r="I673" s="355" t="e">
        <f t="shared" ref="I673:I736" si="70">IF(Trans_Pur_Tech&lt;&gt;"Imports","Domestic","Imports")</f>
        <v>#NAME?</v>
      </c>
      <c r="J673" s="355" t="e">
        <f t="shared" ref="J673:J736" si="71">VLOOKUP($C673,Trans_Source,4,FALSE)</f>
        <v>#NAME?</v>
      </c>
      <c r="K673" s="358" t="e">
        <f t="shared" ref="K673:K736" si="72">RIGHT(G673,2)</f>
        <v>#NAME?</v>
      </c>
    </row>
    <row r="674" spans="1:11" hidden="1">
      <c r="A674" s="351">
        <v>2010</v>
      </c>
      <c r="B674" s="351" t="s">
        <v>20</v>
      </c>
      <c r="C674" s="351" t="s">
        <v>15</v>
      </c>
      <c r="D674" s="351" t="e">
        <f t="shared" si="67"/>
        <v>#NAME?</v>
      </c>
      <c r="E674" s="352">
        <v>3059</v>
      </c>
      <c r="F674" s="353">
        <v>7142.8</v>
      </c>
      <c r="G674" s="351" t="e">
        <f t="shared" si="69"/>
        <v>#NAME?</v>
      </c>
      <c r="H674" s="351" t="e">
        <f t="shared" si="68"/>
        <v>#NAME?</v>
      </c>
      <c r="I674" s="351" t="e">
        <f t="shared" si="70"/>
        <v>#NAME?</v>
      </c>
      <c r="J674" s="351" t="e">
        <f t="shared" si="71"/>
        <v>#NAME?</v>
      </c>
      <c r="K674" s="359" t="e">
        <f t="shared" si="72"/>
        <v>#NAME?</v>
      </c>
    </row>
    <row r="675" spans="1:11" hidden="1">
      <c r="A675" s="355">
        <v>2010</v>
      </c>
      <c r="B675" s="355" t="s">
        <v>20</v>
      </c>
      <c r="C675" s="355" t="s">
        <v>79</v>
      </c>
      <c r="D675" s="355" t="e">
        <f t="shared" si="67"/>
        <v>#NAME?</v>
      </c>
      <c r="E675" s="356">
        <v>110</v>
      </c>
      <c r="F675" s="357">
        <v>700.5</v>
      </c>
      <c r="G675" s="355" t="e">
        <f t="shared" si="69"/>
        <v>#NAME?</v>
      </c>
      <c r="H675" s="351" t="e">
        <f t="shared" si="68"/>
        <v>#NAME?</v>
      </c>
      <c r="I675" s="355" t="e">
        <f t="shared" si="70"/>
        <v>#NAME?</v>
      </c>
      <c r="J675" s="355" t="e">
        <f t="shared" si="71"/>
        <v>#NAME?</v>
      </c>
      <c r="K675" s="358" t="e">
        <f t="shared" si="72"/>
        <v>#NAME?</v>
      </c>
    </row>
    <row r="676" spans="1:11" hidden="1">
      <c r="A676" s="351">
        <v>2010</v>
      </c>
      <c r="B676" s="351" t="s">
        <v>20</v>
      </c>
      <c r="C676" s="351" t="s">
        <v>56</v>
      </c>
      <c r="D676" s="351" t="e">
        <f t="shared" si="67"/>
        <v>#NAME?</v>
      </c>
      <c r="E676" s="352">
        <v>9239</v>
      </c>
      <c r="F676" s="353">
        <v>301340.01</v>
      </c>
      <c r="G676" s="351" t="e">
        <f t="shared" si="69"/>
        <v>#NAME?</v>
      </c>
      <c r="H676" s="351" t="e">
        <f t="shared" si="68"/>
        <v>#NAME?</v>
      </c>
      <c r="I676" s="351" t="e">
        <f t="shared" si="70"/>
        <v>#NAME?</v>
      </c>
      <c r="J676" s="351" t="e">
        <f t="shared" si="71"/>
        <v>#NAME?</v>
      </c>
      <c r="K676" s="359" t="e">
        <f t="shared" si="72"/>
        <v>#NAME?</v>
      </c>
    </row>
    <row r="677" spans="1:11" hidden="1">
      <c r="A677" s="355">
        <v>2010</v>
      </c>
      <c r="B677" s="355" t="s">
        <v>20</v>
      </c>
      <c r="C677" s="355" t="s">
        <v>59</v>
      </c>
      <c r="D677" s="355" t="e">
        <f t="shared" si="67"/>
        <v>#NAME?</v>
      </c>
      <c r="E677" s="356">
        <v>323</v>
      </c>
      <c r="F677" s="357">
        <v>5164.7820000000002</v>
      </c>
      <c r="G677" s="355" t="e">
        <f t="shared" si="69"/>
        <v>#NAME?</v>
      </c>
      <c r="H677" s="351" t="e">
        <f t="shared" si="68"/>
        <v>#NAME?</v>
      </c>
      <c r="I677" s="355" t="e">
        <f t="shared" si="70"/>
        <v>#NAME?</v>
      </c>
      <c r="J677" s="355" t="e">
        <f t="shared" si="71"/>
        <v>#NAME?</v>
      </c>
      <c r="K677" s="358" t="e">
        <f t="shared" si="72"/>
        <v>#NAME?</v>
      </c>
    </row>
    <row r="678" spans="1:11" hidden="1">
      <c r="A678" s="351">
        <v>2009</v>
      </c>
      <c r="B678" s="351" t="s">
        <v>21</v>
      </c>
      <c r="C678" s="351" t="s">
        <v>58</v>
      </c>
      <c r="D678" s="351" t="e">
        <f t="shared" si="67"/>
        <v>#NAME?</v>
      </c>
      <c r="E678" s="352">
        <v>7</v>
      </c>
      <c r="F678" s="353">
        <v>106.462</v>
      </c>
      <c r="G678" s="351" t="e">
        <f t="shared" si="69"/>
        <v>#NAME?</v>
      </c>
      <c r="H678" s="351" t="e">
        <f t="shared" si="68"/>
        <v>#NAME?</v>
      </c>
      <c r="I678" s="351" t="e">
        <f t="shared" si="70"/>
        <v>#NAME?</v>
      </c>
      <c r="J678" s="351" t="e">
        <f t="shared" si="71"/>
        <v>#NAME?</v>
      </c>
      <c r="K678" s="359" t="e">
        <f t="shared" si="72"/>
        <v>#NAME?</v>
      </c>
    </row>
    <row r="679" spans="1:11" hidden="1">
      <c r="A679" s="355">
        <v>2009</v>
      </c>
      <c r="B679" s="355" t="s">
        <v>21</v>
      </c>
      <c r="C679" s="355" t="s">
        <v>60</v>
      </c>
      <c r="D679" s="355" t="e">
        <f t="shared" si="67"/>
        <v>#NAME?</v>
      </c>
      <c r="E679" s="356">
        <v>4086</v>
      </c>
      <c r="F679" s="357">
        <v>15805.38</v>
      </c>
      <c r="G679" s="355" t="e">
        <f t="shared" si="69"/>
        <v>#NAME?</v>
      </c>
      <c r="H679" s="351" t="e">
        <f t="shared" si="68"/>
        <v>#NAME?</v>
      </c>
      <c r="I679" s="355" t="e">
        <f t="shared" si="70"/>
        <v>#NAME?</v>
      </c>
      <c r="J679" s="355" t="e">
        <f t="shared" si="71"/>
        <v>#NAME?</v>
      </c>
      <c r="K679" s="358" t="e">
        <f t="shared" si="72"/>
        <v>#NAME?</v>
      </c>
    </row>
    <row r="680" spans="1:11" hidden="1">
      <c r="A680" s="351">
        <v>2009</v>
      </c>
      <c r="B680" s="351" t="s">
        <v>21</v>
      </c>
      <c r="C680" s="351" t="s">
        <v>66</v>
      </c>
      <c r="D680" s="351" t="e">
        <f t="shared" si="67"/>
        <v>#NAME?</v>
      </c>
      <c r="E680" s="352">
        <v>97</v>
      </c>
      <c r="F680" s="353">
        <v>503</v>
      </c>
      <c r="G680" s="351" t="e">
        <f t="shared" si="69"/>
        <v>#NAME?</v>
      </c>
      <c r="H680" s="351" t="e">
        <f t="shared" si="68"/>
        <v>#NAME?</v>
      </c>
      <c r="I680" s="351" t="e">
        <f t="shared" si="70"/>
        <v>#NAME?</v>
      </c>
      <c r="J680" s="351" t="e">
        <f t="shared" si="71"/>
        <v>#NAME?</v>
      </c>
      <c r="K680" s="359" t="e">
        <f t="shared" si="72"/>
        <v>#NAME?</v>
      </c>
    </row>
    <row r="681" spans="1:11" hidden="1">
      <c r="A681" s="355">
        <v>2009</v>
      </c>
      <c r="B681" s="355" t="s">
        <v>21</v>
      </c>
      <c r="C681" s="355" t="s">
        <v>65</v>
      </c>
      <c r="D681" s="355" t="e">
        <f t="shared" si="67"/>
        <v>#NAME?</v>
      </c>
      <c r="E681" s="356">
        <v>2650</v>
      </c>
      <c r="F681" s="357">
        <v>22445.133999999998</v>
      </c>
      <c r="G681" s="355" t="e">
        <f t="shared" si="69"/>
        <v>#NAME?</v>
      </c>
      <c r="H681" s="351" t="e">
        <f t="shared" si="68"/>
        <v>#NAME?</v>
      </c>
      <c r="I681" s="355" t="e">
        <f t="shared" si="70"/>
        <v>#NAME?</v>
      </c>
      <c r="J681" s="355" t="e">
        <f t="shared" si="71"/>
        <v>#NAME?</v>
      </c>
      <c r="K681" s="358" t="e">
        <f t="shared" si="72"/>
        <v>#NAME?</v>
      </c>
    </row>
    <row r="682" spans="1:11" hidden="1">
      <c r="A682" s="351">
        <v>2009</v>
      </c>
      <c r="B682" s="351" t="s">
        <v>21</v>
      </c>
      <c r="C682" s="351" t="s">
        <v>63</v>
      </c>
      <c r="D682" s="351" t="e">
        <f t="shared" si="67"/>
        <v>#NAME?</v>
      </c>
      <c r="E682" s="352">
        <v>36146</v>
      </c>
      <c r="F682" s="353">
        <v>97738.45</v>
      </c>
      <c r="G682" s="351" t="e">
        <f t="shared" si="69"/>
        <v>#NAME?</v>
      </c>
      <c r="H682" s="351" t="e">
        <f t="shared" si="68"/>
        <v>#NAME?</v>
      </c>
      <c r="I682" s="351" t="e">
        <f t="shared" si="70"/>
        <v>#NAME?</v>
      </c>
      <c r="J682" s="351" t="e">
        <f t="shared" si="71"/>
        <v>#NAME?</v>
      </c>
      <c r="K682" s="359" t="e">
        <f t="shared" si="72"/>
        <v>#NAME?</v>
      </c>
    </row>
    <row r="683" spans="1:11" hidden="1">
      <c r="A683" s="355">
        <v>2009</v>
      </c>
      <c r="B683" s="355" t="s">
        <v>21</v>
      </c>
      <c r="C683" s="355" t="s">
        <v>62</v>
      </c>
      <c r="D683" s="355" t="e">
        <f t="shared" si="67"/>
        <v>#NAME?</v>
      </c>
      <c r="E683" s="356">
        <v>153</v>
      </c>
      <c r="F683" s="357">
        <v>275</v>
      </c>
      <c r="G683" s="355" t="e">
        <f t="shared" si="69"/>
        <v>#NAME?</v>
      </c>
      <c r="H683" s="351" t="e">
        <f t="shared" si="68"/>
        <v>#NAME?</v>
      </c>
      <c r="I683" s="355" t="e">
        <f t="shared" si="70"/>
        <v>#NAME?</v>
      </c>
      <c r="J683" s="355" t="e">
        <f t="shared" si="71"/>
        <v>#NAME?</v>
      </c>
      <c r="K683" s="358" t="e">
        <f t="shared" si="72"/>
        <v>#NAME?</v>
      </c>
    </row>
    <row r="684" spans="1:11" hidden="1">
      <c r="A684" s="351">
        <v>2009</v>
      </c>
      <c r="B684" s="351" t="s">
        <v>21</v>
      </c>
      <c r="C684" s="351" t="s">
        <v>82</v>
      </c>
      <c r="D684" s="351" t="e">
        <f t="shared" si="67"/>
        <v>#NAME?</v>
      </c>
      <c r="E684" s="352">
        <v>39214</v>
      </c>
      <c r="F684" s="353">
        <v>104925.444</v>
      </c>
      <c r="G684" s="351" t="e">
        <f t="shared" si="69"/>
        <v>#NAME?</v>
      </c>
      <c r="H684" s="351" t="e">
        <f t="shared" si="68"/>
        <v>#NAME?</v>
      </c>
      <c r="I684" s="351" t="e">
        <f t="shared" si="70"/>
        <v>#NAME?</v>
      </c>
      <c r="J684" s="351" t="e">
        <f t="shared" si="71"/>
        <v>#NAME?</v>
      </c>
      <c r="K684" s="359" t="e">
        <f t="shared" si="72"/>
        <v>#NAME?</v>
      </c>
    </row>
    <row r="685" spans="1:11" hidden="1">
      <c r="A685" s="355">
        <v>2009</v>
      </c>
      <c r="B685" s="355" t="s">
        <v>21</v>
      </c>
      <c r="C685" s="355" t="s">
        <v>83</v>
      </c>
      <c r="D685" s="355" t="e">
        <f t="shared" ref="D685:D748" si="73">VLOOKUP($C685,Trans_Source,2,FALSE)</f>
        <v>#NAME?</v>
      </c>
      <c r="E685" s="356">
        <v>13260</v>
      </c>
      <c r="F685" s="357">
        <v>33756.379000000001</v>
      </c>
      <c r="G685" s="355" t="e">
        <f t="shared" si="69"/>
        <v>#NAME?</v>
      </c>
      <c r="H685" s="351" t="e">
        <f t="shared" si="68"/>
        <v>#NAME?</v>
      </c>
      <c r="I685" s="355" t="e">
        <f t="shared" si="70"/>
        <v>#NAME?</v>
      </c>
      <c r="J685" s="355" t="e">
        <f t="shared" si="71"/>
        <v>#NAME?</v>
      </c>
      <c r="K685" s="358" t="e">
        <f t="shared" si="72"/>
        <v>#NAME?</v>
      </c>
    </row>
    <row r="686" spans="1:11" hidden="1">
      <c r="A686" s="351">
        <v>2009</v>
      </c>
      <c r="B686" s="351" t="s">
        <v>21</v>
      </c>
      <c r="C686" s="351" t="s">
        <v>15</v>
      </c>
      <c r="D686" s="351" t="e">
        <f t="shared" si="73"/>
        <v>#NAME?</v>
      </c>
      <c r="E686" s="352">
        <v>3374</v>
      </c>
      <c r="F686" s="353">
        <v>6834.2560000000003</v>
      </c>
      <c r="G686" s="351" t="e">
        <f t="shared" si="69"/>
        <v>#NAME?</v>
      </c>
      <c r="H686" s="351" t="e">
        <f t="shared" si="68"/>
        <v>#NAME?</v>
      </c>
      <c r="I686" s="351" t="e">
        <f t="shared" si="70"/>
        <v>#NAME?</v>
      </c>
      <c r="J686" s="351" t="e">
        <f t="shared" si="71"/>
        <v>#NAME?</v>
      </c>
      <c r="K686" s="359" t="e">
        <f t="shared" si="72"/>
        <v>#NAME?</v>
      </c>
    </row>
    <row r="687" spans="1:11" hidden="1">
      <c r="A687" s="355">
        <v>2009</v>
      </c>
      <c r="B687" s="355" t="s">
        <v>21</v>
      </c>
      <c r="C687" s="355" t="s">
        <v>79</v>
      </c>
      <c r="D687" s="355" t="e">
        <f t="shared" si="73"/>
        <v>#NAME?</v>
      </c>
      <c r="E687" s="356">
        <v>108</v>
      </c>
      <c r="F687" s="357">
        <v>677.3</v>
      </c>
      <c r="G687" s="355" t="e">
        <f t="shared" si="69"/>
        <v>#NAME?</v>
      </c>
      <c r="H687" s="351" t="e">
        <f t="shared" si="68"/>
        <v>#NAME?</v>
      </c>
      <c r="I687" s="355" t="e">
        <f t="shared" si="70"/>
        <v>#NAME?</v>
      </c>
      <c r="J687" s="355" t="e">
        <f t="shared" si="71"/>
        <v>#NAME?</v>
      </c>
      <c r="K687" s="358" t="e">
        <f t="shared" si="72"/>
        <v>#NAME?</v>
      </c>
    </row>
    <row r="688" spans="1:11" hidden="1">
      <c r="A688" s="351">
        <v>2009</v>
      </c>
      <c r="B688" s="351" t="s">
        <v>21</v>
      </c>
      <c r="C688" s="351" t="s">
        <v>56</v>
      </c>
      <c r="D688" s="351" t="e">
        <f t="shared" si="73"/>
        <v>#NAME?</v>
      </c>
      <c r="E688" s="352">
        <v>9953</v>
      </c>
      <c r="F688" s="353">
        <v>299534.25400000002</v>
      </c>
      <c r="G688" s="351" t="e">
        <f t="shared" si="69"/>
        <v>#NAME?</v>
      </c>
      <c r="H688" s="351" t="e">
        <f t="shared" si="68"/>
        <v>#NAME?</v>
      </c>
      <c r="I688" s="351" t="e">
        <f t="shared" si="70"/>
        <v>#NAME?</v>
      </c>
      <c r="J688" s="351" t="e">
        <f t="shared" si="71"/>
        <v>#NAME?</v>
      </c>
      <c r="K688" s="359" t="e">
        <f t="shared" si="72"/>
        <v>#NAME?</v>
      </c>
    </row>
    <row r="689" spans="1:11" hidden="1">
      <c r="A689" s="355">
        <v>2009</v>
      </c>
      <c r="B689" s="355" t="s">
        <v>21</v>
      </c>
      <c r="C689" s="355" t="s">
        <v>59</v>
      </c>
      <c r="D689" s="355" t="e">
        <f t="shared" si="73"/>
        <v>#NAME?</v>
      </c>
      <c r="E689" s="356">
        <v>470</v>
      </c>
      <c r="F689" s="357">
        <v>7445.6580000000004</v>
      </c>
      <c r="G689" s="355" t="e">
        <f t="shared" si="69"/>
        <v>#NAME?</v>
      </c>
      <c r="H689" s="351" t="e">
        <f t="shared" si="68"/>
        <v>#NAME?</v>
      </c>
      <c r="I689" s="355" t="e">
        <f t="shared" si="70"/>
        <v>#NAME?</v>
      </c>
      <c r="J689" s="355" t="e">
        <f t="shared" si="71"/>
        <v>#NAME?</v>
      </c>
      <c r="K689" s="358" t="e">
        <f t="shared" si="72"/>
        <v>#NAME?</v>
      </c>
    </row>
    <row r="690" spans="1:11" hidden="1">
      <c r="A690" s="351">
        <v>2009</v>
      </c>
      <c r="B690" s="351" t="s">
        <v>8</v>
      </c>
      <c r="C690" s="351" t="s">
        <v>58</v>
      </c>
      <c r="D690" s="351" t="e">
        <f t="shared" si="73"/>
        <v>#NAME?</v>
      </c>
      <c r="E690" s="352">
        <v>28.304300000000001</v>
      </c>
      <c r="F690" s="353">
        <v>491.93700000000001</v>
      </c>
      <c r="G690" s="351" t="e">
        <f t="shared" si="69"/>
        <v>#NAME?</v>
      </c>
      <c r="H690" s="351" t="e">
        <f t="shared" si="68"/>
        <v>#NAME?</v>
      </c>
      <c r="I690" s="351" t="e">
        <f t="shared" si="70"/>
        <v>#NAME?</v>
      </c>
      <c r="J690" s="351" t="e">
        <f t="shared" si="71"/>
        <v>#NAME?</v>
      </c>
      <c r="K690" s="359" t="e">
        <f t="shared" si="72"/>
        <v>#NAME?</v>
      </c>
    </row>
    <row r="691" spans="1:11" hidden="1">
      <c r="A691" s="355">
        <v>2009</v>
      </c>
      <c r="B691" s="355" t="s">
        <v>8</v>
      </c>
      <c r="C691" s="355" t="s">
        <v>60</v>
      </c>
      <c r="D691" s="355" t="e">
        <f t="shared" si="73"/>
        <v>#NAME?</v>
      </c>
      <c r="E691" s="356">
        <v>30.340499999999999</v>
      </c>
      <c r="F691" s="357">
        <v>107.51</v>
      </c>
      <c r="G691" s="355" t="e">
        <f t="shared" si="69"/>
        <v>#NAME?</v>
      </c>
      <c r="H691" s="351" t="e">
        <f t="shared" si="68"/>
        <v>#NAME?</v>
      </c>
      <c r="I691" s="355" t="e">
        <f t="shared" si="70"/>
        <v>#NAME?</v>
      </c>
      <c r="J691" s="355" t="e">
        <f t="shared" si="71"/>
        <v>#NAME?</v>
      </c>
      <c r="K691" s="358" t="e">
        <f t="shared" si="72"/>
        <v>#NAME?</v>
      </c>
    </row>
    <row r="692" spans="1:11" hidden="1">
      <c r="A692" s="351">
        <v>2009</v>
      </c>
      <c r="B692" s="351" t="s">
        <v>8</v>
      </c>
      <c r="C692" s="351" t="s">
        <v>66</v>
      </c>
      <c r="D692" s="351" t="e">
        <f t="shared" si="73"/>
        <v>#NAME?</v>
      </c>
      <c r="E692" s="352">
        <v>28.7346</v>
      </c>
      <c r="F692" s="353">
        <v>1944</v>
      </c>
      <c r="G692" s="351" t="e">
        <f t="shared" si="69"/>
        <v>#NAME?</v>
      </c>
      <c r="H692" s="351" t="e">
        <f t="shared" si="68"/>
        <v>#NAME?</v>
      </c>
      <c r="I692" s="351" t="e">
        <f t="shared" si="70"/>
        <v>#NAME?</v>
      </c>
      <c r="J692" s="351" t="e">
        <f t="shared" si="71"/>
        <v>#NAME?</v>
      </c>
      <c r="K692" s="359" t="e">
        <f t="shared" si="72"/>
        <v>#NAME?</v>
      </c>
    </row>
    <row r="693" spans="1:11" hidden="1">
      <c r="A693" s="355">
        <v>2009</v>
      </c>
      <c r="B693" s="355" t="s">
        <v>8</v>
      </c>
      <c r="C693" s="355" t="s">
        <v>65</v>
      </c>
      <c r="D693" s="355" t="e">
        <f t="shared" si="73"/>
        <v>#NAME?</v>
      </c>
      <c r="E693" s="356">
        <v>2975.5243</v>
      </c>
      <c r="F693" s="357">
        <v>25018.971000000001</v>
      </c>
      <c r="G693" s="355" t="e">
        <f t="shared" si="69"/>
        <v>#NAME?</v>
      </c>
      <c r="H693" s="351" t="e">
        <f t="shared" si="68"/>
        <v>#NAME?</v>
      </c>
      <c r="I693" s="355" t="e">
        <f t="shared" si="70"/>
        <v>#NAME?</v>
      </c>
      <c r="J693" s="355" t="e">
        <f t="shared" si="71"/>
        <v>#NAME?</v>
      </c>
      <c r="K693" s="358" t="e">
        <f t="shared" si="72"/>
        <v>#NAME?</v>
      </c>
    </row>
    <row r="694" spans="1:11" hidden="1">
      <c r="A694" s="351">
        <v>2009</v>
      </c>
      <c r="B694" s="351" t="s">
        <v>8</v>
      </c>
      <c r="C694" s="351" t="s">
        <v>63</v>
      </c>
      <c r="D694" s="351" t="e">
        <f t="shared" si="73"/>
        <v>#NAME?</v>
      </c>
      <c r="E694" s="352">
        <v>38592.763700000003</v>
      </c>
      <c r="F694" s="353">
        <v>101506.65</v>
      </c>
      <c r="G694" s="351" t="e">
        <f t="shared" si="69"/>
        <v>#NAME?</v>
      </c>
      <c r="H694" s="351" t="e">
        <f t="shared" si="68"/>
        <v>#NAME?</v>
      </c>
      <c r="I694" s="351" t="e">
        <f t="shared" si="70"/>
        <v>#NAME?</v>
      </c>
      <c r="J694" s="351" t="e">
        <f t="shared" si="71"/>
        <v>#NAME?</v>
      </c>
      <c r="K694" s="359" t="e">
        <f t="shared" si="72"/>
        <v>#NAME?</v>
      </c>
    </row>
    <row r="695" spans="1:11" hidden="1">
      <c r="A695" s="355">
        <v>2009</v>
      </c>
      <c r="B695" s="355" t="s">
        <v>8</v>
      </c>
      <c r="C695" s="355" t="s">
        <v>82</v>
      </c>
      <c r="D695" s="355" t="e">
        <f t="shared" si="73"/>
        <v>#NAME?</v>
      </c>
      <c r="E695" s="356"/>
      <c r="F695" s="357">
        <v>105856.9</v>
      </c>
      <c r="G695" s="355" t="e">
        <f t="shared" si="69"/>
        <v>#NAME?</v>
      </c>
      <c r="H695" s="351" t="e">
        <f t="shared" si="68"/>
        <v>#NAME?</v>
      </c>
      <c r="I695" s="355" t="e">
        <f t="shared" si="70"/>
        <v>#NAME?</v>
      </c>
      <c r="J695" s="355" t="e">
        <f t="shared" si="71"/>
        <v>#NAME?</v>
      </c>
      <c r="K695" s="358" t="e">
        <f t="shared" si="72"/>
        <v>#NAME?</v>
      </c>
    </row>
    <row r="696" spans="1:11" hidden="1">
      <c r="A696" s="351">
        <v>2009</v>
      </c>
      <c r="B696" s="351" t="s">
        <v>8</v>
      </c>
      <c r="C696" s="351" t="s">
        <v>83</v>
      </c>
      <c r="D696" s="351" t="e">
        <f t="shared" si="73"/>
        <v>#NAME?</v>
      </c>
      <c r="E696" s="352">
        <v>58146.622199999998</v>
      </c>
      <c r="F696" s="353">
        <v>39599.135000000002</v>
      </c>
      <c r="G696" s="351" t="e">
        <f t="shared" si="69"/>
        <v>#NAME?</v>
      </c>
      <c r="H696" s="351" t="e">
        <f t="shared" si="68"/>
        <v>#NAME?</v>
      </c>
      <c r="I696" s="351" t="e">
        <f t="shared" si="70"/>
        <v>#NAME?</v>
      </c>
      <c r="J696" s="351" t="e">
        <f t="shared" si="71"/>
        <v>#NAME?</v>
      </c>
      <c r="K696" s="359" t="e">
        <f t="shared" si="72"/>
        <v>#NAME?</v>
      </c>
    </row>
    <row r="697" spans="1:11" hidden="1">
      <c r="A697" s="355">
        <v>2009</v>
      </c>
      <c r="B697" s="355" t="s">
        <v>8</v>
      </c>
      <c r="C697" s="355" t="s">
        <v>15</v>
      </c>
      <c r="D697" s="355" t="e">
        <f t="shared" si="73"/>
        <v>#NAME?</v>
      </c>
      <c r="E697" s="356">
        <v>2694.9270999999999</v>
      </c>
      <c r="F697" s="357">
        <v>5254.634</v>
      </c>
      <c r="G697" s="355" t="e">
        <f t="shared" si="69"/>
        <v>#NAME?</v>
      </c>
      <c r="H697" s="351" t="e">
        <f t="shared" si="68"/>
        <v>#NAME?</v>
      </c>
      <c r="I697" s="355" t="e">
        <f t="shared" si="70"/>
        <v>#NAME?</v>
      </c>
      <c r="J697" s="355" t="e">
        <f t="shared" si="71"/>
        <v>#NAME?</v>
      </c>
      <c r="K697" s="358" t="e">
        <f t="shared" si="72"/>
        <v>#NAME?</v>
      </c>
    </row>
    <row r="698" spans="1:11" hidden="1">
      <c r="A698" s="351">
        <v>2009</v>
      </c>
      <c r="B698" s="351" t="s">
        <v>8</v>
      </c>
      <c r="C698" s="351" t="s">
        <v>79</v>
      </c>
      <c r="D698" s="351" t="e">
        <f t="shared" si="73"/>
        <v>#NAME?</v>
      </c>
      <c r="E698" s="352">
        <v>124.3856</v>
      </c>
      <c r="F698" s="353">
        <v>664.2</v>
      </c>
      <c r="G698" s="351" t="e">
        <f t="shared" si="69"/>
        <v>#NAME?</v>
      </c>
      <c r="H698" s="351" t="e">
        <f t="shared" si="68"/>
        <v>#NAME?</v>
      </c>
      <c r="I698" s="351" t="e">
        <f t="shared" si="70"/>
        <v>#NAME?</v>
      </c>
      <c r="J698" s="351" t="e">
        <f t="shared" si="71"/>
        <v>#NAME?</v>
      </c>
      <c r="K698" s="359" t="e">
        <f t="shared" si="72"/>
        <v>#NAME?</v>
      </c>
    </row>
    <row r="699" spans="1:11" hidden="1">
      <c r="A699" s="355">
        <v>2009</v>
      </c>
      <c r="B699" s="355" t="s">
        <v>8</v>
      </c>
      <c r="C699" s="355" t="s">
        <v>56</v>
      </c>
      <c r="D699" s="355" t="e">
        <f t="shared" si="73"/>
        <v>#NAME?</v>
      </c>
      <c r="E699" s="356">
        <v>10467.5265</v>
      </c>
      <c r="F699" s="357">
        <v>307590.64600000001</v>
      </c>
      <c r="G699" s="355" t="e">
        <f t="shared" si="69"/>
        <v>#NAME?</v>
      </c>
      <c r="H699" s="351" t="e">
        <f t="shared" si="68"/>
        <v>#NAME?</v>
      </c>
      <c r="I699" s="355" t="e">
        <f t="shared" si="70"/>
        <v>#NAME?</v>
      </c>
      <c r="J699" s="355" t="e">
        <f t="shared" si="71"/>
        <v>#NAME?</v>
      </c>
      <c r="K699" s="358" t="e">
        <f t="shared" si="72"/>
        <v>#NAME?</v>
      </c>
    </row>
    <row r="700" spans="1:11" hidden="1">
      <c r="A700" s="351">
        <v>2009</v>
      </c>
      <c r="B700" s="351" t="s">
        <v>8</v>
      </c>
      <c r="C700" s="351" t="s">
        <v>59</v>
      </c>
      <c r="D700" s="351" t="e">
        <f t="shared" si="73"/>
        <v>#NAME?</v>
      </c>
      <c r="E700" s="352">
        <v>451.80959999999999</v>
      </c>
      <c r="F700" s="353">
        <v>7138.1629999999996</v>
      </c>
      <c r="G700" s="351" t="e">
        <f t="shared" si="69"/>
        <v>#NAME?</v>
      </c>
      <c r="H700" s="351" t="e">
        <f t="shared" si="68"/>
        <v>#NAME?</v>
      </c>
      <c r="I700" s="351" t="e">
        <f t="shared" si="70"/>
        <v>#NAME?</v>
      </c>
      <c r="J700" s="351" t="e">
        <f t="shared" si="71"/>
        <v>#NAME?</v>
      </c>
      <c r="K700" s="359" t="e">
        <f t="shared" si="72"/>
        <v>#NAME?</v>
      </c>
    </row>
    <row r="701" spans="1:11" hidden="1">
      <c r="A701" s="355">
        <v>2009</v>
      </c>
      <c r="B701" s="355" t="s">
        <v>19</v>
      </c>
      <c r="C701" s="355" t="s">
        <v>58</v>
      </c>
      <c r="D701" s="355" t="e">
        <f t="shared" si="73"/>
        <v>#NAME?</v>
      </c>
      <c r="E701" s="356">
        <v>30.811900000000001</v>
      </c>
      <c r="F701" s="357">
        <v>476.95400000000001</v>
      </c>
      <c r="G701" s="355" t="e">
        <f t="shared" si="69"/>
        <v>#NAME?</v>
      </c>
      <c r="H701" s="351" t="e">
        <f t="shared" si="68"/>
        <v>#NAME?</v>
      </c>
      <c r="I701" s="355" t="e">
        <f t="shared" si="70"/>
        <v>#NAME?</v>
      </c>
      <c r="J701" s="355" t="e">
        <f t="shared" si="71"/>
        <v>#NAME?</v>
      </c>
      <c r="K701" s="358" t="e">
        <f t="shared" si="72"/>
        <v>#NAME?</v>
      </c>
    </row>
    <row r="702" spans="1:11" hidden="1">
      <c r="A702" s="351">
        <v>2009</v>
      </c>
      <c r="B702" s="351" t="s">
        <v>19</v>
      </c>
      <c r="C702" s="351" t="s">
        <v>65</v>
      </c>
      <c r="D702" s="351" t="e">
        <f t="shared" si="73"/>
        <v>#NAME?</v>
      </c>
      <c r="E702" s="352">
        <v>1940.26</v>
      </c>
      <c r="F702" s="353">
        <v>14481.102999999999</v>
      </c>
      <c r="G702" s="351" t="e">
        <f t="shared" si="69"/>
        <v>#NAME?</v>
      </c>
      <c r="H702" s="351" t="e">
        <f t="shared" si="68"/>
        <v>#NAME?</v>
      </c>
      <c r="I702" s="351" t="e">
        <f t="shared" si="70"/>
        <v>#NAME?</v>
      </c>
      <c r="J702" s="351" t="e">
        <f t="shared" si="71"/>
        <v>#NAME?</v>
      </c>
      <c r="K702" s="359" t="e">
        <f t="shared" si="72"/>
        <v>#NAME?</v>
      </c>
    </row>
    <row r="703" spans="1:11" hidden="1">
      <c r="A703" s="355">
        <v>2009</v>
      </c>
      <c r="B703" s="355" t="s">
        <v>19</v>
      </c>
      <c r="C703" s="355" t="s">
        <v>63</v>
      </c>
      <c r="D703" s="355" t="e">
        <f t="shared" si="73"/>
        <v>#NAME?</v>
      </c>
      <c r="E703" s="356">
        <v>29454.138599999998</v>
      </c>
      <c r="F703" s="357">
        <v>91542.88</v>
      </c>
      <c r="G703" s="355" t="e">
        <f t="shared" si="69"/>
        <v>#NAME?</v>
      </c>
      <c r="H703" s="351" t="e">
        <f t="shared" si="68"/>
        <v>#NAME?</v>
      </c>
      <c r="I703" s="355" t="e">
        <f t="shared" si="70"/>
        <v>#NAME?</v>
      </c>
      <c r="J703" s="355" t="e">
        <f t="shared" si="71"/>
        <v>#NAME?</v>
      </c>
      <c r="K703" s="358" t="e">
        <f t="shared" si="72"/>
        <v>#NAME?</v>
      </c>
    </row>
    <row r="704" spans="1:11" hidden="1">
      <c r="A704" s="351">
        <v>2009</v>
      </c>
      <c r="B704" s="351" t="s">
        <v>19</v>
      </c>
      <c r="C704" s="351" t="s">
        <v>82</v>
      </c>
      <c r="D704" s="351" t="e">
        <f t="shared" si="73"/>
        <v>#NAME?</v>
      </c>
      <c r="E704" s="352"/>
      <c r="F704" s="353">
        <v>102842.318</v>
      </c>
      <c r="G704" s="351" t="e">
        <f t="shared" si="69"/>
        <v>#NAME?</v>
      </c>
      <c r="H704" s="351" t="e">
        <f t="shared" si="68"/>
        <v>#NAME?</v>
      </c>
      <c r="I704" s="351" t="e">
        <f t="shared" si="70"/>
        <v>#NAME?</v>
      </c>
      <c r="J704" s="351" t="e">
        <f t="shared" si="71"/>
        <v>#NAME?</v>
      </c>
      <c r="K704" s="359" t="e">
        <f t="shared" si="72"/>
        <v>#NAME?</v>
      </c>
    </row>
    <row r="705" spans="1:11" hidden="1">
      <c r="A705" s="355">
        <v>2009</v>
      </c>
      <c r="B705" s="355" t="s">
        <v>19</v>
      </c>
      <c r="C705" s="355" t="s">
        <v>83</v>
      </c>
      <c r="D705" s="355" t="e">
        <f t="shared" si="73"/>
        <v>#NAME?</v>
      </c>
      <c r="E705" s="356">
        <v>49646.5726</v>
      </c>
      <c r="F705" s="357">
        <v>34495.016000000003</v>
      </c>
      <c r="G705" s="355" t="e">
        <f t="shared" si="69"/>
        <v>#NAME?</v>
      </c>
      <c r="H705" s="351" t="e">
        <f t="shared" si="68"/>
        <v>#NAME?</v>
      </c>
      <c r="I705" s="355" t="e">
        <f t="shared" si="70"/>
        <v>#NAME?</v>
      </c>
      <c r="J705" s="355" t="e">
        <f t="shared" si="71"/>
        <v>#NAME?</v>
      </c>
      <c r="K705" s="358" t="e">
        <f t="shared" si="72"/>
        <v>#NAME?</v>
      </c>
    </row>
    <row r="706" spans="1:11" hidden="1">
      <c r="A706" s="351">
        <v>2009</v>
      </c>
      <c r="B706" s="351" t="s">
        <v>19</v>
      </c>
      <c r="C706" s="351" t="s">
        <v>15</v>
      </c>
      <c r="D706" s="351" t="e">
        <f t="shared" si="73"/>
        <v>#NAME?</v>
      </c>
      <c r="E706" s="352">
        <v>3182.9679999999998</v>
      </c>
      <c r="F706" s="353">
        <v>6363.1880000000001</v>
      </c>
      <c r="G706" s="351" t="e">
        <f t="shared" si="69"/>
        <v>#NAME?</v>
      </c>
      <c r="H706" s="351" t="e">
        <f t="shared" ref="H706:H769" si="74">CONCATENATE(A706,B706,G706)</f>
        <v>#NAME?</v>
      </c>
      <c r="I706" s="351" t="e">
        <f t="shared" si="70"/>
        <v>#NAME?</v>
      </c>
      <c r="J706" s="351" t="e">
        <f t="shared" si="71"/>
        <v>#NAME?</v>
      </c>
      <c r="K706" s="359" t="e">
        <f t="shared" si="72"/>
        <v>#NAME?</v>
      </c>
    </row>
    <row r="707" spans="1:11" hidden="1">
      <c r="A707" s="355">
        <v>2009</v>
      </c>
      <c r="B707" s="355" t="s">
        <v>19</v>
      </c>
      <c r="C707" s="355" t="s">
        <v>79</v>
      </c>
      <c r="D707" s="355" t="e">
        <f t="shared" si="73"/>
        <v>#NAME?</v>
      </c>
      <c r="E707" s="356">
        <v>116.3908</v>
      </c>
      <c r="F707" s="357">
        <v>640.22900000000004</v>
      </c>
      <c r="G707" s="355" t="e">
        <f t="shared" si="69"/>
        <v>#NAME?</v>
      </c>
      <c r="H707" s="351" t="e">
        <f t="shared" si="74"/>
        <v>#NAME?</v>
      </c>
      <c r="I707" s="355" t="e">
        <f t="shared" si="70"/>
        <v>#NAME?</v>
      </c>
      <c r="J707" s="355" t="e">
        <f t="shared" si="71"/>
        <v>#NAME?</v>
      </c>
      <c r="K707" s="358" t="e">
        <f t="shared" si="72"/>
        <v>#NAME?</v>
      </c>
    </row>
    <row r="708" spans="1:11" hidden="1">
      <c r="A708" s="351">
        <v>2009</v>
      </c>
      <c r="B708" s="351" t="s">
        <v>19</v>
      </c>
      <c r="C708" s="351" t="s">
        <v>56</v>
      </c>
      <c r="D708" s="351" t="e">
        <f t="shared" si="73"/>
        <v>#NAME?</v>
      </c>
      <c r="E708" s="352">
        <v>9565.9195</v>
      </c>
      <c r="F708" s="353">
        <v>307740.598</v>
      </c>
      <c r="G708" s="351" t="e">
        <f t="shared" si="69"/>
        <v>#NAME?</v>
      </c>
      <c r="H708" s="351" t="e">
        <f t="shared" si="74"/>
        <v>#NAME?</v>
      </c>
      <c r="I708" s="351" t="e">
        <f t="shared" si="70"/>
        <v>#NAME?</v>
      </c>
      <c r="J708" s="351" t="e">
        <f t="shared" si="71"/>
        <v>#NAME?</v>
      </c>
      <c r="K708" s="359" t="e">
        <f t="shared" si="72"/>
        <v>#NAME?</v>
      </c>
    </row>
    <row r="709" spans="1:11" hidden="1">
      <c r="A709" s="355">
        <v>2009</v>
      </c>
      <c r="B709" s="355" t="s">
        <v>19</v>
      </c>
      <c r="C709" s="355" t="s">
        <v>59</v>
      </c>
      <c r="D709" s="355" t="e">
        <f t="shared" si="73"/>
        <v>#NAME?</v>
      </c>
      <c r="E709" s="356">
        <v>395.97649999999999</v>
      </c>
      <c r="F709" s="357">
        <v>6273.28</v>
      </c>
      <c r="G709" s="355" t="e">
        <f t="shared" si="69"/>
        <v>#NAME?</v>
      </c>
      <c r="H709" s="351" t="e">
        <f t="shared" si="74"/>
        <v>#NAME?</v>
      </c>
      <c r="I709" s="355" t="e">
        <f t="shared" si="70"/>
        <v>#NAME?</v>
      </c>
      <c r="J709" s="355" t="e">
        <f t="shared" si="71"/>
        <v>#NAME?</v>
      </c>
      <c r="K709" s="358" t="e">
        <f t="shared" si="72"/>
        <v>#NAME?</v>
      </c>
    </row>
    <row r="710" spans="1:11" hidden="1">
      <c r="A710" s="351">
        <v>2009</v>
      </c>
      <c r="B710" s="351" t="s">
        <v>20</v>
      </c>
      <c r="C710" s="351" t="s">
        <v>58</v>
      </c>
      <c r="D710" s="351" t="e">
        <f t="shared" si="73"/>
        <v>#NAME?</v>
      </c>
      <c r="E710" s="352">
        <v>14.8375</v>
      </c>
      <c r="F710" s="353">
        <v>227.768</v>
      </c>
      <c r="G710" s="351" t="e">
        <f t="shared" si="69"/>
        <v>#NAME?</v>
      </c>
      <c r="H710" s="351" t="e">
        <f t="shared" si="74"/>
        <v>#NAME?</v>
      </c>
      <c r="I710" s="351" t="e">
        <f t="shared" si="70"/>
        <v>#NAME?</v>
      </c>
      <c r="J710" s="351" t="e">
        <f t="shared" si="71"/>
        <v>#NAME?</v>
      </c>
      <c r="K710" s="359" t="e">
        <f t="shared" si="72"/>
        <v>#NAME?</v>
      </c>
    </row>
    <row r="711" spans="1:11" hidden="1">
      <c r="A711" s="355">
        <v>2009</v>
      </c>
      <c r="B711" s="355" t="s">
        <v>20</v>
      </c>
      <c r="C711" s="355" t="s">
        <v>65</v>
      </c>
      <c r="D711" s="355" t="e">
        <f t="shared" si="73"/>
        <v>#NAME?</v>
      </c>
      <c r="E711" s="356">
        <v>3223.1471000000001</v>
      </c>
      <c r="F711" s="357">
        <v>25905.311000000002</v>
      </c>
      <c r="G711" s="355" t="e">
        <f t="shared" si="69"/>
        <v>#NAME?</v>
      </c>
      <c r="H711" s="351" t="e">
        <f t="shared" si="74"/>
        <v>#NAME?</v>
      </c>
      <c r="I711" s="355" t="e">
        <f t="shared" si="70"/>
        <v>#NAME?</v>
      </c>
      <c r="J711" s="355" t="e">
        <f t="shared" si="71"/>
        <v>#NAME?</v>
      </c>
      <c r="K711" s="358" t="e">
        <f t="shared" si="72"/>
        <v>#NAME?</v>
      </c>
    </row>
    <row r="712" spans="1:11" hidden="1">
      <c r="A712" s="351">
        <v>2009</v>
      </c>
      <c r="B712" s="351" t="s">
        <v>20</v>
      </c>
      <c r="C712" s="351" t="s">
        <v>63</v>
      </c>
      <c r="D712" s="351" t="e">
        <f t="shared" si="73"/>
        <v>#NAME?</v>
      </c>
      <c r="E712" s="352">
        <v>20246.440999999999</v>
      </c>
      <c r="F712" s="353">
        <v>71087.8</v>
      </c>
      <c r="G712" s="351" t="e">
        <f t="shared" si="69"/>
        <v>#NAME?</v>
      </c>
      <c r="H712" s="351" t="e">
        <f t="shared" si="74"/>
        <v>#NAME?</v>
      </c>
      <c r="I712" s="351" t="e">
        <f t="shared" si="70"/>
        <v>#NAME?</v>
      </c>
      <c r="J712" s="351" t="e">
        <f t="shared" si="71"/>
        <v>#NAME?</v>
      </c>
      <c r="K712" s="359" t="e">
        <f t="shared" si="72"/>
        <v>#NAME?</v>
      </c>
    </row>
    <row r="713" spans="1:11" hidden="1">
      <c r="A713" s="355">
        <v>2009</v>
      </c>
      <c r="B713" s="355" t="s">
        <v>20</v>
      </c>
      <c r="C713" s="355" t="s">
        <v>82</v>
      </c>
      <c r="D713" s="355" t="e">
        <f t="shared" si="73"/>
        <v>#NAME?</v>
      </c>
      <c r="E713" s="356"/>
      <c r="F713" s="357">
        <v>94461.411999999997</v>
      </c>
      <c r="G713" s="355" t="e">
        <f t="shared" si="69"/>
        <v>#NAME?</v>
      </c>
      <c r="H713" s="351" t="e">
        <f t="shared" si="74"/>
        <v>#NAME?</v>
      </c>
      <c r="I713" s="355" t="e">
        <f t="shared" si="70"/>
        <v>#NAME?</v>
      </c>
      <c r="J713" s="355" t="e">
        <f t="shared" si="71"/>
        <v>#NAME?</v>
      </c>
      <c r="K713" s="358" t="e">
        <f t="shared" si="72"/>
        <v>#NAME?</v>
      </c>
    </row>
    <row r="714" spans="1:11" hidden="1">
      <c r="A714" s="351">
        <v>2009</v>
      </c>
      <c r="B714" s="351" t="s">
        <v>20</v>
      </c>
      <c r="C714" s="351" t="s">
        <v>83</v>
      </c>
      <c r="D714" s="351" t="e">
        <f t="shared" si="73"/>
        <v>#NAME?</v>
      </c>
      <c r="E714" s="352">
        <v>35465.195299999999</v>
      </c>
      <c r="F714" s="353">
        <v>18522.878000000001</v>
      </c>
      <c r="G714" s="351" t="e">
        <f t="shared" si="69"/>
        <v>#NAME?</v>
      </c>
      <c r="H714" s="351" t="e">
        <f t="shared" si="74"/>
        <v>#NAME?</v>
      </c>
      <c r="I714" s="351" t="e">
        <f t="shared" si="70"/>
        <v>#NAME?</v>
      </c>
      <c r="J714" s="351" t="e">
        <f t="shared" si="71"/>
        <v>#NAME?</v>
      </c>
      <c r="K714" s="359" t="e">
        <f t="shared" si="72"/>
        <v>#NAME?</v>
      </c>
    </row>
    <row r="715" spans="1:11" hidden="1">
      <c r="A715" s="355">
        <v>2009</v>
      </c>
      <c r="B715" s="355" t="s">
        <v>20</v>
      </c>
      <c r="C715" s="355" t="s">
        <v>15</v>
      </c>
      <c r="D715" s="355" t="e">
        <f t="shared" si="73"/>
        <v>#NAME?</v>
      </c>
      <c r="E715" s="356">
        <v>2612.9803000000002</v>
      </c>
      <c r="F715" s="357">
        <v>6610.54</v>
      </c>
      <c r="G715" s="355" t="e">
        <f t="shared" si="69"/>
        <v>#NAME?</v>
      </c>
      <c r="H715" s="351" t="e">
        <f t="shared" si="74"/>
        <v>#NAME?</v>
      </c>
      <c r="I715" s="355" t="e">
        <f t="shared" si="70"/>
        <v>#NAME?</v>
      </c>
      <c r="J715" s="355" t="e">
        <f t="shared" si="71"/>
        <v>#NAME?</v>
      </c>
      <c r="K715" s="358" t="e">
        <f t="shared" si="72"/>
        <v>#NAME?</v>
      </c>
    </row>
    <row r="716" spans="1:11" hidden="1">
      <c r="A716" s="351">
        <v>2009</v>
      </c>
      <c r="B716" s="351" t="s">
        <v>20</v>
      </c>
      <c r="C716" s="351" t="s">
        <v>79</v>
      </c>
      <c r="D716" s="351" t="e">
        <f t="shared" si="73"/>
        <v>#NAME?</v>
      </c>
      <c r="E716" s="352">
        <v>97.348299999999995</v>
      </c>
      <c r="F716" s="353">
        <v>585.79999999999995</v>
      </c>
      <c r="G716" s="351" t="e">
        <f t="shared" si="69"/>
        <v>#NAME?</v>
      </c>
      <c r="H716" s="351" t="e">
        <f t="shared" si="74"/>
        <v>#NAME?</v>
      </c>
      <c r="I716" s="351" t="e">
        <f t="shared" si="70"/>
        <v>#NAME?</v>
      </c>
      <c r="J716" s="351" t="e">
        <f t="shared" si="71"/>
        <v>#NAME?</v>
      </c>
      <c r="K716" s="359" t="e">
        <f t="shared" si="72"/>
        <v>#NAME?</v>
      </c>
    </row>
    <row r="717" spans="1:11" hidden="1">
      <c r="A717" s="355">
        <v>2009</v>
      </c>
      <c r="B717" s="355" t="s">
        <v>20</v>
      </c>
      <c r="C717" s="355" t="s">
        <v>56</v>
      </c>
      <c r="D717" s="355" t="e">
        <f t="shared" si="73"/>
        <v>#NAME?</v>
      </c>
      <c r="E717" s="356">
        <v>9104.7062999999998</v>
      </c>
      <c r="F717" s="357">
        <v>320109.103</v>
      </c>
      <c r="G717" s="355" t="e">
        <f t="shared" si="69"/>
        <v>#NAME?</v>
      </c>
      <c r="H717" s="351" t="e">
        <f t="shared" si="74"/>
        <v>#NAME?</v>
      </c>
      <c r="I717" s="355" t="e">
        <f t="shared" si="70"/>
        <v>#NAME?</v>
      </c>
      <c r="J717" s="355" t="e">
        <f t="shared" si="71"/>
        <v>#NAME?</v>
      </c>
      <c r="K717" s="358" t="e">
        <f t="shared" si="72"/>
        <v>#NAME?</v>
      </c>
    </row>
    <row r="718" spans="1:11" hidden="1">
      <c r="A718" s="351">
        <v>2009</v>
      </c>
      <c r="B718" s="351" t="s">
        <v>20</v>
      </c>
      <c r="C718" s="351" t="s">
        <v>59</v>
      </c>
      <c r="D718" s="351" t="e">
        <f t="shared" si="73"/>
        <v>#NAME?</v>
      </c>
      <c r="E718" s="352">
        <v>506.6386</v>
      </c>
      <c r="F718" s="353">
        <v>7486.6409999999996</v>
      </c>
      <c r="G718" s="351" t="e">
        <f t="shared" si="69"/>
        <v>#NAME?</v>
      </c>
      <c r="H718" s="351" t="e">
        <f t="shared" si="74"/>
        <v>#NAME?</v>
      </c>
      <c r="I718" s="351" t="e">
        <f t="shared" si="70"/>
        <v>#NAME?</v>
      </c>
      <c r="J718" s="351" t="e">
        <f t="shared" si="71"/>
        <v>#NAME?</v>
      </c>
      <c r="K718" s="359" t="e">
        <f t="shared" si="72"/>
        <v>#NAME?</v>
      </c>
    </row>
    <row r="719" spans="1:11" hidden="1">
      <c r="A719" s="355">
        <v>2008</v>
      </c>
      <c r="B719" s="355" t="s">
        <v>21</v>
      </c>
      <c r="C719" s="355" t="s">
        <v>58</v>
      </c>
      <c r="D719" s="355" t="e">
        <f t="shared" si="73"/>
        <v>#NAME?</v>
      </c>
      <c r="E719" s="356">
        <v>11.243399999999999</v>
      </c>
      <c r="F719" s="357">
        <v>184.96700000000001</v>
      </c>
      <c r="G719" s="355" t="e">
        <f t="shared" si="69"/>
        <v>#NAME?</v>
      </c>
      <c r="H719" s="351" t="e">
        <f t="shared" si="74"/>
        <v>#NAME?</v>
      </c>
      <c r="I719" s="355" t="e">
        <f t="shared" si="70"/>
        <v>#NAME?</v>
      </c>
      <c r="J719" s="355" t="e">
        <f t="shared" si="71"/>
        <v>#NAME?</v>
      </c>
      <c r="K719" s="358" t="e">
        <f t="shared" si="72"/>
        <v>#NAME?</v>
      </c>
    </row>
    <row r="720" spans="1:11" hidden="1">
      <c r="A720" s="351">
        <v>2008</v>
      </c>
      <c r="B720" s="351" t="s">
        <v>21</v>
      </c>
      <c r="C720" s="351" t="s">
        <v>65</v>
      </c>
      <c r="D720" s="351" t="e">
        <f t="shared" si="73"/>
        <v>#NAME?</v>
      </c>
      <c r="E720" s="352">
        <v>2502.2858000000001</v>
      </c>
      <c r="F720" s="353">
        <v>20498.37</v>
      </c>
      <c r="G720" s="351" t="e">
        <f t="shared" si="69"/>
        <v>#NAME?</v>
      </c>
      <c r="H720" s="351" t="e">
        <f t="shared" si="74"/>
        <v>#NAME?</v>
      </c>
      <c r="I720" s="351" t="e">
        <f t="shared" si="70"/>
        <v>#NAME?</v>
      </c>
      <c r="J720" s="351" t="e">
        <f t="shared" si="71"/>
        <v>#NAME?</v>
      </c>
      <c r="K720" s="359" t="e">
        <f t="shared" si="72"/>
        <v>#NAME?</v>
      </c>
    </row>
    <row r="721" spans="1:11" hidden="1">
      <c r="A721" s="355">
        <v>2008</v>
      </c>
      <c r="B721" s="355" t="s">
        <v>21</v>
      </c>
      <c r="C721" s="355" t="s">
        <v>63</v>
      </c>
      <c r="D721" s="355" t="e">
        <f t="shared" si="73"/>
        <v>#NAME?</v>
      </c>
      <c r="E721" s="356">
        <v>32748.0334</v>
      </c>
      <c r="F721" s="357">
        <v>85134.13</v>
      </c>
      <c r="G721" s="355" t="e">
        <f t="shared" si="69"/>
        <v>#NAME?</v>
      </c>
      <c r="H721" s="351" t="e">
        <f t="shared" si="74"/>
        <v>#NAME?</v>
      </c>
      <c r="I721" s="355" t="e">
        <f t="shared" si="70"/>
        <v>#NAME?</v>
      </c>
      <c r="J721" s="355" t="e">
        <f t="shared" si="71"/>
        <v>#NAME?</v>
      </c>
      <c r="K721" s="358" t="e">
        <f t="shared" si="72"/>
        <v>#NAME?</v>
      </c>
    </row>
    <row r="722" spans="1:11" hidden="1">
      <c r="A722" s="351">
        <v>2008</v>
      </c>
      <c r="B722" s="351" t="s">
        <v>21</v>
      </c>
      <c r="C722" s="351" t="s">
        <v>82</v>
      </c>
      <c r="D722" s="351" t="e">
        <f t="shared" si="73"/>
        <v>#NAME?</v>
      </c>
      <c r="E722" s="352"/>
      <c r="F722" s="353">
        <v>55409.114000000001</v>
      </c>
      <c r="G722" s="351" t="e">
        <f t="shared" si="69"/>
        <v>#NAME?</v>
      </c>
      <c r="H722" s="351" t="e">
        <f t="shared" si="74"/>
        <v>#NAME?</v>
      </c>
      <c r="I722" s="351" t="e">
        <f t="shared" si="70"/>
        <v>#NAME?</v>
      </c>
      <c r="J722" s="351" t="e">
        <f t="shared" si="71"/>
        <v>#NAME?</v>
      </c>
      <c r="K722" s="359" t="e">
        <f t="shared" si="72"/>
        <v>#NAME?</v>
      </c>
    </row>
    <row r="723" spans="1:11" hidden="1">
      <c r="A723" s="355">
        <v>2008</v>
      </c>
      <c r="B723" s="355" t="s">
        <v>21</v>
      </c>
      <c r="C723" s="355" t="s">
        <v>83</v>
      </c>
      <c r="D723" s="355" t="e">
        <f t="shared" si="73"/>
        <v>#NAME?</v>
      </c>
      <c r="E723" s="356">
        <v>43193.953399999999</v>
      </c>
      <c r="F723" s="357">
        <v>34338.779000000002</v>
      </c>
      <c r="G723" s="355" t="e">
        <f t="shared" si="69"/>
        <v>#NAME?</v>
      </c>
      <c r="H723" s="351" t="e">
        <f t="shared" si="74"/>
        <v>#NAME?</v>
      </c>
      <c r="I723" s="355" t="e">
        <f t="shared" si="70"/>
        <v>#NAME?</v>
      </c>
      <c r="J723" s="355" t="e">
        <f t="shared" si="71"/>
        <v>#NAME?</v>
      </c>
      <c r="K723" s="358" t="e">
        <f t="shared" si="72"/>
        <v>#NAME?</v>
      </c>
    </row>
    <row r="724" spans="1:11" hidden="1">
      <c r="A724" s="351">
        <v>2008</v>
      </c>
      <c r="B724" s="351" t="s">
        <v>21</v>
      </c>
      <c r="C724" s="351" t="s">
        <v>15</v>
      </c>
      <c r="D724" s="351" t="e">
        <f t="shared" si="73"/>
        <v>#NAME?</v>
      </c>
      <c r="E724" s="352">
        <v>3878.6792</v>
      </c>
      <c r="F724" s="353">
        <v>7079.0720000000001</v>
      </c>
      <c r="G724" s="351" t="e">
        <f t="shared" si="69"/>
        <v>#NAME?</v>
      </c>
      <c r="H724" s="351" t="e">
        <f t="shared" si="74"/>
        <v>#NAME?</v>
      </c>
      <c r="I724" s="351" t="e">
        <f t="shared" si="70"/>
        <v>#NAME?</v>
      </c>
      <c r="J724" s="351" t="e">
        <f t="shared" si="71"/>
        <v>#NAME?</v>
      </c>
      <c r="K724" s="359" t="e">
        <f t="shared" si="72"/>
        <v>#NAME?</v>
      </c>
    </row>
    <row r="725" spans="1:11" hidden="1">
      <c r="A725" s="355">
        <v>2008</v>
      </c>
      <c r="B725" s="355" t="s">
        <v>21</v>
      </c>
      <c r="C725" s="355" t="s">
        <v>79</v>
      </c>
      <c r="D725" s="355" t="e">
        <f t="shared" si="73"/>
        <v>#NAME?</v>
      </c>
      <c r="E725" s="356">
        <v>92.227699999999999</v>
      </c>
      <c r="F725" s="357">
        <v>587.4</v>
      </c>
      <c r="G725" s="355" t="e">
        <f t="shared" si="69"/>
        <v>#NAME?</v>
      </c>
      <c r="H725" s="351" t="e">
        <f t="shared" si="74"/>
        <v>#NAME?</v>
      </c>
      <c r="I725" s="355" t="e">
        <f t="shared" si="70"/>
        <v>#NAME?</v>
      </c>
      <c r="J725" s="355" t="e">
        <f t="shared" si="71"/>
        <v>#NAME?</v>
      </c>
      <c r="K725" s="358" t="e">
        <f t="shared" si="72"/>
        <v>#NAME?</v>
      </c>
    </row>
    <row r="726" spans="1:11" hidden="1">
      <c r="A726" s="351">
        <v>2008</v>
      </c>
      <c r="B726" s="351" t="s">
        <v>21</v>
      </c>
      <c r="C726" s="351" t="s">
        <v>56</v>
      </c>
      <c r="D726" s="351" t="e">
        <f t="shared" si="73"/>
        <v>#NAME?</v>
      </c>
      <c r="E726" s="352">
        <v>7301.6099000000004</v>
      </c>
      <c r="F726" s="353">
        <v>328856.90500000003</v>
      </c>
      <c r="G726" s="351" t="e">
        <f t="shared" si="69"/>
        <v>#NAME?</v>
      </c>
      <c r="H726" s="351" t="e">
        <f t="shared" si="74"/>
        <v>#NAME?</v>
      </c>
      <c r="I726" s="351" t="e">
        <f t="shared" si="70"/>
        <v>#NAME?</v>
      </c>
      <c r="J726" s="351" t="e">
        <f t="shared" si="71"/>
        <v>#NAME?</v>
      </c>
      <c r="K726" s="359" t="e">
        <f t="shared" si="72"/>
        <v>#NAME?</v>
      </c>
    </row>
    <row r="727" spans="1:11" hidden="1">
      <c r="A727" s="355">
        <v>2008</v>
      </c>
      <c r="B727" s="355" t="s">
        <v>21</v>
      </c>
      <c r="C727" s="355" t="s">
        <v>59</v>
      </c>
      <c r="D727" s="355" t="e">
        <f t="shared" si="73"/>
        <v>#NAME?</v>
      </c>
      <c r="E727" s="356">
        <v>448.54430000000002</v>
      </c>
      <c r="F727" s="357">
        <v>7378.7079999999996</v>
      </c>
      <c r="G727" s="355" t="e">
        <f t="shared" si="69"/>
        <v>#NAME?</v>
      </c>
      <c r="H727" s="351" t="e">
        <f t="shared" si="74"/>
        <v>#NAME?</v>
      </c>
      <c r="I727" s="355" t="e">
        <f t="shared" si="70"/>
        <v>#NAME?</v>
      </c>
      <c r="J727" s="355" t="e">
        <f t="shared" si="71"/>
        <v>#NAME?</v>
      </c>
      <c r="K727" s="358" t="e">
        <f t="shared" si="72"/>
        <v>#NAME?</v>
      </c>
    </row>
    <row r="728" spans="1:11" hidden="1">
      <c r="A728" s="351">
        <v>2008</v>
      </c>
      <c r="B728" s="351" t="s">
        <v>8</v>
      </c>
      <c r="C728" s="351" t="s">
        <v>58</v>
      </c>
      <c r="D728" s="351" t="e">
        <f t="shared" si="73"/>
        <v>#NAME?</v>
      </c>
      <c r="E728" s="352">
        <v>9</v>
      </c>
      <c r="F728" s="353">
        <v>137</v>
      </c>
      <c r="G728" s="351" t="e">
        <f t="shared" si="69"/>
        <v>#NAME?</v>
      </c>
      <c r="H728" s="351" t="e">
        <f t="shared" si="74"/>
        <v>#NAME?</v>
      </c>
      <c r="I728" s="351" t="e">
        <f t="shared" si="70"/>
        <v>#NAME?</v>
      </c>
      <c r="J728" s="351" t="e">
        <f t="shared" si="71"/>
        <v>#NAME?</v>
      </c>
      <c r="K728" s="359" t="e">
        <f t="shared" si="72"/>
        <v>#NAME?</v>
      </c>
    </row>
    <row r="729" spans="1:11" hidden="1">
      <c r="A729" s="355">
        <v>2008</v>
      </c>
      <c r="B729" s="355" t="s">
        <v>8</v>
      </c>
      <c r="C729" s="355" t="s">
        <v>65</v>
      </c>
      <c r="D729" s="355" t="e">
        <f t="shared" si="73"/>
        <v>#NAME?</v>
      </c>
      <c r="E729" s="356">
        <v>2017</v>
      </c>
      <c r="F729" s="357">
        <v>19996</v>
      </c>
      <c r="G729" s="355" t="e">
        <f t="shared" si="69"/>
        <v>#NAME?</v>
      </c>
      <c r="H729" s="351" t="e">
        <f t="shared" si="74"/>
        <v>#NAME?</v>
      </c>
      <c r="I729" s="355" t="e">
        <f t="shared" si="70"/>
        <v>#NAME?</v>
      </c>
      <c r="J729" s="355" t="e">
        <f t="shared" si="71"/>
        <v>#NAME?</v>
      </c>
      <c r="K729" s="358" t="e">
        <f t="shared" si="72"/>
        <v>#NAME?</v>
      </c>
    </row>
    <row r="730" spans="1:11" hidden="1">
      <c r="A730" s="351">
        <v>2008</v>
      </c>
      <c r="B730" s="351" t="s">
        <v>8</v>
      </c>
      <c r="C730" s="351" t="s">
        <v>63</v>
      </c>
      <c r="D730" s="351" t="e">
        <f t="shared" si="73"/>
        <v>#NAME?</v>
      </c>
      <c r="E730" s="352">
        <v>16751.84734</v>
      </c>
      <c r="F730" s="353">
        <v>32076.561000000002</v>
      </c>
      <c r="G730" s="351" t="e">
        <f t="shared" si="69"/>
        <v>#NAME?</v>
      </c>
      <c r="H730" s="351" t="e">
        <f t="shared" si="74"/>
        <v>#NAME?</v>
      </c>
      <c r="I730" s="351" t="e">
        <f t="shared" si="70"/>
        <v>#NAME?</v>
      </c>
      <c r="J730" s="351" t="e">
        <f t="shared" si="71"/>
        <v>#NAME?</v>
      </c>
      <c r="K730" s="359" t="e">
        <f t="shared" si="72"/>
        <v>#NAME?</v>
      </c>
    </row>
    <row r="731" spans="1:11" hidden="1">
      <c r="A731" s="355">
        <v>2008</v>
      </c>
      <c r="B731" s="355" t="s">
        <v>8</v>
      </c>
      <c r="C731" s="355" t="s">
        <v>82</v>
      </c>
      <c r="D731" s="355" t="e">
        <f t="shared" si="73"/>
        <v>#NAME?</v>
      </c>
      <c r="E731" s="356"/>
      <c r="F731" s="357">
        <v>62289.788</v>
      </c>
      <c r="G731" s="355" t="e">
        <f t="shared" si="69"/>
        <v>#NAME?</v>
      </c>
      <c r="H731" s="351" t="e">
        <f t="shared" si="74"/>
        <v>#NAME?</v>
      </c>
      <c r="I731" s="355" t="e">
        <f t="shared" si="70"/>
        <v>#NAME?</v>
      </c>
      <c r="J731" s="355" t="e">
        <f t="shared" si="71"/>
        <v>#NAME?</v>
      </c>
      <c r="K731" s="358" t="e">
        <f t="shared" si="72"/>
        <v>#NAME?</v>
      </c>
    </row>
    <row r="732" spans="1:11" hidden="1">
      <c r="A732" s="351">
        <v>2008</v>
      </c>
      <c r="B732" s="351" t="s">
        <v>8</v>
      </c>
      <c r="C732" s="351" t="s">
        <v>83</v>
      </c>
      <c r="D732" s="351" t="e">
        <f t="shared" si="73"/>
        <v>#NAME?</v>
      </c>
      <c r="E732" s="352">
        <v>90354</v>
      </c>
      <c r="F732" s="353">
        <v>38581.78</v>
      </c>
      <c r="G732" s="351" t="e">
        <f t="shared" si="69"/>
        <v>#NAME?</v>
      </c>
      <c r="H732" s="351" t="e">
        <f t="shared" si="74"/>
        <v>#NAME?</v>
      </c>
      <c r="I732" s="351" t="e">
        <f t="shared" si="70"/>
        <v>#NAME?</v>
      </c>
      <c r="J732" s="351" t="e">
        <f t="shared" si="71"/>
        <v>#NAME?</v>
      </c>
      <c r="K732" s="359" t="e">
        <f t="shared" si="72"/>
        <v>#NAME?</v>
      </c>
    </row>
    <row r="733" spans="1:11" hidden="1">
      <c r="A733" s="355">
        <v>2008</v>
      </c>
      <c r="B733" s="355" t="s">
        <v>8</v>
      </c>
      <c r="C733" s="355" t="s">
        <v>15</v>
      </c>
      <c r="D733" s="355" t="e">
        <f t="shared" si="73"/>
        <v>#NAME?</v>
      </c>
      <c r="E733" s="356">
        <v>4457</v>
      </c>
      <c r="F733" s="357">
        <v>6505</v>
      </c>
      <c r="G733" s="355" t="e">
        <f t="shared" si="69"/>
        <v>#NAME?</v>
      </c>
      <c r="H733" s="351" t="e">
        <f t="shared" si="74"/>
        <v>#NAME?</v>
      </c>
      <c r="I733" s="355" t="e">
        <f t="shared" si="70"/>
        <v>#NAME?</v>
      </c>
      <c r="J733" s="355" t="e">
        <f t="shared" si="71"/>
        <v>#NAME?</v>
      </c>
      <c r="K733" s="358" t="e">
        <f t="shared" si="72"/>
        <v>#NAME?</v>
      </c>
    </row>
    <row r="734" spans="1:11" hidden="1">
      <c r="A734" s="351">
        <v>2008</v>
      </c>
      <c r="B734" s="351" t="s">
        <v>8</v>
      </c>
      <c r="C734" s="351" t="s">
        <v>79</v>
      </c>
      <c r="D734" s="351" t="e">
        <f t="shared" si="73"/>
        <v>#NAME?</v>
      </c>
      <c r="E734" s="352">
        <v>78</v>
      </c>
      <c r="F734" s="353">
        <v>581.79999999999995</v>
      </c>
      <c r="G734" s="351" t="e">
        <f t="shared" si="69"/>
        <v>#NAME?</v>
      </c>
      <c r="H734" s="351" t="e">
        <f t="shared" si="74"/>
        <v>#NAME?</v>
      </c>
      <c r="I734" s="351" t="e">
        <f t="shared" si="70"/>
        <v>#NAME?</v>
      </c>
      <c r="J734" s="351" t="e">
        <f t="shared" si="71"/>
        <v>#NAME?</v>
      </c>
      <c r="K734" s="359" t="e">
        <f t="shared" si="72"/>
        <v>#NAME?</v>
      </c>
    </row>
    <row r="735" spans="1:11" hidden="1">
      <c r="A735" s="355">
        <v>2008</v>
      </c>
      <c r="B735" s="355" t="s">
        <v>8</v>
      </c>
      <c r="C735" s="355" t="s">
        <v>56</v>
      </c>
      <c r="D735" s="355" t="e">
        <f t="shared" si="73"/>
        <v>#NAME?</v>
      </c>
      <c r="E735" s="356">
        <v>7906</v>
      </c>
      <c r="F735" s="357">
        <v>322580</v>
      </c>
      <c r="G735" s="355" t="e">
        <f t="shared" si="69"/>
        <v>#NAME?</v>
      </c>
      <c r="H735" s="351" t="e">
        <f t="shared" si="74"/>
        <v>#NAME?</v>
      </c>
      <c r="I735" s="355" t="e">
        <f t="shared" si="70"/>
        <v>#NAME?</v>
      </c>
      <c r="J735" s="355" t="e">
        <f t="shared" si="71"/>
        <v>#NAME?</v>
      </c>
      <c r="K735" s="358" t="e">
        <f t="shared" si="72"/>
        <v>#NAME?</v>
      </c>
    </row>
    <row r="736" spans="1:11" hidden="1">
      <c r="A736" s="351">
        <v>2008</v>
      </c>
      <c r="B736" s="351" t="s">
        <v>8</v>
      </c>
      <c r="C736" s="351" t="s">
        <v>59</v>
      </c>
      <c r="D736" s="351" t="e">
        <f t="shared" si="73"/>
        <v>#NAME?</v>
      </c>
      <c r="E736" s="352">
        <v>494</v>
      </c>
      <c r="F736" s="353">
        <v>7790</v>
      </c>
      <c r="G736" s="351" t="e">
        <f t="shared" si="69"/>
        <v>#NAME?</v>
      </c>
      <c r="H736" s="351" t="e">
        <f t="shared" si="74"/>
        <v>#NAME?</v>
      </c>
      <c r="I736" s="351" t="e">
        <f t="shared" si="70"/>
        <v>#NAME?</v>
      </c>
      <c r="J736" s="351" t="e">
        <f t="shared" si="71"/>
        <v>#NAME?</v>
      </c>
      <c r="K736" s="359" t="e">
        <f t="shared" si="72"/>
        <v>#NAME?</v>
      </c>
    </row>
    <row r="737" spans="1:11" hidden="1">
      <c r="A737" s="355">
        <v>2008</v>
      </c>
      <c r="B737" s="355" t="s">
        <v>19</v>
      </c>
      <c r="C737" s="355" t="s">
        <v>58</v>
      </c>
      <c r="D737" s="355" t="e">
        <f t="shared" si="73"/>
        <v>#NAME?</v>
      </c>
      <c r="E737" s="356">
        <v>28.644901999999998</v>
      </c>
      <c r="F737" s="357">
        <v>431.8</v>
      </c>
      <c r="G737" s="355" t="e">
        <f t="shared" ref="G737:G800" si="75">VLOOKUP(C737,Trans_Source,3,FALSE)</f>
        <v>#NAME?</v>
      </c>
      <c r="H737" s="351" t="e">
        <f t="shared" si="74"/>
        <v>#NAME?</v>
      </c>
      <c r="I737" s="355" t="e">
        <f t="shared" ref="I737:I798" si="76">IF(Trans_Pur_Tech&lt;&gt;"Imports","Domestic","Imports")</f>
        <v>#NAME?</v>
      </c>
      <c r="J737" s="355" t="e">
        <f t="shared" ref="J737:J800" si="77">VLOOKUP($C737,Trans_Source,4,FALSE)</f>
        <v>#NAME?</v>
      </c>
      <c r="K737" s="358" t="e">
        <f t="shared" ref="K737:K797" si="78">RIGHT(G737,2)</f>
        <v>#NAME?</v>
      </c>
    </row>
    <row r="738" spans="1:11" hidden="1">
      <c r="A738" s="351">
        <v>2008</v>
      </c>
      <c r="B738" s="351" t="s">
        <v>19</v>
      </c>
      <c r="C738" s="351" t="s">
        <v>65</v>
      </c>
      <c r="D738" s="351" t="e">
        <f t="shared" si="73"/>
        <v>#NAME?</v>
      </c>
      <c r="E738" s="352">
        <v>309.94744400000002</v>
      </c>
      <c r="F738" s="353">
        <v>4149.0240000000003</v>
      </c>
      <c r="G738" s="351" t="e">
        <f t="shared" si="75"/>
        <v>#NAME?</v>
      </c>
      <c r="H738" s="351" t="e">
        <f t="shared" si="74"/>
        <v>#NAME?</v>
      </c>
      <c r="I738" s="351" t="e">
        <f t="shared" si="76"/>
        <v>#NAME?</v>
      </c>
      <c r="J738" s="351" t="e">
        <f t="shared" si="77"/>
        <v>#NAME?</v>
      </c>
      <c r="K738" s="359" t="e">
        <f t="shared" si="78"/>
        <v>#NAME?</v>
      </c>
    </row>
    <row r="739" spans="1:11" hidden="1">
      <c r="A739" s="355">
        <v>2008</v>
      </c>
      <c r="B739" s="355" t="s">
        <v>19</v>
      </c>
      <c r="C739" s="355" t="s">
        <v>83</v>
      </c>
      <c r="D739" s="355" t="e">
        <f t="shared" si="73"/>
        <v>#NAME?</v>
      </c>
      <c r="E739" s="356">
        <v>76740.612399999998</v>
      </c>
      <c r="F739" s="357">
        <v>131761</v>
      </c>
      <c r="G739" s="355" t="e">
        <f t="shared" si="75"/>
        <v>#NAME?</v>
      </c>
      <c r="H739" s="351" t="e">
        <f t="shared" si="74"/>
        <v>#NAME?</v>
      </c>
      <c r="I739" s="355" t="e">
        <f t="shared" si="76"/>
        <v>#NAME?</v>
      </c>
      <c r="J739" s="355" t="e">
        <f t="shared" si="77"/>
        <v>#NAME?</v>
      </c>
      <c r="K739" s="358" t="e">
        <f t="shared" si="78"/>
        <v>#NAME?</v>
      </c>
    </row>
    <row r="740" spans="1:11" hidden="1">
      <c r="A740" s="351">
        <v>2008</v>
      </c>
      <c r="B740" s="351" t="s">
        <v>19</v>
      </c>
      <c r="C740" s="351" t="s">
        <v>15</v>
      </c>
      <c r="D740" s="351" t="e">
        <f t="shared" si="73"/>
        <v>#NAME?</v>
      </c>
      <c r="E740" s="352">
        <v>11266.41417</v>
      </c>
      <c r="F740" s="353">
        <v>17887.8</v>
      </c>
      <c r="G740" s="351" t="e">
        <f t="shared" si="75"/>
        <v>#NAME?</v>
      </c>
      <c r="H740" s="351" t="e">
        <f t="shared" si="74"/>
        <v>#NAME?</v>
      </c>
      <c r="I740" s="351" t="e">
        <f t="shared" si="76"/>
        <v>#NAME?</v>
      </c>
      <c r="J740" s="351" t="e">
        <f t="shared" si="77"/>
        <v>#NAME?</v>
      </c>
      <c r="K740" s="359" t="e">
        <f t="shared" si="78"/>
        <v>#NAME?</v>
      </c>
    </row>
    <row r="741" spans="1:11" hidden="1">
      <c r="A741" s="355">
        <v>2008</v>
      </c>
      <c r="B741" s="355" t="s">
        <v>19</v>
      </c>
      <c r="C741" s="355" t="s">
        <v>79</v>
      </c>
      <c r="D741" s="355" t="e">
        <f t="shared" si="73"/>
        <v>#NAME?</v>
      </c>
      <c r="E741" s="356">
        <v>79.673733999999996</v>
      </c>
      <c r="F741" s="357">
        <v>587.70000000000005</v>
      </c>
      <c r="G741" s="355" t="e">
        <f t="shared" si="75"/>
        <v>#NAME?</v>
      </c>
      <c r="H741" s="351" t="e">
        <f t="shared" si="74"/>
        <v>#NAME?</v>
      </c>
      <c r="I741" s="355" t="e">
        <f t="shared" si="76"/>
        <v>#NAME?</v>
      </c>
      <c r="J741" s="355" t="e">
        <f t="shared" si="77"/>
        <v>#NAME?</v>
      </c>
      <c r="K741" s="358" t="e">
        <f t="shared" si="78"/>
        <v>#NAME?</v>
      </c>
    </row>
    <row r="742" spans="1:11" hidden="1">
      <c r="A742" s="351">
        <v>2008</v>
      </c>
      <c r="B742" s="351" t="s">
        <v>19</v>
      </c>
      <c r="C742" s="351" t="s">
        <v>56</v>
      </c>
      <c r="D742" s="351" t="e">
        <f t="shared" si="73"/>
        <v>#NAME?</v>
      </c>
      <c r="E742" s="352">
        <v>7929.4414200000001</v>
      </c>
      <c r="F742" s="353">
        <v>353376.94400000002</v>
      </c>
      <c r="G742" s="351" t="e">
        <f t="shared" si="75"/>
        <v>#NAME?</v>
      </c>
      <c r="H742" s="351" t="e">
        <f t="shared" si="74"/>
        <v>#NAME?</v>
      </c>
      <c r="I742" s="351" t="e">
        <f t="shared" si="76"/>
        <v>#NAME?</v>
      </c>
      <c r="J742" s="351" t="e">
        <f t="shared" si="77"/>
        <v>#NAME?</v>
      </c>
      <c r="K742" s="359" t="e">
        <f t="shared" si="78"/>
        <v>#NAME?</v>
      </c>
    </row>
    <row r="743" spans="1:11" hidden="1">
      <c r="A743" s="355">
        <v>2008</v>
      </c>
      <c r="B743" s="355" t="s">
        <v>19</v>
      </c>
      <c r="C743" s="355" t="s">
        <v>59</v>
      </c>
      <c r="D743" s="355" t="e">
        <f t="shared" si="73"/>
        <v>#NAME?</v>
      </c>
      <c r="E743" s="356">
        <v>484.58204499999999</v>
      </c>
      <c r="F743" s="357">
        <v>7736.8</v>
      </c>
      <c r="G743" s="355" t="e">
        <f t="shared" si="75"/>
        <v>#NAME?</v>
      </c>
      <c r="H743" s="351" t="e">
        <f t="shared" si="74"/>
        <v>#NAME?</v>
      </c>
      <c r="I743" s="355" t="e">
        <f t="shared" si="76"/>
        <v>#NAME?</v>
      </c>
      <c r="J743" s="355" t="e">
        <f t="shared" si="77"/>
        <v>#NAME?</v>
      </c>
      <c r="K743" s="358" t="e">
        <f t="shared" si="78"/>
        <v>#NAME?</v>
      </c>
    </row>
    <row r="744" spans="1:11" hidden="1">
      <c r="A744" s="351">
        <v>2008</v>
      </c>
      <c r="B744" s="351" t="s">
        <v>20</v>
      </c>
      <c r="C744" s="351" t="s">
        <v>58</v>
      </c>
      <c r="D744" s="351" t="e">
        <f t="shared" si="73"/>
        <v>#NAME?</v>
      </c>
      <c r="E744" s="352">
        <v>26.611801</v>
      </c>
      <c r="F744" s="353">
        <v>400.03699999999998</v>
      </c>
      <c r="G744" s="351" t="e">
        <f t="shared" si="75"/>
        <v>#NAME?</v>
      </c>
      <c r="H744" s="351" t="e">
        <f t="shared" si="74"/>
        <v>#NAME?</v>
      </c>
      <c r="I744" s="351" t="e">
        <f t="shared" si="76"/>
        <v>#NAME?</v>
      </c>
      <c r="J744" s="351" t="e">
        <f t="shared" si="77"/>
        <v>#NAME?</v>
      </c>
      <c r="K744" s="359" t="e">
        <f t="shared" si="78"/>
        <v>#NAME?</v>
      </c>
    </row>
    <row r="745" spans="1:11" hidden="1">
      <c r="A745" s="355">
        <v>2008</v>
      </c>
      <c r="B745" s="355" t="s">
        <v>20</v>
      </c>
      <c r="C745" s="355" t="s">
        <v>65</v>
      </c>
      <c r="D745" s="355" t="e">
        <f t="shared" si="73"/>
        <v>#NAME?</v>
      </c>
      <c r="E745" s="356">
        <v>1280.233029</v>
      </c>
      <c r="F745" s="357">
        <v>10472.6247</v>
      </c>
      <c r="G745" s="355" t="e">
        <f t="shared" si="75"/>
        <v>#NAME?</v>
      </c>
      <c r="H745" s="351" t="e">
        <f t="shared" si="74"/>
        <v>#NAME?</v>
      </c>
      <c r="I745" s="355" t="e">
        <f t="shared" si="76"/>
        <v>#NAME?</v>
      </c>
      <c r="J745" s="355" t="e">
        <f t="shared" si="77"/>
        <v>#NAME?</v>
      </c>
      <c r="K745" s="358" t="e">
        <f t="shared" si="78"/>
        <v>#NAME?</v>
      </c>
    </row>
    <row r="746" spans="1:11" hidden="1">
      <c r="A746" s="351">
        <v>2008</v>
      </c>
      <c r="B746" s="351" t="s">
        <v>20</v>
      </c>
      <c r="C746" s="351" t="s">
        <v>83</v>
      </c>
      <c r="D746" s="351" t="e">
        <f t="shared" si="73"/>
        <v>#NAME?</v>
      </c>
      <c r="E746" s="352">
        <v>54118.006249999999</v>
      </c>
      <c r="F746" s="353">
        <v>106572</v>
      </c>
      <c r="G746" s="351" t="e">
        <f t="shared" si="75"/>
        <v>#NAME?</v>
      </c>
      <c r="H746" s="351" t="e">
        <f t="shared" si="74"/>
        <v>#NAME?</v>
      </c>
      <c r="I746" s="351" t="e">
        <f t="shared" si="76"/>
        <v>#NAME?</v>
      </c>
      <c r="J746" s="351" t="e">
        <f t="shared" si="77"/>
        <v>#NAME?</v>
      </c>
      <c r="K746" s="359" t="e">
        <f t="shared" si="78"/>
        <v>#NAME?</v>
      </c>
    </row>
    <row r="747" spans="1:11" hidden="1">
      <c r="A747" s="355">
        <v>2008</v>
      </c>
      <c r="B747" s="355" t="s">
        <v>20</v>
      </c>
      <c r="C747" s="355" t="s">
        <v>15</v>
      </c>
      <c r="D747" s="355" t="e">
        <f t="shared" si="73"/>
        <v>#NAME?</v>
      </c>
      <c r="E747" s="356">
        <v>5059.4435560000002</v>
      </c>
      <c r="F747" s="357">
        <v>9450.2639999999992</v>
      </c>
      <c r="G747" s="355" t="e">
        <f t="shared" si="75"/>
        <v>#NAME?</v>
      </c>
      <c r="H747" s="351" t="e">
        <f t="shared" si="74"/>
        <v>#NAME?</v>
      </c>
      <c r="I747" s="355" t="e">
        <f t="shared" si="76"/>
        <v>#NAME?</v>
      </c>
      <c r="J747" s="355" t="e">
        <f t="shared" si="77"/>
        <v>#NAME?</v>
      </c>
      <c r="K747" s="358" t="e">
        <f t="shared" si="78"/>
        <v>#NAME?</v>
      </c>
    </row>
    <row r="748" spans="1:11" hidden="1">
      <c r="A748" s="351">
        <v>2008</v>
      </c>
      <c r="B748" s="351" t="s">
        <v>20</v>
      </c>
      <c r="C748" s="351" t="s">
        <v>79</v>
      </c>
      <c r="D748" s="351" t="e">
        <f t="shared" si="73"/>
        <v>#NAME?</v>
      </c>
      <c r="E748" s="352">
        <v>75.884236999999999</v>
      </c>
      <c r="F748" s="353">
        <v>540.79999999999995</v>
      </c>
      <c r="G748" s="351" t="e">
        <f t="shared" si="75"/>
        <v>#NAME?</v>
      </c>
      <c r="H748" s="351" t="e">
        <f t="shared" si="74"/>
        <v>#NAME?</v>
      </c>
      <c r="I748" s="351" t="e">
        <f t="shared" si="76"/>
        <v>#NAME?</v>
      </c>
      <c r="J748" s="351" t="e">
        <f t="shared" si="77"/>
        <v>#NAME?</v>
      </c>
      <c r="K748" s="359" t="e">
        <f t="shared" si="78"/>
        <v>#NAME?</v>
      </c>
    </row>
    <row r="749" spans="1:11" hidden="1">
      <c r="A749" s="355">
        <v>2008</v>
      </c>
      <c r="B749" s="355" t="s">
        <v>20</v>
      </c>
      <c r="C749" s="355" t="s">
        <v>56</v>
      </c>
      <c r="D749" s="355" t="e">
        <f t="shared" ref="D749:D798" si="79">VLOOKUP($C749,Trans_Source,2,FALSE)</f>
        <v>#NAME?</v>
      </c>
      <c r="E749" s="356">
        <v>7990.8257729999996</v>
      </c>
      <c r="F749" s="357">
        <v>368630.12800000003</v>
      </c>
      <c r="G749" s="355" t="e">
        <f t="shared" si="75"/>
        <v>#NAME?</v>
      </c>
      <c r="H749" s="351" t="e">
        <f t="shared" si="74"/>
        <v>#NAME?</v>
      </c>
      <c r="I749" s="355" t="e">
        <f t="shared" si="76"/>
        <v>#NAME?</v>
      </c>
      <c r="J749" s="355" t="e">
        <f t="shared" si="77"/>
        <v>#NAME?</v>
      </c>
      <c r="K749" s="358" t="e">
        <f t="shared" si="78"/>
        <v>#NAME?</v>
      </c>
    </row>
    <row r="750" spans="1:11" hidden="1">
      <c r="A750" s="351">
        <v>2008</v>
      </c>
      <c r="B750" s="351" t="s">
        <v>20</v>
      </c>
      <c r="C750" s="351" t="s">
        <v>59</v>
      </c>
      <c r="D750" s="351" t="e">
        <f t="shared" si="79"/>
        <v>#NAME?</v>
      </c>
      <c r="E750" s="352">
        <v>437.946641</v>
      </c>
      <c r="F750" s="353">
        <v>6891.7349999999997</v>
      </c>
      <c r="G750" s="351" t="e">
        <f t="shared" si="75"/>
        <v>#NAME?</v>
      </c>
      <c r="H750" s="351" t="e">
        <f t="shared" si="74"/>
        <v>#NAME?</v>
      </c>
      <c r="I750" s="351" t="e">
        <f t="shared" si="76"/>
        <v>#NAME?</v>
      </c>
      <c r="J750" s="351" t="e">
        <f t="shared" si="77"/>
        <v>#NAME?</v>
      </c>
      <c r="K750" s="359" t="e">
        <f t="shared" si="78"/>
        <v>#NAME?</v>
      </c>
    </row>
    <row r="751" spans="1:11" hidden="1">
      <c r="A751" s="355">
        <v>2007</v>
      </c>
      <c r="B751" s="355" t="s">
        <v>21</v>
      </c>
      <c r="C751" s="355" t="s">
        <v>58</v>
      </c>
      <c r="D751" s="355" t="e">
        <f t="shared" si="79"/>
        <v>#NAME?</v>
      </c>
      <c r="E751" s="356">
        <v>7</v>
      </c>
      <c r="F751" s="357">
        <v>108</v>
      </c>
      <c r="G751" s="355" t="e">
        <f t="shared" si="75"/>
        <v>#NAME?</v>
      </c>
      <c r="H751" s="351" t="e">
        <f t="shared" si="74"/>
        <v>#NAME?</v>
      </c>
      <c r="I751" s="355" t="e">
        <f t="shared" si="76"/>
        <v>#NAME?</v>
      </c>
      <c r="J751" s="355" t="e">
        <f t="shared" si="77"/>
        <v>#NAME?</v>
      </c>
      <c r="K751" s="358" t="e">
        <f t="shared" si="78"/>
        <v>#NAME?</v>
      </c>
    </row>
    <row r="752" spans="1:11" hidden="1">
      <c r="A752" s="351">
        <v>2007</v>
      </c>
      <c r="B752" s="351" t="s">
        <v>21</v>
      </c>
      <c r="C752" s="351" t="s">
        <v>83</v>
      </c>
      <c r="D752" s="351" t="e">
        <f t="shared" si="79"/>
        <v>#NAME?</v>
      </c>
      <c r="E752" s="352">
        <v>59813</v>
      </c>
      <c r="F752" s="353">
        <v>125760</v>
      </c>
      <c r="G752" s="351" t="e">
        <f t="shared" si="75"/>
        <v>#NAME?</v>
      </c>
      <c r="H752" s="351" t="e">
        <f t="shared" si="74"/>
        <v>#NAME?</v>
      </c>
      <c r="I752" s="351" t="e">
        <f t="shared" si="76"/>
        <v>#NAME?</v>
      </c>
      <c r="J752" s="351" t="e">
        <f t="shared" si="77"/>
        <v>#NAME?</v>
      </c>
      <c r="K752" s="359" t="e">
        <f t="shared" si="78"/>
        <v>#NAME?</v>
      </c>
    </row>
    <row r="753" spans="1:11" hidden="1">
      <c r="A753" s="355">
        <v>2007</v>
      </c>
      <c r="B753" s="355" t="s">
        <v>21</v>
      </c>
      <c r="C753" s="355" t="s">
        <v>15</v>
      </c>
      <c r="D753" s="355" t="e">
        <f t="shared" si="79"/>
        <v>#NAME?</v>
      </c>
      <c r="E753" s="356">
        <v>3779</v>
      </c>
      <c r="F753" s="357">
        <v>7578</v>
      </c>
      <c r="G753" s="355" t="e">
        <f t="shared" si="75"/>
        <v>#NAME?</v>
      </c>
      <c r="H753" s="351" t="e">
        <f t="shared" si="74"/>
        <v>#NAME?</v>
      </c>
      <c r="I753" s="355" t="e">
        <f t="shared" si="76"/>
        <v>#NAME?</v>
      </c>
      <c r="J753" s="355" t="e">
        <f t="shared" si="77"/>
        <v>#NAME?</v>
      </c>
      <c r="K753" s="358" t="e">
        <f t="shared" si="78"/>
        <v>#NAME?</v>
      </c>
    </row>
    <row r="754" spans="1:11" hidden="1">
      <c r="A754" s="351">
        <v>2007</v>
      </c>
      <c r="B754" s="351" t="s">
        <v>21</v>
      </c>
      <c r="C754" s="351" t="s">
        <v>79</v>
      </c>
      <c r="D754" s="351" t="e">
        <f t="shared" si="79"/>
        <v>#NAME?</v>
      </c>
      <c r="E754" s="352">
        <v>81</v>
      </c>
      <c r="F754" s="353">
        <v>567.1</v>
      </c>
      <c r="G754" s="351" t="e">
        <f t="shared" si="75"/>
        <v>#NAME?</v>
      </c>
      <c r="H754" s="351" t="e">
        <f t="shared" si="74"/>
        <v>#NAME?</v>
      </c>
      <c r="I754" s="351" t="e">
        <f t="shared" si="76"/>
        <v>#NAME?</v>
      </c>
      <c r="J754" s="351" t="e">
        <f t="shared" si="77"/>
        <v>#NAME?</v>
      </c>
      <c r="K754" s="359" t="e">
        <f t="shared" si="78"/>
        <v>#NAME?</v>
      </c>
    </row>
    <row r="755" spans="1:11" hidden="1">
      <c r="A755" s="355">
        <v>2007</v>
      </c>
      <c r="B755" s="355" t="s">
        <v>21</v>
      </c>
      <c r="C755" s="355" t="s">
        <v>56</v>
      </c>
      <c r="D755" s="355" t="e">
        <f t="shared" si="79"/>
        <v>#NAME?</v>
      </c>
      <c r="E755" s="356">
        <v>7925</v>
      </c>
      <c r="F755" s="357">
        <v>361992</v>
      </c>
      <c r="G755" s="355" t="e">
        <f t="shared" si="75"/>
        <v>#NAME?</v>
      </c>
      <c r="H755" s="351" t="e">
        <f t="shared" si="74"/>
        <v>#NAME?</v>
      </c>
      <c r="I755" s="355" t="e">
        <f t="shared" si="76"/>
        <v>#NAME?</v>
      </c>
      <c r="J755" s="355" t="e">
        <f t="shared" si="77"/>
        <v>#NAME?</v>
      </c>
      <c r="K755" s="358" t="e">
        <f t="shared" si="78"/>
        <v>#NAME?</v>
      </c>
    </row>
    <row r="756" spans="1:11" hidden="1">
      <c r="A756" s="351">
        <v>2007</v>
      </c>
      <c r="B756" s="351" t="s">
        <v>21</v>
      </c>
      <c r="C756" s="351" t="s">
        <v>59</v>
      </c>
      <c r="D756" s="351" t="e">
        <f t="shared" si="79"/>
        <v>#NAME?</v>
      </c>
      <c r="E756" s="352">
        <v>394</v>
      </c>
      <c r="F756" s="353">
        <v>6221</v>
      </c>
      <c r="G756" s="351" t="e">
        <f t="shared" si="75"/>
        <v>#NAME?</v>
      </c>
      <c r="H756" s="351" t="e">
        <f t="shared" si="74"/>
        <v>#NAME?</v>
      </c>
      <c r="I756" s="351" t="e">
        <f t="shared" si="76"/>
        <v>#NAME?</v>
      </c>
      <c r="J756" s="351" t="e">
        <f t="shared" si="77"/>
        <v>#NAME?</v>
      </c>
      <c r="K756" s="359" t="e">
        <f t="shared" si="78"/>
        <v>#NAME?</v>
      </c>
    </row>
    <row r="757" spans="1:11" hidden="1">
      <c r="A757" s="355">
        <v>2007</v>
      </c>
      <c r="B757" s="355" t="s">
        <v>8</v>
      </c>
      <c r="C757" s="355" t="s">
        <v>58</v>
      </c>
      <c r="D757" s="355" t="e">
        <f t="shared" si="79"/>
        <v>#NAME?</v>
      </c>
      <c r="E757" s="356">
        <v>30</v>
      </c>
      <c r="F757" s="357">
        <v>454</v>
      </c>
      <c r="G757" s="355" t="e">
        <f t="shared" si="75"/>
        <v>#NAME?</v>
      </c>
      <c r="H757" s="351" t="e">
        <f t="shared" si="74"/>
        <v>#NAME?</v>
      </c>
      <c r="I757" s="355" t="e">
        <f t="shared" si="76"/>
        <v>#NAME?</v>
      </c>
      <c r="J757" s="355" t="e">
        <f t="shared" si="77"/>
        <v>#NAME?</v>
      </c>
      <c r="K757" s="358" t="e">
        <f t="shared" si="78"/>
        <v>#NAME?</v>
      </c>
    </row>
    <row r="758" spans="1:11" hidden="1">
      <c r="A758" s="351">
        <v>2007</v>
      </c>
      <c r="B758" s="351" t="s">
        <v>8</v>
      </c>
      <c r="C758" s="351" t="s">
        <v>83</v>
      </c>
      <c r="D758" s="351" t="e">
        <f t="shared" si="79"/>
        <v>#NAME?</v>
      </c>
      <c r="E758" s="352">
        <v>58022</v>
      </c>
      <c r="F758" s="353">
        <v>138033</v>
      </c>
      <c r="G758" s="351" t="e">
        <f t="shared" si="75"/>
        <v>#NAME?</v>
      </c>
      <c r="H758" s="351" t="e">
        <f t="shared" si="74"/>
        <v>#NAME?</v>
      </c>
      <c r="I758" s="351" t="e">
        <f t="shared" si="76"/>
        <v>#NAME?</v>
      </c>
      <c r="J758" s="351" t="e">
        <f t="shared" si="77"/>
        <v>#NAME?</v>
      </c>
      <c r="K758" s="359" t="e">
        <f t="shared" si="78"/>
        <v>#NAME?</v>
      </c>
    </row>
    <row r="759" spans="1:11" hidden="1">
      <c r="A759" s="355">
        <v>2007</v>
      </c>
      <c r="B759" s="355" t="s">
        <v>8</v>
      </c>
      <c r="C759" s="355" t="s">
        <v>15</v>
      </c>
      <c r="D759" s="355" t="e">
        <f t="shared" si="79"/>
        <v>#NAME?</v>
      </c>
      <c r="E759" s="356">
        <v>5077</v>
      </c>
      <c r="F759" s="357">
        <v>11474.32</v>
      </c>
      <c r="G759" s="355" t="e">
        <f t="shared" si="75"/>
        <v>#NAME?</v>
      </c>
      <c r="H759" s="351" t="e">
        <f t="shared" si="74"/>
        <v>#NAME?</v>
      </c>
      <c r="I759" s="355" t="e">
        <f t="shared" si="76"/>
        <v>#NAME?</v>
      </c>
      <c r="J759" s="355" t="e">
        <f t="shared" si="77"/>
        <v>#NAME?</v>
      </c>
      <c r="K759" s="358" t="e">
        <f t="shared" si="78"/>
        <v>#NAME?</v>
      </c>
    </row>
    <row r="760" spans="1:11" hidden="1">
      <c r="A760" s="351">
        <v>2007</v>
      </c>
      <c r="B760" s="351" t="s">
        <v>8</v>
      </c>
      <c r="C760" s="351" t="s">
        <v>79</v>
      </c>
      <c r="D760" s="351" t="e">
        <f t="shared" si="79"/>
        <v>#NAME?</v>
      </c>
      <c r="E760" s="352">
        <v>77</v>
      </c>
      <c r="F760" s="353">
        <v>413.7</v>
      </c>
      <c r="G760" s="351" t="e">
        <f t="shared" si="75"/>
        <v>#NAME?</v>
      </c>
      <c r="H760" s="351" t="e">
        <f t="shared" si="74"/>
        <v>#NAME?</v>
      </c>
      <c r="I760" s="351" t="e">
        <f t="shared" si="76"/>
        <v>#NAME?</v>
      </c>
      <c r="J760" s="351" t="e">
        <f t="shared" si="77"/>
        <v>#NAME?</v>
      </c>
      <c r="K760" s="359" t="e">
        <f t="shared" si="78"/>
        <v>#NAME?</v>
      </c>
    </row>
    <row r="761" spans="1:11" hidden="1">
      <c r="A761" s="355">
        <v>2007</v>
      </c>
      <c r="B761" s="355" t="s">
        <v>8</v>
      </c>
      <c r="C761" s="355" t="s">
        <v>56</v>
      </c>
      <c r="D761" s="355" t="e">
        <f t="shared" si="79"/>
        <v>#NAME?</v>
      </c>
      <c r="E761" s="356">
        <v>6706</v>
      </c>
      <c r="F761" s="357">
        <v>322664</v>
      </c>
      <c r="G761" s="355" t="e">
        <f t="shared" si="75"/>
        <v>#NAME?</v>
      </c>
      <c r="H761" s="351" t="e">
        <f t="shared" si="74"/>
        <v>#NAME?</v>
      </c>
      <c r="I761" s="355" t="e">
        <f t="shared" si="76"/>
        <v>#NAME?</v>
      </c>
      <c r="J761" s="355" t="e">
        <f t="shared" si="77"/>
        <v>#NAME?</v>
      </c>
      <c r="K761" s="358" t="e">
        <f t="shared" si="78"/>
        <v>#NAME?</v>
      </c>
    </row>
    <row r="762" spans="1:11" hidden="1">
      <c r="A762" s="351">
        <v>2007</v>
      </c>
      <c r="B762" s="351" t="s">
        <v>8</v>
      </c>
      <c r="C762" s="351" t="s">
        <v>59</v>
      </c>
      <c r="D762" s="351" t="e">
        <f t="shared" si="79"/>
        <v>#NAME?</v>
      </c>
      <c r="E762" s="352">
        <v>524</v>
      </c>
      <c r="F762" s="353">
        <v>8267</v>
      </c>
      <c r="G762" s="351" t="e">
        <f t="shared" si="75"/>
        <v>#NAME?</v>
      </c>
      <c r="H762" s="351" t="e">
        <f t="shared" si="74"/>
        <v>#NAME?</v>
      </c>
      <c r="I762" s="351" t="e">
        <f t="shared" si="76"/>
        <v>#NAME?</v>
      </c>
      <c r="J762" s="351" t="e">
        <f t="shared" si="77"/>
        <v>#NAME?</v>
      </c>
      <c r="K762" s="359" t="e">
        <f t="shared" si="78"/>
        <v>#NAME?</v>
      </c>
    </row>
    <row r="763" spans="1:11" hidden="1">
      <c r="A763" s="355">
        <v>2007</v>
      </c>
      <c r="B763" s="355" t="s">
        <v>19</v>
      </c>
      <c r="C763" s="355" t="s">
        <v>58</v>
      </c>
      <c r="D763" s="355" t="e">
        <f t="shared" si="79"/>
        <v>#NAME?</v>
      </c>
      <c r="E763" s="356">
        <v>9</v>
      </c>
      <c r="F763" s="357">
        <v>77.515000000000001</v>
      </c>
      <c r="G763" s="355" t="e">
        <f t="shared" si="75"/>
        <v>#NAME?</v>
      </c>
      <c r="H763" s="351" t="e">
        <f t="shared" si="74"/>
        <v>#NAME?</v>
      </c>
      <c r="I763" s="355" t="e">
        <f t="shared" si="76"/>
        <v>#NAME?</v>
      </c>
      <c r="J763" s="355" t="e">
        <f t="shared" si="77"/>
        <v>#NAME?</v>
      </c>
      <c r="K763" s="358" t="e">
        <f t="shared" si="78"/>
        <v>#NAME?</v>
      </c>
    </row>
    <row r="764" spans="1:11" hidden="1">
      <c r="A764" s="351">
        <v>2007</v>
      </c>
      <c r="B764" s="351" t="s">
        <v>19</v>
      </c>
      <c r="C764" s="351" t="s">
        <v>83</v>
      </c>
      <c r="D764" s="351" t="e">
        <f t="shared" si="79"/>
        <v>#NAME?</v>
      </c>
      <c r="E764" s="352">
        <v>48742</v>
      </c>
      <c r="F764" s="353">
        <v>118592</v>
      </c>
      <c r="G764" s="351" t="e">
        <f t="shared" si="75"/>
        <v>#NAME?</v>
      </c>
      <c r="H764" s="351" t="e">
        <f t="shared" si="74"/>
        <v>#NAME?</v>
      </c>
      <c r="I764" s="351" t="e">
        <f t="shared" si="76"/>
        <v>#NAME?</v>
      </c>
      <c r="J764" s="351" t="e">
        <f t="shared" si="77"/>
        <v>#NAME?</v>
      </c>
      <c r="K764" s="359" t="e">
        <f t="shared" si="78"/>
        <v>#NAME?</v>
      </c>
    </row>
    <row r="765" spans="1:11" hidden="1">
      <c r="A765" s="355">
        <v>2007</v>
      </c>
      <c r="B765" s="355" t="s">
        <v>19</v>
      </c>
      <c r="C765" s="355" t="s">
        <v>15</v>
      </c>
      <c r="D765" s="355" t="e">
        <f t="shared" si="79"/>
        <v>#NAME?</v>
      </c>
      <c r="E765" s="356">
        <v>8926</v>
      </c>
      <c r="F765" s="357">
        <v>20830</v>
      </c>
      <c r="G765" s="355" t="e">
        <f t="shared" si="75"/>
        <v>#NAME?</v>
      </c>
      <c r="H765" s="351" t="e">
        <f t="shared" si="74"/>
        <v>#NAME?</v>
      </c>
      <c r="I765" s="355" t="e">
        <f t="shared" si="76"/>
        <v>#NAME?</v>
      </c>
      <c r="J765" s="355" t="e">
        <f t="shared" si="77"/>
        <v>#NAME?</v>
      </c>
      <c r="K765" s="358" t="e">
        <f t="shared" si="78"/>
        <v>#NAME?</v>
      </c>
    </row>
    <row r="766" spans="1:11" hidden="1">
      <c r="A766" s="351">
        <v>2007</v>
      </c>
      <c r="B766" s="351" t="s">
        <v>19</v>
      </c>
      <c r="C766" s="351" t="s">
        <v>79</v>
      </c>
      <c r="D766" s="351" t="e">
        <f t="shared" si="79"/>
        <v>#NAME?</v>
      </c>
      <c r="E766" s="352">
        <v>73</v>
      </c>
      <c r="F766" s="353">
        <v>517</v>
      </c>
      <c r="G766" s="351" t="e">
        <f t="shared" si="75"/>
        <v>#NAME?</v>
      </c>
      <c r="H766" s="351" t="e">
        <f t="shared" si="74"/>
        <v>#NAME?</v>
      </c>
      <c r="I766" s="351" t="e">
        <f t="shared" si="76"/>
        <v>#NAME?</v>
      </c>
      <c r="J766" s="351" t="e">
        <f t="shared" si="77"/>
        <v>#NAME?</v>
      </c>
      <c r="K766" s="359" t="e">
        <f t="shared" si="78"/>
        <v>#NAME?</v>
      </c>
    </row>
    <row r="767" spans="1:11" hidden="1">
      <c r="A767" s="355">
        <v>2007</v>
      </c>
      <c r="B767" s="355" t="s">
        <v>19</v>
      </c>
      <c r="C767" s="355" t="s">
        <v>56</v>
      </c>
      <c r="D767" s="355" t="e">
        <f t="shared" si="79"/>
        <v>#NAME?</v>
      </c>
      <c r="E767" s="356">
        <v>8380</v>
      </c>
      <c r="F767" s="357">
        <v>301822</v>
      </c>
      <c r="G767" s="355" t="e">
        <f t="shared" si="75"/>
        <v>#NAME?</v>
      </c>
      <c r="H767" s="351" t="e">
        <f t="shared" si="74"/>
        <v>#NAME?</v>
      </c>
      <c r="I767" s="355" t="e">
        <f t="shared" si="76"/>
        <v>#NAME?</v>
      </c>
      <c r="J767" s="355" t="e">
        <f t="shared" si="77"/>
        <v>#NAME?</v>
      </c>
      <c r="K767" s="358" t="e">
        <f t="shared" si="78"/>
        <v>#NAME?</v>
      </c>
    </row>
    <row r="768" spans="1:11" hidden="1">
      <c r="A768" s="351">
        <v>2007</v>
      </c>
      <c r="B768" s="351" t="s">
        <v>19</v>
      </c>
      <c r="C768" s="351" t="s">
        <v>59</v>
      </c>
      <c r="D768" s="351" t="e">
        <f t="shared" si="79"/>
        <v>#NAME?</v>
      </c>
      <c r="E768" s="352">
        <v>507</v>
      </c>
      <c r="F768" s="353">
        <v>8013</v>
      </c>
      <c r="G768" s="351" t="e">
        <f t="shared" si="75"/>
        <v>#NAME?</v>
      </c>
      <c r="H768" s="351" t="e">
        <f t="shared" si="74"/>
        <v>#NAME?</v>
      </c>
      <c r="I768" s="351" t="e">
        <f t="shared" si="76"/>
        <v>#NAME?</v>
      </c>
      <c r="J768" s="351" t="e">
        <f t="shared" si="77"/>
        <v>#NAME?</v>
      </c>
      <c r="K768" s="359" t="e">
        <f t="shared" si="78"/>
        <v>#NAME?</v>
      </c>
    </row>
    <row r="769" spans="1:11" hidden="1">
      <c r="A769" s="355">
        <v>2007</v>
      </c>
      <c r="B769" s="355" t="s">
        <v>20</v>
      </c>
      <c r="C769" s="355" t="s">
        <v>58</v>
      </c>
      <c r="D769" s="355" t="e">
        <f t="shared" si="79"/>
        <v>#NAME?</v>
      </c>
      <c r="E769" s="356">
        <v>4</v>
      </c>
      <c r="F769" s="357">
        <v>104.098</v>
      </c>
      <c r="G769" s="355" t="e">
        <f t="shared" si="75"/>
        <v>#NAME?</v>
      </c>
      <c r="H769" s="351" t="e">
        <f t="shared" si="74"/>
        <v>#NAME?</v>
      </c>
      <c r="I769" s="355" t="e">
        <f t="shared" si="76"/>
        <v>#NAME?</v>
      </c>
      <c r="J769" s="355" t="e">
        <f t="shared" si="77"/>
        <v>#NAME?</v>
      </c>
      <c r="K769" s="358" t="e">
        <f t="shared" si="78"/>
        <v>#NAME?</v>
      </c>
    </row>
    <row r="770" spans="1:11" hidden="1">
      <c r="A770" s="351">
        <v>2007</v>
      </c>
      <c r="B770" s="351" t="s">
        <v>20</v>
      </c>
      <c r="C770" s="351" t="s">
        <v>83</v>
      </c>
      <c r="D770" s="351" t="e">
        <f t="shared" si="79"/>
        <v>#NAME?</v>
      </c>
      <c r="E770" s="352">
        <v>59571</v>
      </c>
      <c r="F770" s="353">
        <v>156622</v>
      </c>
      <c r="G770" s="351" t="e">
        <f t="shared" si="75"/>
        <v>#NAME?</v>
      </c>
      <c r="H770" s="351" t="e">
        <f t="shared" ref="H770:H833" si="80">CONCATENATE(A770,B770,G770)</f>
        <v>#NAME?</v>
      </c>
      <c r="I770" s="351" t="e">
        <f t="shared" si="76"/>
        <v>#NAME?</v>
      </c>
      <c r="J770" s="351" t="e">
        <f t="shared" si="77"/>
        <v>#NAME?</v>
      </c>
      <c r="K770" s="359" t="e">
        <f t="shared" si="78"/>
        <v>#NAME?</v>
      </c>
    </row>
    <row r="771" spans="1:11" hidden="1">
      <c r="A771" s="355">
        <v>2007</v>
      </c>
      <c r="B771" s="355" t="s">
        <v>20</v>
      </c>
      <c r="C771" s="355" t="s">
        <v>15</v>
      </c>
      <c r="D771" s="355" t="e">
        <f t="shared" si="79"/>
        <v>#NAME?</v>
      </c>
      <c r="E771" s="356">
        <v>7531</v>
      </c>
      <c r="F771" s="357">
        <v>18402</v>
      </c>
      <c r="G771" s="355" t="e">
        <f t="shared" si="75"/>
        <v>#NAME?</v>
      </c>
      <c r="H771" s="351" t="e">
        <f t="shared" si="80"/>
        <v>#NAME?</v>
      </c>
      <c r="I771" s="355" t="e">
        <f t="shared" si="76"/>
        <v>#NAME?</v>
      </c>
      <c r="J771" s="355" t="e">
        <f t="shared" si="77"/>
        <v>#NAME?</v>
      </c>
      <c r="K771" s="358" t="e">
        <f t="shared" si="78"/>
        <v>#NAME?</v>
      </c>
    </row>
    <row r="772" spans="1:11" hidden="1">
      <c r="A772" s="351">
        <v>2007</v>
      </c>
      <c r="B772" s="351" t="s">
        <v>20</v>
      </c>
      <c r="C772" s="351" t="s">
        <v>79</v>
      </c>
      <c r="D772" s="351" t="e">
        <f t="shared" si="79"/>
        <v>#NAME?</v>
      </c>
      <c r="E772" s="352">
        <v>76</v>
      </c>
      <c r="F772" s="353">
        <v>517</v>
      </c>
      <c r="G772" s="351" t="e">
        <f t="shared" si="75"/>
        <v>#NAME?</v>
      </c>
      <c r="H772" s="351" t="e">
        <f t="shared" si="80"/>
        <v>#NAME?</v>
      </c>
      <c r="I772" s="351" t="e">
        <f t="shared" si="76"/>
        <v>#NAME?</v>
      </c>
      <c r="J772" s="351" t="e">
        <f t="shared" si="77"/>
        <v>#NAME?</v>
      </c>
      <c r="K772" s="359" t="e">
        <f t="shared" si="78"/>
        <v>#NAME?</v>
      </c>
    </row>
    <row r="773" spans="1:11" hidden="1">
      <c r="A773" s="355">
        <v>2007</v>
      </c>
      <c r="B773" s="355" t="s">
        <v>20</v>
      </c>
      <c r="C773" s="355" t="s">
        <v>56</v>
      </c>
      <c r="D773" s="355" t="e">
        <f t="shared" si="79"/>
        <v>#NAME?</v>
      </c>
      <c r="E773" s="356">
        <v>8168</v>
      </c>
      <c r="F773" s="357">
        <v>277066</v>
      </c>
      <c r="G773" s="355" t="e">
        <f t="shared" si="75"/>
        <v>#NAME?</v>
      </c>
      <c r="H773" s="351" t="e">
        <f t="shared" si="80"/>
        <v>#NAME?</v>
      </c>
      <c r="I773" s="355" t="e">
        <f t="shared" si="76"/>
        <v>#NAME?</v>
      </c>
      <c r="J773" s="355" t="e">
        <f t="shared" si="77"/>
        <v>#NAME?</v>
      </c>
      <c r="K773" s="358" t="e">
        <f t="shared" si="78"/>
        <v>#NAME?</v>
      </c>
    </row>
    <row r="774" spans="1:11" hidden="1">
      <c r="A774" s="351">
        <v>2007</v>
      </c>
      <c r="B774" s="351" t="s">
        <v>20</v>
      </c>
      <c r="C774" s="351" t="s">
        <v>59</v>
      </c>
      <c r="D774" s="351" t="e">
        <f t="shared" si="79"/>
        <v>#NAME?</v>
      </c>
      <c r="E774" s="352">
        <v>491</v>
      </c>
      <c r="F774" s="353">
        <v>7142</v>
      </c>
      <c r="G774" s="351" t="e">
        <f t="shared" si="75"/>
        <v>#NAME?</v>
      </c>
      <c r="H774" s="351" t="e">
        <f t="shared" si="80"/>
        <v>#NAME?</v>
      </c>
      <c r="I774" s="351" t="e">
        <f t="shared" si="76"/>
        <v>#NAME?</v>
      </c>
      <c r="J774" s="351" t="e">
        <f t="shared" si="77"/>
        <v>#NAME?</v>
      </c>
      <c r="K774" s="359" t="e">
        <f t="shared" si="78"/>
        <v>#NAME?</v>
      </c>
    </row>
    <row r="775" spans="1:11" hidden="1">
      <c r="A775" s="355">
        <v>2006</v>
      </c>
      <c r="B775" s="355" t="s">
        <v>21</v>
      </c>
      <c r="C775" s="355" t="s">
        <v>58</v>
      </c>
      <c r="D775" s="355" t="e">
        <f t="shared" si="79"/>
        <v>#NAME?</v>
      </c>
      <c r="E775" s="356">
        <v>6</v>
      </c>
      <c r="F775" s="357">
        <v>164</v>
      </c>
      <c r="G775" s="355" t="e">
        <f t="shared" si="75"/>
        <v>#NAME?</v>
      </c>
      <c r="H775" s="351" t="e">
        <f t="shared" si="80"/>
        <v>#NAME?</v>
      </c>
      <c r="I775" s="355" t="e">
        <f t="shared" si="76"/>
        <v>#NAME?</v>
      </c>
      <c r="J775" s="355" t="e">
        <f t="shared" si="77"/>
        <v>#NAME?</v>
      </c>
      <c r="K775" s="358" t="e">
        <f t="shared" si="78"/>
        <v>#NAME?</v>
      </c>
    </row>
    <row r="776" spans="1:11" hidden="1">
      <c r="A776" s="351">
        <v>2006</v>
      </c>
      <c r="B776" s="351" t="s">
        <v>21</v>
      </c>
      <c r="C776" s="351" t="s">
        <v>83</v>
      </c>
      <c r="D776" s="351" t="e">
        <f t="shared" si="79"/>
        <v>#NAME?</v>
      </c>
      <c r="E776" s="352">
        <v>56323</v>
      </c>
      <c r="F776" s="353">
        <v>141484</v>
      </c>
      <c r="G776" s="351" t="e">
        <f t="shared" si="75"/>
        <v>#NAME?</v>
      </c>
      <c r="H776" s="351" t="e">
        <f t="shared" si="80"/>
        <v>#NAME?</v>
      </c>
      <c r="I776" s="351" t="e">
        <f t="shared" si="76"/>
        <v>#NAME?</v>
      </c>
      <c r="J776" s="351" t="e">
        <f t="shared" si="77"/>
        <v>#NAME?</v>
      </c>
      <c r="K776" s="359" t="e">
        <f t="shared" si="78"/>
        <v>#NAME?</v>
      </c>
    </row>
    <row r="777" spans="1:11" hidden="1">
      <c r="A777" s="355">
        <v>2006</v>
      </c>
      <c r="B777" s="355" t="s">
        <v>21</v>
      </c>
      <c r="C777" s="355" t="s">
        <v>15</v>
      </c>
      <c r="D777" s="355" t="e">
        <f t="shared" si="79"/>
        <v>#NAME?</v>
      </c>
      <c r="E777" s="356">
        <v>7630</v>
      </c>
      <c r="F777" s="357">
        <v>17397</v>
      </c>
      <c r="G777" s="355" t="e">
        <f t="shared" si="75"/>
        <v>#NAME?</v>
      </c>
      <c r="H777" s="351" t="e">
        <f t="shared" si="80"/>
        <v>#NAME?</v>
      </c>
      <c r="I777" s="355" t="e">
        <f t="shared" si="76"/>
        <v>#NAME?</v>
      </c>
      <c r="J777" s="355" t="e">
        <f t="shared" si="77"/>
        <v>#NAME?</v>
      </c>
      <c r="K777" s="358" t="e">
        <f t="shared" si="78"/>
        <v>#NAME?</v>
      </c>
    </row>
    <row r="778" spans="1:11" hidden="1">
      <c r="A778" s="351">
        <v>2006</v>
      </c>
      <c r="B778" s="351" t="s">
        <v>21</v>
      </c>
      <c r="C778" s="351" t="s">
        <v>79</v>
      </c>
      <c r="D778" s="351" t="e">
        <f t="shared" si="79"/>
        <v>#NAME?</v>
      </c>
      <c r="E778" s="352">
        <v>78</v>
      </c>
      <c r="F778" s="353">
        <v>514</v>
      </c>
      <c r="G778" s="351" t="e">
        <f t="shared" si="75"/>
        <v>#NAME?</v>
      </c>
      <c r="H778" s="351" t="e">
        <f t="shared" si="80"/>
        <v>#NAME?</v>
      </c>
      <c r="I778" s="351" t="e">
        <f t="shared" si="76"/>
        <v>#NAME?</v>
      </c>
      <c r="J778" s="351" t="e">
        <f t="shared" si="77"/>
        <v>#NAME?</v>
      </c>
      <c r="K778" s="359" t="e">
        <f t="shared" si="78"/>
        <v>#NAME?</v>
      </c>
    </row>
    <row r="779" spans="1:11" hidden="1">
      <c r="A779" s="355">
        <v>2006</v>
      </c>
      <c r="B779" s="355" t="s">
        <v>21</v>
      </c>
      <c r="C779" s="355" t="s">
        <v>56</v>
      </c>
      <c r="D779" s="355" t="e">
        <f t="shared" si="79"/>
        <v>#NAME?</v>
      </c>
      <c r="E779" s="356">
        <v>8189</v>
      </c>
      <c r="F779" s="357">
        <v>262810</v>
      </c>
      <c r="G779" s="355" t="e">
        <f t="shared" si="75"/>
        <v>#NAME?</v>
      </c>
      <c r="H779" s="351" t="e">
        <f t="shared" si="80"/>
        <v>#NAME?</v>
      </c>
      <c r="I779" s="355" t="e">
        <f t="shared" si="76"/>
        <v>#NAME?</v>
      </c>
      <c r="J779" s="355" t="e">
        <f t="shared" si="77"/>
        <v>#NAME?</v>
      </c>
      <c r="K779" s="358" t="e">
        <f t="shared" si="78"/>
        <v>#NAME?</v>
      </c>
    </row>
    <row r="780" spans="1:11" hidden="1">
      <c r="A780" s="351">
        <v>2006</v>
      </c>
      <c r="B780" s="351" t="s">
        <v>21</v>
      </c>
      <c r="C780" s="351" t="s">
        <v>59</v>
      </c>
      <c r="D780" s="351" t="e">
        <f t="shared" si="79"/>
        <v>#NAME?</v>
      </c>
      <c r="E780" s="352">
        <v>617</v>
      </c>
      <c r="F780" s="353">
        <v>7999</v>
      </c>
      <c r="G780" s="351" t="e">
        <f t="shared" si="75"/>
        <v>#NAME?</v>
      </c>
      <c r="H780" s="351" t="e">
        <f t="shared" si="80"/>
        <v>#NAME?</v>
      </c>
      <c r="I780" s="351" t="e">
        <f t="shared" si="76"/>
        <v>#NAME?</v>
      </c>
      <c r="J780" s="351" t="e">
        <f t="shared" si="77"/>
        <v>#NAME?</v>
      </c>
      <c r="K780" s="359" t="e">
        <f t="shared" si="78"/>
        <v>#NAME?</v>
      </c>
    </row>
    <row r="781" spans="1:11" hidden="1">
      <c r="A781" s="355">
        <v>2006</v>
      </c>
      <c r="B781" s="355" t="s">
        <v>8</v>
      </c>
      <c r="C781" s="355" t="s">
        <v>58</v>
      </c>
      <c r="D781" s="355" t="e">
        <f t="shared" si="79"/>
        <v>#NAME?</v>
      </c>
      <c r="E781" s="356">
        <v>25</v>
      </c>
      <c r="F781" s="357">
        <v>629</v>
      </c>
      <c r="G781" s="355" t="e">
        <f t="shared" si="75"/>
        <v>#NAME?</v>
      </c>
      <c r="H781" s="351" t="e">
        <f t="shared" si="80"/>
        <v>#NAME?</v>
      </c>
      <c r="I781" s="355" t="e">
        <f t="shared" si="76"/>
        <v>#NAME?</v>
      </c>
      <c r="J781" s="355" t="e">
        <f t="shared" si="77"/>
        <v>#NAME?</v>
      </c>
      <c r="K781" s="358" t="e">
        <f t="shared" si="78"/>
        <v>#NAME?</v>
      </c>
    </row>
    <row r="782" spans="1:11" hidden="1">
      <c r="A782" s="351">
        <v>2006</v>
      </c>
      <c r="B782" s="351" t="s">
        <v>8</v>
      </c>
      <c r="C782" s="351" t="s">
        <v>83</v>
      </c>
      <c r="D782" s="351" t="e">
        <f t="shared" si="79"/>
        <v>#NAME?</v>
      </c>
      <c r="E782" s="352">
        <v>41147</v>
      </c>
      <c r="F782" s="353">
        <v>91803</v>
      </c>
      <c r="G782" s="351" t="e">
        <f t="shared" si="75"/>
        <v>#NAME?</v>
      </c>
      <c r="H782" s="351" t="e">
        <f t="shared" si="80"/>
        <v>#NAME?</v>
      </c>
      <c r="I782" s="351" t="e">
        <f t="shared" si="76"/>
        <v>#NAME?</v>
      </c>
      <c r="J782" s="351" t="e">
        <f t="shared" si="77"/>
        <v>#NAME?</v>
      </c>
      <c r="K782" s="359" t="e">
        <f t="shared" si="78"/>
        <v>#NAME?</v>
      </c>
    </row>
    <row r="783" spans="1:11" hidden="1">
      <c r="A783" s="355">
        <v>2006</v>
      </c>
      <c r="B783" s="355" t="s">
        <v>8</v>
      </c>
      <c r="C783" s="355" t="s">
        <v>15</v>
      </c>
      <c r="D783" s="355" t="e">
        <f t="shared" si="79"/>
        <v>#NAME?</v>
      </c>
      <c r="E783" s="356">
        <v>7866</v>
      </c>
      <c r="F783" s="357">
        <v>16848</v>
      </c>
      <c r="G783" s="355" t="e">
        <f t="shared" si="75"/>
        <v>#NAME?</v>
      </c>
      <c r="H783" s="351" t="e">
        <f t="shared" si="80"/>
        <v>#NAME?</v>
      </c>
      <c r="I783" s="355" t="e">
        <f t="shared" si="76"/>
        <v>#NAME?</v>
      </c>
      <c r="J783" s="355" t="e">
        <f t="shared" si="77"/>
        <v>#NAME?</v>
      </c>
      <c r="K783" s="358" t="e">
        <f t="shared" si="78"/>
        <v>#NAME?</v>
      </c>
    </row>
    <row r="784" spans="1:11" hidden="1">
      <c r="A784" s="351">
        <v>2006</v>
      </c>
      <c r="B784" s="351" t="s">
        <v>8</v>
      </c>
      <c r="C784" s="351" t="s">
        <v>79</v>
      </c>
      <c r="D784" s="351" t="e">
        <f t="shared" si="79"/>
        <v>#NAME?</v>
      </c>
      <c r="E784" s="352">
        <v>82</v>
      </c>
      <c r="F784" s="353">
        <v>799</v>
      </c>
      <c r="G784" s="351" t="e">
        <f t="shared" si="75"/>
        <v>#NAME?</v>
      </c>
      <c r="H784" s="351" t="e">
        <f t="shared" si="80"/>
        <v>#NAME?</v>
      </c>
      <c r="I784" s="351" t="e">
        <f t="shared" si="76"/>
        <v>#NAME?</v>
      </c>
      <c r="J784" s="351" t="e">
        <f t="shared" si="77"/>
        <v>#NAME?</v>
      </c>
      <c r="K784" s="359" t="e">
        <f t="shared" si="78"/>
        <v>#NAME?</v>
      </c>
    </row>
    <row r="785" spans="1:11" hidden="1">
      <c r="A785" s="355">
        <v>2006</v>
      </c>
      <c r="B785" s="355" t="s">
        <v>8</v>
      </c>
      <c r="C785" s="355" t="s">
        <v>56</v>
      </c>
      <c r="D785" s="355" t="e">
        <f t="shared" si="79"/>
        <v>#NAME?</v>
      </c>
      <c r="E785" s="356">
        <v>8653</v>
      </c>
      <c r="F785" s="357">
        <v>279836</v>
      </c>
      <c r="G785" s="355" t="e">
        <f t="shared" si="75"/>
        <v>#NAME?</v>
      </c>
      <c r="H785" s="351" t="e">
        <f t="shared" si="80"/>
        <v>#NAME?</v>
      </c>
      <c r="I785" s="355" t="e">
        <f t="shared" si="76"/>
        <v>#NAME?</v>
      </c>
      <c r="J785" s="355" t="e">
        <f t="shared" si="77"/>
        <v>#NAME?</v>
      </c>
      <c r="K785" s="358" t="e">
        <f t="shared" si="78"/>
        <v>#NAME?</v>
      </c>
    </row>
    <row r="786" spans="1:11" hidden="1">
      <c r="A786" s="351">
        <v>2006</v>
      </c>
      <c r="B786" s="351" t="s">
        <v>8</v>
      </c>
      <c r="C786" s="351" t="s">
        <v>59</v>
      </c>
      <c r="D786" s="351" t="e">
        <f t="shared" si="79"/>
        <v>#NAME?</v>
      </c>
      <c r="E786" s="352">
        <v>320</v>
      </c>
      <c r="F786" s="353">
        <v>6675</v>
      </c>
      <c r="G786" s="351" t="e">
        <f t="shared" si="75"/>
        <v>#NAME?</v>
      </c>
      <c r="H786" s="351" t="e">
        <f t="shared" si="80"/>
        <v>#NAME?</v>
      </c>
      <c r="I786" s="351" t="e">
        <f t="shared" si="76"/>
        <v>#NAME?</v>
      </c>
      <c r="J786" s="351" t="e">
        <f t="shared" si="77"/>
        <v>#NAME?</v>
      </c>
      <c r="K786" s="359" t="e">
        <f t="shared" si="78"/>
        <v>#NAME?</v>
      </c>
    </row>
    <row r="787" spans="1:11" hidden="1">
      <c r="A787" s="355">
        <v>2006</v>
      </c>
      <c r="B787" s="355" t="s">
        <v>19</v>
      </c>
      <c r="C787" s="355" t="s">
        <v>58</v>
      </c>
      <c r="D787" s="355" t="e">
        <f t="shared" si="79"/>
        <v>#NAME?</v>
      </c>
      <c r="E787" s="356">
        <v>13</v>
      </c>
      <c r="F787" s="357">
        <v>428</v>
      </c>
      <c r="G787" s="355" t="e">
        <f t="shared" si="75"/>
        <v>#NAME?</v>
      </c>
      <c r="H787" s="351" t="e">
        <f t="shared" si="80"/>
        <v>#NAME?</v>
      </c>
      <c r="I787" s="355" t="e">
        <f t="shared" si="76"/>
        <v>#NAME?</v>
      </c>
      <c r="J787" s="355" t="e">
        <f t="shared" si="77"/>
        <v>#NAME?</v>
      </c>
      <c r="K787" s="358" t="e">
        <f t="shared" si="78"/>
        <v>#NAME?</v>
      </c>
    </row>
    <row r="788" spans="1:11" hidden="1">
      <c r="A788" s="351">
        <v>2006</v>
      </c>
      <c r="B788" s="351" t="s">
        <v>19</v>
      </c>
      <c r="C788" s="351" t="s">
        <v>83</v>
      </c>
      <c r="D788" s="351" t="e">
        <f t="shared" si="79"/>
        <v>#NAME?</v>
      </c>
      <c r="E788" s="352">
        <v>32293</v>
      </c>
      <c r="F788" s="353">
        <v>73469</v>
      </c>
      <c r="G788" s="351" t="e">
        <f t="shared" si="75"/>
        <v>#NAME?</v>
      </c>
      <c r="H788" s="351" t="e">
        <f t="shared" si="80"/>
        <v>#NAME?</v>
      </c>
      <c r="I788" s="351" t="e">
        <f t="shared" si="76"/>
        <v>#NAME?</v>
      </c>
      <c r="J788" s="351" t="e">
        <f t="shared" si="77"/>
        <v>#NAME?</v>
      </c>
      <c r="K788" s="359" t="e">
        <f t="shared" si="78"/>
        <v>#NAME?</v>
      </c>
    </row>
    <row r="789" spans="1:11" hidden="1">
      <c r="A789" s="355">
        <v>2006</v>
      </c>
      <c r="B789" s="355" t="s">
        <v>19</v>
      </c>
      <c r="C789" s="355" t="s">
        <v>15</v>
      </c>
      <c r="D789" s="355" t="e">
        <f t="shared" si="79"/>
        <v>#NAME?</v>
      </c>
      <c r="E789" s="356">
        <v>1806</v>
      </c>
      <c r="F789" s="357">
        <v>6452</v>
      </c>
      <c r="G789" s="355" t="e">
        <f t="shared" si="75"/>
        <v>#NAME?</v>
      </c>
      <c r="H789" s="351" t="e">
        <f t="shared" si="80"/>
        <v>#NAME?</v>
      </c>
      <c r="I789" s="355" t="e">
        <f t="shared" si="76"/>
        <v>#NAME?</v>
      </c>
      <c r="J789" s="355" t="e">
        <f t="shared" si="77"/>
        <v>#NAME?</v>
      </c>
      <c r="K789" s="358" t="e">
        <f t="shared" si="78"/>
        <v>#NAME?</v>
      </c>
    </row>
    <row r="790" spans="1:11" hidden="1">
      <c r="A790" s="351">
        <v>2006</v>
      </c>
      <c r="B790" s="351" t="s">
        <v>19</v>
      </c>
      <c r="C790" s="351" t="s">
        <v>79</v>
      </c>
      <c r="D790" s="351" t="e">
        <f t="shared" si="79"/>
        <v>#NAME?</v>
      </c>
      <c r="E790" s="352">
        <v>77</v>
      </c>
      <c r="F790" s="353">
        <v>511</v>
      </c>
      <c r="G790" s="351" t="e">
        <f t="shared" si="75"/>
        <v>#NAME?</v>
      </c>
      <c r="H790" s="351" t="e">
        <f t="shared" si="80"/>
        <v>#NAME?</v>
      </c>
      <c r="I790" s="351" t="e">
        <f t="shared" si="76"/>
        <v>#NAME?</v>
      </c>
      <c r="J790" s="351" t="e">
        <f t="shared" si="77"/>
        <v>#NAME?</v>
      </c>
      <c r="K790" s="359" t="e">
        <f t="shared" si="78"/>
        <v>#NAME?</v>
      </c>
    </row>
    <row r="791" spans="1:11" hidden="1">
      <c r="A791" s="355">
        <v>2006</v>
      </c>
      <c r="B791" s="355" t="s">
        <v>19</v>
      </c>
      <c r="C791" s="355" t="s">
        <v>56</v>
      </c>
      <c r="D791" s="355" t="e">
        <f t="shared" si="79"/>
        <v>#NAME?</v>
      </c>
      <c r="E791" s="356">
        <v>8166</v>
      </c>
      <c r="F791" s="357">
        <v>296155</v>
      </c>
      <c r="G791" s="355" t="e">
        <f t="shared" si="75"/>
        <v>#NAME?</v>
      </c>
      <c r="H791" s="351" t="e">
        <f t="shared" si="80"/>
        <v>#NAME?</v>
      </c>
      <c r="I791" s="355" t="e">
        <f t="shared" si="76"/>
        <v>#NAME?</v>
      </c>
      <c r="J791" s="355" t="e">
        <f t="shared" si="77"/>
        <v>#NAME?</v>
      </c>
      <c r="K791" s="358" t="e">
        <f t="shared" si="78"/>
        <v>#NAME?</v>
      </c>
    </row>
    <row r="792" spans="1:11" hidden="1">
      <c r="A792" s="351">
        <v>2006</v>
      </c>
      <c r="B792" s="351" t="s">
        <v>19</v>
      </c>
      <c r="C792" s="351" t="s">
        <v>59</v>
      </c>
      <c r="D792" s="351" t="e">
        <f t="shared" si="79"/>
        <v>#NAME?</v>
      </c>
      <c r="E792" s="352">
        <v>283</v>
      </c>
      <c r="F792" s="353">
        <v>7137</v>
      </c>
      <c r="G792" s="351" t="e">
        <f t="shared" si="75"/>
        <v>#NAME?</v>
      </c>
      <c r="H792" s="351" t="e">
        <f t="shared" si="80"/>
        <v>#NAME?</v>
      </c>
      <c r="I792" s="351" t="e">
        <f t="shared" si="76"/>
        <v>#NAME?</v>
      </c>
      <c r="J792" s="351" t="e">
        <f t="shared" si="77"/>
        <v>#NAME?</v>
      </c>
      <c r="K792" s="359" t="e">
        <f t="shared" si="78"/>
        <v>#NAME?</v>
      </c>
    </row>
    <row r="793" spans="1:11" hidden="1">
      <c r="A793" s="355">
        <v>2006</v>
      </c>
      <c r="B793" s="355" t="s">
        <v>20</v>
      </c>
      <c r="C793" s="355" t="s">
        <v>58</v>
      </c>
      <c r="D793" s="355" t="e">
        <f t="shared" si="79"/>
        <v>#NAME?</v>
      </c>
      <c r="E793" s="356">
        <v>16</v>
      </c>
      <c r="F793" s="357">
        <v>401</v>
      </c>
      <c r="G793" s="355" t="e">
        <f t="shared" si="75"/>
        <v>#NAME?</v>
      </c>
      <c r="H793" s="351" t="e">
        <f t="shared" si="80"/>
        <v>#NAME?</v>
      </c>
      <c r="I793" s="355" t="e">
        <f t="shared" si="76"/>
        <v>#NAME?</v>
      </c>
      <c r="J793" s="355" t="e">
        <f t="shared" si="77"/>
        <v>#NAME?</v>
      </c>
      <c r="K793" s="358" t="e">
        <f t="shared" si="78"/>
        <v>#NAME?</v>
      </c>
    </row>
    <row r="794" spans="1:11" hidden="1">
      <c r="A794" s="351">
        <v>2006</v>
      </c>
      <c r="B794" s="351" t="s">
        <v>20</v>
      </c>
      <c r="C794" s="351" t="s">
        <v>83</v>
      </c>
      <c r="D794" s="351" t="e">
        <f t="shared" si="79"/>
        <v>#NAME?</v>
      </c>
      <c r="E794" s="352">
        <v>29965</v>
      </c>
      <c r="F794" s="353">
        <v>62743</v>
      </c>
      <c r="G794" s="351" t="e">
        <f t="shared" si="75"/>
        <v>#NAME?</v>
      </c>
      <c r="H794" s="351" t="e">
        <f t="shared" si="80"/>
        <v>#NAME?</v>
      </c>
      <c r="I794" s="351" t="e">
        <f t="shared" si="76"/>
        <v>#NAME?</v>
      </c>
      <c r="J794" s="351" t="e">
        <f t="shared" si="77"/>
        <v>#NAME?</v>
      </c>
      <c r="K794" s="359" t="e">
        <f t="shared" si="78"/>
        <v>#NAME?</v>
      </c>
    </row>
    <row r="795" spans="1:11" hidden="1">
      <c r="A795" s="355">
        <v>2006</v>
      </c>
      <c r="B795" s="355" t="s">
        <v>20</v>
      </c>
      <c r="C795" s="355" t="s">
        <v>15</v>
      </c>
      <c r="D795" s="355" t="e">
        <f t="shared" si="79"/>
        <v>#NAME?</v>
      </c>
      <c r="E795" s="356">
        <v>1677</v>
      </c>
      <c r="F795" s="357">
        <v>6031</v>
      </c>
      <c r="G795" s="355" t="e">
        <f t="shared" si="75"/>
        <v>#NAME?</v>
      </c>
      <c r="H795" s="351" t="e">
        <f t="shared" si="80"/>
        <v>#NAME?</v>
      </c>
      <c r="I795" s="355" t="e">
        <f t="shared" si="76"/>
        <v>#NAME?</v>
      </c>
      <c r="J795" s="355" t="e">
        <f t="shared" si="77"/>
        <v>#NAME?</v>
      </c>
      <c r="K795" s="358" t="e">
        <f t="shared" si="78"/>
        <v>#NAME?</v>
      </c>
    </row>
    <row r="796" spans="1:11" hidden="1">
      <c r="A796" s="351">
        <v>2006</v>
      </c>
      <c r="B796" s="351" t="s">
        <v>20</v>
      </c>
      <c r="C796" s="351" t="s">
        <v>79</v>
      </c>
      <c r="D796" s="351" t="e">
        <f t="shared" si="79"/>
        <v>#NAME?</v>
      </c>
      <c r="E796" s="352">
        <v>71</v>
      </c>
      <c r="F796" s="353">
        <v>475</v>
      </c>
      <c r="G796" s="351" t="e">
        <f t="shared" si="75"/>
        <v>#NAME?</v>
      </c>
      <c r="H796" s="351" t="e">
        <f t="shared" si="80"/>
        <v>#NAME?</v>
      </c>
      <c r="I796" s="351" t="e">
        <f t="shared" si="76"/>
        <v>#NAME?</v>
      </c>
      <c r="J796" s="351" t="e">
        <f t="shared" si="77"/>
        <v>#NAME?</v>
      </c>
      <c r="K796" s="359" t="e">
        <f t="shared" si="78"/>
        <v>#NAME?</v>
      </c>
    </row>
    <row r="797" spans="1:11" hidden="1">
      <c r="A797" s="355">
        <v>2006</v>
      </c>
      <c r="B797" s="355" t="s">
        <v>20</v>
      </c>
      <c r="C797" s="355" t="s">
        <v>56</v>
      </c>
      <c r="D797" s="355" t="e">
        <f t="shared" si="79"/>
        <v>#NAME?</v>
      </c>
      <c r="E797" s="356">
        <v>7307</v>
      </c>
      <c r="F797" s="357">
        <v>321655</v>
      </c>
      <c r="G797" s="355" t="e">
        <f t="shared" si="75"/>
        <v>#NAME?</v>
      </c>
      <c r="H797" s="351" t="e">
        <f t="shared" si="80"/>
        <v>#NAME?</v>
      </c>
      <c r="I797" s="355" t="e">
        <f t="shared" si="76"/>
        <v>#NAME?</v>
      </c>
      <c r="J797" s="355" t="e">
        <f t="shared" si="77"/>
        <v>#NAME?</v>
      </c>
      <c r="K797" s="358" t="e">
        <f t="shared" si="78"/>
        <v>#NAME?</v>
      </c>
    </row>
    <row r="798" spans="1:11" hidden="1">
      <c r="A798" s="351">
        <v>2006</v>
      </c>
      <c r="B798" s="351" t="s">
        <v>20</v>
      </c>
      <c r="C798" s="351" t="s">
        <v>59</v>
      </c>
      <c r="D798" s="351" t="e">
        <f t="shared" si="79"/>
        <v>#NAME?</v>
      </c>
      <c r="E798" s="352">
        <v>261</v>
      </c>
      <c r="F798" s="353">
        <v>6588</v>
      </c>
      <c r="G798" s="351" t="e">
        <f t="shared" si="75"/>
        <v>#NAME?</v>
      </c>
      <c r="H798" s="351" t="e">
        <f t="shared" si="80"/>
        <v>#NAME?</v>
      </c>
      <c r="I798" s="351" t="e">
        <f t="shared" si="76"/>
        <v>#NAME?</v>
      </c>
      <c r="J798" s="351" t="e">
        <f t="shared" si="77"/>
        <v>#NAME?</v>
      </c>
      <c r="K798" s="360" t="e">
        <f t="shared" ref="K798" si="81">RIGHT(G798,2)</f>
        <v>#NAME?</v>
      </c>
    </row>
    <row r="799" spans="1:11" s="249" customFormat="1" hidden="1">
      <c r="A799" s="355">
        <v>2020</v>
      </c>
      <c r="B799" s="355" t="s">
        <v>20</v>
      </c>
      <c r="C799" s="355" t="s">
        <v>59</v>
      </c>
      <c r="D799" s="355" t="e">
        <f t="shared" ref="D799:D856" si="82">VLOOKUP($C799,Trans_Source,2,FALSE)</f>
        <v>#NAME?</v>
      </c>
      <c r="E799" s="356">
        <v>269.30922300000003</v>
      </c>
      <c r="F799" s="357">
        <v>2976.114</v>
      </c>
      <c r="G799" s="355" t="e">
        <f t="shared" si="75"/>
        <v>#NAME?</v>
      </c>
      <c r="H799" s="351" t="e">
        <f t="shared" si="80"/>
        <v>#NAME?</v>
      </c>
      <c r="I799" s="355" t="s">
        <v>292</v>
      </c>
      <c r="J799" s="355" t="e">
        <f t="shared" si="77"/>
        <v>#NAME?</v>
      </c>
      <c r="K799" s="335" t="e">
        <f t="shared" ref="K799:K862" si="83">RIGHT(G799,2)</f>
        <v>#NAME?</v>
      </c>
    </row>
    <row r="800" spans="1:11" s="249" customFormat="1" hidden="1">
      <c r="A800" s="351">
        <v>2020</v>
      </c>
      <c r="B800" s="351" t="s">
        <v>20</v>
      </c>
      <c r="C800" s="351" t="s">
        <v>76</v>
      </c>
      <c r="D800" s="351" t="e">
        <f t="shared" si="82"/>
        <v>#NAME?</v>
      </c>
      <c r="E800" s="352">
        <v>5070.5704186874</v>
      </c>
      <c r="F800" s="353">
        <v>16214.880000000012</v>
      </c>
      <c r="G800" s="351" t="e">
        <f t="shared" si="75"/>
        <v>#NAME?</v>
      </c>
      <c r="H800" s="351" t="e">
        <f t="shared" si="80"/>
        <v>#NAME?</v>
      </c>
      <c r="I800" s="351" t="s">
        <v>292</v>
      </c>
      <c r="J800" s="351" t="e">
        <f t="shared" si="77"/>
        <v>#NAME?</v>
      </c>
      <c r="K800" s="335" t="e">
        <f t="shared" si="83"/>
        <v>#NAME?</v>
      </c>
    </row>
    <row r="801" spans="1:11" s="249" customFormat="1" hidden="1">
      <c r="A801" s="355">
        <v>2020</v>
      </c>
      <c r="B801" s="355" t="s">
        <v>20</v>
      </c>
      <c r="C801" s="355" t="s">
        <v>84</v>
      </c>
      <c r="D801" s="355" t="e">
        <f t="shared" si="82"/>
        <v>#NAME?</v>
      </c>
      <c r="E801" s="356">
        <v>961.85288588889989</v>
      </c>
      <c r="F801" s="357">
        <v>2371.42</v>
      </c>
      <c r="G801" s="355" t="e">
        <f t="shared" ref="G801:G864" si="84">VLOOKUP(C801,Trans_Source,3,FALSE)</f>
        <v>#NAME?</v>
      </c>
      <c r="H801" s="351" t="e">
        <f t="shared" si="80"/>
        <v>#NAME?</v>
      </c>
      <c r="I801" s="355" t="s">
        <v>292</v>
      </c>
      <c r="J801" s="355" t="e">
        <f t="shared" ref="J801:J864" si="85">VLOOKUP($C801,Trans_Source,4,FALSE)</f>
        <v>#NAME?</v>
      </c>
      <c r="K801" s="335" t="e">
        <f t="shared" si="83"/>
        <v>#NAME?</v>
      </c>
    </row>
    <row r="802" spans="1:11" s="249" customFormat="1" hidden="1">
      <c r="A802" s="351">
        <v>2020</v>
      </c>
      <c r="B802" s="351" t="s">
        <v>20</v>
      </c>
      <c r="C802" s="351" t="s">
        <v>87</v>
      </c>
      <c r="D802" s="351" t="e">
        <f t="shared" si="82"/>
        <v>#NAME?</v>
      </c>
      <c r="E802" s="352">
        <v>32519.039061643995</v>
      </c>
      <c r="F802" s="353">
        <v>212676</v>
      </c>
      <c r="G802" s="351" t="e">
        <f t="shared" si="84"/>
        <v>#NAME?</v>
      </c>
      <c r="H802" s="351" t="e">
        <f t="shared" si="80"/>
        <v>#NAME?</v>
      </c>
      <c r="I802" s="351" t="s">
        <v>292</v>
      </c>
      <c r="J802" s="351" t="e">
        <f t="shared" si="85"/>
        <v>#NAME?</v>
      </c>
      <c r="K802" s="335" t="e">
        <f t="shared" si="83"/>
        <v>#NAME?</v>
      </c>
    </row>
    <row r="803" spans="1:11" s="249" customFormat="1" hidden="1">
      <c r="A803" s="355">
        <v>2020</v>
      </c>
      <c r="B803" s="355" t="s">
        <v>20</v>
      </c>
      <c r="C803" s="355" t="s">
        <v>65</v>
      </c>
      <c r="D803" s="355" t="e">
        <f t="shared" si="82"/>
        <v>#NAME?</v>
      </c>
      <c r="E803" s="356">
        <v>18157.445346</v>
      </c>
      <c r="F803" s="357">
        <v>50854.560299999997</v>
      </c>
      <c r="G803" s="355" t="e">
        <f t="shared" si="84"/>
        <v>#NAME?</v>
      </c>
      <c r="H803" s="351" t="e">
        <f t="shared" si="80"/>
        <v>#NAME?</v>
      </c>
      <c r="I803" s="355" t="s">
        <v>292</v>
      </c>
      <c r="J803" s="355" t="e">
        <f t="shared" si="85"/>
        <v>#NAME?</v>
      </c>
      <c r="K803" s="335" t="e">
        <f t="shared" si="83"/>
        <v>#NAME?</v>
      </c>
    </row>
    <row r="804" spans="1:11" s="249" customFormat="1" hidden="1">
      <c r="A804" s="351">
        <v>2020</v>
      </c>
      <c r="B804" s="351" t="s">
        <v>20</v>
      </c>
      <c r="C804" s="351" t="s">
        <v>66</v>
      </c>
      <c r="D804" s="351" t="e">
        <f t="shared" si="82"/>
        <v>#NAME?</v>
      </c>
      <c r="E804" s="352">
        <v>1179.2495821265002</v>
      </c>
      <c r="F804" s="353">
        <v>3961.931</v>
      </c>
      <c r="G804" s="351" t="e">
        <f t="shared" si="84"/>
        <v>#NAME?</v>
      </c>
      <c r="H804" s="351" t="e">
        <f t="shared" si="80"/>
        <v>#NAME?</v>
      </c>
      <c r="I804" s="351" t="s">
        <v>292</v>
      </c>
      <c r="J804" s="351" t="e">
        <f t="shared" si="85"/>
        <v>#NAME?</v>
      </c>
      <c r="K804" s="335" t="e">
        <f t="shared" si="83"/>
        <v>#NAME?</v>
      </c>
    </row>
    <row r="805" spans="1:11" s="249" customFormat="1" hidden="1">
      <c r="A805" s="355">
        <v>2020</v>
      </c>
      <c r="B805" s="355" t="s">
        <v>20</v>
      </c>
      <c r="C805" s="355" t="s">
        <v>68</v>
      </c>
      <c r="D805" s="355" t="e">
        <f t="shared" si="82"/>
        <v>#NAME?</v>
      </c>
      <c r="E805" s="356">
        <v>2404.9409020153998</v>
      </c>
      <c r="F805" s="357">
        <v>6152.4</v>
      </c>
      <c r="G805" s="355" t="e">
        <f t="shared" si="84"/>
        <v>#NAME?</v>
      </c>
      <c r="H805" s="351" t="e">
        <f t="shared" si="80"/>
        <v>#NAME?</v>
      </c>
      <c r="I805" s="355" t="s">
        <v>292</v>
      </c>
      <c r="J805" s="355" t="e">
        <f t="shared" si="85"/>
        <v>#NAME?</v>
      </c>
      <c r="K805" s="335" t="e">
        <f t="shared" si="83"/>
        <v>#NAME?</v>
      </c>
    </row>
    <row r="806" spans="1:11" s="249" customFormat="1" hidden="1">
      <c r="A806" s="351">
        <v>2020</v>
      </c>
      <c r="B806" s="351" t="s">
        <v>20</v>
      </c>
      <c r="C806" s="351" t="s">
        <v>69</v>
      </c>
      <c r="D806" s="351" t="e">
        <f t="shared" si="82"/>
        <v>#NAME?</v>
      </c>
      <c r="E806" s="352">
        <v>1630.7093324592997</v>
      </c>
      <c r="F806" s="353">
        <v>3995.3379999999906</v>
      </c>
      <c r="G806" s="351" t="e">
        <f t="shared" si="84"/>
        <v>#NAME?</v>
      </c>
      <c r="H806" s="351" t="e">
        <f t="shared" si="80"/>
        <v>#NAME?</v>
      </c>
      <c r="I806" s="351" t="s">
        <v>292</v>
      </c>
      <c r="J806" s="351" t="e">
        <f t="shared" si="85"/>
        <v>#NAME?</v>
      </c>
      <c r="K806" s="335" t="e">
        <f t="shared" si="83"/>
        <v>#NAME?</v>
      </c>
    </row>
    <row r="807" spans="1:11" s="249" customFormat="1" hidden="1">
      <c r="A807" s="355">
        <v>2020</v>
      </c>
      <c r="B807" s="355" t="s">
        <v>20</v>
      </c>
      <c r="C807" s="355" t="s">
        <v>63</v>
      </c>
      <c r="D807" s="355" t="e">
        <f t="shared" si="82"/>
        <v>#NAME?</v>
      </c>
      <c r="E807" s="356">
        <v>7748.8896429266997</v>
      </c>
      <c r="F807" s="357">
        <v>15150.500000000018</v>
      </c>
      <c r="G807" s="355" t="e">
        <f t="shared" si="84"/>
        <v>#NAME?</v>
      </c>
      <c r="H807" s="351" t="e">
        <f t="shared" si="80"/>
        <v>#NAME?</v>
      </c>
      <c r="I807" s="355" t="s">
        <v>292</v>
      </c>
      <c r="J807" s="355" t="e">
        <f t="shared" si="85"/>
        <v>#NAME?</v>
      </c>
      <c r="K807" s="335" t="e">
        <f t="shared" si="83"/>
        <v>#NAME?</v>
      </c>
    </row>
    <row r="808" spans="1:11" s="249" customFormat="1" hidden="1">
      <c r="A808" s="351">
        <v>2020</v>
      </c>
      <c r="B808" s="351" t="s">
        <v>20</v>
      </c>
      <c r="C808" s="351" t="s">
        <v>88</v>
      </c>
      <c r="D808" s="351" t="e">
        <f t="shared" si="82"/>
        <v>#NAME?</v>
      </c>
      <c r="E808" s="352">
        <v>1149.5658927917</v>
      </c>
      <c r="F808" s="353">
        <v>3061.099999999999</v>
      </c>
      <c r="G808" s="351" t="e">
        <f t="shared" si="84"/>
        <v>#NAME?</v>
      </c>
      <c r="H808" s="351" t="e">
        <f t="shared" si="80"/>
        <v>#NAME?</v>
      </c>
      <c r="I808" s="351" t="s">
        <v>292</v>
      </c>
      <c r="J808" s="351" t="e">
        <f t="shared" si="85"/>
        <v>#NAME?</v>
      </c>
      <c r="K808" s="335" t="e">
        <f t="shared" si="83"/>
        <v>#NAME?</v>
      </c>
    </row>
    <row r="809" spans="1:11" s="249" customFormat="1" hidden="1">
      <c r="A809" s="355">
        <v>2020</v>
      </c>
      <c r="B809" s="355" t="s">
        <v>20</v>
      </c>
      <c r="C809" s="355" t="s">
        <v>489</v>
      </c>
      <c r="D809" s="355" t="e">
        <f t="shared" si="82"/>
        <v>#NAME?</v>
      </c>
      <c r="E809" s="356">
        <v>2738.8518476354998</v>
      </c>
      <c r="F809" s="357">
        <v>8281.5670000000009</v>
      </c>
      <c r="G809" s="355" t="e">
        <f t="shared" si="84"/>
        <v>#NAME?</v>
      </c>
      <c r="H809" s="351" t="e">
        <f t="shared" si="80"/>
        <v>#NAME?</v>
      </c>
      <c r="I809" s="355" t="s">
        <v>292</v>
      </c>
      <c r="J809" s="355" t="e">
        <f t="shared" si="85"/>
        <v>#NAME?</v>
      </c>
      <c r="K809" s="335" t="e">
        <f t="shared" si="83"/>
        <v>#NAME?</v>
      </c>
    </row>
    <row r="810" spans="1:11" s="249" customFormat="1" hidden="1">
      <c r="A810" s="351">
        <v>2020</v>
      </c>
      <c r="B810" s="351" t="s">
        <v>20</v>
      </c>
      <c r="C810" s="351" t="s">
        <v>496</v>
      </c>
      <c r="D810" s="351" t="e">
        <f t="shared" si="82"/>
        <v>#NAME?</v>
      </c>
      <c r="E810" s="352">
        <v>1487.6695459440002</v>
      </c>
      <c r="F810" s="353">
        <v>4173.7</v>
      </c>
      <c r="G810" s="351" t="e">
        <f t="shared" si="84"/>
        <v>#NAME?</v>
      </c>
      <c r="H810" s="351" t="e">
        <f t="shared" si="80"/>
        <v>#NAME?</v>
      </c>
      <c r="I810" s="351" t="s">
        <v>292</v>
      </c>
      <c r="J810" s="351" t="e">
        <f t="shared" si="85"/>
        <v>#NAME?</v>
      </c>
      <c r="K810" s="335" t="e">
        <f t="shared" si="83"/>
        <v>#NAME?</v>
      </c>
    </row>
    <row r="811" spans="1:11" s="249" customFormat="1" hidden="1">
      <c r="A811" s="355">
        <v>2020</v>
      </c>
      <c r="B811" s="355" t="s">
        <v>20</v>
      </c>
      <c r="C811" s="355" t="s">
        <v>58</v>
      </c>
      <c r="D811" s="355" t="e">
        <f t="shared" si="82"/>
        <v>#NAME?</v>
      </c>
      <c r="E811" s="356">
        <v>2651.7673424599998</v>
      </c>
      <c r="F811" s="357">
        <v>13120.777</v>
      </c>
      <c r="G811" s="355" t="e">
        <f t="shared" si="84"/>
        <v>#NAME?</v>
      </c>
      <c r="H811" s="351" t="e">
        <f t="shared" si="80"/>
        <v>#NAME?</v>
      </c>
      <c r="I811" s="355" t="s">
        <v>292</v>
      </c>
      <c r="J811" s="355" t="e">
        <f t="shared" si="85"/>
        <v>#NAME?</v>
      </c>
      <c r="K811" s="335" t="e">
        <f t="shared" si="83"/>
        <v>#NAME?</v>
      </c>
    </row>
    <row r="812" spans="1:11" s="249" customFormat="1" hidden="1">
      <c r="A812" s="351">
        <v>2020</v>
      </c>
      <c r="B812" s="351" t="s">
        <v>20</v>
      </c>
      <c r="C812" s="351" t="s">
        <v>61</v>
      </c>
      <c r="D812" s="351" t="e">
        <f t="shared" si="82"/>
        <v>#NAME?</v>
      </c>
      <c r="E812" s="352">
        <v>5642.6483186793002</v>
      </c>
      <c r="F812" s="353">
        <v>23056.590000000044</v>
      </c>
      <c r="G812" s="351" t="e">
        <f t="shared" si="84"/>
        <v>#NAME?</v>
      </c>
      <c r="H812" s="351" t="e">
        <f t="shared" si="80"/>
        <v>#NAME?</v>
      </c>
      <c r="I812" s="351" t="s">
        <v>292</v>
      </c>
      <c r="J812" s="351" t="e">
        <f t="shared" si="85"/>
        <v>#NAME?</v>
      </c>
      <c r="K812" s="335" t="e">
        <f t="shared" si="83"/>
        <v>#NAME?</v>
      </c>
    </row>
    <row r="813" spans="1:11" s="249" customFormat="1" hidden="1">
      <c r="A813" s="355">
        <v>2020</v>
      </c>
      <c r="B813" s="355" t="s">
        <v>20</v>
      </c>
      <c r="C813" s="355" t="s">
        <v>60</v>
      </c>
      <c r="D813" s="355" t="e">
        <f t="shared" si="82"/>
        <v>#NAME?</v>
      </c>
      <c r="E813" s="356">
        <v>4507.2686375244994</v>
      </c>
      <c r="F813" s="357">
        <v>13194.970000000001</v>
      </c>
      <c r="G813" s="355" t="e">
        <f t="shared" si="84"/>
        <v>#NAME?</v>
      </c>
      <c r="H813" s="351" t="e">
        <f t="shared" si="80"/>
        <v>#NAME?</v>
      </c>
      <c r="I813" s="355" t="s">
        <v>292</v>
      </c>
      <c r="J813" s="355" t="e">
        <f t="shared" si="85"/>
        <v>#NAME?</v>
      </c>
      <c r="K813" s="335" t="e">
        <f t="shared" si="83"/>
        <v>#NAME?</v>
      </c>
    </row>
    <row r="814" spans="1:11" s="249" customFormat="1" hidden="1">
      <c r="A814" s="351">
        <v>2020</v>
      </c>
      <c r="B814" s="351" t="s">
        <v>20</v>
      </c>
      <c r="C814" s="351" t="s">
        <v>64</v>
      </c>
      <c r="D814" s="351" t="e">
        <f t="shared" si="82"/>
        <v>#NAME?</v>
      </c>
      <c r="E814" s="352">
        <v>1533.7802730360002</v>
      </c>
      <c r="F814" s="353">
        <v>5439.70999999998</v>
      </c>
      <c r="G814" s="351" t="e">
        <f t="shared" si="84"/>
        <v>#NAME?</v>
      </c>
      <c r="H814" s="351" t="e">
        <f t="shared" si="80"/>
        <v>#NAME?</v>
      </c>
      <c r="I814" s="351" t="s">
        <v>292</v>
      </c>
      <c r="J814" s="351" t="e">
        <f t="shared" si="85"/>
        <v>#NAME?</v>
      </c>
      <c r="K814" s="335" t="e">
        <f t="shared" si="83"/>
        <v>#NAME?</v>
      </c>
    </row>
    <row r="815" spans="1:11" s="249" customFormat="1" hidden="1">
      <c r="A815" s="355">
        <v>2020</v>
      </c>
      <c r="B815" s="355" t="s">
        <v>20</v>
      </c>
      <c r="C815" s="355" t="s">
        <v>67</v>
      </c>
      <c r="D815" s="355" t="e">
        <f t="shared" si="82"/>
        <v>#NAME?</v>
      </c>
      <c r="E815" s="356">
        <v>6450.9406216462003</v>
      </c>
      <c r="F815" s="357">
        <v>18378.267800000009</v>
      </c>
      <c r="G815" s="355" t="e">
        <f t="shared" si="84"/>
        <v>#NAME?</v>
      </c>
      <c r="H815" s="351" t="e">
        <f t="shared" si="80"/>
        <v>#NAME?</v>
      </c>
      <c r="I815" s="355" t="s">
        <v>292</v>
      </c>
      <c r="J815" s="355" t="e">
        <f t="shared" si="85"/>
        <v>#NAME?</v>
      </c>
      <c r="K815" s="335" t="e">
        <f t="shared" si="83"/>
        <v>#NAME?</v>
      </c>
    </row>
    <row r="816" spans="1:11" s="249" customFormat="1" hidden="1">
      <c r="A816" s="351">
        <v>2020</v>
      </c>
      <c r="B816" s="351" t="s">
        <v>20</v>
      </c>
      <c r="C816" s="351" t="s">
        <v>70</v>
      </c>
      <c r="D816" s="351" t="e">
        <f t="shared" si="82"/>
        <v>#NAME?</v>
      </c>
      <c r="E816" s="352">
        <v>3417.7142014569999</v>
      </c>
      <c r="F816" s="353">
        <v>9885.0000000000018</v>
      </c>
      <c r="G816" s="351" t="e">
        <f t="shared" si="84"/>
        <v>#NAME?</v>
      </c>
      <c r="H816" s="351" t="e">
        <f t="shared" si="80"/>
        <v>#NAME?</v>
      </c>
      <c r="I816" s="351" t="s">
        <v>292</v>
      </c>
      <c r="J816" s="351" t="e">
        <f t="shared" si="85"/>
        <v>#NAME?</v>
      </c>
      <c r="K816" s="335" t="e">
        <f t="shared" si="83"/>
        <v>#NAME?</v>
      </c>
    </row>
    <row r="817" spans="1:11" s="249" customFormat="1" hidden="1">
      <c r="A817" s="355">
        <v>2020</v>
      </c>
      <c r="B817" s="355" t="s">
        <v>20</v>
      </c>
      <c r="C817" s="355" t="s">
        <v>71</v>
      </c>
      <c r="D817" s="355" t="e">
        <f t="shared" si="82"/>
        <v>#NAME?</v>
      </c>
      <c r="E817" s="356">
        <v>1519.9272853990001</v>
      </c>
      <c r="F817" s="357">
        <v>4115.7000000000007</v>
      </c>
      <c r="G817" s="355" t="e">
        <f t="shared" si="84"/>
        <v>#NAME?</v>
      </c>
      <c r="H817" s="351" t="e">
        <f t="shared" si="80"/>
        <v>#NAME?</v>
      </c>
      <c r="I817" s="355" t="s">
        <v>292</v>
      </c>
      <c r="J817" s="355" t="e">
        <f t="shared" si="85"/>
        <v>#NAME?</v>
      </c>
      <c r="K817" s="335" t="e">
        <f t="shared" si="83"/>
        <v>#NAME?</v>
      </c>
    </row>
    <row r="818" spans="1:11" s="249" customFormat="1" hidden="1">
      <c r="A818" s="351">
        <v>2020</v>
      </c>
      <c r="B818" s="351" t="s">
        <v>20</v>
      </c>
      <c r="C818" s="351" t="s">
        <v>72</v>
      </c>
      <c r="D818" s="351" t="e">
        <f t="shared" si="82"/>
        <v>#NAME?</v>
      </c>
      <c r="E818" s="352">
        <v>1704.3670335852003</v>
      </c>
      <c r="F818" s="353">
        <v>4163.55</v>
      </c>
      <c r="G818" s="351" t="e">
        <f t="shared" si="84"/>
        <v>#NAME?</v>
      </c>
      <c r="H818" s="351" t="e">
        <f t="shared" si="80"/>
        <v>#NAME?</v>
      </c>
      <c r="I818" s="351" t="s">
        <v>292</v>
      </c>
      <c r="J818" s="351" t="e">
        <f t="shared" si="85"/>
        <v>#NAME?</v>
      </c>
      <c r="K818" s="335" t="e">
        <f t="shared" si="83"/>
        <v>#NAME?</v>
      </c>
    </row>
    <row r="819" spans="1:11" s="249" customFormat="1" hidden="1">
      <c r="A819" s="355">
        <v>2020</v>
      </c>
      <c r="B819" s="355" t="s">
        <v>20</v>
      </c>
      <c r="C819" s="355" t="s">
        <v>73</v>
      </c>
      <c r="D819" s="355" t="e">
        <f t="shared" si="82"/>
        <v>#NAME?</v>
      </c>
      <c r="E819" s="356">
        <v>2034.3722517246001</v>
      </c>
      <c r="F819" s="357">
        <v>5636.5999999999995</v>
      </c>
      <c r="G819" s="355" t="e">
        <f t="shared" si="84"/>
        <v>#NAME?</v>
      </c>
      <c r="H819" s="351" t="e">
        <f t="shared" si="80"/>
        <v>#NAME?</v>
      </c>
      <c r="I819" s="355" t="s">
        <v>292</v>
      </c>
      <c r="J819" s="355" t="e">
        <f t="shared" si="85"/>
        <v>#NAME?</v>
      </c>
      <c r="K819" s="335" t="e">
        <f t="shared" si="83"/>
        <v>#NAME?</v>
      </c>
    </row>
    <row r="820" spans="1:11" s="249" customFormat="1" hidden="1">
      <c r="A820" s="351">
        <v>2020</v>
      </c>
      <c r="B820" s="351" t="s">
        <v>20</v>
      </c>
      <c r="C820" s="351" t="s">
        <v>75</v>
      </c>
      <c r="D820" s="351" t="e">
        <f t="shared" si="82"/>
        <v>#NAME?</v>
      </c>
      <c r="E820" s="352">
        <v>2190.575922513</v>
      </c>
      <c r="F820" s="353">
        <v>7013.35</v>
      </c>
      <c r="G820" s="351" t="e">
        <f t="shared" si="84"/>
        <v>#NAME?</v>
      </c>
      <c r="H820" s="351" t="e">
        <f t="shared" si="80"/>
        <v>#NAME?</v>
      </c>
      <c r="I820" s="351" t="s">
        <v>292</v>
      </c>
      <c r="J820" s="351" t="e">
        <f t="shared" si="85"/>
        <v>#NAME?</v>
      </c>
      <c r="K820" s="335" t="e">
        <f t="shared" si="83"/>
        <v>#NAME?</v>
      </c>
    </row>
    <row r="821" spans="1:11" s="249" customFormat="1" hidden="1">
      <c r="A821" s="355">
        <v>2020</v>
      </c>
      <c r="B821" s="355" t="s">
        <v>20</v>
      </c>
      <c r="C821" s="355" t="s">
        <v>74</v>
      </c>
      <c r="D821" s="355" t="e">
        <f t="shared" si="82"/>
        <v>#NAME?</v>
      </c>
      <c r="E821" s="356">
        <v>1727.9639641006002</v>
      </c>
      <c r="F821" s="357">
        <v>4740.3370000000004</v>
      </c>
      <c r="G821" s="355" t="e">
        <f t="shared" si="84"/>
        <v>#NAME?</v>
      </c>
      <c r="H821" s="351" t="e">
        <f t="shared" si="80"/>
        <v>#NAME?</v>
      </c>
      <c r="I821" s="355" t="s">
        <v>292</v>
      </c>
      <c r="J821" s="355" t="e">
        <f t="shared" si="85"/>
        <v>#NAME?</v>
      </c>
      <c r="K821" s="335" t="e">
        <f t="shared" si="83"/>
        <v>#NAME?</v>
      </c>
    </row>
    <row r="822" spans="1:11" s="249" customFormat="1" hidden="1">
      <c r="A822" s="351">
        <v>2020</v>
      </c>
      <c r="B822" s="351" t="s">
        <v>20</v>
      </c>
      <c r="C822" s="351" t="s">
        <v>85</v>
      </c>
      <c r="D822" s="351" t="e">
        <f t="shared" si="82"/>
        <v>#NAME?</v>
      </c>
      <c r="E822" s="352">
        <v>3352.9190832040003</v>
      </c>
      <c r="F822" s="353">
        <v>8295</v>
      </c>
      <c r="G822" s="351" t="e">
        <f t="shared" si="84"/>
        <v>#NAME?</v>
      </c>
      <c r="H822" s="351" t="e">
        <f t="shared" si="80"/>
        <v>#NAME?</v>
      </c>
      <c r="I822" s="351" t="s">
        <v>292</v>
      </c>
      <c r="J822" s="351" t="e">
        <f t="shared" si="85"/>
        <v>#NAME?</v>
      </c>
      <c r="K822" s="335" t="e">
        <f t="shared" si="83"/>
        <v>#NAME?</v>
      </c>
    </row>
    <row r="823" spans="1:11" s="249" customFormat="1" hidden="1">
      <c r="A823" s="355">
        <v>2020</v>
      </c>
      <c r="B823" s="355" t="s">
        <v>20</v>
      </c>
      <c r="C823" s="355" t="s">
        <v>86</v>
      </c>
      <c r="D823" s="355" t="e">
        <f t="shared" si="82"/>
        <v>#NAME?</v>
      </c>
      <c r="E823" s="356">
        <v>1402.5938507506003</v>
      </c>
      <c r="F823" s="357">
        <v>3779.1820000000002</v>
      </c>
      <c r="G823" s="355" t="e">
        <f t="shared" si="84"/>
        <v>#NAME?</v>
      </c>
      <c r="H823" s="351" t="e">
        <f t="shared" si="80"/>
        <v>#NAME?</v>
      </c>
      <c r="I823" s="355" t="s">
        <v>292</v>
      </c>
      <c r="J823" s="355" t="e">
        <f t="shared" si="85"/>
        <v>#NAME?</v>
      </c>
      <c r="K823" s="335" t="e">
        <f t="shared" si="83"/>
        <v>#NAME?</v>
      </c>
    </row>
    <row r="824" spans="1:11" s="249" customFormat="1" hidden="1">
      <c r="A824" s="351">
        <v>2020</v>
      </c>
      <c r="B824" s="351" t="s">
        <v>20</v>
      </c>
      <c r="C824" s="351" t="s">
        <v>488</v>
      </c>
      <c r="D824" s="351" t="e">
        <f t="shared" si="82"/>
        <v>#NAME?</v>
      </c>
      <c r="E824" s="352">
        <v>824.77147517230003</v>
      </c>
      <c r="F824" s="353">
        <v>2640.5789999999997</v>
      </c>
      <c r="G824" s="351" t="e">
        <f t="shared" si="84"/>
        <v>#NAME?</v>
      </c>
      <c r="H824" s="351" t="e">
        <f t="shared" si="80"/>
        <v>#NAME?</v>
      </c>
      <c r="I824" s="351" t="s">
        <v>292</v>
      </c>
      <c r="J824" s="351" t="e">
        <f t="shared" si="85"/>
        <v>#NAME?</v>
      </c>
      <c r="K824" s="335" t="e">
        <f t="shared" si="83"/>
        <v>#NAME?</v>
      </c>
    </row>
    <row r="825" spans="1:11" s="249" customFormat="1" hidden="1">
      <c r="A825" s="355">
        <v>2020</v>
      </c>
      <c r="B825" s="355" t="s">
        <v>20</v>
      </c>
      <c r="C825" s="355" t="s">
        <v>513</v>
      </c>
      <c r="D825" s="355" t="e">
        <f t="shared" si="82"/>
        <v>#NAME?</v>
      </c>
      <c r="E825" s="356">
        <v>1853.0284895523</v>
      </c>
      <c r="F825" s="357">
        <v>4586.9110000000001</v>
      </c>
      <c r="G825" s="355" t="e">
        <f t="shared" si="84"/>
        <v>#NAME?</v>
      </c>
      <c r="H825" s="351" t="e">
        <f t="shared" si="80"/>
        <v>#NAME?</v>
      </c>
      <c r="I825" s="355" t="s">
        <v>292</v>
      </c>
      <c r="J825" s="355" t="e">
        <f t="shared" si="85"/>
        <v>#NAME?</v>
      </c>
      <c r="K825" s="335" t="e">
        <f t="shared" si="83"/>
        <v>#NAME?</v>
      </c>
    </row>
    <row r="826" spans="1:11" s="249" customFormat="1" hidden="1">
      <c r="A826" s="351">
        <v>2020</v>
      </c>
      <c r="B826" s="351" t="s">
        <v>20</v>
      </c>
      <c r="C826" s="351" t="s">
        <v>15</v>
      </c>
      <c r="D826" s="351" t="e">
        <f t="shared" si="82"/>
        <v>#NAME?</v>
      </c>
      <c r="E826" s="352">
        <v>1909.4495330128</v>
      </c>
      <c r="F826" s="353">
        <v>4686.91</v>
      </c>
      <c r="G826" s="351" t="e">
        <f t="shared" si="84"/>
        <v>#NAME?</v>
      </c>
      <c r="H826" s="351" t="e">
        <f t="shared" si="80"/>
        <v>#NAME?</v>
      </c>
      <c r="I826" s="351" t="s">
        <v>78</v>
      </c>
      <c r="J826" s="351" t="e">
        <f t="shared" si="85"/>
        <v>#NAME?</v>
      </c>
      <c r="K826" s="335" t="e">
        <f t="shared" si="83"/>
        <v>#NAME?</v>
      </c>
    </row>
    <row r="827" spans="1:11" s="249" customFormat="1" hidden="1">
      <c r="A827" s="355">
        <v>2020</v>
      </c>
      <c r="B827" s="355" t="s">
        <v>20</v>
      </c>
      <c r="C827" s="355" t="s">
        <v>79</v>
      </c>
      <c r="D827" s="355" t="e">
        <f t="shared" si="82"/>
        <v>#NAME?</v>
      </c>
      <c r="E827" s="356">
        <v>327.42096109929997</v>
      </c>
      <c r="F827" s="357">
        <v>1218.1251600000001</v>
      </c>
      <c r="G827" s="355" t="e">
        <f t="shared" si="84"/>
        <v>#NAME?</v>
      </c>
      <c r="H827" s="351" t="e">
        <f t="shared" si="80"/>
        <v>#NAME?</v>
      </c>
      <c r="I827" s="355" t="s">
        <v>78</v>
      </c>
      <c r="J827" s="355" t="e">
        <f t="shared" si="85"/>
        <v>#NAME?</v>
      </c>
      <c r="K827" s="335" t="e">
        <f t="shared" si="83"/>
        <v>#NAME?</v>
      </c>
    </row>
    <row r="828" spans="1:11" s="249" customFormat="1" hidden="1">
      <c r="A828" s="351">
        <v>2020</v>
      </c>
      <c r="B828" s="351" t="s">
        <v>20</v>
      </c>
      <c r="C828" s="351" t="s">
        <v>56</v>
      </c>
      <c r="D828" s="351" t="e">
        <f t="shared" si="82"/>
        <v>#NAME?</v>
      </c>
      <c r="E828" s="352">
        <v>20417.431751</v>
      </c>
      <c r="F828" s="353">
        <v>309820</v>
      </c>
      <c r="G828" s="351" t="e">
        <f t="shared" si="84"/>
        <v>#NAME?</v>
      </c>
      <c r="H828" s="351" t="e">
        <f t="shared" si="80"/>
        <v>#NAME?</v>
      </c>
      <c r="I828" s="351" t="s">
        <v>292</v>
      </c>
      <c r="J828" s="351" t="e">
        <f t="shared" si="85"/>
        <v>#NAME?</v>
      </c>
      <c r="K828" s="335" t="e">
        <f t="shared" si="83"/>
        <v>#NAME?</v>
      </c>
    </row>
    <row r="829" spans="1:11" s="249" customFormat="1" hidden="1">
      <c r="A829" s="355">
        <v>2020</v>
      </c>
      <c r="B829" s="355" t="s">
        <v>20</v>
      </c>
      <c r="C829" s="355" t="s">
        <v>57</v>
      </c>
      <c r="D829" s="355" t="e">
        <f t="shared" si="82"/>
        <v>#NAME?</v>
      </c>
      <c r="E829" s="356">
        <v>119792.40250280072</v>
      </c>
      <c r="F829" s="357">
        <v>351802.52688000002</v>
      </c>
      <c r="G829" s="355" t="e">
        <f t="shared" si="84"/>
        <v>#NAME?</v>
      </c>
      <c r="H829" s="351" t="e">
        <f t="shared" si="80"/>
        <v>#NAME?</v>
      </c>
      <c r="I829" s="355" t="s">
        <v>292</v>
      </c>
      <c r="J829" s="355" t="e">
        <f t="shared" si="85"/>
        <v>#NAME?</v>
      </c>
      <c r="K829" s="335" t="e">
        <f t="shared" si="83"/>
        <v>#NAME?</v>
      </c>
    </row>
    <row r="830" spans="1:11" s="249" customFormat="1" hidden="1">
      <c r="A830" s="351">
        <v>2020</v>
      </c>
      <c r="B830" s="351" t="s">
        <v>20</v>
      </c>
      <c r="C830" s="351" t="s">
        <v>511</v>
      </c>
      <c r="D830" s="351" t="e">
        <f t="shared" si="82"/>
        <v>#NAME?</v>
      </c>
      <c r="E830" s="352">
        <v>2275.4820154099998</v>
      </c>
      <c r="F830" s="353">
        <v>0</v>
      </c>
      <c r="G830" s="351" t="e">
        <f t="shared" si="84"/>
        <v>#NAME?</v>
      </c>
      <c r="H830" s="351" t="e">
        <f t="shared" si="80"/>
        <v>#NAME?</v>
      </c>
      <c r="I830" s="351" t="s">
        <v>292</v>
      </c>
      <c r="J830" s="351" t="e">
        <f t="shared" si="85"/>
        <v>#NAME?</v>
      </c>
      <c r="K830" s="335" t="e">
        <f t="shared" si="83"/>
        <v>#NAME?</v>
      </c>
    </row>
    <row r="831" spans="1:11" s="249" customFormat="1" hidden="1">
      <c r="A831" s="355">
        <v>2020</v>
      </c>
      <c r="B831" s="355" t="s">
        <v>20</v>
      </c>
      <c r="C831" s="355" t="s">
        <v>62</v>
      </c>
      <c r="D831" s="355" t="e">
        <f t="shared" si="82"/>
        <v>#NAME?</v>
      </c>
      <c r="E831" s="356">
        <v>1910.2747786499999</v>
      </c>
      <c r="F831" s="357">
        <v>895.14013</v>
      </c>
      <c r="G831" s="355" t="e">
        <f t="shared" si="84"/>
        <v>#NAME?</v>
      </c>
      <c r="H831" s="351" t="e">
        <f t="shared" si="80"/>
        <v>#NAME?</v>
      </c>
      <c r="I831" s="355" t="s">
        <v>292</v>
      </c>
      <c r="J831" s="355" t="e">
        <f t="shared" si="85"/>
        <v>#NAME?</v>
      </c>
      <c r="K831" s="335" t="e">
        <f t="shared" si="83"/>
        <v>#NAME?</v>
      </c>
    </row>
    <row r="832" spans="1:11" s="249" customFormat="1" hidden="1">
      <c r="A832" s="351">
        <v>2020</v>
      </c>
      <c r="B832" s="351" t="s">
        <v>19</v>
      </c>
      <c r="C832" s="351" t="s">
        <v>58</v>
      </c>
      <c r="D832" s="351" t="e">
        <f t="shared" si="82"/>
        <v>#NAME?</v>
      </c>
      <c r="E832" s="352">
        <v>2047.012653</v>
      </c>
      <c r="F832" s="353">
        <v>9798.2819999999992</v>
      </c>
      <c r="G832" s="351" t="e">
        <f t="shared" si="84"/>
        <v>#NAME?</v>
      </c>
      <c r="H832" s="351" t="e">
        <f t="shared" si="80"/>
        <v>#NAME?</v>
      </c>
      <c r="I832" s="351" t="s">
        <v>292</v>
      </c>
      <c r="J832" s="351" t="e">
        <f t="shared" si="85"/>
        <v>#NAME?</v>
      </c>
      <c r="K832" s="335" t="e">
        <f t="shared" si="83"/>
        <v>#NAME?</v>
      </c>
    </row>
    <row r="833" spans="1:11" s="249" customFormat="1" hidden="1">
      <c r="A833" s="355">
        <v>2020</v>
      </c>
      <c r="B833" s="355" t="s">
        <v>19</v>
      </c>
      <c r="C833" s="355" t="s">
        <v>59</v>
      </c>
      <c r="D833" s="355" t="e">
        <f t="shared" si="82"/>
        <v>#NAME?</v>
      </c>
      <c r="E833" s="356">
        <v>75.721907000000002</v>
      </c>
      <c r="F833" s="357">
        <v>869.14400000000001</v>
      </c>
      <c r="G833" s="355" t="e">
        <f t="shared" si="84"/>
        <v>#NAME?</v>
      </c>
      <c r="H833" s="351" t="e">
        <f t="shared" si="80"/>
        <v>#NAME?</v>
      </c>
      <c r="I833" s="355" t="s">
        <v>292</v>
      </c>
      <c r="J833" s="355" t="e">
        <f t="shared" si="85"/>
        <v>#NAME?</v>
      </c>
      <c r="K833" s="335" t="e">
        <f t="shared" si="83"/>
        <v>#NAME?</v>
      </c>
    </row>
    <row r="834" spans="1:11" s="249" customFormat="1" hidden="1">
      <c r="A834" s="351">
        <v>2020</v>
      </c>
      <c r="B834" s="351" t="s">
        <v>19</v>
      </c>
      <c r="C834" s="351" t="s">
        <v>65</v>
      </c>
      <c r="D834" s="351" t="e">
        <f t="shared" si="82"/>
        <v>#NAME?</v>
      </c>
      <c r="E834" s="352">
        <v>15085.377974999999</v>
      </c>
      <c r="F834" s="353">
        <v>41945.559500000003</v>
      </c>
      <c r="G834" s="351" t="e">
        <f t="shared" si="84"/>
        <v>#NAME?</v>
      </c>
      <c r="H834" s="351" t="e">
        <f t="shared" ref="H834:H897" si="86">CONCATENATE(A834,B834,G834)</f>
        <v>#NAME?</v>
      </c>
      <c r="I834" s="351" t="s">
        <v>292</v>
      </c>
      <c r="J834" s="351" t="e">
        <f t="shared" si="85"/>
        <v>#NAME?</v>
      </c>
      <c r="K834" s="335" t="e">
        <f t="shared" si="83"/>
        <v>#NAME?</v>
      </c>
    </row>
    <row r="835" spans="1:11" s="249" customFormat="1" hidden="1">
      <c r="A835" s="355">
        <v>2020</v>
      </c>
      <c r="B835" s="355" t="s">
        <v>19</v>
      </c>
      <c r="C835" s="355" t="s">
        <v>66</v>
      </c>
      <c r="D835" s="355" t="e">
        <f t="shared" si="82"/>
        <v>#NAME?</v>
      </c>
      <c r="E835" s="356">
        <v>424.77532100000002</v>
      </c>
      <c r="F835" s="357">
        <v>1378.2739999999999</v>
      </c>
      <c r="G835" s="355" t="e">
        <f t="shared" si="84"/>
        <v>#NAME?</v>
      </c>
      <c r="H835" s="351" t="e">
        <f t="shared" si="86"/>
        <v>#NAME?</v>
      </c>
      <c r="I835" s="355" t="s">
        <v>292</v>
      </c>
      <c r="J835" s="355" t="e">
        <f t="shared" si="85"/>
        <v>#NAME?</v>
      </c>
      <c r="K835" s="335" t="e">
        <f t="shared" si="83"/>
        <v>#NAME?</v>
      </c>
    </row>
    <row r="836" spans="1:11" s="249" customFormat="1" hidden="1">
      <c r="A836" s="351">
        <v>2020</v>
      </c>
      <c r="B836" s="351" t="s">
        <v>19</v>
      </c>
      <c r="C836" s="351" t="s">
        <v>61</v>
      </c>
      <c r="D836" s="351" t="e">
        <f t="shared" si="82"/>
        <v>#NAME?</v>
      </c>
      <c r="E836" s="352">
        <v>6387.1907819999997</v>
      </c>
      <c r="F836" s="353">
        <v>25245.360000000001</v>
      </c>
      <c r="G836" s="351" t="e">
        <f t="shared" si="84"/>
        <v>#NAME?</v>
      </c>
      <c r="H836" s="351" t="e">
        <f t="shared" si="86"/>
        <v>#NAME?</v>
      </c>
      <c r="I836" s="351" t="s">
        <v>292</v>
      </c>
      <c r="J836" s="351" t="e">
        <f t="shared" si="85"/>
        <v>#NAME?</v>
      </c>
      <c r="K836" s="335" t="e">
        <f t="shared" si="83"/>
        <v>#NAME?</v>
      </c>
    </row>
    <row r="837" spans="1:11" s="249" customFormat="1" hidden="1">
      <c r="A837" s="355">
        <v>2020</v>
      </c>
      <c r="B837" s="355" t="s">
        <v>19</v>
      </c>
      <c r="C837" s="355" t="s">
        <v>60</v>
      </c>
      <c r="D837" s="355" t="e">
        <f t="shared" si="82"/>
        <v>#NAME?</v>
      </c>
      <c r="E837" s="356">
        <v>5301.7881049999996</v>
      </c>
      <c r="F837" s="357">
        <v>14521.83</v>
      </c>
      <c r="G837" s="355" t="e">
        <f t="shared" si="84"/>
        <v>#NAME?</v>
      </c>
      <c r="H837" s="351" t="e">
        <f t="shared" si="86"/>
        <v>#NAME?</v>
      </c>
      <c r="I837" s="355" t="s">
        <v>292</v>
      </c>
      <c r="J837" s="355" t="e">
        <f t="shared" si="85"/>
        <v>#NAME?</v>
      </c>
      <c r="K837" s="335" t="e">
        <f t="shared" si="83"/>
        <v>#NAME?</v>
      </c>
    </row>
    <row r="838" spans="1:11" s="249" customFormat="1" hidden="1">
      <c r="A838" s="351">
        <v>2020</v>
      </c>
      <c r="B838" s="351" t="s">
        <v>19</v>
      </c>
      <c r="C838" s="351" t="s">
        <v>64</v>
      </c>
      <c r="D838" s="351" t="e">
        <f t="shared" si="82"/>
        <v>#NAME?</v>
      </c>
      <c r="E838" s="352">
        <v>846.87410699999998</v>
      </c>
      <c r="F838" s="353">
        <v>3143.42</v>
      </c>
      <c r="G838" s="351" t="e">
        <f t="shared" si="84"/>
        <v>#NAME?</v>
      </c>
      <c r="H838" s="351" t="e">
        <f t="shared" si="86"/>
        <v>#NAME?</v>
      </c>
      <c r="I838" s="351" t="s">
        <v>292</v>
      </c>
      <c r="J838" s="351" t="e">
        <f t="shared" si="85"/>
        <v>#NAME?</v>
      </c>
      <c r="K838" s="335" t="e">
        <f t="shared" si="83"/>
        <v>#NAME?</v>
      </c>
    </row>
    <row r="839" spans="1:11" s="249" customFormat="1" hidden="1">
      <c r="A839" s="355">
        <v>2020</v>
      </c>
      <c r="B839" s="355" t="s">
        <v>19</v>
      </c>
      <c r="C839" s="355" t="s">
        <v>67</v>
      </c>
      <c r="D839" s="355" t="e">
        <f t="shared" si="82"/>
        <v>#NAME?</v>
      </c>
      <c r="E839" s="356">
        <v>6460.4136900000003</v>
      </c>
      <c r="F839" s="357">
        <v>17855.366000000002</v>
      </c>
      <c r="G839" s="355" t="e">
        <f t="shared" si="84"/>
        <v>#NAME?</v>
      </c>
      <c r="H839" s="351" t="e">
        <f t="shared" si="86"/>
        <v>#NAME?</v>
      </c>
      <c r="I839" s="355" t="s">
        <v>292</v>
      </c>
      <c r="J839" s="355" t="e">
        <f t="shared" si="85"/>
        <v>#NAME?</v>
      </c>
      <c r="K839" s="335" t="e">
        <f t="shared" si="83"/>
        <v>#NAME?</v>
      </c>
    </row>
    <row r="840" spans="1:11" s="249" customFormat="1" hidden="1">
      <c r="A840" s="351">
        <v>2020</v>
      </c>
      <c r="B840" s="351" t="s">
        <v>19</v>
      </c>
      <c r="C840" s="351" t="s">
        <v>68</v>
      </c>
      <c r="D840" s="351" t="e">
        <f t="shared" si="82"/>
        <v>#NAME?</v>
      </c>
      <c r="E840" s="352">
        <v>2229.8093290000002</v>
      </c>
      <c r="F840" s="353">
        <v>6173.3</v>
      </c>
      <c r="G840" s="351" t="e">
        <f t="shared" si="84"/>
        <v>#NAME?</v>
      </c>
      <c r="H840" s="351" t="e">
        <f t="shared" si="86"/>
        <v>#NAME?</v>
      </c>
      <c r="I840" s="351" t="s">
        <v>292</v>
      </c>
      <c r="J840" s="351" t="e">
        <f t="shared" si="85"/>
        <v>#NAME?</v>
      </c>
      <c r="K840" s="335" t="e">
        <f t="shared" si="83"/>
        <v>#NAME?</v>
      </c>
    </row>
    <row r="841" spans="1:11" s="249" customFormat="1" hidden="1">
      <c r="A841" s="355">
        <v>2020</v>
      </c>
      <c r="B841" s="355" t="s">
        <v>19</v>
      </c>
      <c r="C841" s="355" t="s">
        <v>69</v>
      </c>
      <c r="D841" s="355" t="e">
        <f t="shared" si="82"/>
        <v>#NAME?</v>
      </c>
      <c r="E841" s="356">
        <v>1601.1092630000001</v>
      </c>
      <c r="F841" s="357">
        <v>3788.3449999999998</v>
      </c>
      <c r="G841" s="355" t="e">
        <f t="shared" si="84"/>
        <v>#NAME?</v>
      </c>
      <c r="H841" s="351" t="e">
        <f t="shared" si="86"/>
        <v>#NAME?</v>
      </c>
      <c r="I841" s="355" t="s">
        <v>292</v>
      </c>
      <c r="J841" s="355" t="e">
        <f t="shared" si="85"/>
        <v>#NAME?</v>
      </c>
      <c r="K841" s="335" t="e">
        <f t="shared" si="83"/>
        <v>#NAME?</v>
      </c>
    </row>
    <row r="842" spans="1:11" s="249" customFormat="1" hidden="1">
      <c r="A842" s="351">
        <v>2020</v>
      </c>
      <c r="B842" s="351" t="s">
        <v>19</v>
      </c>
      <c r="C842" s="351" t="s">
        <v>70</v>
      </c>
      <c r="D842" s="351" t="e">
        <f t="shared" si="82"/>
        <v>#NAME?</v>
      </c>
      <c r="E842" s="352">
        <v>3461.4905020000001</v>
      </c>
      <c r="F842" s="353">
        <v>9680</v>
      </c>
      <c r="G842" s="351" t="e">
        <f t="shared" si="84"/>
        <v>#NAME?</v>
      </c>
      <c r="H842" s="351" t="e">
        <f t="shared" si="86"/>
        <v>#NAME?</v>
      </c>
      <c r="I842" s="351" t="s">
        <v>292</v>
      </c>
      <c r="J842" s="351" t="e">
        <f t="shared" si="85"/>
        <v>#NAME?</v>
      </c>
      <c r="K842" s="335" t="e">
        <f t="shared" si="83"/>
        <v>#NAME?</v>
      </c>
    </row>
    <row r="843" spans="1:11" s="249" customFormat="1" hidden="1">
      <c r="A843" s="355">
        <v>2020</v>
      </c>
      <c r="B843" s="355" t="s">
        <v>19</v>
      </c>
      <c r="C843" s="355" t="s">
        <v>71</v>
      </c>
      <c r="D843" s="355" t="e">
        <f t="shared" si="82"/>
        <v>#NAME?</v>
      </c>
      <c r="E843" s="356">
        <v>3545.580348</v>
      </c>
      <c r="F843" s="357">
        <v>6434.2</v>
      </c>
      <c r="G843" s="355" t="e">
        <f t="shared" si="84"/>
        <v>#NAME?</v>
      </c>
      <c r="H843" s="351" t="e">
        <f t="shared" si="86"/>
        <v>#NAME?</v>
      </c>
      <c r="I843" s="355" t="s">
        <v>292</v>
      </c>
      <c r="J843" s="355" t="e">
        <f t="shared" si="85"/>
        <v>#NAME?</v>
      </c>
      <c r="K843" s="335" t="e">
        <f t="shared" si="83"/>
        <v>#NAME?</v>
      </c>
    </row>
    <row r="844" spans="1:11" s="249" customFormat="1" hidden="1">
      <c r="A844" s="351">
        <v>2020</v>
      </c>
      <c r="B844" s="351" t="s">
        <v>19</v>
      </c>
      <c r="C844" s="351" t="s">
        <v>72</v>
      </c>
      <c r="D844" s="351" t="e">
        <f t="shared" si="82"/>
        <v>#NAME?</v>
      </c>
      <c r="E844" s="352">
        <v>1616.210493</v>
      </c>
      <c r="F844" s="353">
        <v>3817.45</v>
      </c>
      <c r="G844" s="351" t="e">
        <f t="shared" si="84"/>
        <v>#NAME?</v>
      </c>
      <c r="H844" s="351" t="e">
        <f t="shared" si="86"/>
        <v>#NAME?</v>
      </c>
      <c r="I844" s="351" t="s">
        <v>292</v>
      </c>
      <c r="J844" s="351" t="e">
        <f t="shared" si="85"/>
        <v>#NAME?</v>
      </c>
      <c r="K844" s="335" t="e">
        <f t="shared" si="83"/>
        <v>#NAME?</v>
      </c>
    </row>
    <row r="845" spans="1:11" s="249" customFormat="1" hidden="1">
      <c r="A845" s="355">
        <v>2020</v>
      </c>
      <c r="B845" s="355" t="s">
        <v>19</v>
      </c>
      <c r="C845" s="355" t="s">
        <v>73</v>
      </c>
      <c r="D845" s="355" t="e">
        <f t="shared" si="82"/>
        <v>#NAME?</v>
      </c>
      <c r="E845" s="356">
        <v>2642.0620720000002</v>
      </c>
      <c r="F845" s="357">
        <v>7076.8</v>
      </c>
      <c r="G845" s="355" t="e">
        <f t="shared" si="84"/>
        <v>#NAME?</v>
      </c>
      <c r="H845" s="351" t="e">
        <f t="shared" si="86"/>
        <v>#NAME?</v>
      </c>
      <c r="I845" s="355" t="s">
        <v>292</v>
      </c>
      <c r="J845" s="355" t="e">
        <f t="shared" si="85"/>
        <v>#NAME?</v>
      </c>
      <c r="K845" s="335" t="e">
        <f t="shared" si="83"/>
        <v>#NAME?</v>
      </c>
    </row>
    <row r="846" spans="1:11" s="249" customFormat="1" hidden="1">
      <c r="A846" s="351">
        <v>2020</v>
      </c>
      <c r="B846" s="351" t="s">
        <v>19</v>
      </c>
      <c r="C846" s="351" t="s">
        <v>75</v>
      </c>
      <c r="D846" s="351" t="e">
        <f t="shared" si="82"/>
        <v>#NAME?</v>
      </c>
      <c r="E846" s="352">
        <v>1184.252551</v>
      </c>
      <c r="F846" s="353">
        <v>3516.2600000000102</v>
      </c>
      <c r="G846" s="351" t="e">
        <f t="shared" si="84"/>
        <v>#NAME?</v>
      </c>
      <c r="H846" s="351" t="e">
        <f t="shared" si="86"/>
        <v>#NAME?</v>
      </c>
      <c r="I846" s="351" t="s">
        <v>292</v>
      </c>
      <c r="J846" s="351" t="e">
        <f t="shared" si="85"/>
        <v>#NAME?</v>
      </c>
      <c r="K846" s="335" t="e">
        <f t="shared" si="83"/>
        <v>#NAME?</v>
      </c>
    </row>
    <row r="847" spans="1:11" s="249" customFormat="1" hidden="1">
      <c r="A847" s="355">
        <v>2020</v>
      </c>
      <c r="B847" s="355" t="s">
        <v>19</v>
      </c>
      <c r="C847" s="355" t="s">
        <v>74</v>
      </c>
      <c r="D847" s="355" t="e">
        <f t="shared" si="82"/>
        <v>#NAME?</v>
      </c>
      <c r="E847" s="356">
        <v>2405.7888929999999</v>
      </c>
      <c r="F847" s="357">
        <v>6160.8580000000002</v>
      </c>
      <c r="G847" s="355" t="e">
        <f t="shared" si="84"/>
        <v>#NAME?</v>
      </c>
      <c r="H847" s="351" t="e">
        <f t="shared" si="86"/>
        <v>#NAME?</v>
      </c>
      <c r="I847" s="355" t="s">
        <v>292</v>
      </c>
      <c r="J847" s="355" t="e">
        <f t="shared" si="85"/>
        <v>#NAME?</v>
      </c>
      <c r="K847" s="335" t="e">
        <f t="shared" si="83"/>
        <v>#NAME?</v>
      </c>
    </row>
    <row r="848" spans="1:11" s="249" customFormat="1" hidden="1">
      <c r="A848" s="351">
        <v>2020</v>
      </c>
      <c r="B848" s="351" t="s">
        <v>19</v>
      </c>
      <c r="C848" s="351" t="s">
        <v>76</v>
      </c>
      <c r="D848" s="351" t="e">
        <f t="shared" si="82"/>
        <v>#NAME?</v>
      </c>
      <c r="E848" s="352">
        <v>5526.8689679999998</v>
      </c>
      <c r="F848" s="353">
        <v>17086.22</v>
      </c>
      <c r="G848" s="351" t="e">
        <f t="shared" si="84"/>
        <v>#NAME?</v>
      </c>
      <c r="H848" s="351" t="e">
        <f t="shared" si="86"/>
        <v>#NAME?</v>
      </c>
      <c r="I848" s="351" t="s">
        <v>292</v>
      </c>
      <c r="J848" s="351" t="e">
        <f t="shared" si="85"/>
        <v>#NAME?</v>
      </c>
      <c r="K848" s="335" t="e">
        <f t="shared" si="83"/>
        <v>#NAME?</v>
      </c>
    </row>
    <row r="849" spans="1:11" s="249" customFormat="1" hidden="1">
      <c r="A849" s="355">
        <v>2020</v>
      </c>
      <c r="B849" s="355" t="s">
        <v>19</v>
      </c>
      <c r="C849" s="355" t="s">
        <v>84</v>
      </c>
      <c r="D849" s="355" t="e">
        <f t="shared" si="82"/>
        <v>#NAME?</v>
      </c>
      <c r="E849" s="356">
        <v>1055.3886070000001</v>
      </c>
      <c r="F849" s="357">
        <v>2548.46</v>
      </c>
      <c r="G849" s="355" t="e">
        <f t="shared" si="84"/>
        <v>#NAME?</v>
      </c>
      <c r="H849" s="351" t="e">
        <f t="shared" si="86"/>
        <v>#NAME?</v>
      </c>
      <c r="I849" s="355" t="s">
        <v>292</v>
      </c>
      <c r="J849" s="355" t="e">
        <f t="shared" si="85"/>
        <v>#NAME?</v>
      </c>
      <c r="K849" s="335" t="e">
        <f t="shared" si="83"/>
        <v>#NAME?</v>
      </c>
    </row>
    <row r="850" spans="1:11" s="249" customFormat="1" hidden="1">
      <c r="A850" s="351">
        <v>2020</v>
      </c>
      <c r="B850" s="351" t="s">
        <v>19</v>
      </c>
      <c r="C850" s="351" t="s">
        <v>85</v>
      </c>
      <c r="D850" s="351" t="e">
        <f t="shared" si="82"/>
        <v>#NAME?</v>
      </c>
      <c r="E850" s="352">
        <v>3089.2349949999998</v>
      </c>
      <c r="F850" s="353">
        <v>8021.85</v>
      </c>
      <c r="G850" s="351" t="e">
        <f t="shared" si="84"/>
        <v>#NAME?</v>
      </c>
      <c r="H850" s="351" t="e">
        <f t="shared" si="86"/>
        <v>#NAME?</v>
      </c>
      <c r="I850" s="351" t="s">
        <v>292</v>
      </c>
      <c r="J850" s="351" t="e">
        <f t="shared" si="85"/>
        <v>#NAME?</v>
      </c>
      <c r="K850" s="335" t="e">
        <f t="shared" si="83"/>
        <v>#NAME?</v>
      </c>
    </row>
    <row r="851" spans="1:11" s="249" customFormat="1" hidden="1">
      <c r="A851" s="355">
        <v>2020</v>
      </c>
      <c r="B851" s="355" t="s">
        <v>19</v>
      </c>
      <c r="C851" s="355" t="s">
        <v>88</v>
      </c>
      <c r="D851" s="355" t="e">
        <f t="shared" si="82"/>
        <v>#NAME?</v>
      </c>
      <c r="E851" s="356">
        <v>1919.35115</v>
      </c>
      <c r="F851" s="357">
        <v>3375.9</v>
      </c>
      <c r="G851" s="355" t="e">
        <f t="shared" si="84"/>
        <v>#NAME?</v>
      </c>
      <c r="H851" s="351" t="e">
        <f t="shared" si="86"/>
        <v>#NAME?</v>
      </c>
      <c r="I851" s="355" t="s">
        <v>292</v>
      </c>
      <c r="J851" s="355" t="e">
        <f t="shared" si="85"/>
        <v>#NAME?</v>
      </c>
      <c r="K851" s="335" t="e">
        <f t="shared" si="83"/>
        <v>#NAME?</v>
      </c>
    </row>
    <row r="852" spans="1:11" s="249" customFormat="1" hidden="1">
      <c r="A852" s="351">
        <v>2020</v>
      </c>
      <c r="B852" s="351" t="s">
        <v>19</v>
      </c>
      <c r="C852" s="351" t="s">
        <v>86</v>
      </c>
      <c r="D852" s="351" t="e">
        <f t="shared" si="82"/>
        <v>#NAME?</v>
      </c>
      <c r="E852" s="352">
        <v>1479.0121979999999</v>
      </c>
      <c r="F852" s="353">
        <v>3852.489</v>
      </c>
      <c r="G852" s="351" t="e">
        <f t="shared" si="84"/>
        <v>#NAME?</v>
      </c>
      <c r="H852" s="351" t="e">
        <f t="shared" si="86"/>
        <v>#NAME?</v>
      </c>
      <c r="I852" s="351" t="s">
        <v>292</v>
      </c>
      <c r="J852" s="351" t="e">
        <f t="shared" si="85"/>
        <v>#NAME?</v>
      </c>
      <c r="K852" s="335" t="e">
        <f t="shared" si="83"/>
        <v>#NAME?</v>
      </c>
    </row>
    <row r="853" spans="1:11" s="249" customFormat="1" hidden="1">
      <c r="A853" s="355">
        <v>2020</v>
      </c>
      <c r="B853" s="355" t="s">
        <v>19</v>
      </c>
      <c r="C853" s="355" t="s">
        <v>489</v>
      </c>
      <c r="D853" s="355" t="e">
        <f t="shared" si="82"/>
        <v>#NAME?</v>
      </c>
      <c r="E853" s="356">
        <v>2573.0250649999998</v>
      </c>
      <c r="F853" s="357">
        <v>7524</v>
      </c>
      <c r="G853" s="355" t="e">
        <f t="shared" si="84"/>
        <v>#NAME?</v>
      </c>
      <c r="H853" s="351" t="e">
        <f t="shared" si="86"/>
        <v>#NAME?</v>
      </c>
      <c r="I853" s="355" t="s">
        <v>292</v>
      </c>
      <c r="J853" s="355" t="e">
        <f t="shared" si="85"/>
        <v>#NAME?</v>
      </c>
      <c r="K853" s="335" t="e">
        <f t="shared" si="83"/>
        <v>#NAME?</v>
      </c>
    </row>
    <row r="854" spans="1:11" s="249" customFormat="1" hidden="1">
      <c r="A854" s="351">
        <v>2020</v>
      </c>
      <c r="B854" s="351" t="s">
        <v>19</v>
      </c>
      <c r="C854" s="351" t="s">
        <v>496</v>
      </c>
      <c r="D854" s="351" t="e">
        <f t="shared" si="82"/>
        <v>#NAME?</v>
      </c>
      <c r="E854" s="352">
        <v>2248.9355249999999</v>
      </c>
      <c r="F854" s="353">
        <v>4522.7</v>
      </c>
      <c r="G854" s="351" t="e">
        <f t="shared" si="84"/>
        <v>#NAME?</v>
      </c>
      <c r="H854" s="351" t="e">
        <f t="shared" si="86"/>
        <v>#NAME?</v>
      </c>
      <c r="I854" s="351" t="s">
        <v>292</v>
      </c>
      <c r="J854" s="351" t="e">
        <f t="shared" si="85"/>
        <v>#NAME?</v>
      </c>
      <c r="K854" s="335" t="e">
        <f t="shared" si="83"/>
        <v>#NAME?</v>
      </c>
    </row>
    <row r="855" spans="1:11" s="249" customFormat="1" hidden="1">
      <c r="A855" s="355">
        <v>2020</v>
      </c>
      <c r="B855" s="355" t="s">
        <v>19</v>
      </c>
      <c r="C855" s="355" t="s">
        <v>488</v>
      </c>
      <c r="D855" s="355" t="e">
        <f t="shared" si="82"/>
        <v>#NAME?</v>
      </c>
      <c r="E855" s="356">
        <v>390.055587</v>
      </c>
      <c r="F855" s="357">
        <v>1206.9870000000001</v>
      </c>
      <c r="G855" s="355" t="e">
        <f t="shared" si="84"/>
        <v>#NAME?</v>
      </c>
      <c r="H855" s="351" t="e">
        <f t="shared" si="86"/>
        <v>#NAME?</v>
      </c>
      <c r="I855" s="355" t="s">
        <v>292</v>
      </c>
      <c r="J855" s="355" t="e">
        <f t="shared" si="85"/>
        <v>#NAME?</v>
      </c>
      <c r="K855" s="335" t="e">
        <f t="shared" si="83"/>
        <v>#NAME?</v>
      </c>
    </row>
    <row r="856" spans="1:11" s="249" customFormat="1" hidden="1">
      <c r="A856" s="351">
        <v>2020</v>
      </c>
      <c r="B856" s="351" t="s">
        <v>19</v>
      </c>
      <c r="C856" s="351" t="s">
        <v>513</v>
      </c>
      <c r="D856" s="351" t="e">
        <f t="shared" si="82"/>
        <v>#NAME?</v>
      </c>
      <c r="E856" s="352">
        <v>2054.7945810000001</v>
      </c>
      <c r="F856" s="353">
        <v>4383.0950000000003</v>
      </c>
      <c r="G856" s="351" t="e">
        <f t="shared" si="84"/>
        <v>#NAME?</v>
      </c>
      <c r="H856" s="351" t="e">
        <f t="shared" si="86"/>
        <v>#NAME?</v>
      </c>
      <c r="I856" s="351" t="s">
        <v>292</v>
      </c>
      <c r="J856" s="351" t="e">
        <f t="shared" si="85"/>
        <v>#NAME?</v>
      </c>
      <c r="K856" s="335" t="e">
        <f t="shared" si="83"/>
        <v>#NAME?</v>
      </c>
    </row>
    <row r="857" spans="1:11" s="249" customFormat="1" hidden="1">
      <c r="A857" s="355">
        <v>2020</v>
      </c>
      <c r="B857" s="355" t="s">
        <v>19</v>
      </c>
      <c r="C857" s="355" t="s">
        <v>15</v>
      </c>
      <c r="D857" s="355" t="e">
        <f t="shared" ref="D857:D920" si="87">VLOOKUP($C857,Trans_Source,2,FALSE)</f>
        <v>#NAME?</v>
      </c>
      <c r="E857" s="356">
        <v>1497.25414</v>
      </c>
      <c r="F857" s="357">
        <v>3929.2750000000001</v>
      </c>
      <c r="G857" s="355" t="e">
        <f t="shared" si="84"/>
        <v>#NAME?</v>
      </c>
      <c r="H857" s="351" t="e">
        <f t="shared" si="86"/>
        <v>#NAME?</v>
      </c>
      <c r="I857" s="355" t="s">
        <v>78</v>
      </c>
      <c r="J857" s="355" t="e">
        <f t="shared" si="85"/>
        <v>#NAME?</v>
      </c>
      <c r="K857" s="335" t="e">
        <f t="shared" si="83"/>
        <v>#NAME?</v>
      </c>
    </row>
    <row r="858" spans="1:11" s="249" customFormat="1" hidden="1">
      <c r="A858" s="351">
        <v>2020</v>
      </c>
      <c r="B858" s="351" t="s">
        <v>19</v>
      </c>
      <c r="C858" s="351" t="s">
        <v>79</v>
      </c>
      <c r="D858" s="351" t="e">
        <f t="shared" si="87"/>
        <v>#NAME?</v>
      </c>
      <c r="E858" s="352">
        <v>317.59683200000001</v>
      </c>
      <c r="F858" s="353">
        <v>1346.1790000000001</v>
      </c>
      <c r="G858" s="351" t="e">
        <f t="shared" si="84"/>
        <v>#NAME?</v>
      </c>
      <c r="H858" s="351" t="e">
        <f t="shared" si="86"/>
        <v>#NAME?</v>
      </c>
      <c r="I858" s="351" t="s">
        <v>78</v>
      </c>
      <c r="J858" s="351" t="e">
        <f t="shared" si="85"/>
        <v>#NAME?</v>
      </c>
      <c r="K858" s="335" t="e">
        <f t="shared" si="83"/>
        <v>#NAME?</v>
      </c>
    </row>
    <row r="859" spans="1:11" s="249" customFormat="1" hidden="1">
      <c r="A859" s="355">
        <v>2020</v>
      </c>
      <c r="B859" s="355" t="s">
        <v>19</v>
      </c>
      <c r="C859" s="355" t="s">
        <v>56</v>
      </c>
      <c r="D859" s="355" t="e">
        <f t="shared" si="87"/>
        <v>#NAME?</v>
      </c>
      <c r="E859" s="356">
        <v>24510.126178999999</v>
      </c>
      <c r="F859" s="357">
        <v>247548</v>
      </c>
      <c r="G859" s="355" t="e">
        <f t="shared" si="84"/>
        <v>#NAME?</v>
      </c>
      <c r="H859" s="351" t="e">
        <f t="shared" si="86"/>
        <v>#NAME?</v>
      </c>
      <c r="I859" s="355" t="s">
        <v>292</v>
      </c>
      <c r="J859" s="355" t="e">
        <f t="shared" si="85"/>
        <v>#NAME?</v>
      </c>
      <c r="K859" s="335" t="e">
        <f t="shared" si="83"/>
        <v>#NAME?</v>
      </c>
    </row>
    <row r="860" spans="1:11" s="249" customFormat="1" hidden="1">
      <c r="A860" s="351">
        <v>2020</v>
      </c>
      <c r="B860" s="351" t="s">
        <v>19</v>
      </c>
      <c r="C860" s="351" t="s">
        <v>57</v>
      </c>
      <c r="D860" s="351" t="e">
        <f t="shared" si="87"/>
        <v>#NAME?</v>
      </c>
      <c r="E860" s="352">
        <v>120157.613318</v>
      </c>
      <c r="F860" s="353">
        <v>287259.76199999999</v>
      </c>
      <c r="G860" s="351" t="e">
        <f t="shared" si="84"/>
        <v>#NAME?</v>
      </c>
      <c r="H860" s="351" t="e">
        <f t="shared" si="86"/>
        <v>#NAME?</v>
      </c>
      <c r="I860" s="351" t="s">
        <v>292</v>
      </c>
      <c r="J860" s="351" t="e">
        <f t="shared" si="85"/>
        <v>#NAME?</v>
      </c>
      <c r="K860" s="335" t="e">
        <f t="shared" si="83"/>
        <v>#NAME?</v>
      </c>
    </row>
    <row r="861" spans="1:11" s="249" customFormat="1" hidden="1">
      <c r="A861" s="355">
        <v>2020</v>
      </c>
      <c r="B861" s="355" t="s">
        <v>19</v>
      </c>
      <c r="C861" s="355" t="s">
        <v>87</v>
      </c>
      <c r="D861" s="355" t="e">
        <f t="shared" si="87"/>
        <v>#NAME?</v>
      </c>
      <c r="E861" s="356">
        <v>32168.160452</v>
      </c>
      <c r="F861" s="357">
        <v>203377</v>
      </c>
      <c r="G861" s="355" t="e">
        <f t="shared" si="84"/>
        <v>#NAME?</v>
      </c>
      <c r="H861" s="351" t="e">
        <f t="shared" si="86"/>
        <v>#NAME?</v>
      </c>
      <c r="I861" s="355" t="s">
        <v>292</v>
      </c>
      <c r="J861" s="355" t="e">
        <f t="shared" si="85"/>
        <v>#NAME?</v>
      </c>
      <c r="K861" s="335" t="e">
        <f t="shared" si="83"/>
        <v>#NAME?</v>
      </c>
    </row>
    <row r="862" spans="1:11" s="249" customFormat="1" hidden="1">
      <c r="A862" s="351">
        <v>2020</v>
      </c>
      <c r="B862" s="351" t="s">
        <v>19</v>
      </c>
      <c r="C862" s="351" t="s">
        <v>511</v>
      </c>
      <c r="D862" s="351" t="e">
        <f t="shared" si="87"/>
        <v>#NAME?</v>
      </c>
      <c r="E862" s="352">
        <v>18679.370048000001</v>
      </c>
      <c r="F862" s="353">
        <v>0</v>
      </c>
      <c r="G862" s="351" t="e">
        <f t="shared" si="84"/>
        <v>#NAME?</v>
      </c>
      <c r="H862" s="351" t="e">
        <f t="shared" si="86"/>
        <v>#NAME?</v>
      </c>
      <c r="I862" s="351" t="s">
        <v>292</v>
      </c>
      <c r="J862" s="351" t="e">
        <f t="shared" si="85"/>
        <v>#NAME?</v>
      </c>
      <c r="K862" s="335" t="e">
        <f t="shared" si="83"/>
        <v>#NAME?</v>
      </c>
    </row>
    <row r="863" spans="1:11" s="249" customFormat="1" hidden="1">
      <c r="A863" s="355">
        <v>2020</v>
      </c>
      <c r="B863" s="355" t="s">
        <v>19</v>
      </c>
      <c r="C863" s="355" t="s">
        <v>63</v>
      </c>
      <c r="D863" s="355" t="e">
        <f t="shared" si="87"/>
        <v>#NAME?</v>
      </c>
      <c r="E863" s="356">
        <v>15913.313534999999</v>
      </c>
      <c r="F863" s="357">
        <v>15594.4999999999</v>
      </c>
      <c r="G863" s="355" t="e">
        <f t="shared" si="84"/>
        <v>#NAME?</v>
      </c>
      <c r="H863" s="351" t="e">
        <f t="shared" si="86"/>
        <v>#NAME?</v>
      </c>
      <c r="I863" s="355" t="s">
        <v>292</v>
      </c>
      <c r="J863" s="355" t="e">
        <f t="shared" si="85"/>
        <v>#NAME?</v>
      </c>
      <c r="K863" s="335" t="e">
        <f t="shared" ref="K863:K926" si="88">RIGHT(G863,2)</f>
        <v>#NAME?</v>
      </c>
    </row>
    <row r="864" spans="1:11" s="249" customFormat="1" hidden="1">
      <c r="A864" s="351">
        <v>2020</v>
      </c>
      <c r="B864" s="351" t="s">
        <v>19</v>
      </c>
      <c r="C864" s="351" t="s">
        <v>62</v>
      </c>
      <c r="D864" s="351" t="e">
        <f t="shared" si="87"/>
        <v>#NAME?</v>
      </c>
      <c r="E864" s="352">
        <v>3005.5496840000001</v>
      </c>
      <c r="F864" s="353">
        <v>589.41156999999998</v>
      </c>
      <c r="G864" s="351" t="e">
        <f t="shared" si="84"/>
        <v>#NAME?</v>
      </c>
      <c r="H864" s="351" t="e">
        <f t="shared" si="86"/>
        <v>#NAME?</v>
      </c>
      <c r="I864" s="351" t="s">
        <v>292</v>
      </c>
      <c r="J864" s="351" t="e">
        <f t="shared" si="85"/>
        <v>#NAME?</v>
      </c>
      <c r="K864" s="335" t="e">
        <f t="shared" si="88"/>
        <v>#NAME?</v>
      </c>
    </row>
    <row r="865" spans="1:11" s="249" customFormat="1" hidden="1">
      <c r="A865" s="355">
        <v>2020</v>
      </c>
      <c r="B865" s="355" t="s">
        <v>8</v>
      </c>
      <c r="C865" s="355" t="s">
        <v>58</v>
      </c>
      <c r="D865" s="355" t="e">
        <f t="shared" si="87"/>
        <v>#NAME?</v>
      </c>
      <c r="E865" s="356">
        <v>2286.1729869999999</v>
      </c>
      <c r="F865" s="357">
        <v>11127.762999999999</v>
      </c>
      <c r="G865" s="355" t="e">
        <f t="shared" ref="G865:G928" si="89">VLOOKUP(C865,Trans_Source,3,FALSE)</f>
        <v>#NAME?</v>
      </c>
      <c r="H865" s="351" t="e">
        <f t="shared" si="86"/>
        <v>#NAME?</v>
      </c>
      <c r="I865" s="355" t="s">
        <v>292</v>
      </c>
      <c r="J865" s="355" t="e">
        <f t="shared" ref="J865:J928" si="90">VLOOKUP($C865,Trans_Source,4,FALSE)</f>
        <v>#NAME?</v>
      </c>
      <c r="K865" s="335" t="e">
        <f t="shared" si="88"/>
        <v>#NAME?</v>
      </c>
    </row>
    <row r="866" spans="1:11" s="249" customFormat="1" hidden="1">
      <c r="A866" s="351">
        <v>2020</v>
      </c>
      <c r="B866" s="351" t="s">
        <v>8</v>
      </c>
      <c r="C866" s="351" t="s">
        <v>59</v>
      </c>
      <c r="D866" s="351" t="e">
        <f t="shared" si="87"/>
        <v>#NAME?</v>
      </c>
      <c r="E866" s="352">
        <v>0</v>
      </c>
      <c r="F866" s="353">
        <v>0</v>
      </c>
      <c r="G866" s="351" t="e">
        <f t="shared" si="89"/>
        <v>#NAME?</v>
      </c>
      <c r="H866" s="351" t="e">
        <f t="shared" si="86"/>
        <v>#NAME?</v>
      </c>
      <c r="I866" s="351" t="s">
        <v>292</v>
      </c>
      <c r="J866" s="351" t="e">
        <f t="shared" si="90"/>
        <v>#NAME?</v>
      </c>
      <c r="K866" s="335" t="e">
        <f t="shared" si="88"/>
        <v>#NAME?</v>
      </c>
    </row>
    <row r="867" spans="1:11" s="249" customFormat="1" hidden="1">
      <c r="A867" s="355">
        <v>2020</v>
      </c>
      <c r="B867" s="355" t="s">
        <v>8</v>
      </c>
      <c r="C867" s="355" t="s">
        <v>65</v>
      </c>
      <c r="D867" s="355" t="e">
        <f t="shared" si="87"/>
        <v>#NAME?</v>
      </c>
      <c r="E867" s="356">
        <v>11145.672277</v>
      </c>
      <c r="F867" s="357">
        <v>32026.7058</v>
      </c>
      <c r="G867" s="355" t="e">
        <f t="shared" si="89"/>
        <v>#NAME?</v>
      </c>
      <c r="H867" s="351" t="e">
        <f t="shared" si="86"/>
        <v>#NAME?</v>
      </c>
      <c r="I867" s="355" t="s">
        <v>292</v>
      </c>
      <c r="J867" s="355" t="e">
        <f t="shared" si="90"/>
        <v>#NAME?</v>
      </c>
      <c r="K867" s="335" t="e">
        <f t="shared" si="88"/>
        <v>#NAME?</v>
      </c>
    </row>
    <row r="868" spans="1:11" s="249" customFormat="1" hidden="1">
      <c r="A868" s="351">
        <v>2020</v>
      </c>
      <c r="B868" s="351" t="s">
        <v>8</v>
      </c>
      <c r="C868" s="351" t="s">
        <v>66</v>
      </c>
      <c r="D868" s="351" t="e">
        <f t="shared" si="87"/>
        <v>#NAME?</v>
      </c>
      <c r="E868" s="352">
        <v>593.24757999999997</v>
      </c>
      <c r="F868" s="353">
        <v>1957.806</v>
      </c>
      <c r="G868" s="351" t="e">
        <f t="shared" si="89"/>
        <v>#NAME?</v>
      </c>
      <c r="H868" s="351" t="e">
        <f t="shared" si="86"/>
        <v>#NAME?</v>
      </c>
      <c r="I868" s="351" t="s">
        <v>292</v>
      </c>
      <c r="J868" s="351" t="e">
        <f t="shared" si="90"/>
        <v>#NAME?</v>
      </c>
      <c r="K868" s="335" t="e">
        <f t="shared" si="88"/>
        <v>#NAME?</v>
      </c>
    </row>
    <row r="869" spans="1:11" s="249" customFormat="1" hidden="1">
      <c r="A869" s="355">
        <v>2020</v>
      </c>
      <c r="B869" s="355" t="s">
        <v>8</v>
      </c>
      <c r="C869" s="355" t="s">
        <v>61</v>
      </c>
      <c r="D869" s="355" t="e">
        <f t="shared" si="87"/>
        <v>#NAME?</v>
      </c>
      <c r="E869" s="356">
        <v>2830.3189980000002</v>
      </c>
      <c r="F869" s="357">
        <v>11415.24</v>
      </c>
      <c r="G869" s="355" t="e">
        <f t="shared" si="89"/>
        <v>#NAME?</v>
      </c>
      <c r="H869" s="351" t="e">
        <f t="shared" si="86"/>
        <v>#NAME?</v>
      </c>
      <c r="I869" s="355" t="s">
        <v>292</v>
      </c>
      <c r="J869" s="355" t="e">
        <f t="shared" si="90"/>
        <v>#NAME?</v>
      </c>
      <c r="K869" s="335" t="e">
        <f t="shared" si="88"/>
        <v>#NAME?</v>
      </c>
    </row>
    <row r="870" spans="1:11" s="249" customFormat="1" hidden="1">
      <c r="A870" s="351">
        <v>2020</v>
      </c>
      <c r="B870" s="351" t="s">
        <v>8</v>
      </c>
      <c r="C870" s="351" t="s">
        <v>60</v>
      </c>
      <c r="D870" s="351" t="e">
        <f t="shared" si="87"/>
        <v>#NAME?</v>
      </c>
      <c r="E870" s="352">
        <v>6135.5465569999997</v>
      </c>
      <c r="F870" s="353">
        <v>17672.8</v>
      </c>
      <c r="G870" s="351" t="e">
        <f t="shared" si="89"/>
        <v>#NAME?</v>
      </c>
      <c r="H870" s="351" t="e">
        <f t="shared" si="86"/>
        <v>#NAME?</v>
      </c>
      <c r="I870" s="351" t="s">
        <v>292</v>
      </c>
      <c r="J870" s="351" t="e">
        <f t="shared" si="90"/>
        <v>#NAME?</v>
      </c>
      <c r="K870" s="335" t="e">
        <f t="shared" si="88"/>
        <v>#NAME?</v>
      </c>
    </row>
    <row r="871" spans="1:11" s="249" customFormat="1" hidden="1">
      <c r="A871" s="355">
        <v>2020</v>
      </c>
      <c r="B871" s="355" t="s">
        <v>8</v>
      </c>
      <c r="C871" s="355" t="s">
        <v>64</v>
      </c>
      <c r="D871" s="355" t="e">
        <f t="shared" si="87"/>
        <v>#NAME?</v>
      </c>
      <c r="E871" s="356">
        <v>1911.974819</v>
      </c>
      <c r="F871" s="357">
        <v>4611.7699999999995</v>
      </c>
      <c r="G871" s="355" t="e">
        <f t="shared" si="89"/>
        <v>#NAME?</v>
      </c>
      <c r="H871" s="351" t="e">
        <f t="shared" si="86"/>
        <v>#NAME?</v>
      </c>
      <c r="I871" s="355" t="s">
        <v>292</v>
      </c>
      <c r="J871" s="355" t="e">
        <f t="shared" si="90"/>
        <v>#NAME?</v>
      </c>
      <c r="K871" s="335" t="e">
        <f t="shared" si="88"/>
        <v>#NAME?</v>
      </c>
    </row>
    <row r="872" spans="1:11" s="249" customFormat="1" hidden="1">
      <c r="A872" s="351">
        <v>2020</v>
      </c>
      <c r="B872" s="351" t="s">
        <v>8</v>
      </c>
      <c r="C872" s="351" t="s">
        <v>67</v>
      </c>
      <c r="D872" s="351" t="e">
        <f t="shared" si="87"/>
        <v>#NAME?</v>
      </c>
      <c r="E872" s="352">
        <v>6257.0217039999998</v>
      </c>
      <c r="F872" s="353">
        <v>17762.621999999999</v>
      </c>
      <c r="G872" s="351" t="e">
        <f t="shared" si="89"/>
        <v>#NAME?</v>
      </c>
      <c r="H872" s="351" t="e">
        <f t="shared" si="86"/>
        <v>#NAME?</v>
      </c>
      <c r="I872" s="351" t="s">
        <v>292</v>
      </c>
      <c r="J872" s="351" t="e">
        <f t="shared" si="90"/>
        <v>#NAME?</v>
      </c>
      <c r="K872" s="335" t="e">
        <f t="shared" si="88"/>
        <v>#NAME?</v>
      </c>
    </row>
    <row r="873" spans="1:11" s="249" customFormat="1" hidden="1">
      <c r="A873" s="355">
        <v>2020</v>
      </c>
      <c r="B873" s="355" t="s">
        <v>8</v>
      </c>
      <c r="C873" s="355" t="s">
        <v>68</v>
      </c>
      <c r="D873" s="355" t="e">
        <f t="shared" si="87"/>
        <v>#NAME?</v>
      </c>
      <c r="E873" s="356">
        <v>3417.6014650000002</v>
      </c>
      <c r="F873" s="357">
        <v>9131</v>
      </c>
      <c r="G873" s="355" t="e">
        <f t="shared" si="89"/>
        <v>#NAME?</v>
      </c>
      <c r="H873" s="351" t="e">
        <f t="shared" si="86"/>
        <v>#NAME?</v>
      </c>
      <c r="I873" s="355" t="s">
        <v>292</v>
      </c>
      <c r="J873" s="355" t="e">
        <f t="shared" si="90"/>
        <v>#NAME?</v>
      </c>
      <c r="K873" s="335" t="e">
        <f t="shared" si="88"/>
        <v>#NAME?</v>
      </c>
    </row>
    <row r="874" spans="1:11" s="249" customFormat="1" hidden="1">
      <c r="A874" s="351">
        <v>2020</v>
      </c>
      <c r="B874" s="351" t="s">
        <v>8</v>
      </c>
      <c r="C874" s="351" t="s">
        <v>69</v>
      </c>
      <c r="D874" s="351" t="e">
        <f t="shared" si="87"/>
        <v>#NAME?</v>
      </c>
      <c r="E874" s="352">
        <v>1508.314488</v>
      </c>
      <c r="F874" s="353">
        <v>3640.3620000000001</v>
      </c>
      <c r="G874" s="351" t="e">
        <f t="shared" si="89"/>
        <v>#NAME?</v>
      </c>
      <c r="H874" s="351" t="e">
        <f t="shared" si="86"/>
        <v>#NAME?</v>
      </c>
      <c r="I874" s="351" t="s">
        <v>292</v>
      </c>
      <c r="J874" s="351" t="e">
        <f t="shared" si="90"/>
        <v>#NAME?</v>
      </c>
      <c r="K874" s="335" t="e">
        <f t="shared" si="88"/>
        <v>#NAME?</v>
      </c>
    </row>
    <row r="875" spans="1:11" s="249" customFormat="1" hidden="1">
      <c r="A875" s="355">
        <v>2020</v>
      </c>
      <c r="B875" s="355" t="s">
        <v>8</v>
      </c>
      <c r="C875" s="355" t="s">
        <v>70</v>
      </c>
      <c r="D875" s="355" t="e">
        <f t="shared" si="87"/>
        <v>#NAME?</v>
      </c>
      <c r="E875" s="356">
        <v>1907.219122</v>
      </c>
      <c r="F875" s="357">
        <v>5436</v>
      </c>
      <c r="G875" s="355" t="e">
        <f t="shared" si="89"/>
        <v>#NAME?</v>
      </c>
      <c r="H875" s="351" t="e">
        <f t="shared" si="86"/>
        <v>#NAME?</v>
      </c>
      <c r="I875" s="355" t="s">
        <v>292</v>
      </c>
      <c r="J875" s="355" t="e">
        <f t="shared" si="90"/>
        <v>#NAME?</v>
      </c>
      <c r="K875" s="335" t="e">
        <f t="shared" si="88"/>
        <v>#NAME?</v>
      </c>
    </row>
    <row r="876" spans="1:11" s="249" customFormat="1" hidden="1">
      <c r="A876" s="351">
        <v>2020</v>
      </c>
      <c r="B876" s="351" t="s">
        <v>8</v>
      </c>
      <c r="C876" s="351" t="s">
        <v>71</v>
      </c>
      <c r="D876" s="351" t="e">
        <f t="shared" si="87"/>
        <v>#NAME?</v>
      </c>
      <c r="E876" s="352">
        <v>3072.9959309999999</v>
      </c>
      <c r="F876" s="353">
        <v>8201</v>
      </c>
      <c r="G876" s="351" t="e">
        <f t="shared" si="89"/>
        <v>#NAME?</v>
      </c>
      <c r="H876" s="351" t="e">
        <f t="shared" si="86"/>
        <v>#NAME?</v>
      </c>
      <c r="I876" s="351" t="s">
        <v>292</v>
      </c>
      <c r="J876" s="351" t="e">
        <f t="shared" si="90"/>
        <v>#NAME?</v>
      </c>
      <c r="K876" s="335" t="e">
        <f t="shared" si="88"/>
        <v>#NAME?</v>
      </c>
    </row>
    <row r="877" spans="1:11" s="249" customFormat="1" hidden="1">
      <c r="A877" s="355">
        <v>2020</v>
      </c>
      <c r="B877" s="355" t="s">
        <v>8</v>
      </c>
      <c r="C877" s="355" t="s">
        <v>72</v>
      </c>
      <c r="D877" s="355" t="e">
        <f t="shared" si="87"/>
        <v>#NAME?</v>
      </c>
      <c r="E877" s="356">
        <v>1546.2313380000001</v>
      </c>
      <c r="F877" s="357">
        <v>3719</v>
      </c>
      <c r="G877" s="355" t="e">
        <f t="shared" si="89"/>
        <v>#NAME?</v>
      </c>
      <c r="H877" s="351" t="e">
        <f t="shared" si="86"/>
        <v>#NAME?</v>
      </c>
      <c r="I877" s="355" t="s">
        <v>292</v>
      </c>
      <c r="J877" s="355" t="e">
        <f t="shared" si="90"/>
        <v>#NAME?</v>
      </c>
      <c r="K877" s="335" t="e">
        <f t="shared" si="88"/>
        <v>#NAME?</v>
      </c>
    </row>
    <row r="878" spans="1:11" s="249" customFormat="1" hidden="1">
      <c r="A878" s="351">
        <v>2020</v>
      </c>
      <c r="B878" s="351" t="s">
        <v>8</v>
      </c>
      <c r="C878" s="351" t="s">
        <v>73</v>
      </c>
      <c r="D878" s="351" t="e">
        <f t="shared" si="87"/>
        <v>#NAME?</v>
      </c>
      <c r="E878" s="352">
        <v>2627.0108970000001</v>
      </c>
      <c r="F878" s="353">
        <v>7181.1</v>
      </c>
      <c r="G878" s="351" t="e">
        <f t="shared" si="89"/>
        <v>#NAME?</v>
      </c>
      <c r="H878" s="351" t="e">
        <f t="shared" si="86"/>
        <v>#NAME?</v>
      </c>
      <c r="I878" s="351" t="s">
        <v>292</v>
      </c>
      <c r="J878" s="351" t="e">
        <f t="shared" si="90"/>
        <v>#NAME?</v>
      </c>
      <c r="K878" s="335" t="e">
        <f t="shared" si="88"/>
        <v>#NAME?</v>
      </c>
    </row>
    <row r="879" spans="1:11" s="249" customFormat="1" hidden="1">
      <c r="A879" s="355">
        <v>2020</v>
      </c>
      <c r="B879" s="355" t="s">
        <v>8</v>
      </c>
      <c r="C879" s="355" t="s">
        <v>75</v>
      </c>
      <c r="D879" s="355" t="e">
        <f t="shared" si="87"/>
        <v>#NAME?</v>
      </c>
      <c r="E879" s="356">
        <v>0</v>
      </c>
      <c r="F879" s="357">
        <v>0</v>
      </c>
      <c r="G879" s="355" t="e">
        <f t="shared" si="89"/>
        <v>#NAME?</v>
      </c>
      <c r="H879" s="351" t="e">
        <f t="shared" si="86"/>
        <v>#NAME?</v>
      </c>
      <c r="I879" s="355" t="s">
        <v>292</v>
      </c>
      <c r="J879" s="355" t="e">
        <f t="shared" si="90"/>
        <v>#NAME?</v>
      </c>
      <c r="K879" s="335" t="e">
        <f t="shared" si="88"/>
        <v>#NAME?</v>
      </c>
    </row>
    <row r="880" spans="1:11" s="249" customFormat="1" hidden="1">
      <c r="A880" s="351">
        <v>2020</v>
      </c>
      <c r="B880" s="351" t="s">
        <v>8</v>
      </c>
      <c r="C880" s="351" t="s">
        <v>74</v>
      </c>
      <c r="D880" s="351" t="e">
        <f t="shared" si="87"/>
        <v>#NAME?</v>
      </c>
      <c r="E880" s="352">
        <v>1910.713266</v>
      </c>
      <c r="F880" s="353">
        <v>5036.7089999999998</v>
      </c>
      <c r="G880" s="351" t="e">
        <f t="shared" si="89"/>
        <v>#NAME?</v>
      </c>
      <c r="H880" s="351" t="e">
        <f t="shared" si="86"/>
        <v>#NAME?</v>
      </c>
      <c r="I880" s="351" t="s">
        <v>292</v>
      </c>
      <c r="J880" s="351" t="e">
        <f t="shared" si="90"/>
        <v>#NAME?</v>
      </c>
      <c r="K880" s="335" t="e">
        <f t="shared" si="88"/>
        <v>#NAME?</v>
      </c>
    </row>
    <row r="881" spans="1:11" s="249" customFormat="1" hidden="1">
      <c r="A881" s="355">
        <v>2020</v>
      </c>
      <c r="B881" s="355" t="s">
        <v>8</v>
      </c>
      <c r="C881" s="355" t="s">
        <v>76</v>
      </c>
      <c r="D881" s="355" t="e">
        <f t="shared" si="87"/>
        <v>#NAME?</v>
      </c>
      <c r="E881" s="356">
        <v>5927.1629860000003</v>
      </c>
      <c r="F881" s="357">
        <v>18127.3</v>
      </c>
      <c r="G881" s="355" t="e">
        <f t="shared" si="89"/>
        <v>#NAME?</v>
      </c>
      <c r="H881" s="351" t="e">
        <f t="shared" si="86"/>
        <v>#NAME?</v>
      </c>
      <c r="I881" s="355" t="s">
        <v>292</v>
      </c>
      <c r="J881" s="355" t="e">
        <f t="shared" si="90"/>
        <v>#NAME?</v>
      </c>
      <c r="K881" s="335" t="e">
        <f t="shared" si="88"/>
        <v>#NAME?</v>
      </c>
    </row>
    <row r="882" spans="1:11" s="249" customFormat="1" hidden="1">
      <c r="A882" s="351">
        <v>2020</v>
      </c>
      <c r="B882" s="351" t="s">
        <v>8</v>
      </c>
      <c r="C882" s="351" t="s">
        <v>84</v>
      </c>
      <c r="D882" s="351" t="e">
        <f t="shared" si="87"/>
        <v>#NAME?</v>
      </c>
      <c r="E882" s="352">
        <v>735.62449400000003</v>
      </c>
      <c r="F882" s="353">
        <v>1816.9</v>
      </c>
      <c r="G882" s="351" t="e">
        <f t="shared" si="89"/>
        <v>#NAME?</v>
      </c>
      <c r="H882" s="351" t="e">
        <f t="shared" si="86"/>
        <v>#NAME?</v>
      </c>
      <c r="I882" s="351" t="s">
        <v>292</v>
      </c>
      <c r="J882" s="351" t="e">
        <f t="shared" si="90"/>
        <v>#NAME?</v>
      </c>
      <c r="K882" s="335" t="e">
        <f t="shared" si="88"/>
        <v>#NAME?</v>
      </c>
    </row>
    <row r="883" spans="1:11" s="249" customFormat="1" hidden="1">
      <c r="A883" s="355">
        <v>2020</v>
      </c>
      <c r="B883" s="355" t="s">
        <v>8</v>
      </c>
      <c r="C883" s="355" t="s">
        <v>85</v>
      </c>
      <c r="D883" s="355" t="e">
        <f t="shared" si="87"/>
        <v>#NAME?</v>
      </c>
      <c r="E883" s="356">
        <v>2952.1119669999998</v>
      </c>
      <c r="F883" s="357">
        <v>7468.7240000000002</v>
      </c>
      <c r="G883" s="355" t="e">
        <f t="shared" si="89"/>
        <v>#NAME?</v>
      </c>
      <c r="H883" s="351" t="e">
        <f t="shared" si="86"/>
        <v>#NAME?</v>
      </c>
      <c r="I883" s="355" t="s">
        <v>292</v>
      </c>
      <c r="J883" s="355" t="e">
        <f t="shared" si="90"/>
        <v>#NAME?</v>
      </c>
      <c r="K883" s="335" t="e">
        <f t="shared" si="88"/>
        <v>#NAME?</v>
      </c>
    </row>
    <row r="884" spans="1:11" s="249" customFormat="1" hidden="1">
      <c r="A884" s="351">
        <v>2020</v>
      </c>
      <c r="B884" s="351" t="s">
        <v>8</v>
      </c>
      <c r="C884" s="351" t="s">
        <v>88</v>
      </c>
      <c r="D884" s="351" t="e">
        <f t="shared" si="87"/>
        <v>#NAME?</v>
      </c>
      <c r="E884" s="352">
        <v>1539.1389979999999</v>
      </c>
      <c r="F884" s="353">
        <v>3711.7</v>
      </c>
      <c r="G884" s="351" t="e">
        <f t="shared" si="89"/>
        <v>#NAME?</v>
      </c>
      <c r="H884" s="351" t="e">
        <f t="shared" si="86"/>
        <v>#NAME?</v>
      </c>
      <c r="I884" s="351" t="s">
        <v>292</v>
      </c>
      <c r="J884" s="351" t="e">
        <f t="shared" si="90"/>
        <v>#NAME?</v>
      </c>
      <c r="K884" s="335" t="e">
        <f t="shared" si="88"/>
        <v>#NAME?</v>
      </c>
    </row>
    <row r="885" spans="1:11" s="249" customFormat="1" hidden="1">
      <c r="A885" s="355">
        <v>2020</v>
      </c>
      <c r="B885" s="355" t="s">
        <v>8</v>
      </c>
      <c r="C885" s="355" t="s">
        <v>86</v>
      </c>
      <c r="D885" s="355" t="e">
        <f t="shared" si="87"/>
        <v>#NAME?</v>
      </c>
      <c r="E885" s="356">
        <v>1642.39588</v>
      </c>
      <c r="F885" s="357">
        <v>4365.8760000000002</v>
      </c>
      <c r="G885" s="355" t="e">
        <f t="shared" si="89"/>
        <v>#NAME?</v>
      </c>
      <c r="H885" s="351" t="e">
        <f t="shared" si="86"/>
        <v>#NAME?</v>
      </c>
      <c r="I885" s="355" t="s">
        <v>292</v>
      </c>
      <c r="J885" s="355" t="e">
        <f t="shared" si="90"/>
        <v>#NAME?</v>
      </c>
      <c r="K885" s="335" t="e">
        <f t="shared" si="88"/>
        <v>#NAME?</v>
      </c>
    </row>
    <row r="886" spans="1:11" s="249" customFormat="1" hidden="1">
      <c r="A886" s="351">
        <v>2020</v>
      </c>
      <c r="B886" s="351" t="s">
        <v>8</v>
      </c>
      <c r="C886" s="351" t="s">
        <v>489</v>
      </c>
      <c r="D886" s="351" t="e">
        <f t="shared" si="87"/>
        <v>#NAME?</v>
      </c>
      <c r="E886" s="352">
        <v>1480.5611699999999</v>
      </c>
      <c r="F886" s="353">
        <v>4401.7</v>
      </c>
      <c r="G886" s="351" t="e">
        <f t="shared" si="89"/>
        <v>#NAME?</v>
      </c>
      <c r="H886" s="351" t="e">
        <f t="shared" si="86"/>
        <v>#NAME?</v>
      </c>
      <c r="I886" s="351" t="s">
        <v>292</v>
      </c>
      <c r="J886" s="351" t="e">
        <f t="shared" si="90"/>
        <v>#NAME?</v>
      </c>
      <c r="K886" s="335" t="e">
        <f t="shared" si="88"/>
        <v>#NAME?</v>
      </c>
    </row>
    <row r="887" spans="1:11" s="249" customFormat="1" hidden="1">
      <c r="A887" s="355">
        <v>2020</v>
      </c>
      <c r="B887" s="355" t="s">
        <v>8</v>
      </c>
      <c r="C887" s="355" t="s">
        <v>496</v>
      </c>
      <c r="D887" s="355" t="e">
        <f t="shared" si="87"/>
        <v>#NAME?</v>
      </c>
      <c r="E887" s="356">
        <v>1927.6448359999999</v>
      </c>
      <c r="F887" s="357">
        <v>4707.5</v>
      </c>
      <c r="G887" s="355" t="e">
        <f t="shared" si="89"/>
        <v>#NAME?</v>
      </c>
      <c r="H887" s="351" t="e">
        <f t="shared" si="86"/>
        <v>#NAME?</v>
      </c>
      <c r="I887" s="355" t="s">
        <v>292</v>
      </c>
      <c r="J887" s="355" t="e">
        <f t="shared" si="90"/>
        <v>#NAME?</v>
      </c>
      <c r="K887" s="335" t="e">
        <f t="shared" si="88"/>
        <v>#NAME?</v>
      </c>
    </row>
    <row r="888" spans="1:11" s="249" customFormat="1" hidden="1">
      <c r="A888" s="351">
        <v>2020</v>
      </c>
      <c r="B888" s="351" t="s">
        <v>8</v>
      </c>
      <c r="C888" s="351" t="s">
        <v>488</v>
      </c>
      <c r="D888" s="351" t="e">
        <f t="shared" si="87"/>
        <v>#NAME?</v>
      </c>
      <c r="E888" s="352">
        <v>226.76365699999999</v>
      </c>
      <c r="F888" s="353">
        <v>713.81099999999992</v>
      </c>
      <c r="G888" s="351" t="e">
        <f t="shared" si="89"/>
        <v>#NAME?</v>
      </c>
      <c r="H888" s="351" t="e">
        <f t="shared" si="86"/>
        <v>#NAME?</v>
      </c>
      <c r="I888" s="351" t="s">
        <v>292</v>
      </c>
      <c r="J888" s="351" t="e">
        <f t="shared" si="90"/>
        <v>#NAME?</v>
      </c>
      <c r="K888" s="335" t="e">
        <f t="shared" si="88"/>
        <v>#NAME?</v>
      </c>
    </row>
    <row r="889" spans="1:11" s="249" customFormat="1" hidden="1">
      <c r="A889" s="355">
        <v>2020</v>
      </c>
      <c r="B889" s="355" t="s">
        <v>8</v>
      </c>
      <c r="C889" s="355" t="s">
        <v>571</v>
      </c>
      <c r="D889" s="355" t="e">
        <f t="shared" si="87"/>
        <v>#NAME?</v>
      </c>
      <c r="E889" s="356">
        <v>208.011932</v>
      </c>
      <c r="F889" s="357">
        <v>723.8</v>
      </c>
      <c r="G889" s="355" t="e">
        <f t="shared" si="89"/>
        <v>#NAME?</v>
      </c>
      <c r="H889" s="351" t="e">
        <f t="shared" si="86"/>
        <v>#NAME?</v>
      </c>
      <c r="I889" s="355" t="s">
        <v>292</v>
      </c>
      <c r="J889" s="355" t="e">
        <f t="shared" si="90"/>
        <v>#NAME?</v>
      </c>
      <c r="K889" s="335" t="e">
        <f t="shared" si="88"/>
        <v>#NAME?</v>
      </c>
    </row>
    <row r="890" spans="1:11" s="249" customFormat="1" hidden="1">
      <c r="A890" s="351">
        <v>2020</v>
      </c>
      <c r="B890" s="351" t="s">
        <v>8</v>
      </c>
      <c r="C890" s="351" t="s">
        <v>606</v>
      </c>
      <c r="D890" s="351" t="e">
        <f t="shared" si="87"/>
        <v>#NAME?</v>
      </c>
      <c r="E890" s="352">
        <v>759.69442200000003</v>
      </c>
      <c r="F890" s="353">
        <v>1863.9</v>
      </c>
      <c r="G890" s="351" t="e">
        <f t="shared" si="89"/>
        <v>#NAME?</v>
      </c>
      <c r="H890" s="351" t="e">
        <f t="shared" si="86"/>
        <v>#NAME?</v>
      </c>
      <c r="I890" s="351" t="s">
        <v>292</v>
      </c>
      <c r="J890" s="351" t="e">
        <f t="shared" si="90"/>
        <v>#NAME?</v>
      </c>
      <c r="K890" s="335" t="e">
        <f t="shared" si="88"/>
        <v>#NAME?</v>
      </c>
    </row>
    <row r="891" spans="1:11" s="249" customFormat="1" hidden="1">
      <c r="A891" s="355">
        <v>2020</v>
      </c>
      <c r="B891" s="355" t="s">
        <v>8</v>
      </c>
      <c r="C891" s="355" t="s">
        <v>513</v>
      </c>
      <c r="D891" s="355" t="e">
        <f t="shared" si="87"/>
        <v>#NAME?</v>
      </c>
      <c r="E891" s="356">
        <v>1605.1730660000001</v>
      </c>
      <c r="F891" s="357">
        <v>3916.788</v>
      </c>
      <c r="G891" s="355" t="e">
        <f t="shared" si="89"/>
        <v>#NAME?</v>
      </c>
      <c r="H891" s="351" t="e">
        <f t="shared" si="86"/>
        <v>#NAME?</v>
      </c>
      <c r="I891" s="355" t="s">
        <v>292</v>
      </c>
      <c r="J891" s="355" t="e">
        <f t="shared" si="90"/>
        <v>#NAME?</v>
      </c>
      <c r="K891" s="335" t="e">
        <f t="shared" si="88"/>
        <v>#NAME?</v>
      </c>
    </row>
    <row r="892" spans="1:11" s="249" customFormat="1" hidden="1">
      <c r="A892" s="351">
        <v>2020</v>
      </c>
      <c r="B892" s="351" t="s">
        <v>8</v>
      </c>
      <c r="C892" s="351" t="s">
        <v>15</v>
      </c>
      <c r="D892" s="351" t="e">
        <f t="shared" si="87"/>
        <v>#NAME?</v>
      </c>
      <c r="E892" s="352">
        <v>1406.7557039999999</v>
      </c>
      <c r="F892" s="353">
        <v>3764.54</v>
      </c>
      <c r="G892" s="351" t="e">
        <f t="shared" si="89"/>
        <v>#NAME?</v>
      </c>
      <c r="H892" s="351" t="e">
        <f t="shared" si="86"/>
        <v>#NAME?</v>
      </c>
      <c r="I892" s="351" t="s">
        <v>78</v>
      </c>
      <c r="J892" s="351" t="e">
        <f t="shared" si="90"/>
        <v>#NAME?</v>
      </c>
      <c r="K892" s="335" t="e">
        <f t="shared" si="88"/>
        <v>#NAME?</v>
      </c>
    </row>
    <row r="893" spans="1:11" s="249" customFormat="1" hidden="1">
      <c r="A893" s="355">
        <v>2020</v>
      </c>
      <c r="B893" s="355" t="s">
        <v>8</v>
      </c>
      <c r="C893" s="355" t="s">
        <v>79</v>
      </c>
      <c r="D893" s="355" t="e">
        <f t="shared" si="87"/>
        <v>#NAME?</v>
      </c>
      <c r="E893" s="356">
        <v>331.45244400000001</v>
      </c>
      <c r="F893" s="357">
        <v>1077.7260000000001</v>
      </c>
      <c r="G893" s="355" t="e">
        <f t="shared" si="89"/>
        <v>#NAME?</v>
      </c>
      <c r="H893" s="351" t="e">
        <f t="shared" si="86"/>
        <v>#NAME?</v>
      </c>
      <c r="I893" s="355" t="s">
        <v>78</v>
      </c>
      <c r="J893" s="355" t="e">
        <f t="shared" si="90"/>
        <v>#NAME?</v>
      </c>
      <c r="K893" s="335" t="e">
        <f t="shared" si="88"/>
        <v>#NAME?</v>
      </c>
    </row>
    <row r="894" spans="1:11" s="249" customFormat="1" hidden="1">
      <c r="A894" s="351">
        <v>2020</v>
      </c>
      <c r="B894" s="351" t="s">
        <v>8</v>
      </c>
      <c r="C894" s="351" t="s">
        <v>56</v>
      </c>
      <c r="D894" s="351" t="e">
        <f t="shared" si="87"/>
        <v>#NAME?</v>
      </c>
      <c r="E894" s="352">
        <v>19932.926490999998</v>
      </c>
      <c r="F894" s="353">
        <v>308105</v>
      </c>
      <c r="G894" s="351" t="e">
        <f t="shared" si="89"/>
        <v>#NAME?</v>
      </c>
      <c r="H894" s="351" t="e">
        <f t="shared" si="86"/>
        <v>#NAME?</v>
      </c>
      <c r="I894" s="351" t="s">
        <v>292</v>
      </c>
      <c r="J894" s="351" t="e">
        <f t="shared" si="90"/>
        <v>#NAME?</v>
      </c>
      <c r="K894" s="335" t="e">
        <f t="shared" si="88"/>
        <v>#NAME?</v>
      </c>
    </row>
    <row r="895" spans="1:11" s="249" customFormat="1" hidden="1">
      <c r="A895" s="355">
        <v>2020</v>
      </c>
      <c r="B895" s="355" t="s">
        <v>8</v>
      </c>
      <c r="C895" s="355" t="s">
        <v>57</v>
      </c>
      <c r="D895" s="355" t="e">
        <f t="shared" si="87"/>
        <v>#NAME?</v>
      </c>
      <c r="E895" s="356">
        <v>117697.75696499999</v>
      </c>
      <c r="F895" s="357">
        <v>373538.49599999998</v>
      </c>
      <c r="G895" s="355" t="e">
        <f t="shared" si="89"/>
        <v>#NAME?</v>
      </c>
      <c r="H895" s="351" t="e">
        <f t="shared" si="86"/>
        <v>#NAME?</v>
      </c>
      <c r="I895" s="355" t="s">
        <v>292</v>
      </c>
      <c r="J895" s="355" t="e">
        <f t="shared" si="90"/>
        <v>#NAME?</v>
      </c>
      <c r="K895" s="335" t="e">
        <f t="shared" si="88"/>
        <v>#NAME?</v>
      </c>
    </row>
    <row r="896" spans="1:11" s="249" customFormat="1" hidden="1">
      <c r="A896" s="351">
        <v>2020</v>
      </c>
      <c r="B896" s="351" t="s">
        <v>8</v>
      </c>
      <c r="C896" s="351" t="s">
        <v>87</v>
      </c>
      <c r="D896" s="351" t="e">
        <f t="shared" si="87"/>
        <v>#NAME?</v>
      </c>
      <c r="E896" s="352">
        <v>37073.972970000003</v>
      </c>
      <c r="F896" s="353">
        <v>239050</v>
      </c>
      <c r="G896" s="351" t="e">
        <f t="shared" si="89"/>
        <v>#NAME?</v>
      </c>
      <c r="H896" s="351" t="e">
        <f t="shared" si="86"/>
        <v>#NAME?</v>
      </c>
      <c r="I896" s="351" t="s">
        <v>292</v>
      </c>
      <c r="J896" s="351" t="e">
        <f t="shared" si="90"/>
        <v>#NAME?</v>
      </c>
      <c r="K896" s="335" t="e">
        <f t="shared" si="88"/>
        <v>#NAME?</v>
      </c>
    </row>
    <row r="897" spans="1:11" s="249" customFormat="1" hidden="1">
      <c r="A897" s="355">
        <v>2020</v>
      </c>
      <c r="B897" s="355" t="s">
        <v>8</v>
      </c>
      <c r="C897" s="355" t="s">
        <v>511</v>
      </c>
      <c r="D897" s="355" t="e">
        <f t="shared" si="87"/>
        <v>#NAME?</v>
      </c>
      <c r="E897" s="356">
        <v>32445.973988000002</v>
      </c>
      <c r="F897" s="357">
        <v>0</v>
      </c>
      <c r="G897" s="355" t="e">
        <f t="shared" si="89"/>
        <v>#NAME?</v>
      </c>
      <c r="H897" s="351" t="e">
        <f t="shared" si="86"/>
        <v>#NAME?</v>
      </c>
      <c r="I897" s="355" t="s">
        <v>292</v>
      </c>
      <c r="J897" s="355" t="e">
        <f t="shared" si="90"/>
        <v>#NAME?</v>
      </c>
      <c r="K897" s="335" t="e">
        <f t="shared" si="88"/>
        <v>#NAME?</v>
      </c>
    </row>
    <row r="898" spans="1:11" s="249" customFormat="1" hidden="1">
      <c r="A898" s="351">
        <v>2020</v>
      </c>
      <c r="B898" s="351" t="s">
        <v>8</v>
      </c>
      <c r="C898" s="351" t="s">
        <v>63</v>
      </c>
      <c r="D898" s="351" t="e">
        <f t="shared" si="87"/>
        <v>#NAME?</v>
      </c>
      <c r="E898" s="352">
        <v>11677.288479999999</v>
      </c>
      <c r="F898" s="353">
        <v>13086.3</v>
      </c>
      <c r="G898" s="351" t="e">
        <f t="shared" si="89"/>
        <v>#NAME?</v>
      </c>
      <c r="H898" s="351" t="e">
        <f t="shared" ref="H898:H961" si="91">CONCATENATE(A898,B898,G898)</f>
        <v>#NAME?</v>
      </c>
      <c r="I898" s="351" t="s">
        <v>292</v>
      </c>
      <c r="J898" s="351" t="e">
        <f t="shared" si="90"/>
        <v>#NAME?</v>
      </c>
      <c r="K898" s="335" t="e">
        <f t="shared" si="88"/>
        <v>#NAME?</v>
      </c>
    </row>
    <row r="899" spans="1:11" s="249" customFormat="1" hidden="1">
      <c r="A899" s="355">
        <v>2020</v>
      </c>
      <c r="B899" s="355" t="s">
        <v>8</v>
      </c>
      <c r="C899" s="355" t="s">
        <v>62</v>
      </c>
      <c r="D899" s="355" t="e">
        <f t="shared" si="87"/>
        <v>#NAME?</v>
      </c>
      <c r="E899" s="356">
        <v>2867.4461820000001</v>
      </c>
      <c r="F899" s="357">
        <v>706.26607999999999</v>
      </c>
      <c r="G899" s="355" t="e">
        <f t="shared" si="89"/>
        <v>#NAME?</v>
      </c>
      <c r="H899" s="351" t="e">
        <f t="shared" si="91"/>
        <v>#NAME?</v>
      </c>
      <c r="I899" s="355" t="s">
        <v>292</v>
      </c>
      <c r="J899" s="355" t="e">
        <f t="shared" si="90"/>
        <v>#NAME?</v>
      </c>
      <c r="K899" s="335" t="e">
        <f t="shared" si="88"/>
        <v>#NAME?</v>
      </c>
    </row>
    <row r="900" spans="1:11" s="249" customFormat="1" hidden="1">
      <c r="A900" s="351">
        <v>2020</v>
      </c>
      <c r="B900" s="351" t="s">
        <v>21</v>
      </c>
      <c r="C900" s="351" t="s">
        <v>58</v>
      </c>
      <c r="D900" s="351" t="e">
        <f t="shared" si="87"/>
        <v>#NAME?</v>
      </c>
      <c r="E900" s="352">
        <v>2348.5910950000002</v>
      </c>
      <c r="F900" s="353">
        <v>11409.898999999999</v>
      </c>
      <c r="G900" s="351" t="e">
        <f t="shared" si="89"/>
        <v>#NAME?</v>
      </c>
      <c r="H900" s="351" t="e">
        <f t="shared" si="91"/>
        <v>#NAME?</v>
      </c>
      <c r="I900" s="351" t="s">
        <v>292</v>
      </c>
      <c r="J900" s="351" t="e">
        <f t="shared" si="90"/>
        <v>#NAME?</v>
      </c>
      <c r="K900" s="335" t="e">
        <f t="shared" si="88"/>
        <v>#NAME?</v>
      </c>
    </row>
    <row r="901" spans="1:11" s="249" customFormat="1" hidden="1">
      <c r="A901" s="355">
        <v>2020</v>
      </c>
      <c r="B901" s="355" t="s">
        <v>21</v>
      </c>
      <c r="C901" s="355" t="s">
        <v>65</v>
      </c>
      <c r="D901" s="355" t="e">
        <f t="shared" si="87"/>
        <v>#NAME?</v>
      </c>
      <c r="E901" s="356">
        <v>8890.678801</v>
      </c>
      <c r="F901" s="357">
        <v>25418.166800000003</v>
      </c>
      <c r="G901" s="355" t="e">
        <f t="shared" si="89"/>
        <v>#NAME?</v>
      </c>
      <c r="H901" s="351" t="e">
        <f t="shared" si="91"/>
        <v>#NAME?</v>
      </c>
      <c r="I901" s="355" t="s">
        <v>292</v>
      </c>
      <c r="J901" s="355" t="e">
        <f t="shared" si="90"/>
        <v>#NAME?</v>
      </c>
      <c r="K901" s="335" t="e">
        <f t="shared" si="88"/>
        <v>#NAME?</v>
      </c>
    </row>
    <row r="902" spans="1:11" s="249" customFormat="1" hidden="1">
      <c r="A902" s="351">
        <v>2020</v>
      </c>
      <c r="B902" s="351" t="s">
        <v>21</v>
      </c>
      <c r="C902" s="351" t="s">
        <v>66</v>
      </c>
      <c r="D902" s="351" t="e">
        <f t="shared" si="87"/>
        <v>#NAME?</v>
      </c>
      <c r="E902" s="352">
        <v>70.346853999999993</v>
      </c>
      <c r="F902" s="353">
        <v>235.79300000000003</v>
      </c>
      <c r="G902" s="351" t="e">
        <f t="shared" si="89"/>
        <v>#NAME?</v>
      </c>
      <c r="H902" s="351" t="e">
        <f t="shared" si="91"/>
        <v>#NAME?</v>
      </c>
      <c r="I902" s="351" t="s">
        <v>292</v>
      </c>
      <c r="J902" s="351" t="e">
        <f t="shared" si="90"/>
        <v>#NAME?</v>
      </c>
      <c r="K902" s="335" t="e">
        <f t="shared" si="88"/>
        <v>#NAME?</v>
      </c>
    </row>
    <row r="903" spans="1:11" s="249" customFormat="1" hidden="1">
      <c r="A903" s="355">
        <v>2020</v>
      </c>
      <c r="B903" s="355" t="s">
        <v>21</v>
      </c>
      <c r="C903" s="355" t="s">
        <v>61</v>
      </c>
      <c r="D903" s="355" t="e">
        <f t="shared" si="87"/>
        <v>#NAME?</v>
      </c>
      <c r="E903" s="356">
        <v>8662.1440399999992</v>
      </c>
      <c r="F903" s="357">
        <v>34881.11</v>
      </c>
      <c r="G903" s="355" t="e">
        <f t="shared" si="89"/>
        <v>#NAME?</v>
      </c>
      <c r="H903" s="351" t="e">
        <f t="shared" si="91"/>
        <v>#NAME?</v>
      </c>
      <c r="I903" s="355" t="s">
        <v>292</v>
      </c>
      <c r="J903" s="355" t="e">
        <f t="shared" si="90"/>
        <v>#NAME?</v>
      </c>
      <c r="K903" s="335" t="e">
        <f t="shared" si="88"/>
        <v>#NAME?</v>
      </c>
    </row>
    <row r="904" spans="1:11" s="249" customFormat="1" hidden="1">
      <c r="A904" s="351">
        <v>2020</v>
      </c>
      <c r="B904" s="351" t="s">
        <v>21</v>
      </c>
      <c r="C904" s="351" t="s">
        <v>60</v>
      </c>
      <c r="D904" s="351" t="e">
        <f t="shared" si="87"/>
        <v>#NAME?</v>
      </c>
      <c r="E904" s="352">
        <v>7653.4567319999996</v>
      </c>
      <c r="F904" s="353">
        <v>22100.28</v>
      </c>
      <c r="G904" s="351" t="e">
        <f t="shared" si="89"/>
        <v>#NAME?</v>
      </c>
      <c r="H904" s="351" t="e">
        <f t="shared" si="91"/>
        <v>#NAME?</v>
      </c>
      <c r="I904" s="351" t="s">
        <v>292</v>
      </c>
      <c r="J904" s="351" t="e">
        <f t="shared" si="90"/>
        <v>#NAME?</v>
      </c>
      <c r="K904" s="335" t="e">
        <f t="shared" si="88"/>
        <v>#NAME?</v>
      </c>
    </row>
    <row r="905" spans="1:11" s="249" customFormat="1" hidden="1">
      <c r="A905" s="355">
        <v>2020</v>
      </c>
      <c r="B905" s="355" t="s">
        <v>21</v>
      </c>
      <c r="C905" s="355" t="s">
        <v>64</v>
      </c>
      <c r="D905" s="355" t="e">
        <f t="shared" si="87"/>
        <v>#NAME?</v>
      </c>
      <c r="E905" s="356">
        <v>1450.7028130000001</v>
      </c>
      <c r="F905" s="357">
        <v>3616.75</v>
      </c>
      <c r="G905" s="355" t="e">
        <f t="shared" si="89"/>
        <v>#NAME?</v>
      </c>
      <c r="H905" s="351" t="e">
        <f t="shared" si="91"/>
        <v>#NAME?</v>
      </c>
      <c r="I905" s="355" t="s">
        <v>292</v>
      </c>
      <c r="J905" s="355" t="e">
        <f t="shared" si="90"/>
        <v>#NAME?</v>
      </c>
      <c r="K905" s="335" t="e">
        <f t="shared" si="88"/>
        <v>#NAME?</v>
      </c>
    </row>
    <row r="906" spans="1:11" s="249" customFormat="1" hidden="1">
      <c r="A906" s="351">
        <v>2020</v>
      </c>
      <c r="B906" s="351" t="s">
        <v>21</v>
      </c>
      <c r="C906" s="351" t="s">
        <v>67</v>
      </c>
      <c r="D906" s="351" t="e">
        <f t="shared" si="87"/>
        <v>#NAME?</v>
      </c>
      <c r="E906" s="352">
        <v>6499.5722450000003</v>
      </c>
      <c r="F906" s="353">
        <v>18501.157999999999</v>
      </c>
      <c r="G906" s="351" t="e">
        <f t="shared" si="89"/>
        <v>#NAME?</v>
      </c>
      <c r="H906" s="351" t="e">
        <f t="shared" si="91"/>
        <v>#NAME?</v>
      </c>
      <c r="I906" s="351" t="s">
        <v>292</v>
      </c>
      <c r="J906" s="351" t="e">
        <f t="shared" si="90"/>
        <v>#NAME?</v>
      </c>
      <c r="K906" s="335" t="e">
        <f t="shared" si="88"/>
        <v>#NAME?</v>
      </c>
    </row>
    <row r="907" spans="1:11" s="249" customFormat="1" hidden="1">
      <c r="A907" s="355">
        <v>2020</v>
      </c>
      <c r="B907" s="355" t="s">
        <v>21</v>
      </c>
      <c r="C907" s="355" t="s">
        <v>68</v>
      </c>
      <c r="D907" s="355" t="e">
        <f t="shared" si="87"/>
        <v>#NAME?</v>
      </c>
      <c r="E907" s="356">
        <v>3204.0612980000001</v>
      </c>
      <c r="F907" s="357">
        <v>9048</v>
      </c>
      <c r="G907" s="355" t="e">
        <f t="shared" si="89"/>
        <v>#NAME?</v>
      </c>
      <c r="H907" s="351" t="e">
        <f t="shared" si="91"/>
        <v>#NAME?</v>
      </c>
      <c r="I907" s="355" t="s">
        <v>292</v>
      </c>
      <c r="J907" s="355" t="e">
        <f t="shared" si="90"/>
        <v>#NAME?</v>
      </c>
      <c r="K907" s="335" t="e">
        <f t="shared" si="88"/>
        <v>#NAME?</v>
      </c>
    </row>
    <row r="908" spans="1:11" s="249" customFormat="1" hidden="1">
      <c r="A908" s="351">
        <v>2020</v>
      </c>
      <c r="B908" s="351" t="s">
        <v>21</v>
      </c>
      <c r="C908" s="351" t="s">
        <v>69</v>
      </c>
      <c r="D908" s="351" t="e">
        <f t="shared" si="87"/>
        <v>#NAME?</v>
      </c>
      <c r="E908" s="352">
        <v>1865.8217990000001</v>
      </c>
      <c r="F908" s="353">
        <v>4501.4380000000001</v>
      </c>
      <c r="G908" s="351" t="e">
        <f t="shared" si="89"/>
        <v>#NAME?</v>
      </c>
      <c r="H908" s="351" t="e">
        <f t="shared" si="91"/>
        <v>#NAME?</v>
      </c>
      <c r="I908" s="351" t="s">
        <v>292</v>
      </c>
      <c r="J908" s="351" t="e">
        <f t="shared" si="90"/>
        <v>#NAME?</v>
      </c>
      <c r="K908" s="335" t="e">
        <f t="shared" si="88"/>
        <v>#NAME?</v>
      </c>
    </row>
    <row r="909" spans="1:11" s="249" customFormat="1" hidden="1">
      <c r="A909" s="355">
        <v>2020</v>
      </c>
      <c r="B909" s="355" t="s">
        <v>21</v>
      </c>
      <c r="C909" s="355" t="s">
        <v>70</v>
      </c>
      <c r="D909" s="355" t="e">
        <f t="shared" si="87"/>
        <v>#NAME?</v>
      </c>
      <c r="E909" s="356">
        <v>3937.6058159999998</v>
      </c>
      <c r="F909" s="357">
        <v>10158</v>
      </c>
      <c r="G909" s="355" t="e">
        <f t="shared" si="89"/>
        <v>#NAME?</v>
      </c>
      <c r="H909" s="351" t="e">
        <f t="shared" si="91"/>
        <v>#NAME?</v>
      </c>
      <c r="I909" s="355" t="s">
        <v>292</v>
      </c>
      <c r="J909" s="355" t="e">
        <f t="shared" si="90"/>
        <v>#NAME?</v>
      </c>
      <c r="K909" s="335" t="e">
        <f t="shared" si="88"/>
        <v>#NAME?</v>
      </c>
    </row>
    <row r="910" spans="1:11" s="249" customFormat="1" hidden="1">
      <c r="A910" s="351">
        <v>2020</v>
      </c>
      <c r="B910" s="351" t="s">
        <v>21</v>
      </c>
      <c r="C910" s="351" t="s">
        <v>71</v>
      </c>
      <c r="D910" s="351" t="e">
        <f t="shared" si="87"/>
        <v>#NAME?</v>
      </c>
      <c r="E910" s="352">
        <v>2354.6478339999999</v>
      </c>
      <c r="F910" s="353">
        <v>5737.9</v>
      </c>
      <c r="G910" s="351" t="e">
        <f t="shared" si="89"/>
        <v>#NAME?</v>
      </c>
      <c r="H910" s="351" t="e">
        <f t="shared" si="91"/>
        <v>#NAME?</v>
      </c>
      <c r="I910" s="351" t="s">
        <v>292</v>
      </c>
      <c r="J910" s="351" t="e">
        <f t="shared" si="90"/>
        <v>#NAME?</v>
      </c>
      <c r="K910" s="335" t="e">
        <f t="shared" si="88"/>
        <v>#NAME?</v>
      </c>
    </row>
    <row r="911" spans="1:11" s="249" customFormat="1" hidden="1">
      <c r="A911" s="355">
        <v>2020</v>
      </c>
      <c r="B911" s="355" t="s">
        <v>21</v>
      </c>
      <c r="C911" s="355" t="s">
        <v>72</v>
      </c>
      <c r="D911" s="355" t="e">
        <f t="shared" si="87"/>
        <v>#NAME?</v>
      </c>
      <c r="E911" s="356">
        <v>1804.3435549999999</v>
      </c>
      <c r="F911" s="357">
        <v>4321.8</v>
      </c>
      <c r="G911" s="355" t="e">
        <f t="shared" si="89"/>
        <v>#NAME?</v>
      </c>
      <c r="H911" s="351" t="e">
        <f t="shared" si="91"/>
        <v>#NAME?</v>
      </c>
      <c r="I911" s="355" t="s">
        <v>292</v>
      </c>
      <c r="J911" s="355" t="e">
        <f t="shared" si="90"/>
        <v>#NAME?</v>
      </c>
      <c r="K911" s="335" t="e">
        <f t="shared" si="88"/>
        <v>#NAME?</v>
      </c>
    </row>
    <row r="912" spans="1:11" s="249" customFormat="1" hidden="1">
      <c r="A912" s="351">
        <v>2020</v>
      </c>
      <c r="B912" s="351" t="s">
        <v>21</v>
      </c>
      <c r="C912" s="351" t="s">
        <v>73</v>
      </c>
      <c r="D912" s="351" t="e">
        <f t="shared" si="87"/>
        <v>#NAME?</v>
      </c>
      <c r="E912" s="352">
        <v>3017.2477680000002</v>
      </c>
      <c r="F912" s="353">
        <v>8242.7000000000007</v>
      </c>
      <c r="G912" s="351" t="e">
        <f t="shared" si="89"/>
        <v>#NAME?</v>
      </c>
      <c r="H912" s="351" t="e">
        <f t="shared" si="91"/>
        <v>#NAME?</v>
      </c>
      <c r="I912" s="351" t="s">
        <v>292</v>
      </c>
      <c r="J912" s="351" t="e">
        <f t="shared" si="90"/>
        <v>#NAME?</v>
      </c>
      <c r="K912" s="335" t="e">
        <f t="shared" si="88"/>
        <v>#NAME?</v>
      </c>
    </row>
    <row r="913" spans="1:11" s="249" customFormat="1" hidden="1">
      <c r="A913" s="355">
        <v>2020</v>
      </c>
      <c r="B913" s="355" t="s">
        <v>21</v>
      </c>
      <c r="C913" s="355" t="s">
        <v>75</v>
      </c>
      <c r="D913" s="355" t="e">
        <f t="shared" si="87"/>
        <v>#NAME?</v>
      </c>
      <c r="E913" s="356">
        <v>2027.415847</v>
      </c>
      <c r="F913" s="357">
        <v>6005.7700000000013</v>
      </c>
      <c r="G913" s="355" t="e">
        <f t="shared" si="89"/>
        <v>#NAME?</v>
      </c>
      <c r="H913" s="351" t="e">
        <f t="shared" si="91"/>
        <v>#NAME?</v>
      </c>
      <c r="I913" s="355" t="s">
        <v>292</v>
      </c>
      <c r="J913" s="355" t="e">
        <f t="shared" si="90"/>
        <v>#NAME?</v>
      </c>
      <c r="K913" s="335" t="e">
        <f t="shared" si="88"/>
        <v>#NAME?</v>
      </c>
    </row>
    <row r="914" spans="1:11" s="249" customFormat="1" hidden="1">
      <c r="A914" s="351">
        <v>2020</v>
      </c>
      <c r="B914" s="351" t="s">
        <v>21</v>
      </c>
      <c r="C914" s="351" t="s">
        <v>74</v>
      </c>
      <c r="D914" s="351" t="e">
        <f t="shared" si="87"/>
        <v>#NAME?</v>
      </c>
      <c r="E914" s="352">
        <v>1462.5363950000001</v>
      </c>
      <c r="F914" s="353">
        <v>3954.779</v>
      </c>
      <c r="G914" s="351" t="e">
        <f t="shared" si="89"/>
        <v>#NAME?</v>
      </c>
      <c r="H914" s="351" t="e">
        <f t="shared" si="91"/>
        <v>#NAME?</v>
      </c>
      <c r="I914" s="351" t="s">
        <v>292</v>
      </c>
      <c r="J914" s="351" t="e">
        <f t="shared" si="90"/>
        <v>#NAME?</v>
      </c>
      <c r="K914" s="335" t="e">
        <f t="shared" si="88"/>
        <v>#NAME?</v>
      </c>
    </row>
    <row r="915" spans="1:11" s="249" customFormat="1" hidden="1">
      <c r="A915" s="355">
        <v>2020</v>
      </c>
      <c r="B915" s="355" t="s">
        <v>21</v>
      </c>
      <c r="C915" s="355" t="s">
        <v>76</v>
      </c>
      <c r="D915" s="355" t="e">
        <f t="shared" si="87"/>
        <v>#NAME?</v>
      </c>
      <c r="E915" s="356">
        <v>4818.9396159999997</v>
      </c>
      <c r="F915" s="357">
        <v>15335.74</v>
      </c>
      <c r="G915" s="355" t="e">
        <f t="shared" si="89"/>
        <v>#NAME?</v>
      </c>
      <c r="H915" s="351" t="e">
        <f t="shared" si="91"/>
        <v>#NAME?</v>
      </c>
      <c r="I915" s="355" t="s">
        <v>292</v>
      </c>
      <c r="J915" s="355" t="e">
        <f t="shared" si="90"/>
        <v>#NAME?</v>
      </c>
      <c r="K915" s="335" t="e">
        <f t="shared" si="88"/>
        <v>#NAME?</v>
      </c>
    </row>
    <row r="916" spans="1:11" s="249" customFormat="1" hidden="1">
      <c r="A916" s="351">
        <v>2020</v>
      </c>
      <c r="B916" s="351" t="s">
        <v>21</v>
      </c>
      <c r="C916" s="351" t="s">
        <v>84</v>
      </c>
      <c r="D916" s="351" t="e">
        <f t="shared" si="87"/>
        <v>#NAME?</v>
      </c>
      <c r="E916" s="352">
        <v>2018.576904</v>
      </c>
      <c r="F916" s="353">
        <v>4967.9799999999996</v>
      </c>
      <c r="G916" s="351" t="e">
        <f t="shared" si="89"/>
        <v>#NAME?</v>
      </c>
      <c r="H916" s="351" t="e">
        <f t="shared" si="91"/>
        <v>#NAME?</v>
      </c>
      <c r="I916" s="351" t="s">
        <v>292</v>
      </c>
      <c r="J916" s="351" t="e">
        <f t="shared" si="90"/>
        <v>#NAME?</v>
      </c>
      <c r="K916" s="335" t="e">
        <f t="shared" si="88"/>
        <v>#NAME?</v>
      </c>
    </row>
    <row r="917" spans="1:11" s="249" customFormat="1" hidden="1">
      <c r="A917" s="355">
        <v>2020</v>
      </c>
      <c r="B917" s="355" t="s">
        <v>21</v>
      </c>
      <c r="C917" s="355" t="s">
        <v>85</v>
      </c>
      <c r="D917" s="355" t="e">
        <f t="shared" si="87"/>
        <v>#NAME?</v>
      </c>
      <c r="E917" s="356">
        <v>3077.1190499999998</v>
      </c>
      <c r="F917" s="357">
        <v>7774.1599276000006</v>
      </c>
      <c r="G917" s="355" t="e">
        <f t="shared" si="89"/>
        <v>#NAME?</v>
      </c>
      <c r="H917" s="351" t="e">
        <f t="shared" si="91"/>
        <v>#NAME?</v>
      </c>
      <c r="I917" s="355" t="s">
        <v>292</v>
      </c>
      <c r="J917" s="355" t="e">
        <f t="shared" si="90"/>
        <v>#NAME?</v>
      </c>
      <c r="K917" s="335" t="e">
        <f t="shared" si="88"/>
        <v>#NAME?</v>
      </c>
    </row>
    <row r="918" spans="1:11" s="249" customFormat="1" hidden="1">
      <c r="A918" s="351">
        <v>2020</v>
      </c>
      <c r="B918" s="351" t="s">
        <v>21</v>
      </c>
      <c r="C918" s="351" t="s">
        <v>88</v>
      </c>
      <c r="D918" s="351" t="e">
        <f t="shared" si="87"/>
        <v>#NAME?</v>
      </c>
      <c r="E918" s="352">
        <v>1787.3850197786999</v>
      </c>
      <c r="F918" s="353">
        <v>4542.3999999999996</v>
      </c>
      <c r="G918" s="351" t="e">
        <f t="shared" si="89"/>
        <v>#NAME?</v>
      </c>
      <c r="H918" s="351" t="e">
        <f t="shared" si="91"/>
        <v>#NAME?</v>
      </c>
      <c r="I918" s="351" t="s">
        <v>292</v>
      </c>
      <c r="J918" s="351" t="e">
        <f t="shared" si="90"/>
        <v>#NAME?</v>
      </c>
      <c r="K918" s="335" t="e">
        <f t="shared" si="88"/>
        <v>#NAME?</v>
      </c>
    </row>
    <row r="919" spans="1:11" s="249" customFormat="1" hidden="1">
      <c r="A919" s="355">
        <v>2020</v>
      </c>
      <c r="B919" s="355" t="s">
        <v>21</v>
      </c>
      <c r="C919" s="355" t="s">
        <v>86</v>
      </c>
      <c r="D919" s="355" t="e">
        <f t="shared" si="87"/>
        <v>#NAME?</v>
      </c>
      <c r="E919" s="356">
        <v>2108.1101140000001</v>
      </c>
      <c r="F919" s="357">
        <v>5597.0010000000002</v>
      </c>
      <c r="G919" s="355" t="e">
        <f t="shared" si="89"/>
        <v>#NAME?</v>
      </c>
      <c r="H919" s="351" t="e">
        <f t="shared" si="91"/>
        <v>#NAME?</v>
      </c>
      <c r="I919" s="355" t="s">
        <v>292</v>
      </c>
      <c r="J919" s="355" t="e">
        <f t="shared" si="90"/>
        <v>#NAME?</v>
      </c>
      <c r="K919" s="335" t="e">
        <f t="shared" si="88"/>
        <v>#NAME?</v>
      </c>
    </row>
    <row r="920" spans="1:11" s="249" customFormat="1" hidden="1">
      <c r="A920" s="351">
        <v>2020</v>
      </c>
      <c r="B920" s="351" t="s">
        <v>21</v>
      </c>
      <c r="C920" s="351" t="s">
        <v>489</v>
      </c>
      <c r="D920" s="351" t="e">
        <f t="shared" si="87"/>
        <v>#NAME?</v>
      </c>
      <c r="E920" s="352">
        <v>5285.3973167970989</v>
      </c>
      <c r="F920" s="353">
        <v>13514.1</v>
      </c>
      <c r="G920" s="351" t="e">
        <f t="shared" si="89"/>
        <v>#NAME?</v>
      </c>
      <c r="H920" s="351" t="e">
        <f t="shared" si="91"/>
        <v>#NAME?</v>
      </c>
      <c r="I920" s="351" t="s">
        <v>292</v>
      </c>
      <c r="J920" s="351" t="e">
        <f t="shared" si="90"/>
        <v>#NAME?</v>
      </c>
      <c r="K920" s="335" t="e">
        <f t="shared" si="88"/>
        <v>#NAME?</v>
      </c>
    </row>
    <row r="921" spans="1:11" s="249" customFormat="1" hidden="1">
      <c r="A921" s="355">
        <v>2020</v>
      </c>
      <c r="B921" s="355" t="s">
        <v>21</v>
      </c>
      <c r="C921" s="355" t="s">
        <v>496</v>
      </c>
      <c r="D921" s="355" t="e">
        <f t="shared" ref="D921:D984" si="92">VLOOKUP($C921,Trans_Source,2,FALSE)</f>
        <v>#NAME?</v>
      </c>
      <c r="E921" s="356">
        <v>2294.2790239999999</v>
      </c>
      <c r="F921" s="357">
        <v>5623.8</v>
      </c>
      <c r="G921" s="355" t="e">
        <f t="shared" si="89"/>
        <v>#NAME?</v>
      </c>
      <c r="H921" s="351" t="e">
        <f t="shared" si="91"/>
        <v>#NAME?</v>
      </c>
      <c r="I921" s="355" t="s">
        <v>292</v>
      </c>
      <c r="J921" s="355" t="e">
        <f t="shared" si="90"/>
        <v>#NAME?</v>
      </c>
      <c r="K921" s="335" t="e">
        <f t="shared" si="88"/>
        <v>#NAME?</v>
      </c>
    </row>
    <row r="922" spans="1:11" s="249" customFormat="1" hidden="1">
      <c r="A922" s="351">
        <v>2020</v>
      </c>
      <c r="B922" s="351" t="s">
        <v>21</v>
      </c>
      <c r="C922" s="351" t="s">
        <v>488</v>
      </c>
      <c r="D922" s="351" t="e">
        <f t="shared" si="92"/>
        <v>#NAME?</v>
      </c>
      <c r="E922" s="352">
        <v>4155.0029679999998</v>
      </c>
      <c r="F922" s="353">
        <v>1733.4670000000001</v>
      </c>
      <c r="G922" s="351" t="e">
        <f t="shared" si="89"/>
        <v>#NAME?</v>
      </c>
      <c r="H922" s="351" t="e">
        <f t="shared" si="91"/>
        <v>#NAME?</v>
      </c>
      <c r="I922" s="351" t="s">
        <v>292</v>
      </c>
      <c r="J922" s="351" t="e">
        <f t="shared" si="90"/>
        <v>#NAME?</v>
      </c>
      <c r="K922" s="335" t="e">
        <f t="shared" si="88"/>
        <v>#NAME?</v>
      </c>
    </row>
    <row r="923" spans="1:11" s="249" customFormat="1" hidden="1">
      <c r="A923" s="355">
        <v>2020</v>
      </c>
      <c r="B923" s="355" t="s">
        <v>21</v>
      </c>
      <c r="C923" s="355" t="s">
        <v>571</v>
      </c>
      <c r="D923" s="355" t="e">
        <f t="shared" si="92"/>
        <v>#NAME?</v>
      </c>
      <c r="E923" s="356">
        <v>1738.3372509999999</v>
      </c>
      <c r="F923" s="357">
        <v>6428</v>
      </c>
      <c r="G923" s="355" t="e">
        <f t="shared" si="89"/>
        <v>#NAME?</v>
      </c>
      <c r="H923" s="351" t="e">
        <f t="shared" si="91"/>
        <v>#NAME?</v>
      </c>
      <c r="I923" s="355" t="s">
        <v>292</v>
      </c>
      <c r="J923" s="355" t="e">
        <f t="shared" si="90"/>
        <v>#NAME?</v>
      </c>
      <c r="K923" s="335" t="e">
        <f t="shared" si="88"/>
        <v>#NAME?</v>
      </c>
    </row>
    <row r="924" spans="1:11" s="249" customFormat="1" hidden="1">
      <c r="A924" s="351">
        <v>2020</v>
      </c>
      <c r="B924" s="351" t="s">
        <v>21</v>
      </c>
      <c r="C924" s="351" t="s">
        <v>606</v>
      </c>
      <c r="D924" s="351" t="e">
        <f t="shared" si="92"/>
        <v>#NAME?</v>
      </c>
      <c r="E924" s="352">
        <v>2003.0896700000001</v>
      </c>
      <c r="F924" s="353">
        <v>4884.6000000000004</v>
      </c>
      <c r="G924" s="351" t="e">
        <f t="shared" si="89"/>
        <v>#NAME?</v>
      </c>
      <c r="H924" s="351" t="e">
        <f t="shared" si="91"/>
        <v>#NAME?</v>
      </c>
      <c r="I924" s="351" t="s">
        <v>292</v>
      </c>
      <c r="J924" s="351" t="e">
        <f t="shared" si="90"/>
        <v>#NAME?</v>
      </c>
      <c r="K924" s="335" t="e">
        <f t="shared" si="88"/>
        <v>#NAME?</v>
      </c>
    </row>
    <row r="925" spans="1:11" s="249" customFormat="1" hidden="1">
      <c r="A925" s="355">
        <v>2020</v>
      </c>
      <c r="B925" s="355" t="s">
        <v>21</v>
      </c>
      <c r="C925" s="355" t="s">
        <v>513</v>
      </c>
      <c r="D925" s="355" t="e">
        <f t="shared" si="92"/>
        <v>#NAME?</v>
      </c>
      <c r="E925" s="356">
        <v>1770.158764</v>
      </c>
      <c r="F925" s="357">
        <v>4316.768</v>
      </c>
      <c r="G925" s="355" t="e">
        <f t="shared" si="89"/>
        <v>#NAME?</v>
      </c>
      <c r="H925" s="351" t="e">
        <f t="shared" si="91"/>
        <v>#NAME?</v>
      </c>
      <c r="I925" s="355" t="s">
        <v>292</v>
      </c>
      <c r="J925" s="355" t="e">
        <f t="shared" si="90"/>
        <v>#NAME?</v>
      </c>
      <c r="K925" s="335" t="e">
        <f t="shared" si="88"/>
        <v>#NAME?</v>
      </c>
    </row>
    <row r="926" spans="1:11" s="249" customFormat="1" hidden="1">
      <c r="A926" s="351">
        <v>2020</v>
      </c>
      <c r="B926" s="351" t="s">
        <v>21</v>
      </c>
      <c r="C926" s="351" t="s">
        <v>15</v>
      </c>
      <c r="D926" s="351" t="e">
        <f t="shared" si="92"/>
        <v>#NAME?</v>
      </c>
      <c r="E926" s="352">
        <v>1547.2092210000001</v>
      </c>
      <c r="F926" s="353">
        <v>4137.5450000000001</v>
      </c>
      <c r="G926" s="351" t="e">
        <f t="shared" si="89"/>
        <v>#NAME?</v>
      </c>
      <c r="H926" s="351" t="e">
        <f t="shared" si="91"/>
        <v>#NAME?</v>
      </c>
      <c r="I926" s="351" t="s">
        <v>78</v>
      </c>
      <c r="J926" s="351" t="e">
        <f t="shared" si="90"/>
        <v>#NAME?</v>
      </c>
      <c r="K926" s="335" t="e">
        <f t="shared" si="88"/>
        <v>#NAME?</v>
      </c>
    </row>
    <row r="927" spans="1:11" s="249" customFormat="1" hidden="1">
      <c r="A927" s="355">
        <v>2020</v>
      </c>
      <c r="B927" s="355" t="s">
        <v>21</v>
      </c>
      <c r="C927" s="355" t="s">
        <v>79</v>
      </c>
      <c r="D927" s="355" t="e">
        <f t="shared" si="92"/>
        <v>#NAME?</v>
      </c>
      <c r="E927" s="356">
        <v>390.70346499999999</v>
      </c>
      <c r="F927" s="357">
        <v>1270.383</v>
      </c>
      <c r="G927" s="355" t="e">
        <f t="shared" si="89"/>
        <v>#NAME?</v>
      </c>
      <c r="H927" s="351" t="e">
        <f t="shared" si="91"/>
        <v>#NAME?</v>
      </c>
      <c r="I927" s="355" t="s">
        <v>78</v>
      </c>
      <c r="J927" s="355" t="e">
        <f t="shared" si="90"/>
        <v>#NAME?</v>
      </c>
      <c r="K927" s="335" t="e">
        <f t="shared" ref="K927:K990" si="93">RIGHT(G927,2)</f>
        <v>#NAME?</v>
      </c>
    </row>
    <row r="928" spans="1:11" s="249" customFormat="1" hidden="1">
      <c r="A928" s="351">
        <v>2020</v>
      </c>
      <c r="B928" s="351" t="s">
        <v>21</v>
      </c>
      <c r="C928" s="351" t="s">
        <v>56</v>
      </c>
      <c r="D928" s="351" t="e">
        <f t="shared" si="92"/>
        <v>#NAME?</v>
      </c>
      <c r="E928" s="352">
        <v>19036.049637</v>
      </c>
      <c r="F928" s="353">
        <v>314337</v>
      </c>
      <c r="G928" s="351" t="e">
        <f t="shared" si="89"/>
        <v>#NAME?</v>
      </c>
      <c r="H928" s="351" t="e">
        <f t="shared" si="91"/>
        <v>#NAME?</v>
      </c>
      <c r="I928" s="351" t="s">
        <v>292</v>
      </c>
      <c r="J928" s="351" t="e">
        <f t="shared" si="90"/>
        <v>#NAME?</v>
      </c>
      <c r="K928" s="335" t="e">
        <f t="shared" si="93"/>
        <v>#NAME?</v>
      </c>
    </row>
    <row r="929" spans="1:11" s="249" customFormat="1" hidden="1">
      <c r="A929" s="355">
        <v>2020</v>
      </c>
      <c r="B929" s="355" t="s">
        <v>21</v>
      </c>
      <c r="C929" s="355" t="s">
        <v>57</v>
      </c>
      <c r="D929" s="355" t="e">
        <f t="shared" si="92"/>
        <v>#NAME?</v>
      </c>
      <c r="E929" s="356">
        <v>117455.360562</v>
      </c>
      <c r="F929" s="357">
        <v>379366.68800000002</v>
      </c>
      <c r="G929" s="355" t="e">
        <f t="shared" ref="G929:G992" si="94">VLOOKUP(C929,Trans_Source,3,FALSE)</f>
        <v>#NAME?</v>
      </c>
      <c r="H929" s="351" t="e">
        <f t="shared" si="91"/>
        <v>#NAME?</v>
      </c>
      <c r="I929" s="355" t="s">
        <v>292</v>
      </c>
      <c r="J929" s="355" t="e">
        <f t="shared" ref="J929:J992" si="95">VLOOKUP($C929,Trans_Source,4,FALSE)</f>
        <v>#NAME?</v>
      </c>
      <c r="K929" s="335" t="e">
        <f t="shared" si="93"/>
        <v>#NAME?</v>
      </c>
    </row>
    <row r="930" spans="1:11" s="249" customFormat="1" hidden="1">
      <c r="A930" s="351">
        <v>2020</v>
      </c>
      <c r="B930" s="351" t="s">
        <v>21</v>
      </c>
      <c r="C930" s="351" t="s">
        <v>87</v>
      </c>
      <c r="D930" s="351" t="e">
        <f t="shared" si="92"/>
        <v>#NAME?</v>
      </c>
      <c r="E930" s="352">
        <v>31355.402058</v>
      </c>
      <c r="F930" s="353">
        <v>202232</v>
      </c>
      <c r="G930" s="351" t="e">
        <f t="shared" si="94"/>
        <v>#NAME?</v>
      </c>
      <c r="H930" s="351" t="e">
        <f t="shared" si="91"/>
        <v>#NAME?</v>
      </c>
      <c r="I930" s="351" t="s">
        <v>292</v>
      </c>
      <c r="J930" s="351" t="e">
        <f t="shared" si="95"/>
        <v>#NAME?</v>
      </c>
      <c r="K930" s="335" t="e">
        <f t="shared" si="93"/>
        <v>#NAME?</v>
      </c>
    </row>
    <row r="931" spans="1:11" s="249" customFormat="1" hidden="1">
      <c r="A931" s="355">
        <v>2020</v>
      </c>
      <c r="B931" s="355" t="s">
        <v>21</v>
      </c>
      <c r="C931" s="355" t="s">
        <v>511</v>
      </c>
      <c r="D931" s="355" t="e">
        <f t="shared" si="92"/>
        <v>#NAME?</v>
      </c>
      <c r="E931" s="356">
        <v>25288.815335241205</v>
      </c>
      <c r="F931" s="357">
        <v>5652.4045000000006</v>
      </c>
      <c r="G931" s="355" t="e">
        <f t="shared" si="94"/>
        <v>#NAME?</v>
      </c>
      <c r="H931" s="351" t="e">
        <f t="shared" si="91"/>
        <v>#NAME?</v>
      </c>
      <c r="I931" s="355" t="s">
        <v>292</v>
      </c>
      <c r="J931" s="355" t="e">
        <f t="shared" si="95"/>
        <v>#NAME?</v>
      </c>
      <c r="K931" s="335" t="e">
        <f t="shared" si="93"/>
        <v>#NAME?</v>
      </c>
    </row>
    <row r="932" spans="1:11" s="249" customFormat="1" hidden="1">
      <c r="A932" s="351">
        <v>2020</v>
      </c>
      <c r="B932" s="351" t="s">
        <v>21</v>
      </c>
      <c r="C932" s="351" t="s">
        <v>63</v>
      </c>
      <c r="D932" s="351" t="e">
        <f t="shared" si="92"/>
        <v>#NAME?</v>
      </c>
      <c r="E932" s="352">
        <v>8418.3373179999999</v>
      </c>
      <c r="F932" s="353">
        <v>9786.0999999999985</v>
      </c>
      <c r="G932" s="351" t="e">
        <f t="shared" si="94"/>
        <v>#NAME?</v>
      </c>
      <c r="H932" s="351" t="e">
        <f t="shared" si="91"/>
        <v>#NAME?</v>
      </c>
      <c r="I932" s="351" t="s">
        <v>292</v>
      </c>
      <c r="J932" s="351" t="e">
        <f t="shared" si="95"/>
        <v>#NAME?</v>
      </c>
      <c r="K932" s="335" t="e">
        <f t="shared" si="93"/>
        <v>#NAME?</v>
      </c>
    </row>
    <row r="933" spans="1:11" s="346" customFormat="1" hidden="1">
      <c r="A933" s="355">
        <v>2020</v>
      </c>
      <c r="B933" s="355" t="s">
        <v>21</v>
      </c>
      <c r="C933" s="355" t="s">
        <v>62</v>
      </c>
      <c r="D933" s="355" t="e">
        <f t="shared" si="92"/>
        <v>#NAME?</v>
      </c>
      <c r="E933" s="356">
        <v>3650.6607530000001</v>
      </c>
      <c r="F933" s="357">
        <v>1455.0108300000004</v>
      </c>
      <c r="G933" s="355" t="e">
        <f t="shared" si="94"/>
        <v>#NAME?</v>
      </c>
      <c r="H933" s="351" t="e">
        <f t="shared" si="91"/>
        <v>#NAME?</v>
      </c>
      <c r="I933" s="355" t="s">
        <v>292</v>
      </c>
      <c r="J933" s="355" t="e">
        <f t="shared" si="95"/>
        <v>#NAME?</v>
      </c>
      <c r="K933" s="335" t="e">
        <f t="shared" si="93"/>
        <v>#NAME?</v>
      </c>
    </row>
    <row r="934" spans="1:11" hidden="1">
      <c r="A934" s="351">
        <v>2020</v>
      </c>
      <c r="B934" s="351" t="s">
        <v>19</v>
      </c>
      <c r="C934" s="351" t="s">
        <v>571</v>
      </c>
      <c r="D934" s="351" t="e">
        <f t="shared" si="92"/>
        <v>#NAME?</v>
      </c>
      <c r="E934" s="352"/>
      <c r="F934" s="353">
        <v>41.9</v>
      </c>
      <c r="G934" s="351" t="e">
        <f t="shared" si="94"/>
        <v>#NAME?</v>
      </c>
      <c r="H934" s="351" t="e">
        <f t="shared" si="91"/>
        <v>#NAME?</v>
      </c>
      <c r="I934" s="351" t="s">
        <v>292</v>
      </c>
      <c r="J934" s="351" t="e">
        <f t="shared" si="95"/>
        <v>#NAME?</v>
      </c>
      <c r="K934" s="335" t="e">
        <f t="shared" si="93"/>
        <v>#NAME?</v>
      </c>
    </row>
    <row r="935" spans="1:11" hidden="1">
      <c r="A935" s="355">
        <v>2021</v>
      </c>
      <c r="B935" s="355" t="s">
        <v>20</v>
      </c>
      <c r="C935" s="355" t="s">
        <v>58</v>
      </c>
      <c r="D935" s="355" t="e">
        <f t="shared" si="92"/>
        <v>#NAME?</v>
      </c>
      <c r="E935" s="356">
        <v>1331.9079770000001</v>
      </c>
      <c r="F935" s="357">
        <v>6395.433</v>
      </c>
      <c r="G935" s="355" t="e">
        <f t="shared" si="94"/>
        <v>#NAME?</v>
      </c>
      <c r="H935" s="351" t="e">
        <f t="shared" si="91"/>
        <v>#NAME?</v>
      </c>
      <c r="I935" s="355" t="s">
        <v>292</v>
      </c>
      <c r="J935" s="355" t="e">
        <f t="shared" si="95"/>
        <v>#NAME?</v>
      </c>
      <c r="K935" s="335" t="e">
        <f t="shared" si="93"/>
        <v>#NAME?</v>
      </c>
    </row>
    <row r="936" spans="1:11" hidden="1">
      <c r="A936" s="351">
        <v>2021</v>
      </c>
      <c r="B936" s="351" t="s">
        <v>20</v>
      </c>
      <c r="C936" s="351" t="s">
        <v>59</v>
      </c>
      <c r="D936" s="351" t="e">
        <f t="shared" si="92"/>
        <v>#NAME?</v>
      </c>
      <c r="E936" s="352"/>
      <c r="F936" s="353"/>
      <c r="G936" s="351" t="e">
        <f t="shared" si="94"/>
        <v>#NAME?</v>
      </c>
      <c r="H936" s="351" t="e">
        <f t="shared" si="91"/>
        <v>#NAME?</v>
      </c>
      <c r="I936" s="351" t="s">
        <v>292</v>
      </c>
      <c r="J936" s="351" t="e">
        <f t="shared" si="95"/>
        <v>#NAME?</v>
      </c>
      <c r="K936" s="335" t="e">
        <f t="shared" si="93"/>
        <v>#NAME?</v>
      </c>
    </row>
    <row r="937" spans="1:11" hidden="1">
      <c r="A937" s="355">
        <v>2021</v>
      </c>
      <c r="B937" s="355" t="s">
        <v>20</v>
      </c>
      <c r="C937" s="355" t="s">
        <v>65</v>
      </c>
      <c r="D937" s="355" t="e">
        <f t="shared" si="92"/>
        <v>#NAME?</v>
      </c>
      <c r="E937" s="356">
        <v>18859.553484</v>
      </c>
      <c r="F937" s="357">
        <v>53540.885999999999</v>
      </c>
      <c r="G937" s="355" t="e">
        <f t="shared" si="94"/>
        <v>#NAME?</v>
      </c>
      <c r="H937" s="351" t="e">
        <f t="shared" si="91"/>
        <v>#NAME?</v>
      </c>
      <c r="I937" s="355" t="s">
        <v>292</v>
      </c>
      <c r="J937" s="355" t="e">
        <f t="shared" si="95"/>
        <v>#NAME?</v>
      </c>
      <c r="K937" s="335" t="e">
        <f t="shared" si="93"/>
        <v>#NAME?</v>
      </c>
    </row>
    <row r="938" spans="1:11" hidden="1">
      <c r="A938" s="351">
        <v>2021</v>
      </c>
      <c r="B938" s="351" t="s">
        <v>20</v>
      </c>
      <c r="C938" s="351" t="s">
        <v>66</v>
      </c>
      <c r="D938" s="351" t="e">
        <f t="shared" si="92"/>
        <v>#NAME?</v>
      </c>
      <c r="E938" s="352">
        <v>38.973415000000003</v>
      </c>
      <c r="F938" s="353">
        <v>130.08099999999999</v>
      </c>
      <c r="G938" s="351" t="e">
        <f t="shared" si="94"/>
        <v>#NAME?</v>
      </c>
      <c r="H938" s="351" t="e">
        <f t="shared" si="91"/>
        <v>#NAME?</v>
      </c>
      <c r="I938" s="351" t="s">
        <v>292</v>
      </c>
      <c r="J938" s="351" t="e">
        <f t="shared" si="95"/>
        <v>#NAME?</v>
      </c>
      <c r="K938" s="335" t="e">
        <f t="shared" si="93"/>
        <v>#NAME?</v>
      </c>
    </row>
    <row r="939" spans="1:11" hidden="1">
      <c r="A939" s="355">
        <v>2021</v>
      </c>
      <c r="B939" s="355" t="s">
        <v>20</v>
      </c>
      <c r="C939" s="355" t="s">
        <v>61</v>
      </c>
      <c r="D939" s="355" t="e">
        <f t="shared" si="92"/>
        <v>#NAME?</v>
      </c>
      <c r="E939" s="356">
        <v>3867.973579</v>
      </c>
      <c r="F939" s="357">
        <v>15715.98</v>
      </c>
      <c r="G939" s="355" t="e">
        <f t="shared" si="94"/>
        <v>#NAME?</v>
      </c>
      <c r="H939" s="351" t="e">
        <f t="shared" si="91"/>
        <v>#NAME?</v>
      </c>
      <c r="I939" s="355" t="s">
        <v>292</v>
      </c>
      <c r="J939" s="355" t="e">
        <f t="shared" si="95"/>
        <v>#NAME?</v>
      </c>
      <c r="K939" s="335" t="e">
        <f t="shared" si="93"/>
        <v>#NAME?</v>
      </c>
    </row>
    <row r="940" spans="1:11" hidden="1">
      <c r="A940" s="351">
        <v>2021</v>
      </c>
      <c r="B940" s="351" t="s">
        <v>20</v>
      </c>
      <c r="C940" s="351" t="s">
        <v>60</v>
      </c>
      <c r="D940" s="351" t="e">
        <f t="shared" si="92"/>
        <v>#NAME?</v>
      </c>
      <c r="E940" s="352">
        <v>4218.5223880000003</v>
      </c>
      <c r="F940" s="353">
        <v>12121.4</v>
      </c>
      <c r="G940" s="351" t="e">
        <f t="shared" si="94"/>
        <v>#NAME?</v>
      </c>
      <c r="H940" s="351" t="e">
        <f t="shared" si="91"/>
        <v>#NAME?</v>
      </c>
      <c r="I940" s="351" t="s">
        <v>292</v>
      </c>
      <c r="J940" s="351" t="e">
        <f t="shared" si="95"/>
        <v>#NAME?</v>
      </c>
      <c r="K940" s="335" t="e">
        <f t="shared" si="93"/>
        <v>#NAME?</v>
      </c>
    </row>
    <row r="941" spans="1:11" hidden="1">
      <c r="A941" s="355">
        <v>2021</v>
      </c>
      <c r="B941" s="355" t="s">
        <v>20</v>
      </c>
      <c r="C941" s="355" t="s">
        <v>64</v>
      </c>
      <c r="D941" s="355" t="e">
        <f t="shared" si="92"/>
        <v>#NAME?</v>
      </c>
      <c r="E941" s="356">
        <v>1180.0156939999999</v>
      </c>
      <c r="F941" s="357">
        <v>2798.88</v>
      </c>
      <c r="G941" s="355" t="e">
        <f t="shared" si="94"/>
        <v>#NAME?</v>
      </c>
      <c r="H941" s="351" t="e">
        <f t="shared" si="91"/>
        <v>#NAME?</v>
      </c>
      <c r="I941" s="355" t="s">
        <v>292</v>
      </c>
      <c r="J941" s="355" t="e">
        <f t="shared" si="95"/>
        <v>#NAME?</v>
      </c>
      <c r="K941" s="335" t="e">
        <f t="shared" si="93"/>
        <v>#NAME?</v>
      </c>
    </row>
    <row r="942" spans="1:11" hidden="1">
      <c r="A942" s="351">
        <v>2021</v>
      </c>
      <c r="B942" s="351" t="s">
        <v>20</v>
      </c>
      <c r="C942" s="351" t="s">
        <v>67</v>
      </c>
      <c r="D942" s="351" t="e">
        <f t="shared" si="92"/>
        <v>#NAME?</v>
      </c>
      <c r="E942" s="352">
        <v>5267.6573289999997</v>
      </c>
      <c r="F942" s="353">
        <v>14745.790999999999</v>
      </c>
      <c r="G942" s="351" t="e">
        <f t="shared" si="94"/>
        <v>#NAME?</v>
      </c>
      <c r="H942" s="351" t="e">
        <f t="shared" si="91"/>
        <v>#NAME?</v>
      </c>
      <c r="I942" s="351" t="s">
        <v>292</v>
      </c>
      <c r="J942" s="351" t="e">
        <f t="shared" si="95"/>
        <v>#NAME?</v>
      </c>
      <c r="K942" s="335" t="e">
        <f t="shared" si="93"/>
        <v>#NAME?</v>
      </c>
    </row>
    <row r="943" spans="1:11" hidden="1">
      <c r="A943" s="355">
        <v>2021</v>
      </c>
      <c r="B943" s="355" t="s">
        <v>20</v>
      </c>
      <c r="C943" s="355" t="s">
        <v>68</v>
      </c>
      <c r="D943" s="355" t="e">
        <f t="shared" si="92"/>
        <v>#NAME?</v>
      </c>
      <c r="E943" s="356">
        <v>2130.539769</v>
      </c>
      <c r="F943" s="357">
        <v>6061.2</v>
      </c>
      <c r="G943" s="355" t="e">
        <f t="shared" si="94"/>
        <v>#NAME?</v>
      </c>
      <c r="H943" s="351" t="e">
        <f t="shared" si="91"/>
        <v>#NAME?</v>
      </c>
      <c r="I943" s="355" t="s">
        <v>292</v>
      </c>
      <c r="J943" s="355" t="e">
        <f t="shared" si="95"/>
        <v>#NAME?</v>
      </c>
      <c r="K943" s="335" t="e">
        <f t="shared" si="93"/>
        <v>#NAME?</v>
      </c>
    </row>
    <row r="944" spans="1:11" hidden="1">
      <c r="A944" s="351">
        <v>2021</v>
      </c>
      <c r="B944" s="351" t="s">
        <v>20</v>
      </c>
      <c r="C944" s="351" t="s">
        <v>69</v>
      </c>
      <c r="D944" s="351" t="e">
        <f t="shared" si="92"/>
        <v>#NAME?</v>
      </c>
      <c r="E944" s="352">
        <v>1978.395481</v>
      </c>
      <c r="F944" s="353">
        <v>4044.4589999999998</v>
      </c>
      <c r="G944" s="351" t="e">
        <f t="shared" si="94"/>
        <v>#NAME?</v>
      </c>
      <c r="H944" s="351" t="e">
        <f t="shared" si="91"/>
        <v>#NAME?</v>
      </c>
      <c r="I944" s="351" t="s">
        <v>292</v>
      </c>
      <c r="J944" s="351" t="e">
        <f t="shared" si="95"/>
        <v>#NAME?</v>
      </c>
      <c r="K944" s="335" t="e">
        <f t="shared" si="93"/>
        <v>#NAME?</v>
      </c>
    </row>
    <row r="945" spans="1:11" hidden="1">
      <c r="A945" s="355">
        <v>2021</v>
      </c>
      <c r="B945" s="355" t="s">
        <v>20</v>
      </c>
      <c r="C945" s="355" t="s">
        <v>70</v>
      </c>
      <c r="D945" s="355" t="e">
        <f t="shared" si="92"/>
        <v>#NAME?</v>
      </c>
      <c r="E945" s="356">
        <v>2316.316773</v>
      </c>
      <c r="F945" s="357">
        <v>6659</v>
      </c>
      <c r="G945" s="355" t="e">
        <f t="shared" si="94"/>
        <v>#NAME?</v>
      </c>
      <c r="H945" s="351" t="e">
        <f t="shared" si="91"/>
        <v>#NAME?</v>
      </c>
      <c r="I945" s="355" t="s">
        <v>292</v>
      </c>
      <c r="J945" s="355" t="e">
        <f t="shared" si="95"/>
        <v>#NAME?</v>
      </c>
      <c r="K945" s="335" t="e">
        <f t="shared" si="93"/>
        <v>#NAME?</v>
      </c>
    </row>
    <row r="946" spans="1:11" hidden="1">
      <c r="A946" s="351">
        <v>2021</v>
      </c>
      <c r="B946" s="351" t="s">
        <v>20</v>
      </c>
      <c r="C946" s="351" t="s">
        <v>71</v>
      </c>
      <c r="D946" s="351" t="e">
        <f t="shared" si="92"/>
        <v>#NAME?</v>
      </c>
      <c r="E946" s="352">
        <v>1118.8241270000001</v>
      </c>
      <c r="F946" s="353">
        <v>724.9</v>
      </c>
      <c r="G946" s="351" t="e">
        <f t="shared" si="94"/>
        <v>#NAME?</v>
      </c>
      <c r="H946" s="351" t="e">
        <f t="shared" si="91"/>
        <v>#NAME?</v>
      </c>
      <c r="I946" s="351" t="s">
        <v>292</v>
      </c>
      <c r="J946" s="351" t="e">
        <f t="shared" si="95"/>
        <v>#NAME?</v>
      </c>
      <c r="K946" s="335" t="e">
        <f t="shared" si="93"/>
        <v>#NAME?</v>
      </c>
    </row>
    <row r="947" spans="1:11" hidden="1">
      <c r="A947" s="355">
        <v>2021</v>
      </c>
      <c r="B947" s="355" t="s">
        <v>20</v>
      </c>
      <c r="C947" s="355" t="s">
        <v>72</v>
      </c>
      <c r="D947" s="355" t="e">
        <f t="shared" si="92"/>
        <v>#NAME?</v>
      </c>
      <c r="E947" s="356">
        <v>1697.361772</v>
      </c>
      <c r="F947" s="357">
        <v>4100.3500000000004</v>
      </c>
      <c r="G947" s="355" t="e">
        <f t="shared" si="94"/>
        <v>#NAME?</v>
      </c>
      <c r="H947" s="351" t="e">
        <f t="shared" si="91"/>
        <v>#NAME?</v>
      </c>
      <c r="I947" s="355" t="s">
        <v>292</v>
      </c>
      <c r="J947" s="355" t="e">
        <f t="shared" si="95"/>
        <v>#NAME?</v>
      </c>
      <c r="K947" s="335" t="e">
        <f t="shared" si="93"/>
        <v>#NAME?</v>
      </c>
    </row>
    <row r="948" spans="1:11" hidden="1">
      <c r="A948" s="351">
        <v>2021</v>
      </c>
      <c r="B948" s="351" t="s">
        <v>20</v>
      </c>
      <c r="C948" s="351" t="s">
        <v>73</v>
      </c>
      <c r="D948" s="351" t="e">
        <f t="shared" si="92"/>
        <v>#NAME?</v>
      </c>
      <c r="E948" s="352">
        <v>1876.440889</v>
      </c>
      <c r="F948" s="353">
        <v>5164.7</v>
      </c>
      <c r="G948" s="351" t="e">
        <f t="shared" si="94"/>
        <v>#NAME?</v>
      </c>
      <c r="H948" s="351" t="e">
        <f t="shared" si="91"/>
        <v>#NAME?</v>
      </c>
      <c r="I948" s="351" t="s">
        <v>292</v>
      </c>
      <c r="J948" s="351" t="e">
        <f t="shared" si="95"/>
        <v>#NAME?</v>
      </c>
      <c r="K948" s="335" t="e">
        <f t="shared" si="93"/>
        <v>#NAME?</v>
      </c>
    </row>
    <row r="949" spans="1:11" hidden="1">
      <c r="A949" s="355">
        <v>2021</v>
      </c>
      <c r="B949" s="355" t="s">
        <v>20</v>
      </c>
      <c r="C949" s="355" t="s">
        <v>75</v>
      </c>
      <c r="D949" s="355" t="e">
        <f t="shared" si="92"/>
        <v>#NAME?</v>
      </c>
      <c r="E949" s="356">
        <v>1222.9835479999999</v>
      </c>
      <c r="F949" s="357">
        <v>3893.03</v>
      </c>
      <c r="G949" s="355" t="e">
        <f t="shared" si="94"/>
        <v>#NAME?</v>
      </c>
      <c r="H949" s="351" t="e">
        <f t="shared" si="91"/>
        <v>#NAME?</v>
      </c>
      <c r="I949" s="355" t="s">
        <v>292</v>
      </c>
      <c r="J949" s="355" t="e">
        <f t="shared" si="95"/>
        <v>#NAME?</v>
      </c>
      <c r="K949" s="335" t="e">
        <f t="shared" si="93"/>
        <v>#NAME?</v>
      </c>
    </row>
    <row r="950" spans="1:11" hidden="1">
      <c r="A950" s="351">
        <v>2021</v>
      </c>
      <c r="B950" s="351" t="s">
        <v>20</v>
      </c>
      <c r="C950" s="351" t="s">
        <v>74</v>
      </c>
      <c r="D950" s="351" t="e">
        <f t="shared" si="92"/>
        <v>#NAME?</v>
      </c>
      <c r="E950" s="352">
        <v>1356.8512599999999</v>
      </c>
      <c r="F950" s="353">
        <v>3074.5529999999999</v>
      </c>
      <c r="G950" s="351" t="e">
        <f t="shared" si="94"/>
        <v>#NAME?</v>
      </c>
      <c r="H950" s="351" t="e">
        <f t="shared" si="91"/>
        <v>#NAME?</v>
      </c>
      <c r="I950" s="351" t="s">
        <v>292</v>
      </c>
      <c r="J950" s="351" t="e">
        <f t="shared" si="95"/>
        <v>#NAME?</v>
      </c>
      <c r="K950" s="335" t="e">
        <f t="shared" si="93"/>
        <v>#NAME?</v>
      </c>
    </row>
    <row r="951" spans="1:11" hidden="1">
      <c r="A951" s="355">
        <v>2021</v>
      </c>
      <c r="B951" s="355" t="s">
        <v>20</v>
      </c>
      <c r="C951" s="355" t="s">
        <v>76</v>
      </c>
      <c r="D951" s="355" t="e">
        <f t="shared" si="92"/>
        <v>#NAME?</v>
      </c>
      <c r="E951" s="356">
        <v>5932.538485</v>
      </c>
      <c r="F951" s="357">
        <v>15185.02</v>
      </c>
      <c r="G951" s="355" t="e">
        <f t="shared" si="94"/>
        <v>#NAME?</v>
      </c>
      <c r="H951" s="351" t="e">
        <f t="shared" si="91"/>
        <v>#NAME?</v>
      </c>
      <c r="I951" s="355" t="s">
        <v>292</v>
      </c>
      <c r="J951" s="355" t="e">
        <f t="shared" si="95"/>
        <v>#NAME?</v>
      </c>
      <c r="K951" s="335" t="e">
        <f t="shared" si="93"/>
        <v>#NAME?</v>
      </c>
    </row>
    <row r="952" spans="1:11" hidden="1">
      <c r="A952" s="351">
        <v>2021</v>
      </c>
      <c r="B952" s="351" t="s">
        <v>20</v>
      </c>
      <c r="C952" s="351" t="s">
        <v>84</v>
      </c>
      <c r="D952" s="351" t="e">
        <f t="shared" si="92"/>
        <v>#NAME?</v>
      </c>
      <c r="E952" s="352">
        <v>760.56989899999996</v>
      </c>
      <c r="F952" s="353">
        <v>1888.53</v>
      </c>
      <c r="G952" s="351" t="e">
        <f t="shared" si="94"/>
        <v>#NAME?</v>
      </c>
      <c r="H952" s="351" t="e">
        <f t="shared" si="91"/>
        <v>#NAME?</v>
      </c>
      <c r="I952" s="351" t="s">
        <v>292</v>
      </c>
      <c r="J952" s="351" t="e">
        <f t="shared" si="95"/>
        <v>#NAME?</v>
      </c>
      <c r="K952" s="335" t="e">
        <f t="shared" si="93"/>
        <v>#NAME?</v>
      </c>
    </row>
    <row r="953" spans="1:11" hidden="1">
      <c r="A953" s="355">
        <v>2021</v>
      </c>
      <c r="B953" s="355" t="s">
        <v>20</v>
      </c>
      <c r="C953" s="355" t="s">
        <v>85</v>
      </c>
      <c r="D953" s="355" t="e">
        <f t="shared" si="92"/>
        <v>#NAME?</v>
      </c>
      <c r="E953" s="356">
        <v>3056.7096289999999</v>
      </c>
      <c r="F953" s="357">
        <v>7789.8559195999997</v>
      </c>
      <c r="G953" s="355" t="e">
        <f t="shared" si="94"/>
        <v>#NAME?</v>
      </c>
      <c r="H953" s="351" t="e">
        <f t="shared" si="91"/>
        <v>#NAME?</v>
      </c>
      <c r="I953" s="355" t="s">
        <v>292</v>
      </c>
      <c r="J953" s="355" t="e">
        <f t="shared" si="95"/>
        <v>#NAME?</v>
      </c>
      <c r="K953" s="335" t="e">
        <f t="shared" si="93"/>
        <v>#NAME?</v>
      </c>
    </row>
    <row r="954" spans="1:11" hidden="1">
      <c r="A954" s="351">
        <v>2021</v>
      </c>
      <c r="B954" s="351" t="s">
        <v>20</v>
      </c>
      <c r="C954" s="351" t="s">
        <v>88</v>
      </c>
      <c r="D954" s="351" t="e">
        <f t="shared" si="92"/>
        <v>#NAME?</v>
      </c>
      <c r="E954" s="352">
        <v>1657.667475</v>
      </c>
      <c r="F954" s="353">
        <v>2857</v>
      </c>
      <c r="G954" s="351" t="e">
        <f t="shared" si="94"/>
        <v>#NAME?</v>
      </c>
      <c r="H954" s="351" t="e">
        <f t="shared" si="91"/>
        <v>#NAME?</v>
      </c>
      <c r="I954" s="351" t="s">
        <v>292</v>
      </c>
      <c r="J954" s="351" t="e">
        <f t="shared" si="95"/>
        <v>#NAME?</v>
      </c>
      <c r="K954" s="335" t="e">
        <f t="shared" si="93"/>
        <v>#NAME?</v>
      </c>
    </row>
    <row r="955" spans="1:11" hidden="1">
      <c r="A955" s="355">
        <v>2021</v>
      </c>
      <c r="B955" s="355" t="s">
        <v>20</v>
      </c>
      <c r="C955" s="355" t="s">
        <v>86</v>
      </c>
      <c r="D955" s="355" t="e">
        <f t="shared" si="92"/>
        <v>#NAME?</v>
      </c>
      <c r="E955" s="356">
        <v>1619.1924180000001</v>
      </c>
      <c r="F955" s="357">
        <v>4337.5420000000004</v>
      </c>
      <c r="G955" s="355" t="e">
        <f t="shared" si="94"/>
        <v>#NAME?</v>
      </c>
      <c r="H955" s="351" t="e">
        <f t="shared" si="91"/>
        <v>#NAME?</v>
      </c>
      <c r="I955" s="355" t="s">
        <v>292</v>
      </c>
      <c r="J955" s="355" t="e">
        <f t="shared" si="95"/>
        <v>#NAME?</v>
      </c>
      <c r="K955" s="335" t="e">
        <f t="shared" si="93"/>
        <v>#NAME?</v>
      </c>
    </row>
    <row r="956" spans="1:11" hidden="1">
      <c r="A956" s="351">
        <v>2021</v>
      </c>
      <c r="B956" s="351" t="s">
        <v>20</v>
      </c>
      <c r="C956" s="351" t="s">
        <v>489</v>
      </c>
      <c r="D956" s="351" t="e">
        <f t="shared" si="92"/>
        <v>#NAME?</v>
      </c>
      <c r="E956" s="352">
        <v>2730.4863772029007</v>
      </c>
      <c r="F956" s="353">
        <v>8208.9</v>
      </c>
      <c r="G956" s="351" t="e">
        <f t="shared" si="94"/>
        <v>#NAME?</v>
      </c>
      <c r="H956" s="351" t="e">
        <f t="shared" si="91"/>
        <v>#NAME?</v>
      </c>
      <c r="I956" s="351" t="s">
        <v>292</v>
      </c>
      <c r="J956" s="351" t="e">
        <f t="shared" si="95"/>
        <v>#NAME?</v>
      </c>
      <c r="K956" s="335" t="e">
        <f t="shared" si="93"/>
        <v>#NAME?</v>
      </c>
    </row>
    <row r="957" spans="1:11" hidden="1">
      <c r="A957" s="355">
        <v>2021</v>
      </c>
      <c r="B957" s="355" t="s">
        <v>20</v>
      </c>
      <c r="C957" s="355" t="s">
        <v>496</v>
      </c>
      <c r="D957" s="355" t="e">
        <f t="shared" si="92"/>
        <v>#NAME?</v>
      </c>
      <c r="E957" s="356">
        <v>1481.46362</v>
      </c>
      <c r="F957" s="357">
        <v>4132.3990000000003</v>
      </c>
      <c r="G957" s="355" t="e">
        <f t="shared" si="94"/>
        <v>#NAME?</v>
      </c>
      <c r="H957" s="351" t="e">
        <f t="shared" si="91"/>
        <v>#NAME?</v>
      </c>
      <c r="I957" s="355" t="s">
        <v>292</v>
      </c>
      <c r="J957" s="355" t="e">
        <f t="shared" si="95"/>
        <v>#NAME?</v>
      </c>
      <c r="K957" s="335" t="e">
        <f t="shared" si="93"/>
        <v>#NAME?</v>
      </c>
    </row>
    <row r="958" spans="1:11" hidden="1">
      <c r="A958" s="351">
        <v>2021</v>
      </c>
      <c r="B958" s="351" t="s">
        <v>20</v>
      </c>
      <c r="C958" s="351" t="s">
        <v>488</v>
      </c>
      <c r="D958" s="351" t="e">
        <f t="shared" si="92"/>
        <v>#NAME?</v>
      </c>
      <c r="E958" s="352">
        <v>3586.2820419999998</v>
      </c>
      <c r="F958" s="353">
        <v>1238.6721916000001</v>
      </c>
      <c r="G958" s="351" t="e">
        <f t="shared" si="94"/>
        <v>#NAME?</v>
      </c>
      <c r="H958" s="351" t="e">
        <f t="shared" si="91"/>
        <v>#NAME?</v>
      </c>
      <c r="I958" s="351" t="s">
        <v>292</v>
      </c>
      <c r="J958" s="351" t="e">
        <f t="shared" si="95"/>
        <v>#NAME?</v>
      </c>
      <c r="K958" s="335" t="e">
        <f t="shared" si="93"/>
        <v>#NAME?</v>
      </c>
    </row>
    <row r="959" spans="1:11" hidden="1">
      <c r="A959" s="355">
        <v>2021</v>
      </c>
      <c r="B959" s="355" t="s">
        <v>20</v>
      </c>
      <c r="C959" s="355" t="s">
        <v>571</v>
      </c>
      <c r="D959" s="355" t="e">
        <f t="shared" si="92"/>
        <v>#NAME?</v>
      </c>
      <c r="E959" s="356">
        <v>1973.603926</v>
      </c>
      <c r="F959" s="357">
        <v>5681.3105799999994</v>
      </c>
      <c r="G959" s="355" t="e">
        <f t="shared" si="94"/>
        <v>#NAME?</v>
      </c>
      <c r="H959" s="351" t="e">
        <f t="shared" si="91"/>
        <v>#NAME?</v>
      </c>
      <c r="I959" s="355" t="s">
        <v>292</v>
      </c>
      <c r="J959" s="355" t="e">
        <f t="shared" si="95"/>
        <v>#NAME?</v>
      </c>
      <c r="K959" s="335" t="e">
        <f t="shared" si="93"/>
        <v>#NAME?</v>
      </c>
    </row>
    <row r="960" spans="1:11" hidden="1">
      <c r="A960" s="351">
        <v>2021</v>
      </c>
      <c r="B960" s="351" t="s">
        <v>20</v>
      </c>
      <c r="C960" s="351" t="s">
        <v>606</v>
      </c>
      <c r="D960" s="351" t="e">
        <f t="shared" si="92"/>
        <v>#NAME?</v>
      </c>
      <c r="E960" s="352">
        <v>2114.5939290000001</v>
      </c>
      <c r="F960" s="353">
        <v>5201.3</v>
      </c>
      <c r="G960" s="351" t="e">
        <f t="shared" si="94"/>
        <v>#NAME?</v>
      </c>
      <c r="H960" s="351" t="e">
        <f t="shared" si="91"/>
        <v>#NAME?</v>
      </c>
      <c r="I960" s="351" t="s">
        <v>292</v>
      </c>
      <c r="J960" s="351" t="e">
        <f t="shared" si="95"/>
        <v>#NAME?</v>
      </c>
      <c r="K960" s="335" t="e">
        <f t="shared" si="93"/>
        <v>#NAME?</v>
      </c>
    </row>
    <row r="961" spans="1:11" hidden="1">
      <c r="A961" s="355">
        <v>2021</v>
      </c>
      <c r="B961" s="355" t="s">
        <v>20</v>
      </c>
      <c r="C961" s="355" t="s">
        <v>513</v>
      </c>
      <c r="D961" s="355" t="e">
        <f t="shared" si="92"/>
        <v>#NAME?</v>
      </c>
      <c r="E961" s="356">
        <v>1873.1006090000001</v>
      </c>
      <c r="F961" s="357">
        <v>4184.0749999999998</v>
      </c>
      <c r="G961" s="355" t="e">
        <f t="shared" si="94"/>
        <v>#NAME?</v>
      </c>
      <c r="H961" s="351" t="e">
        <f t="shared" si="91"/>
        <v>#NAME?</v>
      </c>
      <c r="I961" s="355" t="s">
        <v>292</v>
      </c>
      <c r="J961" s="355" t="e">
        <f t="shared" si="95"/>
        <v>#NAME?</v>
      </c>
      <c r="K961" s="335" t="e">
        <f t="shared" si="93"/>
        <v>#NAME?</v>
      </c>
    </row>
    <row r="962" spans="1:11" hidden="1">
      <c r="A962" s="351">
        <v>2021</v>
      </c>
      <c r="B962" s="351" t="s">
        <v>20</v>
      </c>
      <c r="C962" s="351" t="s">
        <v>63</v>
      </c>
      <c r="D962" s="351" t="e">
        <f t="shared" si="92"/>
        <v>#NAME?</v>
      </c>
      <c r="E962" s="352">
        <v>12055.68922</v>
      </c>
      <c r="F962" s="353">
        <v>16064.600000000091</v>
      </c>
      <c r="G962" s="351" t="e">
        <f t="shared" si="94"/>
        <v>#NAME?</v>
      </c>
      <c r="H962" s="351" t="e">
        <f t="shared" ref="H962:H1025" si="96">CONCATENATE(A962,B962,G962)</f>
        <v>#NAME?</v>
      </c>
      <c r="I962" s="351" t="s">
        <v>292</v>
      </c>
      <c r="J962" s="351" t="e">
        <f t="shared" si="95"/>
        <v>#NAME?</v>
      </c>
      <c r="K962" s="335" t="e">
        <f t="shared" si="93"/>
        <v>#NAME?</v>
      </c>
    </row>
    <row r="963" spans="1:11" hidden="1">
      <c r="A963" s="355">
        <v>2021</v>
      </c>
      <c r="B963" s="355" t="s">
        <v>20</v>
      </c>
      <c r="C963" s="355" t="s">
        <v>62</v>
      </c>
      <c r="D963" s="355" t="e">
        <f t="shared" si="92"/>
        <v>#NAME?</v>
      </c>
      <c r="E963" s="356">
        <v>3855.3955310000001</v>
      </c>
      <c r="F963" s="357">
        <v>1671.49604</v>
      </c>
      <c r="G963" s="355" t="e">
        <f t="shared" si="94"/>
        <v>#NAME?</v>
      </c>
      <c r="H963" s="351" t="e">
        <f t="shared" si="96"/>
        <v>#NAME?</v>
      </c>
      <c r="I963" s="355" t="s">
        <v>292</v>
      </c>
      <c r="J963" s="355" t="e">
        <f t="shared" si="95"/>
        <v>#NAME?</v>
      </c>
      <c r="K963" s="335" t="e">
        <f t="shared" si="93"/>
        <v>#NAME?</v>
      </c>
    </row>
    <row r="964" spans="1:11" hidden="1">
      <c r="A964" s="351">
        <v>2021</v>
      </c>
      <c r="B964" s="351" t="s">
        <v>20</v>
      </c>
      <c r="C964" s="351" t="s">
        <v>15</v>
      </c>
      <c r="D964" s="351" t="e">
        <f t="shared" si="92"/>
        <v>#NAME?</v>
      </c>
      <c r="E964" s="352">
        <v>657.38964099999998</v>
      </c>
      <c r="F964" s="353">
        <v>1772.95</v>
      </c>
      <c r="G964" s="351" t="e">
        <f t="shared" si="94"/>
        <v>#NAME?</v>
      </c>
      <c r="H964" s="351" t="e">
        <f t="shared" si="96"/>
        <v>#NAME?</v>
      </c>
      <c r="I964" s="351" t="s">
        <v>292</v>
      </c>
      <c r="J964" s="351" t="e">
        <f t="shared" si="95"/>
        <v>#NAME?</v>
      </c>
      <c r="K964" s="335" t="e">
        <f t="shared" si="93"/>
        <v>#NAME?</v>
      </c>
    </row>
    <row r="965" spans="1:11" hidden="1">
      <c r="A965" s="355">
        <v>2021</v>
      </c>
      <c r="B965" s="355" t="s">
        <v>20</v>
      </c>
      <c r="C965" s="355" t="s">
        <v>79</v>
      </c>
      <c r="D965" s="355" t="e">
        <f t="shared" si="92"/>
        <v>#NAME?</v>
      </c>
      <c r="E965" s="356">
        <v>369.58676800000001</v>
      </c>
      <c r="F965" s="357">
        <v>1212.0640000000001</v>
      </c>
      <c r="G965" s="355" t="e">
        <f t="shared" si="94"/>
        <v>#NAME?</v>
      </c>
      <c r="H965" s="351" t="e">
        <f t="shared" si="96"/>
        <v>#NAME?</v>
      </c>
      <c r="I965" s="355" t="s">
        <v>292</v>
      </c>
      <c r="J965" s="355" t="e">
        <f t="shared" si="95"/>
        <v>#NAME?</v>
      </c>
      <c r="K965" s="335" t="e">
        <f t="shared" si="93"/>
        <v>#NAME?</v>
      </c>
    </row>
    <row r="966" spans="1:11" hidden="1">
      <c r="A966" s="351">
        <v>2021</v>
      </c>
      <c r="B966" s="351" t="s">
        <v>20</v>
      </c>
      <c r="C966" s="351" t="s">
        <v>56</v>
      </c>
      <c r="D966" s="351" t="e">
        <f t="shared" si="92"/>
        <v>#NAME?</v>
      </c>
      <c r="E966" s="352">
        <v>24120.02536</v>
      </c>
      <c r="F966" s="353">
        <v>347688.00000000006</v>
      </c>
      <c r="G966" s="351" t="e">
        <f t="shared" si="94"/>
        <v>#NAME?</v>
      </c>
      <c r="H966" s="351" t="e">
        <f t="shared" si="96"/>
        <v>#NAME?</v>
      </c>
      <c r="I966" s="351" t="s">
        <v>292</v>
      </c>
      <c r="J966" s="351" t="e">
        <f t="shared" si="95"/>
        <v>#NAME?</v>
      </c>
      <c r="K966" s="335" t="e">
        <f t="shared" si="93"/>
        <v>#NAME?</v>
      </c>
    </row>
    <row r="967" spans="1:11" hidden="1">
      <c r="A967" s="355">
        <v>2021</v>
      </c>
      <c r="B967" s="355" t="s">
        <v>20</v>
      </c>
      <c r="C967" s="355" t="s">
        <v>57</v>
      </c>
      <c r="D967" s="355" t="e">
        <f t="shared" si="92"/>
        <v>#NAME?</v>
      </c>
      <c r="E967" s="356">
        <v>116576.38759300001</v>
      </c>
      <c r="F967" s="357">
        <v>385110.20799999998</v>
      </c>
      <c r="G967" s="355" t="e">
        <f t="shared" si="94"/>
        <v>#NAME?</v>
      </c>
      <c r="H967" s="351" t="e">
        <f t="shared" si="96"/>
        <v>#NAME?</v>
      </c>
      <c r="I967" s="355" t="s">
        <v>292</v>
      </c>
      <c r="J967" s="355" t="e">
        <f t="shared" si="95"/>
        <v>#NAME?</v>
      </c>
      <c r="K967" s="335" t="e">
        <f t="shared" si="93"/>
        <v>#NAME?</v>
      </c>
    </row>
    <row r="968" spans="1:11" hidden="1">
      <c r="A968" s="351">
        <v>2021</v>
      </c>
      <c r="B968" s="351" t="s">
        <v>20</v>
      </c>
      <c r="C968" s="351" t="s">
        <v>87</v>
      </c>
      <c r="D968" s="351" t="e">
        <f t="shared" si="92"/>
        <v>#NAME?</v>
      </c>
      <c r="E968" s="352">
        <v>38836.509817999999</v>
      </c>
      <c r="F968" s="353">
        <v>252504</v>
      </c>
      <c r="G968" s="351" t="e">
        <f t="shared" si="94"/>
        <v>#NAME?</v>
      </c>
      <c r="H968" s="351" t="e">
        <f t="shared" si="96"/>
        <v>#NAME?</v>
      </c>
      <c r="I968" s="351" t="s">
        <v>292</v>
      </c>
      <c r="J968" s="351" t="e">
        <f t="shared" si="95"/>
        <v>#NAME?</v>
      </c>
      <c r="K968" s="335" t="e">
        <f t="shared" si="93"/>
        <v>#NAME?</v>
      </c>
    </row>
    <row r="969" spans="1:11" hidden="1">
      <c r="A969" s="355">
        <v>2021</v>
      </c>
      <c r="B969" s="355" t="s">
        <v>20</v>
      </c>
      <c r="C969" s="355" t="s">
        <v>511</v>
      </c>
      <c r="D969" s="355" t="e">
        <f t="shared" si="92"/>
        <v>#NAME?</v>
      </c>
      <c r="E969" s="356">
        <v>1168.5296327587967</v>
      </c>
      <c r="F969" s="357">
        <v>1515.037</v>
      </c>
      <c r="G969" s="355" t="e">
        <f>VLOOKUP(C969,Trans_Source,3,FALSE)</f>
        <v>#NAME?</v>
      </c>
      <c r="H969" s="351" t="e">
        <f t="shared" si="96"/>
        <v>#NAME?</v>
      </c>
      <c r="I969" s="355" t="s">
        <v>292</v>
      </c>
      <c r="J969" s="355" t="e">
        <f t="shared" si="95"/>
        <v>#NAME?</v>
      </c>
      <c r="K969" s="335" t="e">
        <f t="shared" si="93"/>
        <v>#NAME?</v>
      </c>
    </row>
    <row r="970" spans="1:11" hidden="1">
      <c r="A970" s="351">
        <v>2021</v>
      </c>
      <c r="B970" s="351" t="s">
        <v>19</v>
      </c>
      <c r="C970" s="351" t="s">
        <v>58</v>
      </c>
      <c r="D970" s="351" t="e">
        <f t="shared" si="92"/>
        <v>#NAME?</v>
      </c>
      <c r="E970" s="352">
        <v>2000.6343750000001</v>
      </c>
      <c r="F970" s="353">
        <v>9967.134</v>
      </c>
      <c r="G970" s="351" t="e">
        <f t="shared" si="94"/>
        <v>#NAME?</v>
      </c>
      <c r="H970" s="351" t="e">
        <f t="shared" si="96"/>
        <v>#NAME?</v>
      </c>
      <c r="I970" s="351" t="s">
        <v>292</v>
      </c>
      <c r="J970" s="351" t="e">
        <f t="shared" si="95"/>
        <v>#NAME?</v>
      </c>
      <c r="K970" s="335" t="e">
        <f t="shared" si="93"/>
        <v>#NAME?</v>
      </c>
    </row>
    <row r="971" spans="1:11" hidden="1">
      <c r="A971" s="355">
        <v>2021</v>
      </c>
      <c r="B971" s="355" t="s">
        <v>19</v>
      </c>
      <c r="C971" s="355" t="s">
        <v>59</v>
      </c>
      <c r="D971" s="355" t="e">
        <f t="shared" si="92"/>
        <v>#NAME?</v>
      </c>
      <c r="E971" s="356">
        <v>0</v>
      </c>
      <c r="F971" s="357"/>
      <c r="G971" s="355" t="e">
        <f t="shared" si="94"/>
        <v>#NAME?</v>
      </c>
      <c r="H971" s="351" t="e">
        <f t="shared" si="96"/>
        <v>#NAME?</v>
      </c>
      <c r="I971" s="355" t="s">
        <v>292</v>
      </c>
      <c r="J971" s="355" t="e">
        <f t="shared" si="95"/>
        <v>#NAME?</v>
      </c>
      <c r="K971" s="335" t="e">
        <f t="shared" si="93"/>
        <v>#NAME?</v>
      </c>
    </row>
    <row r="972" spans="1:11" hidden="1">
      <c r="A972" s="351">
        <v>2021</v>
      </c>
      <c r="B972" s="351" t="s">
        <v>19</v>
      </c>
      <c r="C972" s="351" t="s">
        <v>65</v>
      </c>
      <c r="D972" s="351" t="e">
        <f t="shared" si="92"/>
        <v>#NAME?</v>
      </c>
      <c r="E972" s="352">
        <v>17699.328803</v>
      </c>
      <c r="F972" s="353">
        <v>51847.449000000001</v>
      </c>
      <c r="G972" s="351" t="e">
        <f t="shared" si="94"/>
        <v>#NAME?</v>
      </c>
      <c r="H972" s="351" t="e">
        <f t="shared" si="96"/>
        <v>#NAME?</v>
      </c>
      <c r="I972" s="351" t="s">
        <v>292</v>
      </c>
      <c r="J972" s="351" t="e">
        <f t="shared" si="95"/>
        <v>#NAME?</v>
      </c>
      <c r="K972" s="335" t="e">
        <f t="shared" si="93"/>
        <v>#NAME?</v>
      </c>
    </row>
    <row r="973" spans="1:11" hidden="1">
      <c r="A973" s="355">
        <v>2021</v>
      </c>
      <c r="B973" s="355" t="s">
        <v>19</v>
      </c>
      <c r="C973" s="355" t="s">
        <v>66</v>
      </c>
      <c r="D973" s="355" t="e">
        <f t="shared" si="92"/>
        <v>#NAME?</v>
      </c>
      <c r="E973" s="356">
        <v>1.233668</v>
      </c>
      <c r="F973" s="357">
        <v>4.1360000000000001</v>
      </c>
      <c r="G973" s="355" t="e">
        <f t="shared" si="94"/>
        <v>#NAME?</v>
      </c>
      <c r="H973" s="351" t="e">
        <f t="shared" si="96"/>
        <v>#NAME?</v>
      </c>
      <c r="I973" s="355" t="s">
        <v>292</v>
      </c>
      <c r="J973" s="355" t="e">
        <f t="shared" si="95"/>
        <v>#NAME?</v>
      </c>
      <c r="K973" s="335" t="e">
        <f t="shared" si="93"/>
        <v>#NAME?</v>
      </c>
    </row>
    <row r="974" spans="1:11" hidden="1">
      <c r="A974" s="351">
        <v>2021</v>
      </c>
      <c r="B974" s="351" t="s">
        <v>19</v>
      </c>
      <c r="C974" s="351" t="s">
        <v>61</v>
      </c>
      <c r="D974" s="351" t="e">
        <f t="shared" si="92"/>
        <v>#NAME?</v>
      </c>
      <c r="E974" s="352">
        <v>6248.417066</v>
      </c>
      <c r="F974" s="353">
        <v>25711.88</v>
      </c>
      <c r="G974" s="351" t="e">
        <f t="shared" si="94"/>
        <v>#NAME?</v>
      </c>
      <c r="H974" s="351" t="e">
        <f t="shared" si="96"/>
        <v>#NAME?</v>
      </c>
      <c r="I974" s="351" t="s">
        <v>292</v>
      </c>
      <c r="J974" s="351" t="e">
        <f t="shared" si="95"/>
        <v>#NAME?</v>
      </c>
      <c r="K974" s="335" t="e">
        <f t="shared" si="93"/>
        <v>#NAME?</v>
      </c>
    </row>
    <row r="975" spans="1:11" hidden="1">
      <c r="A975" s="355">
        <v>2021</v>
      </c>
      <c r="B975" s="355" t="s">
        <v>19</v>
      </c>
      <c r="C975" s="355" t="s">
        <v>60</v>
      </c>
      <c r="D975" s="355" t="e">
        <f t="shared" si="92"/>
        <v>#NAME?</v>
      </c>
      <c r="E975" s="356">
        <v>5467.8671887348019</v>
      </c>
      <c r="F975" s="357">
        <v>15949.23</v>
      </c>
      <c r="G975" s="355" t="e">
        <f t="shared" si="94"/>
        <v>#NAME?</v>
      </c>
      <c r="H975" s="351" t="e">
        <f t="shared" si="96"/>
        <v>#NAME?</v>
      </c>
      <c r="I975" s="355" t="s">
        <v>292</v>
      </c>
      <c r="J975" s="355" t="e">
        <f t="shared" si="95"/>
        <v>#NAME?</v>
      </c>
      <c r="K975" s="335" t="e">
        <f t="shared" si="93"/>
        <v>#NAME?</v>
      </c>
    </row>
    <row r="976" spans="1:11" hidden="1">
      <c r="A976" s="351">
        <v>2021</v>
      </c>
      <c r="B976" s="351" t="s">
        <v>19</v>
      </c>
      <c r="C976" s="351" t="s">
        <v>64</v>
      </c>
      <c r="D976" s="351" t="e">
        <f t="shared" si="92"/>
        <v>#NAME?</v>
      </c>
      <c r="E976" s="352">
        <v>1238.5862970000001</v>
      </c>
      <c r="F976" s="353">
        <v>3072.03</v>
      </c>
      <c r="G976" s="351" t="e">
        <f t="shared" si="94"/>
        <v>#NAME?</v>
      </c>
      <c r="H976" s="351" t="e">
        <f t="shared" si="96"/>
        <v>#NAME?</v>
      </c>
      <c r="I976" s="351" t="s">
        <v>292</v>
      </c>
      <c r="J976" s="351" t="e">
        <f t="shared" si="95"/>
        <v>#NAME?</v>
      </c>
      <c r="K976" s="335" t="e">
        <f t="shared" si="93"/>
        <v>#NAME?</v>
      </c>
    </row>
    <row r="977" spans="1:11" hidden="1">
      <c r="A977" s="355">
        <v>2021</v>
      </c>
      <c r="B977" s="355" t="s">
        <v>19</v>
      </c>
      <c r="C977" s="355" t="s">
        <v>67</v>
      </c>
      <c r="D977" s="355" t="e">
        <f t="shared" si="92"/>
        <v>#NAME?</v>
      </c>
      <c r="E977" s="356">
        <v>5649.9190769999996</v>
      </c>
      <c r="F977" s="357">
        <v>15884.602000000001</v>
      </c>
      <c r="G977" s="355" t="e">
        <f t="shared" si="94"/>
        <v>#NAME?</v>
      </c>
      <c r="H977" s="351" t="e">
        <f t="shared" si="96"/>
        <v>#NAME?</v>
      </c>
      <c r="I977" s="355" t="s">
        <v>292</v>
      </c>
      <c r="J977" s="355" t="e">
        <f t="shared" si="95"/>
        <v>#NAME?</v>
      </c>
      <c r="K977" s="335" t="e">
        <f t="shared" si="93"/>
        <v>#NAME?</v>
      </c>
    </row>
    <row r="978" spans="1:11" hidden="1">
      <c r="A978" s="351">
        <v>2021</v>
      </c>
      <c r="B978" s="351" t="s">
        <v>19</v>
      </c>
      <c r="C978" s="351" t="s">
        <v>68</v>
      </c>
      <c r="D978" s="351" t="e">
        <f t="shared" si="92"/>
        <v>#NAME?</v>
      </c>
      <c r="E978" s="352">
        <v>3168.817826</v>
      </c>
      <c r="F978" s="353">
        <v>9127.9</v>
      </c>
      <c r="G978" s="351" t="e">
        <f t="shared" si="94"/>
        <v>#NAME?</v>
      </c>
      <c r="H978" s="351" t="e">
        <f t="shared" si="96"/>
        <v>#NAME?</v>
      </c>
      <c r="I978" s="351" t="s">
        <v>292</v>
      </c>
      <c r="J978" s="351" t="e">
        <f t="shared" si="95"/>
        <v>#NAME?</v>
      </c>
      <c r="K978" s="335" t="e">
        <f t="shared" si="93"/>
        <v>#NAME?</v>
      </c>
    </row>
    <row r="979" spans="1:11" hidden="1">
      <c r="A979" s="355">
        <v>2021</v>
      </c>
      <c r="B979" s="355" t="s">
        <v>19</v>
      </c>
      <c r="C979" s="355" t="s">
        <v>69</v>
      </c>
      <c r="D979" s="355" t="e">
        <f t="shared" si="92"/>
        <v>#NAME?</v>
      </c>
      <c r="E979" s="356">
        <v>1445.4508080000001</v>
      </c>
      <c r="F979" s="357">
        <v>3574.7379999999998</v>
      </c>
      <c r="G979" s="355" t="e">
        <f t="shared" si="94"/>
        <v>#NAME?</v>
      </c>
      <c r="H979" s="351" t="e">
        <f t="shared" si="96"/>
        <v>#NAME?</v>
      </c>
      <c r="I979" s="355" t="s">
        <v>292</v>
      </c>
      <c r="J979" s="355" t="e">
        <f t="shared" si="95"/>
        <v>#NAME?</v>
      </c>
      <c r="K979" s="335" t="e">
        <f t="shared" si="93"/>
        <v>#NAME?</v>
      </c>
    </row>
    <row r="980" spans="1:11" hidden="1">
      <c r="A980" s="351">
        <v>2021</v>
      </c>
      <c r="B980" s="351" t="s">
        <v>19</v>
      </c>
      <c r="C980" s="351" t="s">
        <v>70</v>
      </c>
      <c r="D980" s="351" t="e">
        <f t="shared" si="92"/>
        <v>#NAME?</v>
      </c>
      <c r="E980" s="352">
        <v>2686.733518</v>
      </c>
      <c r="F980" s="353">
        <v>7368</v>
      </c>
      <c r="G980" s="351" t="e">
        <f t="shared" si="94"/>
        <v>#NAME?</v>
      </c>
      <c r="H980" s="351" t="e">
        <f t="shared" si="96"/>
        <v>#NAME?</v>
      </c>
      <c r="I980" s="351" t="s">
        <v>292</v>
      </c>
      <c r="J980" s="351" t="e">
        <f t="shared" si="95"/>
        <v>#NAME?</v>
      </c>
      <c r="K980" s="335" t="e">
        <f t="shared" si="93"/>
        <v>#NAME?</v>
      </c>
    </row>
    <row r="981" spans="1:11" hidden="1">
      <c r="A981" s="355">
        <v>2021</v>
      </c>
      <c r="B981" s="355" t="s">
        <v>19</v>
      </c>
      <c r="C981" s="355" t="s">
        <v>71</v>
      </c>
      <c r="D981" s="355" t="e">
        <f t="shared" si="92"/>
        <v>#NAME?</v>
      </c>
      <c r="E981" s="356">
        <v>1269.466046</v>
      </c>
      <c r="F981" s="357">
        <v>2613.3000000000002</v>
      </c>
      <c r="G981" s="355" t="e">
        <f t="shared" si="94"/>
        <v>#NAME?</v>
      </c>
      <c r="H981" s="351" t="e">
        <f t="shared" si="96"/>
        <v>#NAME?</v>
      </c>
      <c r="I981" s="355" t="s">
        <v>292</v>
      </c>
      <c r="J981" s="355" t="e">
        <f t="shared" si="95"/>
        <v>#NAME?</v>
      </c>
      <c r="K981" s="335" t="e">
        <f t="shared" si="93"/>
        <v>#NAME?</v>
      </c>
    </row>
    <row r="982" spans="1:11" hidden="1">
      <c r="A982" s="351">
        <v>2021</v>
      </c>
      <c r="B982" s="351" t="s">
        <v>19</v>
      </c>
      <c r="C982" s="351" t="s">
        <v>72</v>
      </c>
      <c r="D982" s="351" t="e">
        <f t="shared" si="92"/>
        <v>#NAME?</v>
      </c>
      <c r="E982" s="352">
        <v>1578.512154</v>
      </c>
      <c r="F982" s="353">
        <v>3881.3</v>
      </c>
      <c r="G982" s="351" t="e">
        <f t="shared" si="94"/>
        <v>#NAME?</v>
      </c>
      <c r="H982" s="351" t="e">
        <f t="shared" si="96"/>
        <v>#NAME?</v>
      </c>
      <c r="I982" s="351" t="s">
        <v>292</v>
      </c>
      <c r="J982" s="351" t="e">
        <f t="shared" si="95"/>
        <v>#NAME?</v>
      </c>
      <c r="K982" s="335" t="e">
        <f t="shared" si="93"/>
        <v>#NAME?</v>
      </c>
    </row>
    <row r="983" spans="1:11" hidden="1">
      <c r="A983" s="355">
        <v>2021</v>
      </c>
      <c r="B983" s="355" t="s">
        <v>19</v>
      </c>
      <c r="C983" s="355" t="s">
        <v>73</v>
      </c>
      <c r="D983" s="355" t="e">
        <f t="shared" si="92"/>
        <v>#NAME?</v>
      </c>
      <c r="E983" s="356">
        <v>2139.6859009999998</v>
      </c>
      <c r="F983" s="357">
        <v>5988.1</v>
      </c>
      <c r="G983" s="355" t="e">
        <f t="shared" si="94"/>
        <v>#NAME?</v>
      </c>
      <c r="H983" s="351" t="e">
        <f t="shared" si="96"/>
        <v>#NAME?</v>
      </c>
      <c r="I983" s="355" t="s">
        <v>292</v>
      </c>
      <c r="J983" s="355" t="e">
        <f t="shared" si="95"/>
        <v>#NAME?</v>
      </c>
      <c r="K983" s="335" t="e">
        <f t="shared" si="93"/>
        <v>#NAME?</v>
      </c>
    </row>
    <row r="984" spans="1:11" hidden="1">
      <c r="A984" s="351">
        <v>2021</v>
      </c>
      <c r="B984" s="351" t="s">
        <v>19</v>
      </c>
      <c r="C984" s="351" t="s">
        <v>75</v>
      </c>
      <c r="D984" s="351" t="e">
        <f t="shared" si="92"/>
        <v>#NAME?</v>
      </c>
      <c r="E984" s="352">
        <v>1534.8897810000001</v>
      </c>
      <c r="F984" s="353">
        <v>4967.8500000000004</v>
      </c>
      <c r="G984" s="351" t="e">
        <f t="shared" si="94"/>
        <v>#NAME?</v>
      </c>
      <c r="H984" s="351" t="e">
        <f t="shared" si="96"/>
        <v>#NAME?</v>
      </c>
      <c r="I984" s="351" t="s">
        <v>292</v>
      </c>
      <c r="J984" s="351" t="e">
        <f t="shared" si="95"/>
        <v>#NAME?</v>
      </c>
      <c r="K984" s="335" t="e">
        <f t="shared" si="93"/>
        <v>#NAME?</v>
      </c>
    </row>
    <row r="985" spans="1:11" hidden="1">
      <c r="A985" s="355">
        <v>2021</v>
      </c>
      <c r="B985" s="355" t="s">
        <v>19</v>
      </c>
      <c r="C985" s="355" t="s">
        <v>74</v>
      </c>
      <c r="D985" s="355" t="e">
        <f t="shared" ref="D985:D1048" si="97">VLOOKUP($C985,Trans_Source,2,FALSE)</f>
        <v>#NAME?</v>
      </c>
      <c r="E985" s="356">
        <v>2037.201368</v>
      </c>
      <c r="F985" s="357">
        <v>5642.8379999999997</v>
      </c>
      <c r="G985" s="355" t="e">
        <f t="shared" si="94"/>
        <v>#NAME?</v>
      </c>
      <c r="H985" s="351" t="e">
        <f t="shared" si="96"/>
        <v>#NAME?</v>
      </c>
      <c r="I985" s="355" t="s">
        <v>292</v>
      </c>
      <c r="J985" s="355" t="e">
        <f t="shared" si="95"/>
        <v>#NAME?</v>
      </c>
      <c r="K985" s="335" t="e">
        <f t="shared" si="93"/>
        <v>#NAME?</v>
      </c>
    </row>
    <row r="986" spans="1:11" hidden="1">
      <c r="A986" s="351">
        <v>2021</v>
      </c>
      <c r="B986" s="351" t="s">
        <v>19</v>
      </c>
      <c r="C986" s="351" t="s">
        <v>76</v>
      </c>
      <c r="D986" s="351" t="e">
        <f t="shared" si="97"/>
        <v>#NAME?</v>
      </c>
      <c r="E986" s="352">
        <v>5885.7419659999996</v>
      </c>
      <c r="F986" s="353">
        <v>18565.219000000001</v>
      </c>
      <c r="G986" s="351" t="e">
        <f t="shared" si="94"/>
        <v>#NAME?</v>
      </c>
      <c r="H986" s="351" t="e">
        <f t="shared" si="96"/>
        <v>#NAME?</v>
      </c>
      <c r="I986" s="351" t="s">
        <v>292</v>
      </c>
      <c r="J986" s="351" t="e">
        <f t="shared" si="95"/>
        <v>#NAME?</v>
      </c>
      <c r="K986" s="335" t="e">
        <f t="shared" si="93"/>
        <v>#NAME?</v>
      </c>
    </row>
    <row r="987" spans="1:11" hidden="1">
      <c r="A987" s="355">
        <v>2021</v>
      </c>
      <c r="B987" s="355" t="s">
        <v>19</v>
      </c>
      <c r="C987" s="355" t="s">
        <v>84</v>
      </c>
      <c r="D987" s="355" t="e">
        <f t="shared" si="97"/>
        <v>#NAME?</v>
      </c>
      <c r="E987" s="356">
        <v>1196.2467779999999</v>
      </c>
      <c r="F987" s="357">
        <v>3008.25</v>
      </c>
      <c r="G987" s="355" t="e">
        <f t="shared" si="94"/>
        <v>#NAME?</v>
      </c>
      <c r="H987" s="351" t="e">
        <f t="shared" si="96"/>
        <v>#NAME?</v>
      </c>
      <c r="I987" s="355" t="s">
        <v>292</v>
      </c>
      <c r="J987" s="355" t="e">
        <f t="shared" si="95"/>
        <v>#NAME?</v>
      </c>
      <c r="K987" s="335" t="e">
        <f t="shared" si="93"/>
        <v>#NAME?</v>
      </c>
    </row>
    <row r="988" spans="1:11" hidden="1">
      <c r="A988" s="351">
        <v>2021</v>
      </c>
      <c r="B988" s="351" t="s">
        <v>19</v>
      </c>
      <c r="C988" s="351" t="s">
        <v>85</v>
      </c>
      <c r="D988" s="351" t="e">
        <f t="shared" si="97"/>
        <v>#NAME?</v>
      </c>
      <c r="E988" s="352">
        <v>3274.609989</v>
      </c>
      <c r="F988" s="353">
        <v>8481.0217071000006</v>
      </c>
      <c r="G988" s="351" t="e">
        <f t="shared" si="94"/>
        <v>#NAME?</v>
      </c>
      <c r="H988" s="351" t="e">
        <f t="shared" si="96"/>
        <v>#NAME?</v>
      </c>
      <c r="I988" s="351" t="s">
        <v>292</v>
      </c>
      <c r="J988" s="351" t="e">
        <f t="shared" si="95"/>
        <v>#NAME?</v>
      </c>
      <c r="K988" s="335" t="e">
        <f t="shared" si="93"/>
        <v>#NAME?</v>
      </c>
    </row>
    <row r="989" spans="1:11" hidden="1">
      <c r="A989" s="355">
        <v>2021</v>
      </c>
      <c r="B989" s="355" t="s">
        <v>19</v>
      </c>
      <c r="C989" s="355" t="s">
        <v>88</v>
      </c>
      <c r="D989" s="355" t="e">
        <f t="shared" si="97"/>
        <v>#NAME?</v>
      </c>
      <c r="E989" s="356">
        <v>1205.671722</v>
      </c>
      <c r="F989" s="357">
        <v>3335.9</v>
      </c>
      <c r="G989" s="355" t="e">
        <f t="shared" si="94"/>
        <v>#NAME?</v>
      </c>
      <c r="H989" s="351" t="e">
        <f t="shared" si="96"/>
        <v>#NAME?</v>
      </c>
      <c r="I989" s="355" t="s">
        <v>292</v>
      </c>
      <c r="J989" s="355" t="e">
        <f t="shared" si="95"/>
        <v>#NAME?</v>
      </c>
      <c r="K989" s="335" t="e">
        <f t="shared" si="93"/>
        <v>#NAME?</v>
      </c>
    </row>
    <row r="990" spans="1:11" hidden="1">
      <c r="A990" s="351">
        <v>2021</v>
      </c>
      <c r="B990" s="351" t="s">
        <v>19</v>
      </c>
      <c r="C990" s="351" t="s">
        <v>86</v>
      </c>
      <c r="D990" s="351" t="e">
        <f t="shared" si="97"/>
        <v>#NAME?</v>
      </c>
      <c r="E990" s="352">
        <v>1774.873231</v>
      </c>
      <c r="F990" s="353">
        <v>4839.9979999999996</v>
      </c>
      <c r="G990" s="351" t="e">
        <f t="shared" si="94"/>
        <v>#NAME?</v>
      </c>
      <c r="H990" s="351" t="e">
        <f t="shared" si="96"/>
        <v>#NAME?</v>
      </c>
      <c r="I990" s="351" t="s">
        <v>292</v>
      </c>
      <c r="J990" s="351" t="e">
        <f t="shared" si="95"/>
        <v>#NAME?</v>
      </c>
      <c r="K990" s="335" t="e">
        <f t="shared" si="93"/>
        <v>#NAME?</v>
      </c>
    </row>
    <row r="991" spans="1:11" hidden="1">
      <c r="A991" s="355">
        <v>2021</v>
      </c>
      <c r="B991" s="355" t="s">
        <v>19</v>
      </c>
      <c r="C991" s="355" t="s">
        <v>489</v>
      </c>
      <c r="D991" s="355" t="e">
        <f t="shared" si="97"/>
        <v>#NAME?</v>
      </c>
      <c r="E991" s="356">
        <v>1611.9652610000001</v>
      </c>
      <c r="F991" s="357">
        <v>4902</v>
      </c>
      <c r="G991" s="355" t="e">
        <f t="shared" si="94"/>
        <v>#NAME?</v>
      </c>
      <c r="H991" s="351" t="e">
        <f t="shared" si="96"/>
        <v>#NAME?</v>
      </c>
      <c r="I991" s="355" t="s">
        <v>292</v>
      </c>
      <c r="J991" s="355" t="e">
        <f t="shared" si="95"/>
        <v>#NAME?</v>
      </c>
      <c r="K991" s="335" t="e">
        <f t="shared" ref="K991:K1005" si="98">RIGHT(G991,2)</f>
        <v>#NAME?</v>
      </c>
    </row>
    <row r="992" spans="1:11" hidden="1">
      <c r="A992" s="351">
        <v>2021</v>
      </c>
      <c r="B992" s="351" t="s">
        <v>19</v>
      </c>
      <c r="C992" s="351" t="s">
        <v>496</v>
      </c>
      <c r="D992" s="351" t="e">
        <f t="shared" si="97"/>
        <v>#NAME?</v>
      </c>
      <c r="E992" s="352">
        <v>1724.4605469785004</v>
      </c>
      <c r="F992" s="353">
        <v>4179.3999999999996</v>
      </c>
      <c r="G992" s="351" t="e">
        <f t="shared" si="94"/>
        <v>#NAME?</v>
      </c>
      <c r="H992" s="351" t="e">
        <f t="shared" si="96"/>
        <v>#NAME?</v>
      </c>
      <c r="I992" s="351" t="s">
        <v>292</v>
      </c>
      <c r="J992" s="351" t="e">
        <f t="shared" si="95"/>
        <v>#NAME?</v>
      </c>
      <c r="K992" s="335" t="e">
        <f t="shared" si="98"/>
        <v>#NAME?</v>
      </c>
    </row>
    <row r="993" spans="1:11" hidden="1">
      <c r="A993" s="355">
        <v>2021</v>
      </c>
      <c r="B993" s="355" t="s">
        <v>19</v>
      </c>
      <c r="C993" s="355" t="s">
        <v>488</v>
      </c>
      <c r="D993" s="355" t="e">
        <f t="shared" si="97"/>
        <v>#NAME?</v>
      </c>
      <c r="E993" s="356">
        <v>2288.0559750000002</v>
      </c>
      <c r="F993" s="357">
        <v>6496.259</v>
      </c>
      <c r="G993" s="355" t="e">
        <f t="shared" ref="G993:G1005" si="99">VLOOKUP(C993,Trans_Source,3,FALSE)</f>
        <v>#NAME?</v>
      </c>
      <c r="H993" s="351" t="e">
        <f t="shared" si="96"/>
        <v>#NAME?</v>
      </c>
      <c r="I993" s="355" t="s">
        <v>292</v>
      </c>
      <c r="J993" s="355" t="e">
        <f t="shared" ref="J993:J1056" si="100">VLOOKUP($C993,Trans_Source,4,FALSE)</f>
        <v>#NAME?</v>
      </c>
      <c r="K993" s="335" t="e">
        <f t="shared" si="98"/>
        <v>#NAME?</v>
      </c>
    </row>
    <row r="994" spans="1:11" hidden="1">
      <c r="A994" s="351">
        <v>2021</v>
      </c>
      <c r="B994" s="351" t="s">
        <v>19</v>
      </c>
      <c r="C994" s="351" t="s">
        <v>571</v>
      </c>
      <c r="D994" s="351" t="e">
        <f t="shared" si="97"/>
        <v>#NAME?</v>
      </c>
      <c r="E994" s="352">
        <v>3117.735036</v>
      </c>
      <c r="F994" s="353">
        <v>9125.5830000000005</v>
      </c>
      <c r="G994" s="351" t="e">
        <f t="shared" si="99"/>
        <v>#NAME?</v>
      </c>
      <c r="H994" s="351" t="e">
        <f t="shared" si="96"/>
        <v>#NAME?</v>
      </c>
      <c r="I994" s="351" t="s">
        <v>292</v>
      </c>
      <c r="J994" s="351" t="e">
        <f t="shared" si="100"/>
        <v>#NAME?</v>
      </c>
      <c r="K994" s="335" t="e">
        <f t="shared" si="98"/>
        <v>#NAME?</v>
      </c>
    </row>
    <row r="995" spans="1:11" hidden="1">
      <c r="A995" s="355">
        <v>2021</v>
      </c>
      <c r="B995" s="355" t="s">
        <v>19</v>
      </c>
      <c r="C995" s="355" t="s">
        <v>606</v>
      </c>
      <c r="D995" s="355" t="e">
        <f t="shared" si="97"/>
        <v>#NAME?</v>
      </c>
      <c r="E995" s="356">
        <v>1423.9837439999999</v>
      </c>
      <c r="F995" s="357">
        <v>5302</v>
      </c>
      <c r="G995" s="355" t="e">
        <f t="shared" si="99"/>
        <v>#NAME?</v>
      </c>
      <c r="H995" s="351" t="e">
        <f t="shared" si="96"/>
        <v>#NAME?</v>
      </c>
      <c r="I995" s="355" t="s">
        <v>292</v>
      </c>
      <c r="J995" s="355" t="e">
        <f t="shared" si="100"/>
        <v>#NAME?</v>
      </c>
      <c r="K995" s="335" t="e">
        <f t="shared" si="98"/>
        <v>#NAME?</v>
      </c>
    </row>
    <row r="996" spans="1:11" hidden="1">
      <c r="A996" s="351">
        <v>2021</v>
      </c>
      <c r="B996" s="351" t="s">
        <v>19</v>
      </c>
      <c r="C996" s="351" t="s">
        <v>513</v>
      </c>
      <c r="D996" s="351" t="e">
        <f t="shared" si="97"/>
        <v>#NAME?</v>
      </c>
      <c r="E996" s="352">
        <v>1646.0419489999999</v>
      </c>
      <c r="F996" s="353">
        <v>4122.5379999999996</v>
      </c>
      <c r="G996" s="351" t="e">
        <f t="shared" si="99"/>
        <v>#NAME?</v>
      </c>
      <c r="H996" s="351" t="e">
        <f t="shared" si="96"/>
        <v>#NAME?</v>
      </c>
      <c r="I996" s="351" t="s">
        <v>292</v>
      </c>
      <c r="J996" s="351" t="e">
        <f t="shared" si="100"/>
        <v>#NAME?</v>
      </c>
      <c r="K996" s="335" t="e">
        <f t="shared" si="98"/>
        <v>#NAME?</v>
      </c>
    </row>
    <row r="997" spans="1:11" hidden="1">
      <c r="A997" s="355">
        <v>2021</v>
      </c>
      <c r="B997" s="355" t="s">
        <v>19</v>
      </c>
      <c r="C997" s="355" t="s">
        <v>640</v>
      </c>
      <c r="D997" s="355" t="e">
        <f t="shared" si="97"/>
        <v>#NAME?</v>
      </c>
      <c r="E997" s="356">
        <v>150.33640130700002</v>
      </c>
      <c r="F997" s="357">
        <v>440.12</v>
      </c>
      <c r="G997" s="355" t="e">
        <f t="shared" si="99"/>
        <v>#NAME?</v>
      </c>
      <c r="H997" s="351" t="e">
        <f t="shared" si="96"/>
        <v>#NAME?</v>
      </c>
      <c r="I997" s="355" t="s">
        <v>292</v>
      </c>
      <c r="J997" s="355" t="e">
        <f t="shared" si="100"/>
        <v>#NAME?</v>
      </c>
      <c r="K997" s="335" t="e">
        <f t="shared" si="98"/>
        <v>#NAME?</v>
      </c>
    </row>
    <row r="998" spans="1:11" hidden="1">
      <c r="A998" s="351">
        <v>2021</v>
      </c>
      <c r="B998" s="351" t="s">
        <v>19</v>
      </c>
      <c r="C998" s="351" t="s">
        <v>63</v>
      </c>
      <c r="D998" s="351" t="e">
        <f t="shared" si="97"/>
        <v>#NAME?</v>
      </c>
      <c r="E998" s="352">
        <v>12540.510780000001</v>
      </c>
      <c r="F998" s="353">
        <v>15355.599999999851</v>
      </c>
      <c r="G998" s="351" t="e">
        <f t="shared" si="99"/>
        <v>#NAME?</v>
      </c>
      <c r="H998" s="351" t="e">
        <f t="shared" si="96"/>
        <v>#NAME?</v>
      </c>
      <c r="I998" s="351" t="s">
        <v>292</v>
      </c>
      <c r="J998" s="351" t="e">
        <f t="shared" si="100"/>
        <v>#NAME?</v>
      </c>
      <c r="K998" s="335" t="e">
        <f t="shared" si="98"/>
        <v>#NAME?</v>
      </c>
    </row>
    <row r="999" spans="1:11" hidden="1">
      <c r="A999" s="355">
        <v>2021</v>
      </c>
      <c r="B999" s="355" t="s">
        <v>19</v>
      </c>
      <c r="C999" s="355" t="s">
        <v>62</v>
      </c>
      <c r="D999" s="355" t="e">
        <f t="shared" si="97"/>
        <v>#NAME?</v>
      </c>
      <c r="E999" s="356">
        <v>3416.3225010000001</v>
      </c>
      <c r="F999" s="357">
        <v>1511.53</v>
      </c>
      <c r="G999" s="355" t="e">
        <f t="shared" si="99"/>
        <v>#NAME?</v>
      </c>
      <c r="H999" s="351" t="e">
        <f t="shared" si="96"/>
        <v>#NAME?</v>
      </c>
      <c r="I999" s="355" t="s">
        <v>292</v>
      </c>
      <c r="J999" s="355" t="e">
        <f t="shared" si="100"/>
        <v>#NAME?</v>
      </c>
      <c r="K999" s="335" t="e">
        <f t="shared" si="98"/>
        <v>#NAME?</v>
      </c>
    </row>
    <row r="1000" spans="1:11" hidden="1">
      <c r="A1000" s="351">
        <v>2021</v>
      </c>
      <c r="B1000" s="351" t="s">
        <v>19</v>
      </c>
      <c r="C1000" s="351" t="s">
        <v>15</v>
      </c>
      <c r="D1000" s="351" t="e">
        <f t="shared" si="97"/>
        <v>#NAME?</v>
      </c>
      <c r="E1000" s="352">
        <v>2811.1458520000001</v>
      </c>
      <c r="F1000" s="353">
        <v>7691.6350000000002</v>
      </c>
      <c r="G1000" s="351" t="e">
        <f t="shared" si="99"/>
        <v>#NAME?</v>
      </c>
      <c r="H1000" s="351" t="e">
        <f t="shared" si="96"/>
        <v>#NAME?</v>
      </c>
      <c r="I1000" s="351" t="s">
        <v>292</v>
      </c>
      <c r="J1000" s="351" t="e">
        <f t="shared" si="100"/>
        <v>#NAME?</v>
      </c>
      <c r="K1000" s="335" t="e">
        <f t="shared" si="98"/>
        <v>#NAME?</v>
      </c>
    </row>
    <row r="1001" spans="1:11" hidden="1">
      <c r="A1001" s="355">
        <v>2021</v>
      </c>
      <c r="B1001" s="355" t="s">
        <v>19</v>
      </c>
      <c r="C1001" s="355" t="s">
        <v>79</v>
      </c>
      <c r="D1001" s="355" t="e">
        <f t="shared" si="97"/>
        <v>#NAME?</v>
      </c>
      <c r="E1001" s="356">
        <v>423.49008500000002</v>
      </c>
      <c r="F1001" s="357">
        <v>1425.441</v>
      </c>
      <c r="G1001" s="355" t="e">
        <f t="shared" si="99"/>
        <v>#NAME?</v>
      </c>
      <c r="H1001" s="351" t="e">
        <f t="shared" si="96"/>
        <v>#NAME?</v>
      </c>
      <c r="I1001" s="355" t="s">
        <v>292</v>
      </c>
      <c r="J1001" s="355" t="e">
        <f t="shared" si="100"/>
        <v>#NAME?</v>
      </c>
      <c r="K1001" s="335" t="e">
        <f t="shared" si="98"/>
        <v>#NAME?</v>
      </c>
    </row>
    <row r="1002" spans="1:11" hidden="1">
      <c r="A1002" s="351">
        <v>2021</v>
      </c>
      <c r="B1002" s="351" t="s">
        <v>19</v>
      </c>
      <c r="C1002" s="351" t="s">
        <v>56</v>
      </c>
      <c r="D1002" s="351" t="e">
        <f t="shared" si="97"/>
        <v>#NAME?</v>
      </c>
      <c r="E1002" s="352">
        <v>25900.171805999998</v>
      </c>
      <c r="F1002" s="353">
        <v>357530.40638000006</v>
      </c>
      <c r="G1002" s="351" t="e">
        <f t="shared" si="99"/>
        <v>#NAME?</v>
      </c>
      <c r="H1002" s="351" t="e">
        <f t="shared" si="96"/>
        <v>#NAME?</v>
      </c>
      <c r="I1002" s="351" t="s">
        <v>292</v>
      </c>
      <c r="J1002" s="351" t="e">
        <f t="shared" si="100"/>
        <v>#NAME?</v>
      </c>
      <c r="K1002" s="335" t="e">
        <f t="shared" si="98"/>
        <v>#NAME?</v>
      </c>
    </row>
    <row r="1003" spans="1:11" hidden="1">
      <c r="A1003" s="355">
        <v>2021</v>
      </c>
      <c r="B1003" s="355" t="s">
        <v>19</v>
      </c>
      <c r="C1003" s="355" t="s">
        <v>57</v>
      </c>
      <c r="D1003" s="355" t="e">
        <f t="shared" si="97"/>
        <v>#NAME?</v>
      </c>
      <c r="E1003" s="356">
        <v>114649.917764</v>
      </c>
      <c r="F1003" s="357">
        <v>391403.712</v>
      </c>
      <c r="G1003" s="355" t="e">
        <f t="shared" si="99"/>
        <v>#NAME?</v>
      </c>
      <c r="H1003" s="351" t="e">
        <f t="shared" si="96"/>
        <v>#NAME?</v>
      </c>
      <c r="I1003" s="355" t="s">
        <v>292</v>
      </c>
      <c r="J1003" s="355" t="e">
        <f t="shared" si="100"/>
        <v>#NAME?</v>
      </c>
      <c r="K1003" s="335" t="e">
        <f t="shared" si="98"/>
        <v>#NAME?</v>
      </c>
    </row>
    <row r="1004" spans="1:11" hidden="1">
      <c r="A1004" s="351">
        <v>2021</v>
      </c>
      <c r="B1004" s="351" t="s">
        <v>19</v>
      </c>
      <c r="C1004" s="351" t="s">
        <v>87</v>
      </c>
      <c r="D1004" s="351" t="e">
        <f t="shared" si="97"/>
        <v>#NAME?</v>
      </c>
      <c r="E1004" s="352">
        <v>31876.629975</v>
      </c>
      <c r="F1004" s="353">
        <v>210935</v>
      </c>
      <c r="G1004" s="351" t="e">
        <f t="shared" si="99"/>
        <v>#NAME?</v>
      </c>
      <c r="H1004" s="351" t="e">
        <f t="shared" si="96"/>
        <v>#NAME?</v>
      </c>
      <c r="I1004" s="351" t="s">
        <v>292</v>
      </c>
      <c r="J1004" s="351" t="e">
        <f t="shared" si="100"/>
        <v>#NAME?</v>
      </c>
      <c r="K1004" s="335" t="e">
        <f t="shared" si="98"/>
        <v>#NAME?</v>
      </c>
    </row>
    <row r="1005" spans="1:11" hidden="1">
      <c r="A1005" s="355">
        <v>2021</v>
      </c>
      <c r="B1005" s="355" t="s">
        <v>19</v>
      </c>
      <c r="C1005" s="355" t="s">
        <v>511</v>
      </c>
      <c r="D1005" s="355" t="e">
        <f t="shared" si="97"/>
        <v>#NAME?</v>
      </c>
      <c r="E1005" s="356">
        <v>1625.3692719999999</v>
      </c>
      <c r="F1005" s="357">
        <v>104.81310000000001</v>
      </c>
      <c r="G1005" s="355" t="e">
        <f t="shared" si="99"/>
        <v>#NAME?</v>
      </c>
      <c r="H1005" s="351" t="e">
        <f t="shared" si="96"/>
        <v>#NAME?</v>
      </c>
      <c r="I1005" s="355" t="s">
        <v>292</v>
      </c>
      <c r="J1005" s="355" t="e">
        <f t="shared" si="100"/>
        <v>#NAME?</v>
      </c>
      <c r="K1005" s="335" t="e">
        <f t="shared" si="98"/>
        <v>#NAME?</v>
      </c>
    </row>
    <row r="1006" spans="1:11" hidden="1">
      <c r="A1006" s="355">
        <v>2021</v>
      </c>
      <c r="B1006" s="355" t="s">
        <v>8</v>
      </c>
      <c r="C1006" s="366" t="s">
        <v>58</v>
      </c>
      <c r="D1006" s="355" t="e">
        <f t="shared" si="97"/>
        <v>#NAME?</v>
      </c>
      <c r="E1006" s="367">
        <v>2191.9592769999999</v>
      </c>
      <c r="F1006" s="368">
        <v>11132.474</v>
      </c>
      <c r="G1006" s="355" t="e">
        <f t="shared" ref="G1006:G1043" si="101">VLOOKUP(C1006,Trans_Source,3,FALSE)</f>
        <v>#NAME?</v>
      </c>
      <c r="H1006" s="351" t="e">
        <f t="shared" si="96"/>
        <v>#NAME?</v>
      </c>
      <c r="I1006" s="355" t="s">
        <v>292</v>
      </c>
      <c r="J1006" s="355" t="e">
        <f t="shared" si="100"/>
        <v>#NAME?</v>
      </c>
      <c r="K1006" s="335" t="e">
        <f t="shared" ref="K1006:K1043" si="102">RIGHT(G1006,2)</f>
        <v>#NAME?</v>
      </c>
    </row>
    <row r="1007" spans="1:11" hidden="1">
      <c r="A1007" s="355">
        <v>2021</v>
      </c>
      <c r="B1007" s="355" t="s">
        <v>8</v>
      </c>
      <c r="C1007" s="366" t="s">
        <v>59</v>
      </c>
      <c r="D1007" s="355" t="e">
        <f t="shared" si="97"/>
        <v>#NAME?</v>
      </c>
      <c r="E1007" s="367">
        <v>0</v>
      </c>
      <c r="F1007" s="368"/>
      <c r="G1007" s="355" t="e">
        <f t="shared" si="101"/>
        <v>#NAME?</v>
      </c>
      <c r="H1007" s="351" t="e">
        <f t="shared" si="96"/>
        <v>#NAME?</v>
      </c>
      <c r="I1007" s="355" t="s">
        <v>292</v>
      </c>
      <c r="J1007" s="355" t="e">
        <f t="shared" si="100"/>
        <v>#NAME?</v>
      </c>
      <c r="K1007" s="335" t="e">
        <f t="shared" si="102"/>
        <v>#NAME?</v>
      </c>
    </row>
    <row r="1008" spans="1:11" hidden="1">
      <c r="A1008" s="355">
        <v>2021</v>
      </c>
      <c r="B1008" s="355" t="s">
        <v>8</v>
      </c>
      <c r="C1008" s="366" t="s">
        <v>65</v>
      </c>
      <c r="D1008" s="355" t="e">
        <f t="shared" si="97"/>
        <v>#NAME?</v>
      </c>
      <c r="E1008" s="367">
        <v>16346.822776000001</v>
      </c>
      <c r="F1008" s="368">
        <v>48242.886900000005</v>
      </c>
      <c r="G1008" s="355" t="e">
        <f t="shared" si="101"/>
        <v>#NAME?</v>
      </c>
      <c r="H1008" s="351" t="e">
        <f t="shared" si="96"/>
        <v>#NAME?</v>
      </c>
      <c r="I1008" s="355" t="s">
        <v>292</v>
      </c>
      <c r="J1008" s="355" t="e">
        <f t="shared" si="100"/>
        <v>#NAME?</v>
      </c>
      <c r="K1008" s="335" t="e">
        <f t="shared" si="102"/>
        <v>#NAME?</v>
      </c>
    </row>
    <row r="1009" spans="1:11" hidden="1">
      <c r="A1009" s="355">
        <v>2021</v>
      </c>
      <c r="B1009" s="355" t="s">
        <v>8</v>
      </c>
      <c r="C1009" s="366" t="s">
        <v>66</v>
      </c>
      <c r="D1009" s="355" t="e">
        <f t="shared" si="97"/>
        <v>#NAME?</v>
      </c>
      <c r="E1009" s="367">
        <v>3.6580000000000001E-2</v>
      </c>
      <c r="F1009" s="368">
        <v>0.127</v>
      </c>
      <c r="G1009" s="355" t="e">
        <f t="shared" si="101"/>
        <v>#NAME?</v>
      </c>
      <c r="H1009" s="351" t="e">
        <f t="shared" si="96"/>
        <v>#NAME?</v>
      </c>
      <c r="I1009" s="355" t="s">
        <v>292</v>
      </c>
      <c r="J1009" s="355" t="e">
        <f t="shared" si="100"/>
        <v>#NAME?</v>
      </c>
      <c r="K1009" s="335" t="e">
        <f t="shared" si="102"/>
        <v>#NAME?</v>
      </c>
    </row>
    <row r="1010" spans="1:11" hidden="1">
      <c r="A1010" s="355">
        <v>2021</v>
      </c>
      <c r="B1010" s="355" t="s">
        <v>8</v>
      </c>
      <c r="C1010" s="366" t="s">
        <v>61</v>
      </c>
      <c r="D1010" s="355" t="e">
        <f t="shared" si="97"/>
        <v>#NAME?</v>
      </c>
      <c r="E1010" s="367">
        <v>2927.5351409999998</v>
      </c>
      <c r="F1010" s="368">
        <v>12342.720000000008</v>
      </c>
      <c r="G1010" s="355" t="e">
        <f t="shared" si="101"/>
        <v>#NAME?</v>
      </c>
      <c r="H1010" s="351" t="e">
        <f t="shared" si="96"/>
        <v>#NAME?</v>
      </c>
      <c r="I1010" s="355" t="s">
        <v>292</v>
      </c>
      <c r="J1010" s="355" t="e">
        <f t="shared" si="100"/>
        <v>#NAME?</v>
      </c>
      <c r="K1010" s="335" t="e">
        <f t="shared" si="102"/>
        <v>#NAME?</v>
      </c>
    </row>
    <row r="1011" spans="1:11" hidden="1">
      <c r="A1011" s="355">
        <v>2021</v>
      </c>
      <c r="B1011" s="355" t="s">
        <v>8</v>
      </c>
      <c r="C1011" s="366" t="s">
        <v>60</v>
      </c>
      <c r="D1011" s="355" t="e">
        <f t="shared" si="97"/>
        <v>#NAME?</v>
      </c>
      <c r="E1011" s="367">
        <v>5129.667856</v>
      </c>
      <c r="F1011" s="368">
        <v>15283.88</v>
      </c>
      <c r="G1011" s="355" t="e">
        <f t="shared" si="101"/>
        <v>#NAME?</v>
      </c>
      <c r="H1011" s="351" t="e">
        <f t="shared" si="96"/>
        <v>#NAME?</v>
      </c>
      <c r="I1011" s="355" t="s">
        <v>292</v>
      </c>
      <c r="J1011" s="355" t="e">
        <f t="shared" si="100"/>
        <v>#NAME?</v>
      </c>
      <c r="K1011" s="335" t="e">
        <f t="shared" si="102"/>
        <v>#NAME?</v>
      </c>
    </row>
    <row r="1012" spans="1:11" hidden="1">
      <c r="A1012" s="355">
        <v>2021</v>
      </c>
      <c r="B1012" s="355" t="s">
        <v>8</v>
      </c>
      <c r="C1012" s="366" t="s">
        <v>64</v>
      </c>
      <c r="D1012" s="355" t="e">
        <f t="shared" si="97"/>
        <v>#NAME?</v>
      </c>
      <c r="E1012" s="367">
        <v>1223.2726769999999</v>
      </c>
      <c r="F1012" s="368">
        <v>2813.84</v>
      </c>
      <c r="G1012" s="355" t="e">
        <f t="shared" si="101"/>
        <v>#NAME?</v>
      </c>
      <c r="H1012" s="351" t="e">
        <f t="shared" si="96"/>
        <v>#NAME?</v>
      </c>
      <c r="I1012" s="355" t="s">
        <v>292</v>
      </c>
      <c r="J1012" s="355" t="e">
        <f t="shared" si="100"/>
        <v>#NAME?</v>
      </c>
      <c r="K1012" s="335" t="e">
        <f t="shared" si="102"/>
        <v>#NAME?</v>
      </c>
    </row>
    <row r="1013" spans="1:11" hidden="1">
      <c r="A1013" s="355">
        <v>2021</v>
      </c>
      <c r="B1013" s="355" t="s">
        <v>8</v>
      </c>
      <c r="C1013" s="366" t="s">
        <v>67</v>
      </c>
      <c r="D1013" s="355" t="e">
        <f t="shared" si="97"/>
        <v>#NAME?</v>
      </c>
      <c r="E1013" s="367">
        <v>4989.9396200000001</v>
      </c>
      <c r="F1013" s="368">
        <v>13546.099</v>
      </c>
      <c r="G1013" s="355" t="e">
        <f t="shared" si="101"/>
        <v>#NAME?</v>
      </c>
      <c r="H1013" s="351" t="e">
        <f t="shared" si="96"/>
        <v>#NAME?</v>
      </c>
      <c r="I1013" s="355" t="s">
        <v>292</v>
      </c>
      <c r="J1013" s="355" t="e">
        <f t="shared" si="100"/>
        <v>#NAME?</v>
      </c>
      <c r="K1013" s="335" t="e">
        <f t="shared" si="102"/>
        <v>#NAME?</v>
      </c>
    </row>
    <row r="1014" spans="1:11" hidden="1">
      <c r="A1014" s="355">
        <v>2021</v>
      </c>
      <c r="B1014" s="355" t="s">
        <v>8</v>
      </c>
      <c r="C1014" s="366" t="s">
        <v>68</v>
      </c>
      <c r="D1014" s="355" t="e">
        <f t="shared" si="97"/>
        <v>#NAME?</v>
      </c>
      <c r="E1014" s="367">
        <v>3681.4010090000002</v>
      </c>
      <c r="F1014" s="368">
        <v>10878.5</v>
      </c>
      <c r="G1014" s="355" t="e">
        <f t="shared" si="101"/>
        <v>#NAME?</v>
      </c>
      <c r="H1014" s="351" t="e">
        <f t="shared" si="96"/>
        <v>#NAME?</v>
      </c>
      <c r="I1014" s="355" t="s">
        <v>292</v>
      </c>
      <c r="J1014" s="355" t="e">
        <f t="shared" si="100"/>
        <v>#NAME?</v>
      </c>
      <c r="K1014" s="335" t="e">
        <f t="shared" si="102"/>
        <v>#NAME?</v>
      </c>
    </row>
    <row r="1015" spans="1:11" hidden="1">
      <c r="A1015" s="355">
        <v>2021</v>
      </c>
      <c r="B1015" s="355" t="s">
        <v>8</v>
      </c>
      <c r="C1015" s="366" t="s">
        <v>69</v>
      </c>
      <c r="D1015" s="355" t="e">
        <f t="shared" si="97"/>
        <v>#NAME?</v>
      </c>
      <c r="E1015" s="367">
        <v>1500.4077950000001</v>
      </c>
      <c r="F1015" s="368">
        <v>3781.172</v>
      </c>
      <c r="G1015" s="355" t="e">
        <f t="shared" si="101"/>
        <v>#NAME?</v>
      </c>
      <c r="H1015" s="351" t="e">
        <f t="shared" si="96"/>
        <v>#NAME?</v>
      </c>
      <c r="I1015" s="355" t="s">
        <v>292</v>
      </c>
      <c r="J1015" s="355" t="e">
        <f t="shared" si="100"/>
        <v>#NAME?</v>
      </c>
      <c r="K1015" s="335" t="e">
        <f t="shared" si="102"/>
        <v>#NAME?</v>
      </c>
    </row>
    <row r="1016" spans="1:11" hidden="1">
      <c r="A1016" s="355">
        <v>2021</v>
      </c>
      <c r="B1016" s="355" t="s">
        <v>8</v>
      </c>
      <c r="C1016" s="366" t="s">
        <v>70</v>
      </c>
      <c r="D1016" s="355" t="e">
        <f t="shared" si="97"/>
        <v>#NAME?</v>
      </c>
      <c r="E1016" s="367">
        <v>2505.4163389999999</v>
      </c>
      <c r="F1016" s="368">
        <v>6879</v>
      </c>
      <c r="G1016" s="355" t="e">
        <f t="shared" si="101"/>
        <v>#NAME?</v>
      </c>
      <c r="H1016" s="351" t="e">
        <f t="shared" si="96"/>
        <v>#NAME?</v>
      </c>
      <c r="I1016" s="355" t="s">
        <v>292</v>
      </c>
      <c r="J1016" s="355" t="e">
        <f t="shared" si="100"/>
        <v>#NAME?</v>
      </c>
      <c r="K1016" s="335" t="e">
        <f t="shared" si="102"/>
        <v>#NAME?</v>
      </c>
    </row>
    <row r="1017" spans="1:11" hidden="1">
      <c r="A1017" s="355">
        <v>2021</v>
      </c>
      <c r="B1017" s="355" t="s">
        <v>8</v>
      </c>
      <c r="C1017" s="366" t="s">
        <v>71</v>
      </c>
      <c r="D1017" s="355" t="e">
        <f t="shared" si="97"/>
        <v>#NAME?</v>
      </c>
      <c r="E1017" s="367">
        <v>2171.5652530000002</v>
      </c>
      <c r="F1017" s="368">
        <v>5284.4</v>
      </c>
      <c r="G1017" s="355" t="e">
        <f t="shared" si="101"/>
        <v>#NAME?</v>
      </c>
      <c r="H1017" s="351" t="e">
        <f t="shared" si="96"/>
        <v>#NAME?</v>
      </c>
      <c r="I1017" s="355" t="s">
        <v>292</v>
      </c>
      <c r="J1017" s="355" t="e">
        <f t="shared" si="100"/>
        <v>#NAME?</v>
      </c>
      <c r="K1017" s="335" t="e">
        <f t="shared" si="102"/>
        <v>#NAME?</v>
      </c>
    </row>
    <row r="1018" spans="1:11" hidden="1">
      <c r="A1018" s="355">
        <v>2021</v>
      </c>
      <c r="B1018" s="355" t="s">
        <v>8</v>
      </c>
      <c r="C1018" s="366" t="s">
        <v>72</v>
      </c>
      <c r="D1018" s="355" t="e">
        <f t="shared" si="97"/>
        <v>#NAME?</v>
      </c>
      <c r="E1018" s="367">
        <v>1506.7707150000001</v>
      </c>
      <c r="F1018" s="368">
        <v>3771.35</v>
      </c>
      <c r="G1018" s="355" t="e">
        <f t="shared" si="101"/>
        <v>#NAME?</v>
      </c>
      <c r="H1018" s="351" t="e">
        <f t="shared" si="96"/>
        <v>#NAME?</v>
      </c>
      <c r="I1018" s="355" t="s">
        <v>292</v>
      </c>
      <c r="J1018" s="355" t="e">
        <f t="shared" si="100"/>
        <v>#NAME?</v>
      </c>
      <c r="K1018" s="335" t="e">
        <f t="shared" si="102"/>
        <v>#NAME?</v>
      </c>
    </row>
    <row r="1019" spans="1:11" hidden="1">
      <c r="A1019" s="355">
        <v>2021</v>
      </c>
      <c r="B1019" s="355" t="s">
        <v>8</v>
      </c>
      <c r="C1019" s="369" t="s">
        <v>73</v>
      </c>
      <c r="D1019" s="355" t="e">
        <f t="shared" si="97"/>
        <v>#NAME?</v>
      </c>
      <c r="E1019" s="367">
        <v>2072.5002490000002</v>
      </c>
      <c r="F1019" s="368">
        <v>5916.9</v>
      </c>
      <c r="G1019" s="355" t="e">
        <f t="shared" si="101"/>
        <v>#NAME?</v>
      </c>
      <c r="H1019" s="351" t="e">
        <f t="shared" si="96"/>
        <v>#NAME?</v>
      </c>
      <c r="I1019" s="355" t="s">
        <v>292</v>
      </c>
      <c r="J1019" s="355" t="e">
        <f t="shared" si="100"/>
        <v>#NAME?</v>
      </c>
      <c r="K1019" s="335" t="e">
        <f t="shared" si="102"/>
        <v>#NAME?</v>
      </c>
    </row>
    <row r="1020" spans="1:11" hidden="1">
      <c r="A1020" s="355">
        <v>2021</v>
      </c>
      <c r="B1020" s="355" t="s">
        <v>8</v>
      </c>
      <c r="C1020" s="370" t="s">
        <v>75</v>
      </c>
      <c r="D1020" s="355" t="e">
        <f t="shared" si="97"/>
        <v>#NAME?</v>
      </c>
      <c r="E1020" s="367">
        <v>2142.6545630000001</v>
      </c>
      <c r="F1020" s="368">
        <v>6177.66</v>
      </c>
      <c r="G1020" s="355" t="e">
        <f t="shared" si="101"/>
        <v>#NAME?</v>
      </c>
      <c r="H1020" s="351" t="e">
        <f t="shared" si="96"/>
        <v>#NAME?</v>
      </c>
      <c r="I1020" s="355" t="s">
        <v>292</v>
      </c>
      <c r="J1020" s="355" t="e">
        <f t="shared" si="100"/>
        <v>#NAME?</v>
      </c>
      <c r="K1020" s="335" t="e">
        <f t="shared" si="102"/>
        <v>#NAME?</v>
      </c>
    </row>
    <row r="1021" spans="1:11" hidden="1">
      <c r="A1021" s="355">
        <v>2021</v>
      </c>
      <c r="B1021" s="355" t="s">
        <v>8</v>
      </c>
      <c r="C1021" s="370" t="s">
        <v>74</v>
      </c>
      <c r="D1021" s="355" t="e">
        <f t="shared" si="97"/>
        <v>#NAME?</v>
      </c>
      <c r="E1021" s="367">
        <v>1245.326035</v>
      </c>
      <c r="F1021" s="368">
        <v>3518.7950000000001</v>
      </c>
      <c r="G1021" s="355" t="e">
        <f t="shared" si="101"/>
        <v>#NAME?</v>
      </c>
      <c r="H1021" s="351" t="e">
        <f t="shared" si="96"/>
        <v>#NAME?</v>
      </c>
      <c r="I1021" s="355" t="s">
        <v>292</v>
      </c>
      <c r="J1021" s="355" t="e">
        <f t="shared" si="100"/>
        <v>#NAME?</v>
      </c>
      <c r="K1021" s="335" t="e">
        <f t="shared" si="102"/>
        <v>#NAME?</v>
      </c>
    </row>
    <row r="1022" spans="1:11" hidden="1">
      <c r="A1022" s="355">
        <v>2021</v>
      </c>
      <c r="B1022" s="355" t="s">
        <v>8</v>
      </c>
      <c r="C1022" s="371" t="s">
        <v>76</v>
      </c>
      <c r="D1022" s="355" t="e">
        <f t="shared" si="97"/>
        <v>#NAME?</v>
      </c>
      <c r="E1022" s="367">
        <v>4025.3032309999999</v>
      </c>
      <c r="F1022" s="368">
        <v>14833.981</v>
      </c>
      <c r="G1022" s="355" t="e">
        <f t="shared" si="101"/>
        <v>#NAME?</v>
      </c>
      <c r="H1022" s="351" t="e">
        <f t="shared" si="96"/>
        <v>#NAME?</v>
      </c>
      <c r="I1022" s="355" t="s">
        <v>292</v>
      </c>
      <c r="J1022" s="355" t="e">
        <f t="shared" si="100"/>
        <v>#NAME?</v>
      </c>
      <c r="K1022" s="335" t="e">
        <f t="shared" si="102"/>
        <v>#NAME?</v>
      </c>
    </row>
    <row r="1023" spans="1:11" hidden="1">
      <c r="A1023" s="355">
        <v>2021</v>
      </c>
      <c r="B1023" s="355" t="s">
        <v>8</v>
      </c>
      <c r="C1023" s="371" t="s">
        <v>84</v>
      </c>
      <c r="D1023" s="355" t="e">
        <f t="shared" si="97"/>
        <v>#NAME?</v>
      </c>
      <c r="E1023" s="367">
        <v>745.50915299999997</v>
      </c>
      <c r="F1023" s="368">
        <v>1920.36</v>
      </c>
      <c r="G1023" s="355" t="e">
        <f t="shared" si="101"/>
        <v>#NAME?</v>
      </c>
      <c r="H1023" s="351" t="e">
        <f t="shared" si="96"/>
        <v>#NAME?</v>
      </c>
      <c r="I1023" s="355" t="s">
        <v>292</v>
      </c>
      <c r="J1023" s="355" t="e">
        <f t="shared" si="100"/>
        <v>#NAME?</v>
      </c>
      <c r="K1023" s="335" t="e">
        <f t="shared" si="102"/>
        <v>#NAME?</v>
      </c>
    </row>
    <row r="1024" spans="1:11" hidden="1">
      <c r="A1024" s="355">
        <v>2021</v>
      </c>
      <c r="B1024" s="355" t="s">
        <v>8</v>
      </c>
      <c r="C1024" s="371" t="s">
        <v>85</v>
      </c>
      <c r="D1024" s="355" t="e">
        <f t="shared" si="97"/>
        <v>#NAME?</v>
      </c>
      <c r="E1024" s="367">
        <v>2989.9001480000002</v>
      </c>
      <c r="F1024" s="368">
        <v>7912.8423627000002</v>
      </c>
      <c r="G1024" s="355" t="e">
        <f t="shared" si="101"/>
        <v>#NAME?</v>
      </c>
      <c r="H1024" s="351" t="e">
        <f t="shared" si="96"/>
        <v>#NAME?</v>
      </c>
      <c r="I1024" s="355" t="s">
        <v>292</v>
      </c>
      <c r="J1024" s="355" t="e">
        <f t="shared" si="100"/>
        <v>#NAME?</v>
      </c>
      <c r="K1024" s="335" t="e">
        <f t="shared" si="102"/>
        <v>#NAME?</v>
      </c>
    </row>
    <row r="1025" spans="1:11" ht="15" hidden="1" thickBot="1">
      <c r="A1025" s="355">
        <v>2021</v>
      </c>
      <c r="B1025" s="355" t="s">
        <v>8</v>
      </c>
      <c r="C1025" s="372" t="s">
        <v>88</v>
      </c>
      <c r="D1025" s="355" t="e">
        <f t="shared" si="97"/>
        <v>#NAME?</v>
      </c>
      <c r="E1025" s="367">
        <v>1406.0092959999999</v>
      </c>
      <c r="F1025" s="368">
        <v>3754.3999999999996</v>
      </c>
      <c r="G1025" s="355" t="e">
        <f t="shared" si="101"/>
        <v>#NAME?</v>
      </c>
      <c r="H1025" s="351" t="e">
        <f t="shared" si="96"/>
        <v>#NAME?</v>
      </c>
      <c r="I1025" s="355" t="s">
        <v>292</v>
      </c>
      <c r="J1025" s="355" t="e">
        <f t="shared" si="100"/>
        <v>#NAME?</v>
      </c>
      <c r="K1025" s="335" t="e">
        <f t="shared" si="102"/>
        <v>#NAME?</v>
      </c>
    </row>
    <row r="1026" spans="1:11" hidden="1">
      <c r="A1026" s="355">
        <v>2021</v>
      </c>
      <c r="B1026" s="355" t="s">
        <v>8</v>
      </c>
      <c r="C1026" s="371" t="s">
        <v>86</v>
      </c>
      <c r="D1026" s="355" t="e">
        <f t="shared" si="97"/>
        <v>#NAME?</v>
      </c>
      <c r="E1026" s="367">
        <v>1417.7819260000001</v>
      </c>
      <c r="F1026" s="368">
        <v>3941.306</v>
      </c>
      <c r="G1026" s="355" t="e">
        <f t="shared" si="101"/>
        <v>#NAME?</v>
      </c>
      <c r="H1026" s="351" t="e">
        <f t="shared" ref="H1026:H1043" si="103">CONCATENATE(A1026,B1026,G1026)</f>
        <v>#NAME?</v>
      </c>
      <c r="I1026" s="355" t="s">
        <v>292</v>
      </c>
      <c r="J1026" s="355" t="e">
        <f t="shared" si="100"/>
        <v>#NAME?</v>
      </c>
      <c r="K1026" s="335" t="e">
        <f t="shared" si="102"/>
        <v>#NAME?</v>
      </c>
    </row>
    <row r="1027" spans="1:11" ht="15" hidden="1" thickBot="1">
      <c r="A1027" s="355">
        <v>2021</v>
      </c>
      <c r="B1027" s="355" t="s">
        <v>8</v>
      </c>
      <c r="C1027" s="372" t="s">
        <v>489</v>
      </c>
      <c r="D1027" s="355" t="e">
        <f t="shared" si="97"/>
        <v>#NAME?</v>
      </c>
      <c r="E1027" s="367">
        <v>1100.541907</v>
      </c>
      <c r="F1027" s="368">
        <v>3397.2</v>
      </c>
      <c r="G1027" s="355" t="e">
        <f t="shared" si="101"/>
        <v>#NAME?</v>
      </c>
      <c r="H1027" s="351" t="e">
        <f t="shared" si="103"/>
        <v>#NAME?</v>
      </c>
      <c r="I1027" s="355" t="s">
        <v>292</v>
      </c>
      <c r="J1027" s="355" t="e">
        <f t="shared" si="100"/>
        <v>#NAME?</v>
      </c>
      <c r="K1027" s="335" t="e">
        <f t="shared" si="102"/>
        <v>#NAME?</v>
      </c>
    </row>
    <row r="1028" spans="1:11" ht="15" hidden="1" thickBot="1">
      <c r="A1028" s="355">
        <v>2021</v>
      </c>
      <c r="B1028" s="355" t="s">
        <v>8</v>
      </c>
      <c r="C1028" s="372" t="s">
        <v>496</v>
      </c>
      <c r="D1028" s="355" t="e">
        <f t="shared" si="97"/>
        <v>#NAME?</v>
      </c>
      <c r="E1028" s="367">
        <v>1784.1395379999999</v>
      </c>
      <c r="F1028" s="368">
        <v>4399.3999999999996</v>
      </c>
      <c r="G1028" s="355" t="e">
        <f t="shared" si="101"/>
        <v>#NAME?</v>
      </c>
      <c r="H1028" s="351" t="e">
        <f t="shared" si="103"/>
        <v>#NAME?</v>
      </c>
      <c r="I1028" s="355" t="s">
        <v>292</v>
      </c>
      <c r="J1028" s="355" t="e">
        <f t="shared" si="100"/>
        <v>#NAME?</v>
      </c>
      <c r="K1028" s="335" t="e">
        <f t="shared" si="102"/>
        <v>#NAME?</v>
      </c>
    </row>
    <row r="1029" spans="1:11" hidden="1">
      <c r="A1029" s="355">
        <v>2021</v>
      </c>
      <c r="B1029" s="355" t="s">
        <v>8</v>
      </c>
      <c r="C1029" s="371" t="s">
        <v>488</v>
      </c>
      <c r="D1029" s="355" t="e">
        <f t="shared" si="97"/>
        <v>#NAME?</v>
      </c>
      <c r="E1029" s="367">
        <v>3808.9082830000002</v>
      </c>
      <c r="F1029" s="368">
        <v>6892.4891611000003</v>
      </c>
      <c r="G1029" s="355" t="e">
        <f t="shared" si="101"/>
        <v>#NAME?</v>
      </c>
      <c r="H1029" s="351" t="e">
        <f t="shared" si="103"/>
        <v>#NAME?</v>
      </c>
      <c r="I1029" s="355" t="s">
        <v>292</v>
      </c>
      <c r="J1029" s="355" t="e">
        <f t="shared" si="100"/>
        <v>#NAME?</v>
      </c>
      <c r="K1029" s="335" t="e">
        <f t="shared" si="102"/>
        <v>#NAME?</v>
      </c>
    </row>
    <row r="1030" spans="1:11" hidden="1">
      <c r="A1030" s="355">
        <v>2021</v>
      </c>
      <c r="B1030" s="355" t="s">
        <v>8</v>
      </c>
      <c r="C1030" s="362" t="s">
        <v>571</v>
      </c>
      <c r="D1030" s="355" t="e">
        <f t="shared" si="97"/>
        <v>#NAME?</v>
      </c>
      <c r="E1030" s="367">
        <v>2823.8938109999999</v>
      </c>
      <c r="F1030" s="368">
        <v>7847.7427299999999</v>
      </c>
      <c r="G1030" s="355" t="e">
        <f t="shared" si="101"/>
        <v>#NAME?</v>
      </c>
      <c r="H1030" s="351" t="e">
        <f t="shared" si="103"/>
        <v>#NAME?</v>
      </c>
      <c r="I1030" s="355" t="s">
        <v>292</v>
      </c>
      <c r="J1030" s="355" t="e">
        <f t="shared" si="100"/>
        <v>#NAME?</v>
      </c>
      <c r="K1030" s="335" t="e">
        <f t="shared" si="102"/>
        <v>#NAME?</v>
      </c>
    </row>
    <row r="1031" spans="1:11" hidden="1">
      <c r="A1031" s="355">
        <v>2021</v>
      </c>
      <c r="B1031" s="355" t="s">
        <v>8</v>
      </c>
      <c r="C1031" s="362" t="s">
        <v>606</v>
      </c>
      <c r="D1031" s="355" t="e">
        <f t="shared" si="97"/>
        <v>#NAME?</v>
      </c>
      <c r="E1031" s="367">
        <v>1916.7572620000001</v>
      </c>
      <c r="F1031" s="368">
        <v>4892.2</v>
      </c>
      <c r="G1031" s="355" t="e">
        <f t="shared" si="101"/>
        <v>#NAME?</v>
      </c>
      <c r="H1031" s="351" t="e">
        <f t="shared" si="103"/>
        <v>#NAME?</v>
      </c>
      <c r="I1031" s="355" t="s">
        <v>292</v>
      </c>
      <c r="J1031" s="355" t="e">
        <f t="shared" si="100"/>
        <v>#NAME?</v>
      </c>
      <c r="K1031" s="335" t="e">
        <f t="shared" si="102"/>
        <v>#NAME?</v>
      </c>
    </row>
    <row r="1032" spans="1:11" hidden="1">
      <c r="A1032" s="355">
        <v>2021</v>
      </c>
      <c r="B1032" s="355" t="s">
        <v>8</v>
      </c>
      <c r="C1032" s="363" t="s">
        <v>513</v>
      </c>
      <c r="D1032" s="355" t="e">
        <f t="shared" si="97"/>
        <v>#NAME?</v>
      </c>
      <c r="E1032" s="373">
        <v>1638.4050030000001</v>
      </c>
      <c r="F1032" s="374">
        <v>4181.7749999999996</v>
      </c>
      <c r="G1032" s="355" t="e">
        <f t="shared" si="101"/>
        <v>#NAME?</v>
      </c>
      <c r="H1032" s="351" t="e">
        <f t="shared" si="103"/>
        <v>#NAME?</v>
      </c>
      <c r="I1032" s="355" t="s">
        <v>292</v>
      </c>
      <c r="J1032" s="355" t="e">
        <f t="shared" si="100"/>
        <v>#NAME?</v>
      </c>
      <c r="K1032" s="335" t="e">
        <f t="shared" si="102"/>
        <v>#NAME?</v>
      </c>
    </row>
    <row r="1033" spans="1:11" hidden="1">
      <c r="A1033" s="355">
        <v>2021</v>
      </c>
      <c r="B1033" s="355" t="s">
        <v>8</v>
      </c>
      <c r="C1033" s="364" t="s">
        <v>640</v>
      </c>
      <c r="D1033" s="355" t="e">
        <f t="shared" si="97"/>
        <v>#NAME?</v>
      </c>
      <c r="E1033" s="373">
        <v>1493.2572359999999</v>
      </c>
      <c r="F1033" s="374">
        <v>4366.5559999999996</v>
      </c>
      <c r="G1033" s="355" t="e">
        <f t="shared" si="101"/>
        <v>#NAME?</v>
      </c>
      <c r="H1033" s="351" t="e">
        <f t="shared" si="103"/>
        <v>#NAME?</v>
      </c>
      <c r="I1033" s="355" t="s">
        <v>292</v>
      </c>
      <c r="J1033" s="355" t="e">
        <f t="shared" si="100"/>
        <v>#NAME?</v>
      </c>
      <c r="K1033" s="335" t="e">
        <f t="shared" si="102"/>
        <v>#NAME?</v>
      </c>
    </row>
    <row r="1034" spans="1:11" hidden="1">
      <c r="A1034" s="355">
        <v>2021</v>
      </c>
      <c r="B1034" s="355" t="s">
        <v>8</v>
      </c>
      <c r="C1034" s="364" t="s">
        <v>519</v>
      </c>
      <c r="D1034" s="355" t="e">
        <f t="shared" si="97"/>
        <v>#NAME?</v>
      </c>
      <c r="E1034" s="373">
        <v>8717.1859550000008</v>
      </c>
      <c r="F1034" s="374">
        <v>25784.377</v>
      </c>
      <c r="G1034" s="355" t="e">
        <f t="shared" si="101"/>
        <v>#NAME?</v>
      </c>
      <c r="H1034" s="351" t="e">
        <f t="shared" si="103"/>
        <v>#NAME?</v>
      </c>
      <c r="I1034" s="355" t="s">
        <v>292</v>
      </c>
      <c r="J1034" s="355" t="e">
        <f t="shared" si="100"/>
        <v>#NAME?</v>
      </c>
      <c r="K1034" s="335" t="e">
        <f t="shared" si="102"/>
        <v>#NAME?</v>
      </c>
    </row>
    <row r="1035" spans="1:11" hidden="1">
      <c r="A1035" s="355">
        <v>2021</v>
      </c>
      <c r="B1035" s="355" t="s">
        <v>8</v>
      </c>
      <c r="C1035" s="364" t="s">
        <v>648</v>
      </c>
      <c r="D1035" s="355" t="e">
        <f t="shared" si="97"/>
        <v>#NAME?</v>
      </c>
      <c r="E1035" s="373">
        <v>302.173517</v>
      </c>
      <c r="F1035" s="374">
        <v>999.12</v>
      </c>
      <c r="G1035" s="355" t="e">
        <f t="shared" si="101"/>
        <v>#NAME?</v>
      </c>
      <c r="H1035" s="351" t="e">
        <f t="shared" si="103"/>
        <v>#NAME?</v>
      </c>
      <c r="I1035" s="355" t="s">
        <v>292</v>
      </c>
      <c r="J1035" s="355" t="e">
        <f t="shared" si="100"/>
        <v>#NAME?</v>
      </c>
      <c r="K1035" s="335" t="e">
        <f t="shared" si="102"/>
        <v>#NAME?</v>
      </c>
    </row>
    <row r="1036" spans="1:11" hidden="1">
      <c r="A1036" s="355">
        <v>2021</v>
      </c>
      <c r="B1036" s="355" t="s">
        <v>8</v>
      </c>
      <c r="C1036" s="366" t="s">
        <v>63</v>
      </c>
      <c r="D1036" s="355" t="e">
        <f t="shared" si="97"/>
        <v>#NAME?</v>
      </c>
      <c r="E1036" s="373">
        <v>10777.723088000001</v>
      </c>
      <c r="F1036" s="374">
        <v>13020.899999999952</v>
      </c>
      <c r="G1036" s="355" t="e">
        <f t="shared" si="101"/>
        <v>#NAME?</v>
      </c>
      <c r="H1036" s="351" t="e">
        <f t="shared" si="103"/>
        <v>#NAME?</v>
      </c>
      <c r="I1036" s="355" t="s">
        <v>292</v>
      </c>
      <c r="J1036" s="355" t="e">
        <f t="shared" si="100"/>
        <v>#NAME?</v>
      </c>
      <c r="K1036" s="335" t="e">
        <f t="shared" si="102"/>
        <v>#NAME?</v>
      </c>
    </row>
    <row r="1037" spans="1:11" hidden="1">
      <c r="A1037" s="355">
        <v>2021</v>
      </c>
      <c r="B1037" s="355" t="s">
        <v>8</v>
      </c>
      <c r="C1037" s="366" t="s">
        <v>62</v>
      </c>
      <c r="D1037" s="355" t="e">
        <f t="shared" si="97"/>
        <v>#NAME?</v>
      </c>
      <c r="E1037" s="373">
        <v>3595.1813379999999</v>
      </c>
      <c r="F1037" s="374">
        <v>1206.3199999999997</v>
      </c>
      <c r="G1037" s="355" t="e">
        <f t="shared" si="101"/>
        <v>#NAME?</v>
      </c>
      <c r="H1037" s="351" t="e">
        <f t="shared" si="103"/>
        <v>#NAME?</v>
      </c>
      <c r="I1037" s="355" t="s">
        <v>292</v>
      </c>
      <c r="J1037" s="355" t="e">
        <f t="shared" si="100"/>
        <v>#NAME?</v>
      </c>
      <c r="K1037" s="335" t="e">
        <f t="shared" si="102"/>
        <v>#NAME?</v>
      </c>
    </row>
    <row r="1038" spans="1:11" hidden="1">
      <c r="A1038" s="355">
        <v>2021</v>
      </c>
      <c r="B1038" s="355" t="s">
        <v>8</v>
      </c>
      <c r="C1038" s="366" t="s">
        <v>15</v>
      </c>
      <c r="D1038" s="355" t="e">
        <f t="shared" si="97"/>
        <v>#NAME?</v>
      </c>
      <c r="E1038" s="367">
        <v>1586.2666340000001</v>
      </c>
      <c r="F1038" s="368">
        <v>4421.9759999999997</v>
      </c>
      <c r="G1038" s="355" t="e">
        <f t="shared" si="101"/>
        <v>#NAME?</v>
      </c>
      <c r="H1038" s="351" t="e">
        <f t="shared" si="103"/>
        <v>#NAME?</v>
      </c>
      <c r="I1038" s="355" t="s">
        <v>292</v>
      </c>
      <c r="J1038" s="355" t="e">
        <f t="shared" si="100"/>
        <v>#NAME?</v>
      </c>
      <c r="K1038" s="335" t="e">
        <f t="shared" si="102"/>
        <v>#NAME?</v>
      </c>
    </row>
    <row r="1039" spans="1:11" hidden="1">
      <c r="A1039" s="355">
        <v>2021</v>
      </c>
      <c r="B1039" s="355" t="s">
        <v>8</v>
      </c>
      <c r="C1039" s="366" t="s">
        <v>79</v>
      </c>
      <c r="D1039" s="355" t="e">
        <f t="shared" si="97"/>
        <v>#NAME?</v>
      </c>
      <c r="E1039" s="367">
        <v>423.470102</v>
      </c>
      <c r="F1039" s="368">
        <v>1440.7070000000003</v>
      </c>
      <c r="G1039" s="355" t="e">
        <f t="shared" si="101"/>
        <v>#NAME?</v>
      </c>
      <c r="H1039" s="351" t="e">
        <f t="shared" si="103"/>
        <v>#NAME?</v>
      </c>
      <c r="I1039" s="355" t="s">
        <v>292</v>
      </c>
      <c r="J1039" s="355" t="e">
        <f t="shared" si="100"/>
        <v>#NAME?</v>
      </c>
      <c r="K1039" s="335" t="e">
        <f t="shared" si="102"/>
        <v>#NAME?</v>
      </c>
    </row>
    <row r="1040" spans="1:11" hidden="1">
      <c r="A1040" s="355">
        <v>2021</v>
      </c>
      <c r="B1040" s="355" t="s">
        <v>8</v>
      </c>
      <c r="C1040" s="366" t="s">
        <v>56</v>
      </c>
      <c r="D1040" s="355" t="e">
        <f t="shared" si="97"/>
        <v>#NAME?</v>
      </c>
      <c r="E1040" s="367">
        <v>23040.624636</v>
      </c>
      <c r="F1040" s="368">
        <v>398512</v>
      </c>
      <c r="G1040" s="355" t="e">
        <f t="shared" si="101"/>
        <v>#NAME?</v>
      </c>
      <c r="H1040" s="351" t="e">
        <f t="shared" si="103"/>
        <v>#NAME?</v>
      </c>
      <c r="I1040" s="355" t="s">
        <v>292</v>
      </c>
      <c r="J1040" s="355" t="e">
        <f t="shared" si="100"/>
        <v>#NAME?</v>
      </c>
      <c r="K1040" s="335" t="e">
        <f t="shared" si="102"/>
        <v>#NAME?</v>
      </c>
    </row>
    <row r="1041" spans="1:11" hidden="1">
      <c r="A1041" s="355">
        <v>2021</v>
      </c>
      <c r="B1041" s="355" t="s">
        <v>8</v>
      </c>
      <c r="C1041" s="366" t="s">
        <v>57</v>
      </c>
      <c r="D1041" s="355" t="e">
        <f t="shared" si="97"/>
        <v>#NAME?</v>
      </c>
      <c r="E1041" s="367">
        <v>113109.01895100001</v>
      </c>
      <c r="F1041" s="368">
        <v>390088.70400000003</v>
      </c>
      <c r="G1041" s="355" t="e">
        <f t="shared" si="101"/>
        <v>#NAME?</v>
      </c>
      <c r="H1041" s="351" t="e">
        <f t="shared" si="103"/>
        <v>#NAME?</v>
      </c>
      <c r="I1041" s="355" t="s">
        <v>292</v>
      </c>
      <c r="J1041" s="355" t="e">
        <f t="shared" si="100"/>
        <v>#NAME?</v>
      </c>
      <c r="K1041" s="335" t="e">
        <f t="shared" si="102"/>
        <v>#NAME?</v>
      </c>
    </row>
    <row r="1042" spans="1:11" hidden="1">
      <c r="A1042" s="355">
        <v>2021</v>
      </c>
      <c r="B1042" s="355" t="s">
        <v>8</v>
      </c>
      <c r="C1042" s="366" t="s">
        <v>87</v>
      </c>
      <c r="D1042" s="355" t="e">
        <f t="shared" si="97"/>
        <v>#NAME?</v>
      </c>
      <c r="E1042" s="367">
        <v>30670.190728000001</v>
      </c>
      <c r="F1042" s="368">
        <v>207034</v>
      </c>
      <c r="G1042" s="355" t="e">
        <f t="shared" si="101"/>
        <v>#NAME?</v>
      </c>
      <c r="H1042" s="351" t="e">
        <f t="shared" si="103"/>
        <v>#NAME?</v>
      </c>
      <c r="I1042" s="355" t="s">
        <v>292</v>
      </c>
      <c r="J1042" s="355" t="e">
        <f t="shared" si="100"/>
        <v>#NAME?</v>
      </c>
      <c r="K1042" s="335" t="e">
        <f t="shared" si="102"/>
        <v>#NAME?</v>
      </c>
    </row>
    <row r="1043" spans="1:11" hidden="1">
      <c r="A1043" s="355">
        <v>2021</v>
      </c>
      <c r="B1043" s="355" t="s">
        <v>8</v>
      </c>
      <c r="C1043" s="365" t="s">
        <v>511</v>
      </c>
      <c r="D1043" s="355" t="e">
        <f t="shared" si="97"/>
        <v>#NAME?</v>
      </c>
      <c r="E1043" s="367">
        <v>22008.035824999999</v>
      </c>
      <c r="F1043" s="368">
        <v>10722.03</v>
      </c>
      <c r="G1043" s="355" t="e">
        <f t="shared" si="101"/>
        <v>#NAME?</v>
      </c>
      <c r="H1043" s="351" t="e">
        <f t="shared" si="103"/>
        <v>#NAME?</v>
      </c>
      <c r="I1043" s="355" t="s">
        <v>292</v>
      </c>
      <c r="J1043" s="355" t="e">
        <f t="shared" si="100"/>
        <v>#NAME?</v>
      </c>
      <c r="K1043" s="335" t="e">
        <f t="shared" si="102"/>
        <v>#NAME?</v>
      </c>
    </row>
    <row r="1044" spans="1:11">
      <c r="A1044" s="386">
        <v>2021</v>
      </c>
      <c r="B1044" s="386" t="s">
        <v>21</v>
      </c>
      <c r="C1044" t="s">
        <v>58</v>
      </c>
      <c r="D1044" s="355" t="e">
        <f t="shared" si="97"/>
        <v>#NAME?</v>
      </c>
      <c r="E1044">
        <v>2909.5572619999998</v>
      </c>
      <c r="F1044">
        <v>14734.118</v>
      </c>
      <c r="G1044" s="355" t="e">
        <f t="shared" ref="G1044:G1106" si="104">VLOOKUP(C1044,Trans_Source,3,FALSE)</f>
        <v>#NAME?</v>
      </c>
      <c r="H1044" s="351" t="e">
        <f t="shared" ref="H1044:H1106" si="105">CONCATENATE(A1044,B1044,G1044)</f>
        <v>#NAME?</v>
      </c>
      <c r="I1044" s="355" t="s">
        <v>292</v>
      </c>
      <c r="J1044" s="355" t="e">
        <f t="shared" si="100"/>
        <v>#NAME?</v>
      </c>
      <c r="K1044" s="335" t="e">
        <f t="shared" ref="K1044:K1082" si="106">RIGHT(G1044,2)</f>
        <v>#NAME?</v>
      </c>
    </row>
    <row r="1045" spans="1:11">
      <c r="A1045" s="386">
        <v>2021</v>
      </c>
      <c r="B1045" s="386" t="s">
        <v>21</v>
      </c>
      <c r="C1045" t="s">
        <v>59</v>
      </c>
      <c r="D1045" s="355" t="e">
        <f t="shared" si="97"/>
        <v>#NAME?</v>
      </c>
      <c r="E1045">
        <v>127.19329399999999</v>
      </c>
      <c r="F1045">
        <v>1108.3800000000001</v>
      </c>
      <c r="G1045" s="355" t="e">
        <f t="shared" si="104"/>
        <v>#NAME?</v>
      </c>
      <c r="H1045" s="351" t="e">
        <f t="shared" si="105"/>
        <v>#NAME?</v>
      </c>
      <c r="I1045" s="355" t="s">
        <v>292</v>
      </c>
      <c r="J1045" s="355" t="e">
        <f t="shared" si="100"/>
        <v>#NAME?</v>
      </c>
      <c r="K1045" s="335" t="e">
        <f t="shared" si="106"/>
        <v>#NAME?</v>
      </c>
    </row>
    <row r="1046" spans="1:11">
      <c r="A1046" s="386">
        <v>2021</v>
      </c>
      <c r="B1046" s="386" t="s">
        <v>21</v>
      </c>
      <c r="C1046" t="s">
        <v>65</v>
      </c>
      <c r="D1046" s="355" t="e">
        <f t="shared" si="97"/>
        <v>#NAME?</v>
      </c>
      <c r="E1046">
        <v>7645.3755220000003</v>
      </c>
      <c r="F1046">
        <v>22824.4915</v>
      </c>
      <c r="G1046" s="355" t="e">
        <f t="shared" si="104"/>
        <v>#NAME?</v>
      </c>
      <c r="H1046" s="351" t="e">
        <f t="shared" si="105"/>
        <v>#NAME?</v>
      </c>
      <c r="I1046" s="355" t="s">
        <v>292</v>
      </c>
      <c r="J1046" s="355" t="e">
        <f t="shared" si="100"/>
        <v>#NAME?</v>
      </c>
      <c r="K1046" s="335" t="e">
        <f t="shared" si="106"/>
        <v>#NAME?</v>
      </c>
    </row>
    <row r="1047" spans="1:11">
      <c r="A1047" s="386">
        <v>2021</v>
      </c>
      <c r="B1047" s="386" t="s">
        <v>21</v>
      </c>
      <c r="C1047" t="s">
        <v>66</v>
      </c>
      <c r="D1047" s="355" t="e">
        <f t="shared" si="97"/>
        <v>#NAME?</v>
      </c>
      <c r="E1047">
        <v>2.8920000000000001E-2</v>
      </c>
      <c r="F1047">
        <v>0.1</v>
      </c>
      <c r="G1047" s="355" t="e">
        <f t="shared" si="104"/>
        <v>#NAME?</v>
      </c>
      <c r="H1047" s="351" t="e">
        <f t="shared" si="105"/>
        <v>#NAME?</v>
      </c>
      <c r="I1047" s="355" t="s">
        <v>292</v>
      </c>
      <c r="J1047" s="355" t="e">
        <f t="shared" si="100"/>
        <v>#NAME?</v>
      </c>
      <c r="K1047" s="335" t="e">
        <f t="shared" si="106"/>
        <v>#NAME?</v>
      </c>
    </row>
    <row r="1048" spans="1:11">
      <c r="A1048" s="386">
        <v>2021</v>
      </c>
      <c r="B1048" s="386" t="s">
        <v>21</v>
      </c>
      <c r="C1048" t="s">
        <v>61</v>
      </c>
      <c r="D1048" s="355" t="e">
        <f t="shared" si="97"/>
        <v>#NAME?</v>
      </c>
      <c r="E1048">
        <v>7845.6889510000001</v>
      </c>
      <c r="F1048">
        <v>33065.03</v>
      </c>
      <c r="G1048" s="355" t="e">
        <f t="shared" si="104"/>
        <v>#NAME?</v>
      </c>
      <c r="H1048" s="351" t="e">
        <f t="shared" si="105"/>
        <v>#NAME?</v>
      </c>
      <c r="I1048" s="355" t="s">
        <v>292</v>
      </c>
      <c r="J1048" s="355" t="e">
        <f t="shared" si="100"/>
        <v>#NAME?</v>
      </c>
      <c r="K1048" s="335" t="e">
        <f t="shared" si="106"/>
        <v>#NAME?</v>
      </c>
    </row>
    <row r="1049" spans="1:11">
      <c r="A1049" s="386">
        <v>2021</v>
      </c>
      <c r="B1049" s="386" t="s">
        <v>21</v>
      </c>
      <c r="C1049" t="s">
        <v>60</v>
      </c>
      <c r="D1049" s="355" t="e">
        <f t="shared" ref="D1049:D1082" si="107">VLOOKUP($C1049,Trans_Source,2,FALSE)</f>
        <v>#NAME?</v>
      </c>
      <c r="E1049">
        <v>6919.2897800000001</v>
      </c>
      <c r="F1049">
        <v>19610.509999999998</v>
      </c>
      <c r="G1049" s="355" t="e">
        <f t="shared" si="104"/>
        <v>#NAME?</v>
      </c>
      <c r="H1049" s="351" t="e">
        <f t="shared" si="105"/>
        <v>#NAME?</v>
      </c>
      <c r="I1049" s="355" t="s">
        <v>292</v>
      </c>
      <c r="J1049" s="355" t="e">
        <f t="shared" si="100"/>
        <v>#NAME?</v>
      </c>
      <c r="K1049" s="335" t="e">
        <f t="shared" si="106"/>
        <v>#NAME?</v>
      </c>
    </row>
    <row r="1050" spans="1:11">
      <c r="A1050" s="386">
        <v>2021</v>
      </c>
      <c r="B1050" s="386" t="s">
        <v>21</v>
      </c>
      <c r="C1050" t="s">
        <v>64</v>
      </c>
      <c r="D1050" s="355" t="e">
        <f t="shared" si="107"/>
        <v>#NAME?</v>
      </c>
      <c r="E1050">
        <v>691.71799199999998</v>
      </c>
      <c r="F1050">
        <v>1926.4</v>
      </c>
      <c r="G1050" s="355" t="e">
        <f t="shared" si="104"/>
        <v>#NAME?</v>
      </c>
      <c r="H1050" s="351" t="e">
        <f t="shared" si="105"/>
        <v>#NAME?</v>
      </c>
      <c r="I1050" s="355" t="s">
        <v>292</v>
      </c>
      <c r="J1050" s="355" t="e">
        <f t="shared" si="100"/>
        <v>#NAME?</v>
      </c>
      <c r="K1050" s="335" t="e">
        <f t="shared" si="106"/>
        <v>#NAME?</v>
      </c>
    </row>
    <row r="1051" spans="1:11">
      <c r="A1051" s="386">
        <v>2021</v>
      </c>
      <c r="B1051" s="386" t="s">
        <v>21</v>
      </c>
      <c r="C1051" t="s">
        <v>67</v>
      </c>
      <c r="D1051" s="355" t="e">
        <f t="shared" si="107"/>
        <v>#NAME?</v>
      </c>
      <c r="E1051">
        <v>6202.4834279999995</v>
      </c>
      <c r="F1051">
        <v>18020.642100000001</v>
      </c>
      <c r="G1051" s="355" t="e">
        <f t="shared" si="104"/>
        <v>#NAME?</v>
      </c>
      <c r="H1051" s="351" t="e">
        <f t="shared" si="105"/>
        <v>#NAME?</v>
      </c>
      <c r="I1051" s="355" t="s">
        <v>292</v>
      </c>
      <c r="J1051" s="355" t="e">
        <f t="shared" si="100"/>
        <v>#NAME?</v>
      </c>
      <c r="K1051" s="335" t="e">
        <f t="shared" si="106"/>
        <v>#NAME?</v>
      </c>
    </row>
    <row r="1052" spans="1:11">
      <c r="A1052" s="386">
        <v>2021</v>
      </c>
      <c r="B1052" s="386" t="s">
        <v>21</v>
      </c>
      <c r="C1052" t="s">
        <v>68</v>
      </c>
      <c r="D1052" s="355" t="e">
        <f t="shared" si="107"/>
        <v>#NAME?</v>
      </c>
      <c r="E1052">
        <v>3776.5908020000002</v>
      </c>
      <c r="F1052">
        <v>11156.1</v>
      </c>
      <c r="G1052" s="355" t="e">
        <f t="shared" si="104"/>
        <v>#NAME?</v>
      </c>
      <c r="H1052" s="351" t="e">
        <f t="shared" si="105"/>
        <v>#NAME?</v>
      </c>
      <c r="I1052" s="355" t="s">
        <v>292</v>
      </c>
      <c r="J1052" s="355" t="e">
        <f t="shared" si="100"/>
        <v>#NAME?</v>
      </c>
      <c r="K1052" s="335" t="e">
        <f t="shared" si="106"/>
        <v>#NAME?</v>
      </c>
    </row>
    <row r="1053" spans="1:11">
      <c r="A1053" s="386">
        <v>2021</v>
      </c>
      <c r="B1053" s="386" t="s">
        <v>21</v>
      </c>
      <c r="C1053" t="s">
        <v>69</v>
      </c>
      <c r="D1053" s="355" t="e">
        <f t="shared" si="107"/>
        <v>#NAME?</v>
      </c>
      <c r="E1053">
        <v>1765.2933869999999</v>
      </c>
      <c r="F1053">
        <v>4278.2960000000003</v>
      </c>
      <c r="G1053" s="355" t="e">
        <f t="shared" si="104"/>
        <v>#NAME?</v>
      </c>
      <c r="H1053" s="351" t="e">
        <f t="shared" si="105"/>
        <v>#NAME?</v>
      </c>
      <c r="I1053" s="355" t="s">
        <v>292</v>
      </c>
      <c r="J1053" s="355" t="e">
        <f t="shared" si="100"/>
        <v>#NAME?</v>
      </c>
      <c r="K1053" s="335" t="e">
        <f t="shared" si="106"/>
        <v>#NAME?</v>
      </c>
    </row>
    <row r="1054" spans="1:11">
      <c r="A1054" s="386">
        <v>2021</v>
      </c>
      <c r="B1054" s="386" t="s">
        <v>21</v>
      </c>
      <c r="C1054" t="s">
        <v>70</v>
      </c>
      <c r="D1054" s="355" t="e">
        <f t="shared" si="107"/>
        <v>#NAME?</v>
      </c>
      <c r="E1054">
        <v>3354.9411700000001</v>
      </c>
      <c r="F1054">
        <v>8427</v>
      </c>
      <c r="G1054" s="355" t="e">
        <f t="shared" si="104"/>
        <v>#NAME?</v>
      </c>
      <c r="H1054" s="351" t="e">
        <f t="shared" si="105"/>
        <v>#NAME?</v>
      </c>
      <c r="I1054" s="355" t="s">
        <v>292</v>
      </c>
      <c r="J1054" s="355" t="e">
        <f t="shared" si="100"/>
        <v>#NAME?</v>
      </c>
      <c r="K1054" s="335" t="e">
        <f t="shared" si="106"/>
        <v>#NAME?</v>
      </c>
    </row>
    <row r="1055" spans="1:11">
      <c r="A1055" s="386">
        <v>2021</v>
      </c>
      <c r="B1055" s="386" t="s">
        <v>21</v>
      </c>
      <c r="C1055" t="s">
        <v>71</v>
      </c>
      <c r="D1055" s="355" t="e">
        <f t="shared" si="107"/>
        <v>#NAME?</v>
      </c>
      <c r="E1055">
        <v>2240.9545360000002</v>
      </c>
      <c r="F1055">
        <v>5217.8</v>
      </c>
      <c r="G1055" s="355" t="e">
        <f t="shared" si="104"/>
        <v>#NAME?</v>
      </c>
      <c r="H1055" s="351" t="e">
        <f t="shared" si="105"/>
        <v>#NAME?</v>
      </c>
      <c r="I1055" s="355" t="s">
        <v>292</v>
      </c>
      <c r="J1055" s="355" t="e">
        <f t="shared" si="100"/>
        <v>#NAME?</v>
      </c>
      <c r="K1055" s="335" t="e">
        <f t="shared" si="106"/>
        <v>#NAME?</v>
      </c>
    </row>
    <row r="1056" spans="1:11">
      <c r="A1056" s="386">
        <v>2021</v>
      </c>
      <c r="B1056" s="386" t="s">
        <v>21</v>
      </c>
      <c r="C1056" t="s">
        <v>72</v>
      </c>
      <c r="D1056" s="355" t="e">
        <f t="shared" si="107"/>
        <v>#NAME?</v>
      </c>
      <c r="E1056">
        <v>1651.5868069999999</v>
      </c>
      <c r="F1056">
        <v>4119.8</v>
      </c>
      <c r="G1056" s="355" t="e">
        <f t="shared" si="104"/>
        <v>#NAME?</v>
      </c>
      <c r="H1056" s="351" t="e">
        <f t="shared" si="105"/>
        <v>#NAME?</v>
      </c>
      <c r="I1056" s="355" t="s">
        <v>292</v>
      </c>
      <c r="J1056" s="355" t="e">
        <f t="shared" si="100"/>
        <v>#NAME?</v>
      </c>
      <c r="K1056" s="335" t="e">
        <f t="shared" si="106"/>
        <v>#NAME?</v>
      </c>
    </row>
    <row r="1057" spans="1:11">
      <c r="A1057" s="386">
        <v>2021</v>
      </c>
      <c r="B1057" s="386" t="s">
        <v>21</v>
      </c>
      <c r="C1057" t="s">
        <v>73</v>
      </c>
      <c r="D1057" s="355" t="e">
        <f t="shared" si="107"/>
        <v>#NAME?</v>
      </c>
      <c r="E1057">
        <v>2778.5017050000001</v>
      </c>
      <c r="F1057">
        <v>7930.5</v>
      </c>
      <c r="G1057" s="355" t="e">
        <f t="shared" si="104"/>
        <v>#NAME?</v>
      </c>
      <c r="H1057" s="351" t="e">
        <f t="shared" si="105"/>
        <v>#NAME?</v>
      </c>
      <c r="I1057" s="355" t="s">
        <v>292</v>
      </c>
      <c r="J1057" s="355" t="e">
        <f t="shared" ref="J1057:J1082" si="108">VLOOKUP($C1057,Trans_Source,4,FALSE)</f>
        <v>#NAME?</v>
      </c>
      <c r="K1057" s="335" t="e">
        <f t="shared" si="106"/>
        <v>#NAME?</v>
      </c>
    </row>
    <row r="1058" spans="1:11">
      <c r="A1058" s="386">
        <v>2021</v>
      </c>
      <c r="B1058" s="386" t="s">
        <v>21</v>
      </c>
      <c r="C1058" t="s">
        <v>75</v>
      </c>
      <c r="D1058" s="355" t="e">
        <f t="shared" si="107"/>
        <v>#NAME?</v>
      </c>
      <c r="E1058">
        <v>2284.0172339999999</v>
      </c>
      <c r="F1058">
        <v>7524.19</v>
      </c>
      <c r="G1058" s="355" t="e">
        <f t="shared" si="104"/>
        <v>#NAME?</v>
      </c>
      <c r="H1058" s="351" t="e">
        <f t="shared" si="105"/>
        <v>#NAME?</v>
      </c>
      <c r="I1058" s="355" t="s">
        <v>292</v>
      </c>
      <c r="J1058" s="355" t="e">
        <f t="shared" si="108"/>
        <v>#NAME?</v>
      </c>
      <c r="K1058" s="335" t="e">
        <f t="shared" si="106"/>
        <v>#NAME?</v>
      </c>
    </row>
    <row r="1059" spans="1:11">
      <c r="A1059" s="386">
        <v>2021</v>
      </c>
      <c r="B1059" s="386" t="s">
        <v>21</v>
      </c>
      <c r="C1059" t="s">
        <v>74</v>
      </c>
      <c r="D1059" s="355" t="e">
        <f t="shared" si="107"/>
        <v>#NAME?</v>
      </c>
      <c r="E1059">
        <v>2358.2501870000001</v>
      </c>
      <c r="F1059">
        <v>4632.3590000000004</v>
      </c>
      <c r="G1059" s="355" t="e">
        <f t="shared" si="104"/>
        <v>#NAME?</v>
      </c>
      <c r="H1059" s="351" t="e">
        <f t="shared" si="105"/>
        <v>#NAME?</v>
      </c>
      <c r="I1059" s="355" t="s">
        <v>292</v>
      </c>
      <c r="J1059" s="355" t="e">
        <f t="shared" si="108"/>
        <v>#NAME?</v>
      </c>
      <c r="K1059" s="335" t="e">
        <f t="shared" si="106"/>
        <v>#NAME?</v>
      </c>
    </row>
    <row r="1060" spans="1:11">
      <c r="A1060" s="386">
        <v>2021</v>
      </c>
      <c r="B1060" s="386" t="s">
        <v>21</v>
      </c>
      <c r="C1060" t="s">
        <v>76</v>
      </c>
      <c r="D1060" s="355" t="e">
        <f t="shared" si="107"/>
        <v>#NAME?</v>
      </c>
      <c r="E1060">
        <v>8422.6583919999994</v>
      </c>
      <c r="F1060">
        <v>20220.25</v>
      </c>
      <c r="G1060" s="355" t="e">
        <f t="shared" si="104"/>
        <v>#NAME?</v>
      </c>
      <c r="H1060" s="351" t="e">
        <f t="shared" si="105"/>
        <v>#NAME?</v>
      </c>
      <c r="I1060" s="355" t="s">
        <v>292</v>
      </c>
      <c r="J1060" s="355" t="e">
        <f t="shared" si="108"/>
        <v>#NAME?</v>
      </c>
      <c r="K1060" s="335" t="e">
        <f t="shared" si="106"/>
        <v>#NAME?</v>
      </c>
    </row>
    <row r="1061" spans="1:11">
      <c r="A1061" s="386">
        <v>2021</v>
      </c>
      <c r="B1061" s="386" t="s">
        <v>21</v>
      </c>
      <c r="C1061" t="s">
        <v>84</v>
      </c>
      <c r="D1061" s="355" t="e">
        <f t="shared" si="107"/>
        <v>#NAME?</v>
      </c>
      <c r="E1061">
        <v>1769.991297</v>
      </c>
      <c r="F1061">
        <v>4556.47</v>
      </c>
      <c r="G1061" s="355" t="e">
        <f t="shared" si="104"/>
        <v>#NAME?</v>
      </c>
      <c r="H1061" s="351" t="e">
        <f t="shared" si="105"/>
        <v>#NAME?</v>
      </c>
      <c r="I1061" s="355" t="s">
        <v>292</v>
      </c>
      <c r="J1061" s="355" t="e">
        <f t="shared" si="108"/>
        <v>#NAME?</v>
      </c>
      <c r="K1061" s="335" t="e">
        <f t="shared" si="106"/>
        <v>#NAME?</v>
      </c>
    </row>
    <row r="1062" spans="1:11">
      <c r="A1062" s="386">
        <v>2021</v>
      </c>
      <c r="B1062" s="386" t="s">
        <v>21</v>
      </c>
      <c r="C1062" t="s">
        <v>85</v>
      </c>
      <c r="D1062" s="355" t="e">
        <f t="shared" si="107"/>
        <v>#NAME?</v>
      </c>
      <c r="E1062">
        <v>2867.3824169999998</v>
      </c>
      <c r="F1062">
        <v>7588.06</v>
      </c>
      <c r="G1062" s="355" t="e">
        <f t="shared" si="104"/>
        <v>#NAME?</v>
      </c>
      <c r="H1062" s="351" t="e">
        <f t="shared" si="105"/>
        <v>#NAME?</v>
      </c>
      <c r="I1062" s="355" t="s">
        <v>292</v>
      </c>
      <c r="J1062" s="355" t="e">
        <f t="shared" si="108"/>
        <v>#NAME?</v>
      </c>
      <c r="K1062" s="335" t="e">
        <f t="shared" si="106"/>
        <v>#NAME?</v>
      </c>
    </row>
    <row r="1063" spans="1:11">
      <c r="A1063" s="386">
        <v>2021</v>
      </c>
      <c r="B1063" s="386" t="s">
        <v>21</v>
      </c>
      <c r="C1063" t="s">
        <v>88</v>
      </c>
      <c r="D1063" s="355" t="e">
        <f t="shared" si="107"/>
        <v>#NAME?</v>
      </c>
      <c r="E1063">
        <v>2268.0485920000001</v>
      </c>
      <c r="F1063">
        <v>4448.3</v>
      </c>
      <c r="G1063" s="355" t="e">
        <f t="shared" si="104"/>
        <v>#NAME?</v>
      </c>
      <c r="H1063" s="351" t="e">
        <f t="shared" si="105"/>
        <v>#NAME?</v>
      </c>
      <c r="I1063" s="355" t="s">
        <v>292</v>
      </c>
      <c r="J1063" s="355" t="e">
        <f t="shared" si="108"/>
        <v>#NAME?</v>
      </c>
      <c r="K1063" s="335" t="e">
        <f t="shared" si="106"/>
        <v>#NAME?</v>
      </c>
    </row>
    <row r="1064" spans="1:11">
      <c r="A1064" s="386">
        <v>2021</v>
      </c>
      <c r="B1064" s="386" t="s">
        <v>21</v>
      </c>
      <c r="C1064" t="s">
        <v>86</v>
      </c>
      <c r="D1064" s="355" t="e">
        <f t="shared" si="107"/>
        <v>#NAME?</v>
      </c>
      <c r="E1064">
        <v>1875.5091950000001</v>
      </c>
      <c r="F1064">
        <v>5208.9709999999995</v>
      </c>
      <c r="G1064" s="355" t="e">
        <f t="shared" si="104"/>
        <v>#NAME?</v>
      </c>
      <c r="H1064" s="351" t="e">
        <f t="shared" si="105"/>
        <v>#NAME?</v>
      </c>
      <c r="I1064" s="355" t="s">
        <v>292</v>
      </c>
      <c r="J1064" s="355" t="e">
        <f t="shared" si="108"/>
        <v>#NAME?</v>
      </c>
      <c r="K1064" s="335" t="e">
        <f t="shared" si="106"/>
        <v>#NAME?</v>
      </c>
    </row>
    <row r="1065" spans="1:11">
      <c r="A1065" s="386">
        <v>2021</v>
      </c>
      <c r="B1065" s="386" t="s">
        <v>21</v>
      </c>
      <c r="C1065" t="s">
        <v>489</v>
      </c>
      <c r="D1065" s="355" t="e">
        <f t="shared" si="107"/>
        <v>#NAME?</v>
      </c>
      <c r="E1065">
        <v>5029.6831389999998</v>
      </c>
      <c r="F1065">
        <v>9956.9</v>
      </c>
      <c r="G1065" s="355" t="e">
        <f t="shared" si="104"/>
        <v>#NAME?</v>
      </c>
      <c r="H1065" s="351" t="e">
        <f t="shared" si="105"/>
        <v>#NAME?</v>
      </c>
      <c r="I1065" s="355" t="s">
        <v>292</v>
      </c>
      <c r="J1065" s="355" t="e">
        <f t="shared" si="108"/>
        <v>#NAME?</v>
      </c>
      <c r="K1065" s="335" t="e">
        <f t="shared" si="106"/>
        <v>#NAME?</v>
      </c>
    </row>
    <row r="1066" spans="1:11">
      <c r="A1066" s="386">
        <v>2021</v>
      </c>
      <c r="B1066" s="386" t="s">
        <v>21</v>
      </c>
      <c r="C1066" t="s">
        <v>496</v>
      </c>
      <c r="D1066" s="355" t="e">
        <f t="shared" si="107"/>
        <v>#NAME?</v>
      </c>
      <c r="E1066">
        <v>2514.6842390000002</v>
      </c>
      <c r="F1066">
        <v>5889.5</v>
      </c>
      <c r="G1066" s="355" t="e">
        <f t="shared" si="104"/>
        <v>#NAME?</v>
      </c>
      <c r="H1066" s="351" t="e">
        <f t="shared" si="105"/>
        <v>#NAME?</v>
      </c>
      <c r="I1066" s="355" t="s">
        <v>292</v>
      </c>
      <c r="J1066" s="355" t="e">
        <f t="shared" si="108"/>
        <v>#NAME?</v>
      </c>
      <c r="K1066" s="335" t="e">
        <f t="shared" si="106"/>
        <v>#NAME?</v>
      </c>
    </row>
    <row r="1067" spans="1:11">
      <c r="A1067" s="386">
        <v>2021</v>
      </c>
      <c r="B1067" s="386" t="s">
        <v>21</v>
      </c>
      <c r="C1067" t="s">
        <v>488</v>
      </c>
      <c r="D1067" s="355" t="e">
        <f t="shared" si="107"/>
        <v>#NAME?</v>
      </c>
      <c r="E1067">
        <v>5381.0534539999999</v>
      </c>
      <c r="F1067">
        <v>12881.198</v>
      </c>
      <c r="G1067" s="355" t="e">
        <f t="shared" si="104"/>
        <v>#NAME?</v>
      </c>
      <c r="H1067" s="351" t="e">
        <f t="shared" si="105"/>
        <v>#NAME?</v>
      </c>
      <c r="I1067" s="355" t="s">
        <v>292</v>
      </c>
      <c r="J1067" s="355" t="e">
        <f t="shared" si="108"/>
        <v>#NAME?</v>
      </c>
      <c r="K1067" s="335" t="e">
        <f t="shared" si="106"/>
        <v>#NAME?</v>
      </c>
    </row>
    <row r="1068" spans="1:11">
      <c r="A1068" s="386">
        <v>2021</v>
      </c>
      <c r="B1068" s="386" t="s">
        <v>21</v>
      </c>
      <c r="C1068" t="s">
        <v>571</v>
      </c>
      <c r="D1068" s="355" t="e">
        <f t="shared" si="107"/>
        <v>#NAME?</v>
      </c>
      <c r="E1068">
        <v>4697.8498879999997</v>
      </c>
      <c r="F1068">
        <v>11741.5</v>
      </c>
      <c r="G1068" s="355" t="e">
        <f t="shared" si="104"/>
        <v>#NAME?</v>
      </c>
      <c r="H1068" s="351" t="e">
        <f t="shared" si="105"/>
        <v>#NAME?</v>
      </c>
      <c r="I1068" s="355" t="s">
        <v>292</v>
      </c>
      <c r="J1068" s="355" t="e">
        <f t="shared" si="108"/>
        <v>#NAME?</v>
      </c>
      <c r="K1068" s="335" t="e">
        <f t="shared" si="106"/>
        <v>#NAME?</v>
      </c>
    </row>
    <row r="1069" spans="1:11">
      <c r="A1069" s="386">
        <v>2021</v>
      </c>
      <c r="B1069" s="386" t="s">
        <v>21</v>
      </c>
      <c r="C1069" t="s">
        <v>606</v>
      </c>
      <c r="D1069" s="355" t="e">
        <f t="shared" si="107"/>
        <v>#NAME?</v>
      </c>
      <c r="E1069">
        <v>2055.1208042500002</v>
      </c>
      <c r="F1069">
        <v>5242.9</v>
      </c>
      <c r="G1069" s="355" t="e">
        <f t="shared" si="104"/>
        <v>#NAME?</v>
      </c>
      <c r="H1069" s="351" t="e">
        <f t="shared" si="105"/>
        <v>#NAME?</v>
      </c>
      <c r="I1069" s="355" t="s">
        <v>292</v>
      </c>
      <c r="J1069" s="355" t="e">
        <f t="shared" si="108"/>
        <v>#NAME?</v>
      </c>
      <c r="K1069" s="335" t="e">
        <f t="shared" si="106"/>
        <v>#NAME?</v>
      </c>
    </row>
    <row r="1070" spans="1:11">
      <c r="A1070" s="386">
        <v>2021</v>
      </c>
      <c r="B1070" s="386" t="s">
        <v>21</v>
      </c>
      <c r="C1070" t="s">
        <v>513</v>
      </c>
      <c r="D1070" s="355" t="e">
        <f t="shared" si="107"/>
        <v>#NAME?</v>
      </c>
      <c r="E1070">
        <v>1881.588839</v>
      </c>
      <c r="F1070">
        <v>4472.982</v>
      </c>
      <c r="G1070" s="355" t="e">
        <f t="shared" si="104"/>
        <v>#NAME?</v>
      </c>
      <c r="H1070" s="351" t="e">
        <f t="shared" si="105"/>
        <v>#NAME?</v>
      </c>
      <c r="I1070" s="355" t="s">
        <v>292</v>
      </c>
      <c r="J1070" s="355" t="e">
        <f t="shared" si="108"/>
        <v>#NAME?</v>
      </c>
      <c r="K1070" s="335" t="e">
        <f t="shared" si="106"/>
        <v>#NAME?</v>
      </c>
    </row>
    <row r="1071" spans="1:11">
      <c r="A1071" s="386">
        <v>2021</v>
      </c>
      <c r="B1071" s="386" t="s">
        <v>21</v>
      </c>
      <c r="C1071" t="s">
        <v>640</v>
      </c>
      <c r="D1071" s="355" t="e">
        <f t="shared" si="107"/>
        <v>#NAME?</v>
      </c>
      <c r="E1071">
        <v>1533.276779</v>
      </c>
      <c r="F1071">
        <v>4483.9399999999996</v>
      </c>
      <c r="G1071" s="355" t="e">
        <f t="shared" si="104"/>
        <v>#NAME?</v>
      </c>
      <c r="H1071" s="351" t="e">
        <f t="shared" si="105"/>
        <v>#NAME?</v>
      </c>
      <c r="I1071" s="355" t="s">
        <v>292</v>
      </c>
      <c r="J1071" s="355" t="e">
        <f t="shared" si="108"/>
        <v>#NAME?</v>
      </c>
      <c r="K1071" s="335" t="e">
        <f t="shared" si="106"/>
        <v>#NAME?</v>
      </c>
    </row>
    <row r="1072" spans="1:11">
      <c r="A1072" s="386">
        <v>2021</v>
      </c>
      <c r="B1072" s="386" t="s">
        <v>21</v>
      </c>
      <c r="C1072" t="s">
        <v>519</v>
      </c>
      <c r="D1072" s="355" t="e">
        <f t="shared" si="107"/>
        <v>#NAME?</v>
      </c>
      <c r="E1072">
        <v>9120.2035529999994</v>
      </c>
      <c r="F1072">
        <v>26933.200000000001</v>
      </c>
      <c r="G1072" s="355" t="e">
        <f t="shared" si="104"/>
        <v>#NAME?</v>
      </c>
      <c r="H1072" s="351" t="e">
        <f t="shared" si="105"/>
        <v>#NAME?</v>
      </c>
      <c r="I1072" s="355" t="s">
        <v>292</v>
      </c>
      <c r="J1072" s="355" t="e">
        <f t="shared" si="108"/>
        <v>#NAME?</v>
      </c>
      <c r="K1072" s="335" t="e">
        <f t="shared" si="106"/>
        <v>#NAME?</v>
      </c>
    </row>
    <row r="1073" spans="1:12">
      <c r="A1073" s="386">
        <v>2021</v>
      </c>
      <c r="B1073" s="386" t="s">
        <v>21</v>
      </c>
      <c r="C1073" t="s">
        <v>648</v>
      </c>
      <c r="D1073" s="355" t="e">
        <f t="shared" si="107"/>
        <v>#NAME?</v>
      </c>
      <c r="E1073">
        <v>1355.2976249999999</v>
      </c>
      <c r="F1073">
        <v>4476.5</v>
      </c>
      <c r="G1073" s="355" t="e">
        <f t="shared" si="104"/>
        <v>#NAME?</v>
      </c>
      <c r="H1073" s="351" t="e">
        <f t="shared" si="105"/>
        <v>#NAME?</v>
      </c>
      <c r="I1073" s="355" t="s">
        <v>292</v>
      </c>
      <c r="J1073" s="355" t="e">
        <f t="shared" si="108"/>
        <v>#NAME?</v>
      </c>
      <c r="K1073" s="335" t="e">
        <f t="shared" si="106"/>
        <v>#NAME?</v>
      </c>
    </row>
    <row r="1074" spans="1:12">
      <c r="A1074" s="386">
        <v>2021</v>
      </c>
      <c r="B1074" s="386" t="s">
        <v>21</v>
      </c>
      <c r="C1074" t="s">
        <v>656</v>
      </c>
      <c r="D1074" s="355" t="e">
        <f t="shared" si="107"/>
        <v>#NAME?</v>
      </c>
      <c r="E1074">
        <v>346.23879799999997</v>
      </c>
      <c r="F1074">
        <v>2281.83</v>
      </c>
      <c r="G1074" s="355" t="e">
        <f t="shared" si="104"/>
        <v>#NAME?</v>
      </c>
      <c r="H1074" s="351" t="e">
        <f t="shared" si="105"/>
        <v>#NAME?</v>
      </c>
      <c r="I1074" s="355" t="s">
        <v>292</v>
      </c>
      <c r="J1074" s="355" t="e">
        <f t="shared" si="108"/>
        <v>#NAME?</v>
      </c>
      <c r="K1074" s="335" t="e">
        <f t="shared" si="106"/>
        <v>#NAME?</v>
      </c>
    </row>
    <row r="1075" spans="1:12">
      <c r="A1075" s="386">
        <v>2021</v>
      </c>
      <c r="B1075" s="386" t="s">
        <v>21</v>
      </c>
      <c r="C1075" t="s">
        <v>654</v>
      </c>
      <c r="D1075" s="355" t="e">
        <f t="shared" si="107"/>
        <v>#NAME?</v>
      </c>
      <c r="E1075">
        <v>531.26272200000005</v>
      </c>
      <c r="F1075">
        <v>1488.01</v>
      </c>
      <c r="G1075" s="355" t="e">
        <f t="shared" si="104"/>
        <v>#NAME?</v>
      </c>
      <c r="H1075" s="351" t="e">
        <f t="shared" si="105"/>
        <v>#NAME?</v>
      </c>
      <c r="I1075" s="355" t="s">
        <v>292</v>
      </c>
      <c r="J1075" s="355" t="e">
        <f t="shared" si="108"/>
        <v>#NAME?</v>
      </c>
      <c r="K1075" s="335" t="e">
        <f t="shared" si="106"/>
        <v>#NAME?</v>
      </c>
    </row>
    <row r="1076" spans="1:12">
      <c r="A1076" s="386">
        <v>2021</v>
      </c>
      <c r="B1076" s="386" t="s">
        <v>21</v>
      </c>
      <c r="C1076" t="s">
        <v>62</v>
      </c>
      <c r="D1076" s="355" t="e">
        <f t="shared" si="107"/>
        <v>#NAME?</v>
      </c>
      <c r="E1076">
        <v>3451.1896019999999</v>
      </c>
      <c r="F1076">
        <v>2352.143</v>
      </c>
      <c r="G1076" s="355" t="e">
        <f t="shared" si="104"/>
        <v>#NAME?</v>
      </c>
      <c r="H1076" s="351" t="e">
        <f t="shared" si="105"/>
        <v>#NAME?</v>
      </c>
      <c r="I1076" s="355" t="s">
        <v>292</v>
      </c>
      <c r="J1076" s="355" t="e">
        <f t="shared" si="108"/>
        <v>#NAME?</v>
      </c>
      <c r="K1076" s="335" t="e">
        <f t="shared" si="106"/>
        <v>#NAME?</v>
      </c>
    </row>
    <row r="1077" spans="1:12">
      <c r="A1077" s="386">
        <v>2021</v>
      </c>
      <c r="B1077" s="386" t="s">
        <v>21</v>
      </c>
      <c r="C1077" t="s">
        <v>15</v>
      </c>
      <c r="D1077" s="355" t="e">
        <f t="shared" si="107"/>
        <v>#NAME?</v>
      </c>
      <c r="E1077">
        <v>1562.7740779999999</v>
      </c>
      <c r="F1077">
        <v>4335.05</v>
      </c>
      <c r="G1077" s="355" t="e">
        <f t="shared" si="104"/>
        <v>#NAME?</v>
      </c>
      <c r="H1077" s="351" t="e">
        <f t="shared" si="105"/>
        <v>#NAME?</v>
      </c>
      <c r="I1077" s="355" t="s">
        <v>292</v>
      </c>
      <c r="J1077" s="355" t="e">
        <f t="shared" si="108"/>
        <v>#NAME?</v>
      </c>
      <c r="K1077" s="335" t="e">
        <f t="shared" si="106"/>
        <v>#NAME?</v>
      </c>
    </row>
    <row r="1078" spans="1:12">
      <c r="A1078" s="386">
        <v>2021</v>
      </c>
      <c r="B1078" s="386" t="s">
        <v>21</v>
      </c>
      <c r="C1078" t="s">
        <v>79</v>
      </c>
      <c r="D1078" s="355" t="e">
        <f t="shared" si="107"/>
        <v>#NAME?</v>
      </c>
      <c r="E1078">
        <v>441.08684199999999</v>
      </c>
      <c r="F1078">
        <v>1573.6067999999998</v>
      </c>
      <c r="G1078" s="355" t="e">
        <f t="shared" si="104"/>
        <v>#NAME?</v>
      </c>
      <c r="H1078" s="351" t="e">
        <f t="shared" si="105"/>
        <v>#NAME?</v>
      </c>
      <c r="I1078" s="355" t="s">
        <v>292</v>
      </c>
      <c r="J1078" s="355" t="e">
        <f t="shared" si="108"/>
        <v>#NAME?</v>
      </c>
      <c r="K1078" s="335" t="e">
        <f t="shared" si="106"/>
        <v>#NAME?</v>
      </c>
    </row>
    <row r="1079" spans="1:12">
      <c r="A1079" s="386">
        <v>2021</v>
      </c>
      <c r="B1079" s="386" t="s">
        <v>21</v>
      </c>
      <c r="C1079" t="s">
        <v>56</v>
      </c>
      <c r="D1079" s="355" t="e">
        <f t="shared" si="107"/>
        <v>#NAME?</v>
      </c>
      <c r="E1079">
        <v>22968.704879000001</v>
      </c>
      <c r="F1079">
        <v>361925</v>
      </c>
      <c r="G1079" s="355" t="e">
        <f t="shared" si="104"/>
        <v>#NAME?</v>
      </c>
      <c r="H1079" s="351" t="e">
        <f t="shared" si="105"/>
        <v>#NAME?</v>
      </c>
      <c r="I1079" s="355" t="s">
        <v>292</v>
      </c>
      <c r="J1079" s="355" t="e">
        <f t="shared" si="108"/>
        <v>#NAME?</v>
      </c>
      <c r="K1079" s="335" t="e">
        <f t="shared" si="106"/>
        <v>#NAME?</v>
      </c>
    </row>
    <row r="1080" spans="1:12">
      <c r="A1080" s="386">
        <v>2021</v>
      </c>
      <c r="B1080" s="386" t="s">
        <v>21</v>
      </c>
      <c r="C1080" t="s">
        <v>57</v>
      </c>
      <c r="D1080" s="355" t="e">
        <f t="shared" si="107"/>
        <v>#NAME?</v>
      </c>
      <c r="E1080">
        <v>113219.717771</v>
      </c>
      <c r="F1080">
        <v>389072.26299999998</v>
      </c>
      <c r="G1080" s="355" t="e">
        <f t="shared" si="104"/>
        <v>#NAME?</v>
      </c>
      <c r="H1080" s="351" t="e">
        <f t="shared" si="105"/>
        <v>#NAME?</v>
      </c>
      <c r="I1080" s="355" t="s">
        <v>292</v>
      </c>
      <c r="J1080" s="355" t="e">
        <f t="shared" si="108"/>
        <v>#NAME?</v>
      </c>
      <c r="K1080" s="335" t="e">
        <f t="shared" si="106"/>
        <v>#NAME?</v>
      </c>
    </row>
    <row r="1081" spans="1:12">
      <c r="A1081" s="386">
        <v>2021</v>
      </c>
      <c r="B1081" s="386" t="s">
        <v>21</v>
      </c>
      <c r="C1081" t="s">
        <v>87</v>
      </c>
      <c r="D1081" s="355" t="e">
        <f t="shared" si="107"/>
        <v>#NAME?</v>
      </c>
      <c r="E1081">
        <v>37501.224928000003</v>
      </c>
      <c r="F1081">
        <v>252914</v>
      </c>
      <c r="G1081" s="355" t="e">
        <f t="shared" si="104"/>
        <v>#NAME?</v>
      </c>
      <c r="H1081" s="351" t="e">
        <f t="shared" si="105"/>
        <v>#NAME?</v>
      </c>
      <c r="I1081" s="355" t="s">
        <v>292</v>
      </c>
      <c r="J1081" s="355" t="e">
        <f t="shared" si="108"/>
        <v>#NAME?</v>
      </c>
      <c r="K1081" s="335" t="e">
        <f t="shared" si="106"/>
        <v>#NAME?</v>
      </c>
    </row>
    <row r="1082" spans="1:12">
      <c r="A1082" s="386">
        <v>2021</v>
      </c>
      <c r="B1082" s="386" t="s">
        <v>21</v>
      </c>
      <c r="C1082" t="s">
        <v>511</v>
      </c>
      <c r="D1082" s="355" t="e">
        <f t="shared" si="107"/>
        <v>#NAME?</v>
      </c>
      <c r="E1082">
        <v>28879.1456306</v>
      </c>
      <c r="F1082">
        <v>12626.0761</v>
      </c>
      <c r="G1082" s="355" t="e">
        <f t="shared" si="104"/>
        <v>#NAME?</v>
      </c>
      <c r="H1082" s="351" t="e">
        <f t="shared" si="105"/>
        <v>#NAME?</v>
      </c>
      <c r="I1082" s="355" t="s">
        <v>292</v>
      </c>
      <c r="J1082" s="355" t="e">
        <f t="shared" si="108"/>
        <v>#NAME?</v>
      </c>
      <c r="K1082" s="335" t="e">
        <f t="shared" si="106"/>
        <v>#NAME?</v>
      </c>
    </row>
    <row r="1083" spans="1:12">
      <c r="A1083" s="386">
        <v>2022</v>
      </c>
      <c r="B1083" s="386" t="s">
        <v>20</v>
      </c>
      <c r="C1083" s="387" t="s">
        <v>58</v>
      </c>
      <c r="D1083" s="355" t="s">
        <v>77</v>
      </c>
      <c r="E1083" s="388">
        <v>2123.25063</v>
      </c>
      <c r="F1083" s="389">
        <v>10763.258</v>
      </c>
      <c r="G1083" s="355" t="e">
        <f t="shared" si="104"/>
        <v>#NAME?</v>
      </c>
      <c r="H1083" s="351" t="e">
        <f t="shared" si="105"/>
        <v>#NAME?</v>
      </c>
      <c r="I1083" s="355" t="s">
        <v>292</v>
      </c>
      <c r="J1083" s="355" t="s">
        <v>100</v>
      </c>
      <c r="K1083" s="335" t="s">
        <v>685</v>
      </c>
      <c r="L1083" s="390"/>
    </row>
    <row r="1084" spans="1:12">
      <c r="A1084" s="386">
        <v>2022</v>
      </c>
      <c r="B1084" s="386" t="s">
        <v>20</v>
      </c>
      <c r="C1084" s="387" t="s">
        <v>59</v>
      </c>
      <c r="D1084" s="355" t="s">
        <v>77</v>
      </c>
      <c r="E1084" s="388">
        <v>263.420434</v>
      </c>
      <c r="F1084" s="389">
        <v>3034.982</v>
      </c>
      <c r="G1084" s="355" t="e">
        <f t="shared" si="104"/>
        <v>#NAME?</v>
      </c>
      <c r="H1084" s="351" t="e">
        <f t="shared" si="105"/>
        <v>#NAME?</v>
      </c>
      <c r="I1084" s="355" t="s">
        <v>292</v>
      </c>
      <c r="J1084" s="355" t="s">
        <v>103</v>
      </c>
      <c r="K1084" s="335" t="s">
        <v>686</v>
      </c>
      <c r="L1084" s="390"/>
    </row>
    <row r="1085" spans="1:12">
      <c r="A1085" s="386">
        <v>2022</v>
      </c>
      <c r="B1085" s="386" t="s">
        <v>20</v>
      </c>
      <c r="C1085" s="387" t="s">
        <v>65</v>
      </c>
      <c r="D1085" s="355" t="s">
        <v>119</v>
      </c>
      <c r="E1085" s="388">
        <v>18100.97147</v>
      </c>
      <c r="F1085" s="389">
        <v>52368.608</v>
      </c>
      <c r="G1085" s="355" t="e">
        <f t="shared" si="104"/>
        <v>#NAME?</v>
      </c>
      <c r="H1085" s="351" t="e">
        <f t="shared" si="105"/>
        <v>#NAME?</v>
      </c>
      <c r="I1085" s="355" t="s">
        <v>292</v>
      </c>
      <c r="J1085" s="355" t="s">
        <v>121</v>
      </c>
      <c r="K1085" s="335" t="s">
        <v>687</v>
      </c>
      <c r="L1085" s="390"/>
    </row>
    <row r="1086" spans="1:12">
      <c r="A1086" s="386">
        <v>2022</v>
      </c>
      <c r="B1086" s="386" t="s">
        <v>20</v>
      </c>
      <c r="C1086" s="387" t="s">
        <v>66</v>
      </c>
      <c r="D1086" s="355" t="s">
        <v>119</v>
      </c>
      <c r="E1086" s="388">
        <v>0</v>
      </c>
      <c r="F1086" s="389"/>
      <c r="G1086" s="355" t="e">
        <f t="shared" si="104"/>
        <v>#NAME?</v>
      </c>
      <c r="H1086" s="351" t="e">
        <f t="shared" si="105"/>
        <v>#NAME?</v>
      </c>
      <c r="I1086" s="355" t="s">
        <v>292</v>
      </c>
      <c r="J1086" s="355" t="s">
        <v>124</v>
      </c>
      <c r="K1086" s="335" t="s">
        <v>688</v>
      </c>
      <c r="L1086" s="390"/>
    </row>
    <row r="1087" spans="1:12">
      <c r="A1087" s="386">
        <v>2022</v>
      </c>
      <c r="B1087" s="386" t="s">
        <v>20</v>
      </c>
      <c r="C1087" s="387" t="s">
        <v>61</v>
      </c>
      <c r="D1087" s="355" t="s">
        <v>77</v>
      </c>
      <c r="E1087" s="388">
        <v>2492.0266240000001</v>
      </c>
      <c r="F1087" s="389">
        <v>10497.91</v>
      </c>
      <c r="G1087" s="355" t="e">
        <f t="shared" si="104"/>
        <v>#NAME?</v>
      </c>
      <c r="H1087" s="351" t="e">
        <f t="shared" si="105"/>
        <v>#NAME?</v>
      </c>
      <c r="I1087" s="355" t="s">
        <v>292</v>
      </c>
      <c r="J1087" s="355" t="s">
        <v>108</v>
      </c>
      <c r="K1087" s="335" t="s">
        <v>689</v>
      </c>
      <c r="L1087" s="390"/>
    </row>
    <row r="1088" spans="1:12">
      <c r="A1088" s="386">
        <v>2022</v>
      </c>
      <c r="B1088" s="386" t="s">
        <v>20</v>
      </c>
      <c r="C1088" s="387" t="s">
        <v>60</v>
      </c>
      <c r="D1088" s="355" t="s">
        <v>77</v>
      </c>
      <c r="E1088" s="388">
        <v>3485.3351200000002</v>
      </c>
      <c r="F1088" s="389">
        <v>9721.14</v>
      </c>
      <c r="G1088" s="355" t="e">
        <f t="shared" si="104"/>
        <v>#NAME?</v>
      </c>
      <c r="H1088" s="351" t="e">
        <f t="shared" si="105"/>
        <v>#NAME?</v>
      </c>
      <c r="I1088" s="355" t="s">
        <v>292</v>
      </c>
      <c r="J1088" s="355" t="s">
        <v>106</v>
      </c>
      <c r="K1088" s="335" t="s">
        <v>690</v>
      </c>
      <c r="L1088" s="390"/>
    </row>
    <row r="1089" spans="1:12">
      <c r="A1089" s="386">
        <v>2022</v>
      </c>
      <c r="B1089" s="386" t="s">
        <v>20</v>
      </c>
      <c r="C1089" s="387" t="s">
        <v>64</v>
      </c>
      <c r="D1089" s="355" t="s">
        <v>77</v>
      </c>
      <c r="E1089" s="388">
        <v>1818.9329760000001</v>
      </c>
      <c r="F1089" s="389">
        <v>5092.1499999999996</v>
      </c>
      <c r="G1089" s="355" t="e">
        <f t="shared" si="104"/>
        <v>#NAME?</v>
      </c>
      <c r="H1089" s="351" t="e">
        <f t="shared" si="105"/>
        <v>#NAME?</v>
      </c>
      <c r="I1089" s="355" t="s">
        <v>292</v>
      </c>
      <c r="J1089" s="355" t="s">
        <v>118</v>
      </c>
      <c r="K1089" s="335" t="s">
        <v>691</v>
      </c>
      <c r="L1089" s="390"/>
    </row>
    <row r="1090" spans="1:12">
      <c r="A1090" s="386">
        <v>2022</v>
      </c>
      <c r="B1090" s="386" t="s">
        <v>20</v>
      </c>
      <c r="C1090" s="387" t="s">
        <v>67</v>
      </c>
      <c r="D1090" s="355" t="s">
        <v>77</v>
      </c>
      <c r="E1090" s="388">
        <v>2730.5870650000002</v>
      </c>
      <c r="F1090" s="389">
        <v>6432.424</v>
      </c>
      <c r="G1090" s="355" t="e">
        <f t="shared" si="104"/>
        <v>#NAME?</v>
      </c>
      <c r="H1090" s="351" t="e">
        <f t="shared" si="105"/>
        <v>#NAME?</v>
      </c>
      <c r="I1090" s="355" t="s">
        <v>292</v>
      </c>
      <c r="J1090" s="355" t="s">
        <v>126</v>
      </c>
      <c r="K1090" s="335" t="s">
        <v>692</v>
      </c>
      <c r="L1090" s="390"/>
    </row>
    <row r="1091" spans="1:12">
      <c r="A1091" s="386">
        <v>2022</v>
      </c>
      <c r="B1091" s="386" t="s">
        <v>20</v>
      </c>
      <c r="C1091" s="387" t="s">
        <v>68</v>
      </c>
      <c r="D1091" s="355" t="s">
        <v>119</v>
      </c>
      <c r="E1091" s="388">
        <v>3510.280377</v>
      </c>
      <c r="F1091" s="389">
        <v>10404.6</v>
      </c>
      <c r="G1091" s="355" t="e">
        <f t="shared" si="104"/>
        <v>#NAME?</v>
      </c>
      <c r="H1091" s="351" t="e">
        <f t="shared" si="105"/>
        <v>#NAME?</v>
      </c>
      <c r="I1091" s="355" t="s">
        <v>292</v>
      </c>
      <c r="J1091" s="355" t="s">
        <v>128</v>
      </c>
      <c r="K1091" s="335" t="s">
        <v>693</v>
      </c>
      <c r="L1091" s="390"/>
    </row>
    <row r="1092" spans="1:12">
      <c r="A1092" s="386">
        <v>2022</v>
      </c>
      <c r="B1092" s="386" t="s">
        <v>20</v>
      </c>
      <c r="C1092" s="387" t="s">
        <v>69</v>
      </c>
      <c r="D1092" s="355" t="s">
        <v>129</v>
      </c>
      <c r="E1092" s="388">
        <v>1841.8073449999999</v>
      </c>
      <c r="F1092" s="389">
        <v>4123.1059999999998</v>
      </c>
      <c r="G1092" s="355" t="e">
        <f t="shared" si="104"/>
        <v>#NAME?</v>
      </c>
      <c r="H1092" s="351" t="e">
        <f t="shared" si="105"/>
        <v>#NAME?</v>
      </c>
      <c r="I1092" s="355" t="s">
        <v>292</v>
      </c>
      <c r="J1092" s="355" t="s">
        <v>131</v>
      </c>
      <c r="K1092" s="335" t="s">
        <v>694</v>
      </c>
      <c r="L1092" s="390"/>
    </row>
    <row r="1093" spans="1:12">
      <c r="A1093" s="386">
        <v>2022</v>
      </c>
      <c r="B1093" s="386" t="s">
        <v>20</v>
      </c>
      <c r="C1093" s="387" t="s">
        <v>70</v>
      </c>
      <c r="D1093" s="355" t="s">
        <v>77</v>
      </c>
      <c r="E1093" s="388">
        <v>3179.561882</v>
      </c>
      <c r="F1093" s="389">
        <v>9437</v>
      </c>
      <c r="G1093" s="355" t="e">
        <f t="shared" si="104"/>
        <v>#NAME?</v>
      </c>
      <c r="H1093" s="351" t="e">
        <f t="shared" si="105"/>
        <v>#NAME?</v>
      </c>
      <c r="I1093" s="355" t="s">
        <v>292</v>
      </c>
      <c r="J1093" s="355" t="s">
        <v>134</v>
      </c>
      <c r="K1093" s="335" t="s">
        <v>695</v>
      </c>
      <c r="L1093" s="390"/>
    </row>
    <row r="1094" spans="1:12">
      <c r="A1094" s="386">
        <v>2022</v>
      </c>
      <c r="B1094" s="386" t="s">
        <v>20</v>
      </c>
      <c r="C1094" s="387" t="s">
        <v>71</v>
      </c>
      <c r="D1094" s="355" t="s">
        <v>77</v>
      </c>
      <c r="E1094" s="388">
        <v>155.46096900000001</v>
      </c>
      <c r="F1094" s="389">
        <v>432.7</v>
      </c>
      <c r="G1094" s="355" t="e">
        <f t="shared" si="104"/>
        <v>#NAME?</v>
      </c>
      <c r="H1094" s="351" t="e">
        <f t="shared" si="105"/>
        <v>#NAME?</v>
      </c>
      <c r="I1094" s="355" t="s">
        <v>292</v>
      </c>
      <c r="J1094" s="355" t="s">
        <v>137</v>
      </c>
      <c r="K1094" s="335" t="s">
        <v>696</v>
      </c>
      <c r="L1094" s="390"/>
    </row>
    <row r="1095" spans="1:12">
      <c r="A1095" s="386">
        <v>2022</v>
      </c>
      <c r="B1095" s="386" t="s">
        <v>20</v>
      </c>
      <c r="C1095" s="387" t="s">
        <v>72</v>
      </c>
      <c r="D1095" s="355" t="s">
        <v>129</v>
      </c>
      <c r="E1095" s="388">
        <v>1605.5123490000001</v>
      </c>
      <c r="F1095" s="389">
        <v>3936.8</v>
      </c>
      <c r="G1095" s="355" t="e">
        <f t="shared" si="104"/>
        <v>#NAME?</v>
      </c>
      <c r="H1095" s="351" t="e">
        <f t="shared" si="105"/>
        <v>#NAME?</v>
      </c>
      <c r="I1095" s="355" t="s">
        <v>292</v>
      </c>
      <c r="J1095" s="355" t="s">
        <v>139</v>
      </c>
      <c r="K1095" s="335" t="s">
        <v>697</v>
      </c>
      <c r="L1095" s="390"/>
    </row>
    <row r="1096" spans="1:12">
      <c r="A1096" s="386">
        <v>2022</v>
      </c>
      <c r="B1096" s="386" t="s">
        <v>20</v>
      </c>
      <c r="C1096" s="391" t="s">
        <v>73</v>
      </c>
      <c r="D1096" s="355" t="s">
        <v>77</v>
      </c>
      <c r="E1096" s="388">
        <v>1581.619958</v>
      </c>
      <c r="F1096" s="389">
        <v>4502.5</v>
      </c>
      <c r="G1096" s="355" t="e">
        <f t="shared" si="104"/>
        <v>#NAME?</v>
      </c>
      <c r="H1096" s="351" t="e">
        <f t="shared" si="105"/>
        <v>#NAME?</v>
      </c>
      <c r="I1096" s="355" t="s">
        <v>292</v>
      </c>
      <c r="J1096" s="355" t="s">
        <v>149</v>
      </c>
      <c r="K1096" s="335" t="s">
        <v>698</v>
      </c>
      <c r="L1096" s="390"/>
    </row>
    <row r="1097" spans="1:12">
      <c r="A1097" s="386">
        <v>2022</v>
      </c>
      <c r="B1097" s="386" t="s">
        <v>20</v>
      </c>
      <c r="C1097" s="392" t="s">
        <v>75</v>
      </c>
      <c r="D1097" s="355" t="s">
        <v>77</v>
      </c>
      <c r="E1097" s="388">
        <v>1235.559497</v>
      </c>
      <c r="F1097" s="389">
        <v>3397.17</v>
      </c>
      <c r="G1097" s="355" t="e">
        <f t="shared" si="104"/>
        <v>#NAME?</v>
      </c>
      <c r="H1097" s="351" t="e">
        <f t="shared" si="105"/>
        <v>#NAME?</v>
      </c>
      <c r="I1097" s="355" t="s">
        <v>292</v>
      </c>
      <c r="J1097" s="355" t="s">
        <v>154</v>
      </c>
      <c r="K1097" s="335" t="s">
        <v>699</v>
      </c>
      <c r="L1097" s="390"/>
    </row>
    <row r="1098" spans="1:12">
      <c r="A1098" s="386">
        <v>2022</v>
      </c>
      <c r="B1098" s="386" t="s">
        <v>20</v>
      </c>
      <c r="C1098" s="392" t="s">
        <v>74</v>
      </c>
      <c r="D1098" s="355" t="s">
        <v>77</v>
      </c>
      <c r="E1098" s="388">
        <v>1521.9230480000001</v>
      </c>
      <c r="F1098" s="389">
        <v>4288.92</v>
      </c>
      <c r="G1098" s="355" t="e">
        <f t="shared" si="104"/>
        <v>#NAME?</v>
      </c>
      <c r="H1098" s="351" t="e">
        <f t="shared" si="105"/>
        <v>#NAME?</v>
      </c>
      <c r="I1098" s="355" t="s">
        <v>292</v>
      </c>
      <c r="J1098" s="355" t="s">
        <v>156</v>
      </c>
      <c r="K1098" s="335" t="s">
        <v>700</v>
      </c>
      <c r="L1098" s="390"/>
    </row>
    <row r="1099" spans="1:12">
      <c r="A1099" s="386">
        <v>2022</v>
      </c>
      <c r="B1099" s="386" t="s">
        <v>20</v>
      </c>
      <c r="C1099" s="393" t="s">
        <v>76</v>
      </c>
      <c r="D1099" s="355" t="s">
        <v>77</v>
      </c>
      <c r="E1099" s="388">
        <v>2873.648639</v>
      </c>
      <c r="F1099" s="389">
        <v>7055.369999999999</v>
      </c>
      <c r="G1099" s="355" t="e">
        <f t="shared" si="104"/>
        <v>#NAME?</v>
      </c>
      <c r="H1099" s="351" t="e">
        <f t="shared" si="105"/>
        <v>#NAME?</v>
      </c>
      <c r="I1099" s="355" t="s">
        <v>292</v>
      </c>
      <c r="J1099" s="355" t="s">
        <v>158</v>
      </c>
      <c r="K1099" s="335" t="s">
        <v>701</v>
      </c>
      <c r="L1099" s="390"/>
    </row>
    <row r="1100" spans="1:12">
      <c r="A1100" s="386">
        <v>2022</v>
      </c>
      <c r="B1100" s="386" t="s">
        <v>20</v>
      </c>
      <c r="C1100" s="393" t="s">
        <v>84</v>
      </c>
      <c r="D1100" s="355" t="s">
        <v>77</v>
      </c>
      <c r="E1100" s="388">
        <v>687.30184099999997</v>
      </c>
      <c r="F1100" s="389">
        <v>1759.52</v>
      </c>
      <c r="G1100" s="355" t="e">
        <f t="shared" si="104"/>
        <v>#NAME?</v>
      </c>
      <c r="H1100" s="351" t="e">
        <f t="shared" si="105"/>
        <v>#NAME?</v>
      </c>
      <c r="I1100" s="355" t="s">
        <v>292</v>
      </c>
      <c r="J1100" s="355" t="s">
        <v>84</v>
      </c>
      <c r="K1100" s="335" t="s">
        <v>702</v>
      </c>
      <c r="L1100" s="390"/>
    </row>
    <row r="1101" spans="1:12">
      <c r="A1101" s="386">
        <v>2022</v>
      </c>
      <c r="B1101" s="386" t="s">
        <v>20</v>
      </c>
      <c r="C1101" s="393" t="s">
        <v>85</v>
      </c>
      <c r="D1101" s="355" t="s">
        <v>129</v>
      </c>
      <c r="E1101" s="388">
        <v>2956.3071730000001</v>
      </c>
      <c r="F1101" s="389">
        <v>7845.84</v>
      </c>
      <c r="G1101" s="355" t="e">
        <f t="shared" si="104"/>
        <v>#NAME?</v>
      </c>
      <c r="H1101" s="351" t="e">
        <f t="shared" si="105"/>
        <v>#NAME?</v>
      </c>
      <c r="I1101" s="355" t="s">
        <v>292</v>
      </c>
      <c r="J1101" s="355" t="s">
        <v>85</v>
      </c>
      <c r="K1101" s="335" t="s">
        <v>703</v>
      </c>
      <c r="L1101" s="390"/>
    </row>
    <row r="1102" spans="1:12" ht="15" thickBot="1">
      <c r="A1102" s="386">
        <v>2022</v>
      </c>
      <c r="B1102" s="386" t="s">
        <v>20</v>
      </c>
      <c r="C1102" s="394" t="s">
        <v>88</v>
      </c>
      <c r="D1102" s="355" t="s">
        <v>77</v>
      </c>
      <c r="E1102" s="388">
        <v>957.49007600000004</v>
      </c>
      <c r="F1102" s="389">
        <v>2695.3</v>
      </c>
      <c r="G1102" s="355" t="e">
        <f t="shared" si="104"/>
        <v>#NAME?</v>
      </c>
      <c r="H1102" s="351" t="e">
        <f t="shared" si="105"/>
        <v>#NAME?</v>
      </c>
      <c r="I1102" s="355" t="s">
        <v>292</v>
      </c>
      <c r="J1102" s="355" t="s">
        <v>88</v>
      </c>
      <c r="K1102" s="335" t="s">
        <v>704</v>
      </c>
      <c r="L1102" s="390"/>
    </row>
    <row r="1103" spans="1:12">
      <c r="A1103" s="386">
        <v>2022</v>
      </c>
      <c r="B1103" s="386" t="s">
        <v>20</v>
      </c>
      <c r="C1103" s="393" t="s">
        <v>86</v>
      </c>
      <c r="D1103" s="355" t="s">
        <v>77</v>
      </c>
      <c r="E1103" s="388">
        <v>1193.151153</v>
      </c>
      <c r="F1103" s="389">
        <v>3318.3490000000006</v>
      </c>
      <c r="G1103" s="355" t="e">
        <f t="shared" si="104"/>
        <v>#NAME?</v>
      </c>
      <c r="H1103" s="351" t="e">
        <f t="shared" si="105"/>
        <v>#NAME?</v>
      </c>
      <c r="I1103" s="355" t="s">
        <v>292</v>
      </c>
      <c r="J1103" s="355" t="s">
        <v>560</v>
      </c>
      <c r="K1103" s="335" t="s">
        <v>705</v>
      </c>
      <c r="L1103" s="390"/>
    </row>
    <row r="1104" spans="1:12">
      <c r="A1104" s="386">
        <v>2022</v>
      </c>
      <c r="B1104" s="386" t="s">
        <v>20</v>
      </c>
      <c r="C1104" s="395" t="s">
        <v>489</v>
      </c>
      <c r="D1104" s="355" t="s">
        <v>77</v>
      </c>
      <c r="E1104" s="388">
        <v>2274.693088</v>
      </c>
      <c r="F1104" s="389">
        <v>7066.6</v>
      </c>
      <c r="G1104" s="355" t="e">
        <f t="shared" si="104"/>
        <v>#NAME?</v>
      </c>
      <c r="H1104" s="351" t="e">
        <f t="shared" si="105"/>
        <v>#NAME?</v>
      </c>
      <c r="I1104" s="355" t="s">
        <v>292</v>
      </c>
      <c r="J1104" s="355" t="s">
        <v>491</v>
      </c>
      <c r="K1104" s="335" t="s">
        <v>706</v>
      </c>
      <c r="L1104" s="390"/>
    </row>
    <row r="1105" spans="1:12">
      <c r="A1105" s="386">
        <v>2022</v>
      </c>
      <c r="B1105" s="386" t="s">
        <v>20</v>
      </c>
      <c r="C1105" s="396" t="s">
        <v>496</v>
      </c>
      <c r="D1105" s="355" t="s">
        <v>77</v>
      </c>
      <c r="E1105" s="388">
        <v>1524.3889119999999</v>
      </c>
      <c r="F1105" s="389">
        <v>3951.7</v>
      </c>
      <c r="G1105" s="355" t="e">
        <f t="shared" si="104"/>
        <v>#NAME?</v>
      </c>
      <c r="H1105" s="351" t="e">
        <f t="shared" si="105"/>
        <v>#NAME?</v>
      </c>
      <c r="I1105" s="355" t="s">
        <v>292</v>
      </c>
      <c r="J1105" s="355" t="s">
        <v>498</v>
      </c>
      <c r="K1105" s="335" t="s">
        <v>707</v>
      </c>
      <c r="L1105" s="390"/>
    </row>
    <row r="1106" spans="1:12">
      <c r="A1106" s="386">
        <v>2022</v>
      </c>
      <c r="B1106" s="386" t="s">
        <v>20</v>
      </c>
      <c r="C1106" s="397" t="s">
        <v>488</v>
      </c>
      <c r="D1106" s="355" t="s">
        <v>77</v>
      </c>
      <c r="E1106" s="388">
        <v>229.07745199999999</v>
      </c>
      <c r="F1106" s="389">
        <v>750.74</v>
      </c>
      <c r="G1106" s="355" t="e">
        <f t="shared" si="104"/>
        <v>#NAME?</v>
      </c>
      <c r="H1106" s="351" t="e">
        <f t="shared" si="105"/>
        <v>#NAME?</v>
      </c>
      <c r="I1106" s="355" t="s">
        <v>292</v>
      </c>
      <c r="J1106" s="355" t="s">
        <v>493</v>
      </c>
      <c r="K1106" s="335" t="s">
        <v>708</v>
      </c>
      <c r="L1106" s="390"/>
    </row>
    <row r="1107" spans="1:12" s="361" customFormat="1">
      <c r="A1107" s="386">
        <v>2022</v>
      </c>
      <c r="B1107" s="386" t="s">
        <v>20</v>
      </c>
      <c r="C1107" s="387" t="s">
        <v>571</v>
      </c>
      <c r="D1107" s="355" t="s">
        <v>77</v>
      </c>
      <c r="E1107" s="388">
        <v>1547.720881</v>
      </c>
      <c r="F1107" s="389">
        <v>4602.7</v>
      </c>
      <c r="G1107" s="355" t="e">
        <f t="shared" ref="G1107:G1124" si="109">VLOOKUP(C1107,Trans_Source,3,FALSE)</f>
        <v>#NAME?</v>
      </c>
      <c r="H1107" s="351" t="e">
        <f t="shared" ref="H1107:H1168" si="110">CONCATENATE(A1107,B1107,G1107)</f>
        <v>#NAME?</v>
      </c>
      <c r="I1107" s="355" t="s">
        <v>292</v>
      </c>
      <c r="J1107" s="355" t="s">
        <v>571</v>
      </c>
      <c r="K1107" s="335" t="s">
        <v>709</v>
      </c>
      <c r="L1107" s="390"/>
    </row>
    <row r="1108" spans="1:12" s="361" customFormat="1">
      <c r="A1108" s="386">
        <v>2022</v>
      </c>
      <c r="B1108" s="386" t="s">
        <v>20</v>
      </c>
      <c r="C1108" s="387" t="s">
        <v>606</v>
      </c>
      <c r="D1108" s="355" t="s">
        <v>129</v>
      </c>
      <c r="E1108" s="388">
        <v>2000.4647237500001</v>
      </c>
      <c r="F1108" s="389">
        <v>5119.3</v>
      </c>
      <c r="G1108" s="355" t="e">
        <f t="shared" si="109"/>
        <v>#NAME?</v>
      </c>
      <c r="H1108" s="351" t="e">
        <f t="shared" si="110"/>
        <v>#NAME?</v>
      </c>
      <c r="I1108" s="355" t="s">
        <v>292</v>
      </c>
      <c r="J1108" s="355" t="s">
        <v>608</v>
      </c>
      <c r="K1108" s="335" t="s">
        <v>710</v>
      </c>
      <c r="L1108" s="390"/>
    </row>
    <row r="1109" spans="1:12" s="361" customFormat="1">
      <c r="A1109" s="386">
        <v>2022</v>
      </c>
      <c r="B1109" s="386" t="s">
        <v>20</v>
      </c>
      <c r="C1109" s="387" t="s">
        <v>513</v>
      </c>
      <c r="D1109" s="355" t="s">
        <v>129</v>
      </c>
      <c r="E1109" s="388">
        <v>1797.1843570000001</v>
      </c>
      <c r="F1109" s="389">
        <v>4266.6509999999998</v>
      </c>
      <c r="G1109" s="355" t="e">
        <f t="shared" si="109"/>
        <v>#NAME?</v>
      </c>
      <c r="H1109" s="351" t="e">
        <f t="shared" si="110"/>
        <v>#NAME?</v>
      </c>
      <c r="I1109" s="355" t="s">
        <v>292</v>
      </c>
      <c r="J1109" s="355" t="s">
        <v>514</v>
      </c>
      <c r="K1109" s="335" t="s">
        <v>711</v>
      </c>
      <c r="L1109" s="390"/>
    </row>
    <row r="1110" spans="1:12" s="361" customFormat="1">
      <c r="A1110" s="386">
        <v>2022</v>
      </c>
      <c r="B1110" s="386" t="s">
        <v>20</v>
      </c>
      <c r="C1110" s="387" t="s">
        <v>640</v>
      </c>
      <c r="D1110" s="355" t="s">
        <v>77</v>
      </c>
      <c r="E1110" s="388">
        <v>1209.671231</v>
      </c>
      <c r="F1110" s="389">
        <v>3544.87</v>
      </c>
      <c r="G1110" s="355" t="e">
        <f t="shared" si="109"/>
        <v>#NAME?</v>
      </c>
      <c r="H1110" s="351" t="e">
        <f t="shared" si="110"/>
        <v>#NAME?</v>
      </c>
      <c r="I1110" s="355" t="s">
        <v>292</v>
      </c>
      <c r="J1110" s="355" t="s">
        <v>632</v>
      </c>
      <c r="K1110" s="335" t="s">
        <v>712</v>
      </c>
      <c r="L1110" s="390"/>
    </row>
    <row r="1111" spans="1:12" s="361" customFormat="1">
      <c r="A1111" s="386">
        <v>2022</v>
      </c>
      <c r="B1111" s="386" t="s">
        <v>20</v>
      </c>
      <c r="C1111" s="387" t="s">
        <v>519</v>
      </c>
      <c r="D1111" s="355" t="s">
        <v>119</v>
      </c>
      <c r="E1111" s="388">
        <v>13647.045319999999</v>
      </c>
      <c r="F1111" s="389">
        <v>40425.949999999997</v>
      </c>
      <c r="G1111" s="355" t="e">
        <f t="shared" si="109"/>
        <v>#NAME?</v>
      </c>
      <c r="H1111" s="351" t="e">
        <f t="shared" si="110"/>
        <v>#NAME?</v>
      </c>
      <c r="I1111" s="355" t="s">
        <v>292</v>
      </c>
      <c r="J1111" s="355" t="s">
        <v>519</v>
      </c>
      <c r="K1111" s="335" t="s">
        <v>713</v>
      </c>
      <c r="L1111" s="390"/>
    </row>
    <row r="1112" spans="1:12" s="361" customFormat="1">
      <c r="A1112" s="386">
        <v>2022</v>
      </c>
      <c r="B1112" s="386" t="s">
        <v>20</v>
      </c>
      <c r="C1112" s="387" t="s">
        <v>648</v>
      </c>
      <c r="D1112" s="355" t="s">
        <v>77</v>
      </c>
      <c r="E1112" s="388">
        <v>1704.3101959999999</v>
      </c>
      <c r="F1112" s="389">
        <v>5647.15</v>
      </c>
      <c r="G1112" s="355" t="e">
        <f t="shared" si="109"/>
        <v>#NAME?</v>
      </c>
      <c r="H1112" s="351" t="e">
        <f t="shared" si="110"/>
        <v>#NAME?</v>
      </c>
      <c r="I1112" s="355" t="s">
        <v>292</v>
      </c>
      <c r="J1112" s="355" t="s">
        <v>645</v>
      </c>
      <c r="K1112" s="335" t="s">
        <v>714</v>
      </c>
      <c r="L1112" s="390"/>
    </row>
    <row r="1113" spans="1:12" s="361" customFormat="1">
      <c r="A1113" s="386">
        <v>2022</v>
      </c>
      <c r="B1113" s="386" t="s">
        <v>20</v>
      </c>
      <c r="C1113" s="387" t="s">
        <v>656</v>
      </c>
      <c r="D1113" s="355" t="s">
        <v>77</v>
      </c>
      <c r="E1113" s="388">
        <v>6836.8140599999997</v>
      </c>
      <c r="F1113" s="389">
        <v>14498.15</v>
      </c>
      <c r="G1113" s="355" t="e">
        <f t="shared" si="109"/>
        <v>#NAME?</v>
      </c>
      <c r="H1113" s="351" t="e">
        <f t="shared" si="110"/>
        <v>#NAME?</v>
      </c>
      <c r="I1113" s="355" t="s">
        <v>292</v>
      </c>
      <c r="J1113" s="355" t="s">
        <v>637</v>
      </c>
      <c r="K1113" s="335" t="s">
        <v>715</v>
      </c>
      <c r="L1113" s="390"/>
    </row>
    <row r="1114" spans="1:12" s="361" customFormat="1">
      <c r="A1114" s="386">
        <v>2022</v>
      </c>
      <c r="B1114" s="386" t="s">
        <v>20</v>
      </c>
      <c r="C1114" s="387" t="s">
        <v>654</v>
      </c>
      <c r="D1114" s="355" t="s">
        <v>77</v>
      </c>
      <c r="E1114" s="388">
        <v>1250.9625349999999</v>
      </c>
      <c r="F1114" s="389">
        <v>3429.64</v>
      </c>
      <c r="G1114" s="355" t="e">
        <f t="shared" si="109"/>
        <v>#NAME?</v>
      </c>
      <c r="H1114" s="351" t="e">
        <f t="shared" si="110"/>
        <v>#NAME?</v>
      </c>
      <c r="I1114" s="355" t="s">
        <v>292</v>
      </c>
      <c r="J1114" s="355" t="s">
        <v>635</v>
      </c>
      <c r="K1114" s="335" t="s">
        <v>716</v>
      </c>
      <c r="L1114" s="390"/>
    </row>
    <row r="1115" spans="1:12" s="361" customFormat="1">
      <c r="A1115" s="386">
        <v>2022</v>
      </c>
      <c r="B1115" s="386" t="s">
        <v>20</v>
      </c>
      <c r="C1115" s="387" t="s">
        <v>63</v>
      </c>
      <c r="D1115" s="355" t="s">
        <v>110</v>
      </c>
      <c r="E1115" s="388">
        <v>0</v>
      </c>
      <c r="F1115" s="389">
        <v>6330.7000000000462</v>
      </c>
      <c r="G1115" s="355" t="e">
        <f t="shared" si="109"/>
        <v>#NAME?</v>
      </c>
      <c r="H1115" s="351" t="e">
        <f t="shared" si="110"/>
        <v>#NAME?</v>
      </c>
      <c r="I1115" s="355" t="s">
        <v>292</v>
      </c>
      <c r="J1115" s="355" t="s">
        <v>115</v>
      </c>
      <c r="K1115" s="335" t="s">
        <v>717</v>
      </c>
      <c r="L1115" s="390"/>
    </row>
    <row r="1116" spans="1:12" s="361" customFormat="1">
      <c r="A1116" s="386">
        <v>2022</v>
      </c>
      <c r="B1116" s="386" t="s">
        <v>20</v>
      </c>
      <c r="C1116" s="387" t="s">
        <v>62</v>
      </c>
      <c r="D1116" s="355" t="s">
        <v>110</v>
      </c>
      <c r="E1116" s="388">
        <v>5920.6285340000004</v>
      </c>
      <c r="F1116" s="389">
        <v>4663.8599999999997</v>
      </c>
      <c r="G1116" s="355" t="e">
        <f t="shared" si="109"/>
        <v>#NAME?</v>
      </c>
      <c r="H1116" s="351" t="e">
        <f t="shared" si="110"/>
        <v>#NAME?</v>
      </c>
      <c r="I1116" s="355" t="s">
        <v>292</v>
      </c>
      <c r="J1116" s="355" t="s">
        <v>112</v>
      </c>
      <c r="K1116" s="335" t="s">
        <v>718</v>
      </c>
      <c r="L1116" s="390"/>
    </row>
    <row r="1117" spans="1:12" s="361" customFormat="1">
      <c r="A1117" s="386">
        <v>2022</v>
      </c>
      <c r="B1117" s="386" t="s">
        <v>20</v>
      </c>
      <c r="C1117" s="387" t="s">
        <v>15</v>
      </c>
      <c r="D1117" s="355" t="s">
        <v>78</v>
      </c>
      <c r="E1117" s="388">
        <v>711.06195200000002</v>
      </c>
      <c r="F1117" s="389">
        <v>1981.2</v>
      </c>
      <c r="G1117" s="355" t="e">
        <f t="shared" si="109"/>
        <v>#NAME?</v>
      </c>
      <c r="H1117" s="351" t="e">
        <f t="shared" si="110"/>
        <v>#NAME?</v>
      </c>
      <c r="I1117" s="355" t="s">
        <v>292</v>
      </c>
      <c r="J1117" s="355" t="s">
        <v>142</v>
      </c>
      <c r="K1117" s="335" t="s">
        <v>719</v>
      </c>
      <c r="L1117" s="390"/>
    </row>
    <row r="1118" spans="1:12" s="361" customFormat="1">
      <c r="A1118" s="386">
        <v>2022</v>
      </c>
      <c r="B1118" s="386" t="s">
        <v>20</v>
      </c>
      <c r="C1118" s="387" t="s">
        <v>79</v>
      </c>
      <c r="D1118" s="355" t="s">
        <v>78</v>
      </c>
      <c r="E1118" s="388">
        <v>465.95089899999999</v>
      </c>
      <c r="F1118" s="389">
        <v>1510.857</v>
      </c>
      <c r="G1118" s="355" t="e">
        <f t="shared" si="109"/>
        <v>#NAME?</v>
      </c>
      <c r="H1118" s="351" t="e">
        <f t="shared" si="110"/>
        <v>#NAME?</v>
      </c>
      <c r="I1118" s="355" t="s">
        <v>292</v>
      </c>
      <c r="J1118" s="355" t="s">
        <v>44</v>
      </c>
      <c r="K1118" s="335" t="s">
        <v>720</v>
      </c>
      <c r="L1118" s="390"/>
    </row>
    <row r="1119" spans="1:12" s="361" customFormat="1">
      <c r="A1119" s="386">
        <v>2022</v>
      </c>
      <c r="B1119" s="386" t="s">
        <v>20</v>
      </c>
      <c r="C1119" s="387" t="s">
        <v>56</v>
      </c>
      <c r="D1119" s="355" t="s">
        <v>92</v>
      </c>
      <c r="E1119" s="388">
        <v>17654.373186000001</v>
      </c>
      <c r="F1119" s="389">
        <v>395201</v>
      </c>
      <c r="G1119" s="355" t="e">
        <f t="shared" si="109"/>
        <v>#NAME?</v>
      </c>
      <c r="H1119" s="351" t="e">
        <f t="shared" si="110"/>
        <v>#NAME?</v>
      </c>
      <c r="I1119" s="355" t="s">
        <v>292</v>
      </c>
      <c r="J1119" s="355" t="s">
        <v>94</v>
      </c>
      <c r="K1119" s="335" t="s">
        <v>721</v>
      </c>
      <c r="L1119" s="390"/>
    </row>
    <row r="1120" spans="1:12" s="361" customFormat="1">
      <c r="A1120" s="386">
        <v>2022</v>
      </c>
      <c r="B1120" s="386" t="s">
        <v>20</v>
      </c>
      <c r="C1120" s="387" t="s">
        <v>57</v>
      </c>
      <c r="D1120" s="355" t="s">
        <v>92</v>
      </c>
      <c r="E1120" s="388">
        <v>112917.486181</v>
      </c>
      <c r="F1120" s="389">
        <v>407960.51299999998</v>
      </c>
      <c r="G1120" s="355" t="e">
        <f t="shared" si="109"/>
        <v>#NAME?</v>
      </c>
      <c r="H1120" s="351" t="e">
        <f t="shared" si="110"/>
        <v>#NAME?</v>
      </c>
      <c r="I1120" s="355" t="s">
        <v>292</v>
      </c>
      <c r="J1120" s="355" t="s">
        <v>97</v>
      </c>
      <c r="K1120" s="335" t="s">
        <v>722</v>
      </c>
      <c r="L1120" s="390"/>
    </row>
    <row r="1121" spans="1:12" s="361" customFormat="1">
      <c r="A1121" s="386">
        <v>2022</v>
      </c>
      <c r="B1121" s="386" t="s">
        <v>20</v>
      </c>
      <c r="C1121" s="387" t="s">
        <v>87</v>
      </c>
      <c r="D1121" s="355" t="s">
        <v>92</v>
      </c>
      <c r="E1121" s="388">
        <v>41822.546763999999</v>
      </c>
      <c r="F1121" s="389">
        <v>282970</v>
      </c>
      <c r="G1121" s="355" t="e">
        <f t="shared" si="109"/>
        <v>#NAME?</v>
      </c>
      <c r="H1121" s="351" t="e">
        <f t="shared" si="110"/>
        <v>#NAME?</v>
      </c>
      <c r="I1121" s="355" t="s">
        <v>292</v>
      </c>
      <c r="J1121" s="355" t="s">
        <v>161</v>
      </c>
      <c r="K1121" s="335" t="s">
        <v>723</v>
      </c>
      <c r="L1121" s="390"/>
    </row>
    <row r="1122" spans="1:12" s="361" customFormat="1">
      <c r="A1122" s="386">
        <v>2022</v>
      </c>
      <c r="B1122" s="386" t="s">
        <v>20</v>
      </c>
      <c r="C1122" s="387" t="s">
        <v>511</v>
      </c>
      <c r="D1122" s="355" t="s">
        <v>92</v>
      </c>
      <c r="E1122" s="388">
        <v>622.61916840000151</v>
      </c>
      <c r="F1122" s="389">
        <v>1702.1829999999998</v>
      </c>
      <c r="G1122" s="355" t="e">
        <f t="shared" si="109"/>
        <v>#NAME?</v>
      </c>
      <c r="H1122" s="351" t="e">
        <f t="shared" si="110"/>
        <v>#NAME?</v>
      </c>
      <c r="I1122" s="355" t="s">
        <v>292</v>
      </c>
      <c r="J1122" s="355" t="s">
        <v>546</v>
      </c>
      <c r="K1122" s="335" t="s">
        <v>724</v>
      </c>
      <c r="L1122" s="390"/>
    </row>
    <row r="1123" spans="1:12" s="361" customFormat="1">
      <c r="A1123" s="386">
        <v>2022</v>
      </c>
      <c r="B1123" s="386" t="s">
        <v>20</v>
      </c>
      <c r="C1123" s="387" t="s">
        <v>634</v>
      </c>
      <c r="D1123" s="355" t="s">
        <v>92</v>
      </c>
      <c r="E1123" s="388">
        <v>140.38528500000001</v>
      </c>
      <c r="F1123" s="389"/>
      <c r="G1123" s="355" t="e">
        <f t="shared" si="109"/>
        <v>#NAME?</v>
      </c>
      <c r="H1123" s="351" t="e">
        <f t="shared" si="110"/>
        <v>#NAME?</v>
      </c>
      <c r="I1123" s="355" t="s">
        <v>292</v>
      </c>
      <c r="J1123" s="355" t="s">
        <v>727</v>
      </c>
      <c r="K1123" s="335" t="s">
        <v>725</v>
      </c>
      <c r="L1123" s="390"/>
    </row>
    <row r="1124" spans="1:12" s="361" customFormat="1">
      <c r="A1124" s="386">
        <v>2022</v>
      </c>
      <c r="B1124" s="386" t="s">
        <v>20</v>
      </c>
      <c r="C1124" s="387" t="s">
        <v>726</v>
      </c>
      <c r="D1124" s="355" t="s">
        <v>110</v>
      </c>
      <c r="E1124" s="388">
        <v>4051.4413504626946</v>
      </c>
      <c r="F1124" s="389"/>
      <c r="G1124" s="355" t="e">
        <f t="shared" si="109"/>
        <v>#NAME?</v>
      </c>
      <c r="H1124" s="351" t="e">
        <f t="shared" si="110"/>
        <v>#NAME?</v>
      </c>
      <c r="I1124" s="355" t="s">
        <v>292</v>
      </c>
      <c r="J1124" s="355" t="s">
        <v>115</v>
      </c>
      <c r="K1124" s="335" t="s">
        <v>717</v>
      </c>
      <c r="L1124" s="390"/>
    </row>
    <row r="1125" spans="1:12" s="361" customFormat="1">
      <c r="A1125" s="386">
        <v>2022</v>
      </c>
      <c r="B1125" s="386" t="s">
        <v>19</v>
      </c>
      <c r="C1125" s="361" t="s">
        <v>58</v>
      </c>
      <c r="D1125" s="355" t="e">
        <f t="shared" ref="D1125:D1168" si="111">VLOOKUP($C1125,Trans_Source,2,FALSE)</f>
        <v>#NAME?</v>
      </c>
      <c r="E1125" s="361">
        <v>2815.9858850000001</v>
      </c>
      <c r="F1125" s="361">
        <v>14105.998</v>
      </c>
      <c r="G1125" s="355" t="e">
        <f t="shared" ref="G1125:G1168" si="112">VLOOKUP(C1125,Trans_Source,3,FALSE)</f>
        <v>#NAME?</v>
      </c>
      <c r="H1125" s="351" t="e">
        <f t="shared" si="110"/>
        <v>#NAME?</v>
      </c>
      <c r="I1125" s="355" t="s">
        <v>292</v>
      </c>
      <c r="J1125" s="355" t="e">
        <f t="shared" ref="J1125:J1168" si="113">VLOOKUP($C1125,Trans_Source,4,FALSE)</f>
        <v>#NAME?</v>
      </c>
      <c r="K1125" s="335" t="e">
        <f t="shared" ref="K1125:K1168" si="114">RIGHT(G1125,2)</f>
        <v>#NAME?</v>
      </c>
    </row>
    <row r="1126" spans="1:12" s="361" customFormat="1">
      <c r="A1126" s="386">
        <v>2022</v>
      </c>
      <c r="B1126" s="386" t="s">
        <v>19</v>
      </c>
      <c r="C1126" s="361" t="s">
        <v>59</v>
      </c>
      <c r="D1126" s="355" t="e">
        <f t="shared" si="111"/>
        <v>#NAME?</v>
      </c>
      <c r="E1126" s="361">
        <v>113.075119</v>
      </c>
      <c r="F1126" s="361">
        <v>1293.501</v>
      </c>
      <c r="G1126" s="355" t="e">
        <f t="shared" si="112"/>
        <v>#NAME?</v>
      </c>
      <c r="H1126" s="351" t="e">
        <f t="shared" si="110"/>
        <v>#NAME?</v>
      </c>
      <c r="I1126" s="355" t="s">
        <v>292</v>
      </c>
      <c r="J1126" s="355" t="e">
        <f t="shared" si="113"/>
        <v>#NAME?</v>
      </c>
      <c r="K1126" s="335" t="e">
        <f t="shared" si="114"/>
        <v>#NAME?</v>
      </c>
    </row>
    <row r="1127" spans="1:12" s="361" customFormat="1">
      <c r="A1127" s="386">
        <v>2022</v>
      </c>
      <c r="B1127" s="386" t="s">
        <v>19</v>
      </c>
      <c r="C1127" s="361" t="s">
        <v>65</v>
      </c>
      <c r="D1127" s="355" t="e">
        <f t="shared" si="111"/>
        <v>#NAME?</v>
      </c>
      <c r="E1127" s="361">
        <v>16233.160124</v>
      </c>
      <c r="F1127" s="361">
        <v>49199.5023</v>
      </c>
      <c r="G1127" s="355" t="e">
        <f t="shared" si="112"/>
        <v>#NAME?</v>
      </c>
      <c r="H1127" s="351" t="e">
        <f t="shared" si="110"/>
        <v>#NAME?</v>
      </c>
      <c r="I1127" s="355" t="s">
        <v>292</v>
      </c>
      <c r="J1127" s="355" t="e">
        <f t="shared" si="113"/>
        <v>#NAME?</v>
      </c>
      <c r="K1127" s="335" t="e">
        <f t="shared" si="114"/>
        <v>#NAME?</v>
      </c>
    </row>
    <row r="1128" spans="1:12" s="361" customFormat="1">
      <c r="A1128" s="386">
        <v>2022</v>
      </c>
      <c r="B1128" s="386" t="s">
        <v>19</v>
      </c>
      <c r="C1128" s="361" t="s">
        <v>66</v>
      </c>
      <c r="D1128" s="355" t="e">
        <f t="shared" si="111"/>
        <v>#NAME?</v>
      </c>
      <c r="E1128" s="361">
        <v>0</v>
      </c>
      <c r="F1128" s="361">
        <v>0</v>
      </c>
      <c r="G1128" s="355" t="e">
        <f t="shared" si="112"/>
        <v>#NAME?</v>
      </c>
      <c r="H1128" s="351" t="e">
        <f t="shared" si="110"/>
        <v>#NAME?</v>
      </c>
      <c r="I1128" s="355" t="s">
        <v>292</v>
      </c>
      <c r="J1128" s="355" t="e">
        <f t="shared" si="113"/>
        <v>#NAME?</v>
      </c>
      <c r="K1128" s="335" t="e">
        <f t="shared" si="114"/>
        <v>#NAME?</v>
      </c>
    </row>
    <row r="1129" spans="1:12" s="361" customFormat="1">
      <c r="A1129" s="386">
        <v>2022</v>
      </c>
      <c r="B1129" s="386" t="s">
        <v>19</v>
      </c>
      <c r="C1129" s="361" t="s">
        <v>61</v>
      </c>
      <c r="D1129" s="355" t="e">
        <f t="shared" si="111"/>
        <v>#NAME?</v>
      </c>
      <c r="E1129" s="361">
        <v>4964.9036550000001</v>
      </c>
      <c r="F1129" s="361">
        <v>20727.63</v>
      </c>
      <c r="G1129" s="355" t="e">
        <f t="shared" si="112"/>
        <v>#NAME?</v>
      </c>
      <c r="H1129" s="351" t="e">
        <f t="shared" si="110"/>
        <v>#NAME?</v>
      </c>
      <c r="I1129" s="355" t="s">
        <v>292</v>
      </c>
      <c r="J1129" s="355" t="e">
        <f t="shared" si="113"/>
        <v>#NAME?</v>
      </c>
      <c r="K1129" s="335" t="e">
        <f t="shared" si="114"/>
        <v>#NAME?</v>
      </c>
    </row>
    <row r="1130" spans="1:12" s="361" customFormat="1">
      <c r="A1130" s="386">
        <v>2022</v>
      </c>
      <c r="B1130" s="386" t="s">
        <v>19</v>
      </c>
      <c r="C1130" s="361" t="s">
        <v>60</v>
      </c>
      <c r="D1130" s="355" t="e">
        <f t="shared" si="111"/>
        <v>#NAME?</v>
      </c>
      <c r="E1130" s="361">
        <v>5807.6272989999998</v>
      </c>
      <c r="F1130" s="361">
        <v>16011.83</v>
      </c>
      <c r="G1130" s="355" t="e">
        <f t="shared" si="112"/>
        <v>#NAME?</v>
      </c>
      <c r="H1130" s="351" t="e">
        <f t="shared" si="110"/>
        <v>#NAME?</v>
      </c>
      <c r="I1130" s="355" t="s">
        <v>292</v>
      </c>
      <c r="J1130" s="355" t="e">
        <f t="shared" si="113"/>
        <v>#NAME?</v>
      </c>
      <c r="K1130" s="335" t="e">
        <f t="shared" si="114"/>
        <v>#NAME?</v>
      </c>
    </row>
    <row r="1131" spans="1:12" s="361" customFormat="1">
      <c r="A1131" s="386">
        <v>2022</v>
      </c>
      <c r="B1131" s="386" t="s">
        <v>19</v>
      </c>
      <c r="C1131" s="361" t="s">
        <v>64</v>
      </c>
      <c r="D1131" s="355" t="e">
        <f t="shared" si="111"/>
        <v>#NAME?</v>
      </c>
      <c r="E1131" s="361">
        <v>1963.993815</v>
      </c>
      <c r="F1131" s="361">
        <v>6173.01</v>
      </c>
      <c r="G1131" s="355" t="e">
        <f t="shared" si="112"/>
        <v>#NAME?</v>
      </c>
      <c r="H1131" s="351" t="e">
        <f t="shared" si="110"/>
        <v>#NAME?</v>
      </c>
      <c r="I1131" s="355" t="s">
        <v>292</v>
      </c>
      <c r="J1131" s="355" t="e">
        <f t="shared" si="113"/>
        <v>#NAME?</v>
      </c>
      <c r="K1131" s="335" t="e">
        <f t="shared" si="114"/>
        <v>#NAME?</v>
      </c>
    </row>
    <row r="1132" spans="1:12" s="361" customFormat="1">
      <c r="A1132" s="386">
        <v>2022</v>
      </c>
      <c r="B1132" s="386" t="s">
        <v>19</v>
      </c>
      <c r="C1132" s="361" t="s">
        <v>67</v>
      </c>
      <c r="D1132" s="355" t="e">
        <f t="shared" si="111"/>
        <v>#NAME?</v>
      </c>
      <c r="E1132" s="361">
        <v>5259.485756</v>
      </c>
      <c r="F1132" s="361">
        <v>14691.9</v>
      </c>
      <c r="G1132" s="355" t="e">
        <f t="shared" si="112"/>
        <v>#NAME?</v>
      </c>
      <c r="H1132" s="351" t="e">
        <f t="shared" si="110"/>
        <v>#NAME?</v>
      </c>
      <c r="I1132" s="355" t="s">
        <v>292</v>
      </c>
      <c r="J1132" s="355" t="e">
        <f t="shared" si="113"/>
        <v>#NAME?</v>
      </c>
      <c r="K1132" s="335" t="e">
        <f t="shared" si="114"/>
        <v>#NAME?</v>
      </c>
    </row>
    <row r="1133" spans="1:12" s="361" customFormat="1">
      <c r="A1133" s="386">
        <v>2022</v>
      </c>
      <c r="B1133" s="386" t="s">
        <v>19</v>
      </c>
      <c r="C1133" s="361" t="s">
        <v>68</v>
      </c>
      <c r="D1133" s="355" t="e">
        <f t="shared" si="111"/>
        <v>#NAME?</v>
      </c>
      <c r="E1133" s="361">
        <v>3912.0851750000002</v>
      </c>
      <c r="F1133" s="361">
        <v>11440</v>
      </c>
      <c r="G1133" s="355" t="e">
        <f t="shared" si="112"/>
        <v>#NAME?</v>
      </c>
      <c r="H1133" s="351" t="e">
        <f t="shared" si="110"/>
        <v>#NAME?</v>
      </c>
      <c r="I1133" s="355" t="s">
        <v>292</v>
      </c>
      <c r="J1133" s="355" t="e">
        <f t="shared" si="113"/>
        <v>#NAME?</v>
      </c>
      <c r="K1133" s="335" t="e">
        <f t="shared" si="114"/>
        <v>#NAME?</v>
      </c>
    </row>
    <row r="1134" spans="1:12" s="361" customFormat="1">
      <c r="A1134" s="386">
        <v>2022</v>
      </c>
      <c r="B1134" s="386" t="s">
        <v>19</v>
      </c>
      <c r="C1134" s="361" t="s">
        <v>69</v>
      </c>
      <c r="D1134" s="355" t="e">
        <f t="shared" si="111"/>
        <v>#NAME?</v>
      </c>
      <c r="E1134" s="361">
        <v>1510.9894830000001</v>
      </c>
      <c r="F1134" s="361">
        <v>3909.9639999999999</v>
      </c>
      <c r="G1134" s="355" t="e">
        <f t="shared" si="112"/>
        <v>#NAME?</v>
      </c>
      <c r="H1134" s="351" t="e">
        <f t="shared" si="110"/>
        <v>#NAME?</v>
      </c>
      <c r="I1134" s="355" t="s">
        <v>292</v>
      </c>
      <c r="J1134" s="355" t="e">
        <f t="shared" si="113"/>
        <v>#NAME?</v>
      </c>
      <c r="K1134" s="335" t="e">
        <f t="shared" si="114"/>
        <v>#NAME?</v>
      </c>
    </row>
    <row r="1135" spans="1:12" s="361" customFormat="1">
      <c r="A1135" s="386">
        <v>2022</v>
      </c>
      <c r="B1135" s="386" t="s">
        <v>19</v>
      </c>
      <c r="C1135" s="361" t="s">
        <v>70</v>
      </c>
      <c r="D1135" s="355" t="e">
        <f t="shared" si="111"/>
        <v>#NAME?</v>
      </c>
      <c r="E1135" s="361">
        <v>2912.8887490000002</v>
      </c>
      <c r="F1135" s="361">
        <v>8897</v>
      </c>
      <c r="G1135" s="355" t="e">
        <f t="shared" si="112"/>
        <v>#NAME?</v>
      </c>
      <c r="H1135" s="351" t="e">
        <f t="shared" si="110"/>
        <v>#NAME?</v>
      </c>
      <c r="I1135" s="355" t="s">
        <v>292</v>
      </c>
      <c r="J1135" s="355" t="e">
        <f t="shared" si="113"/>
        <v>#NAME?</v>
      </c>
      <c r="K1135" s="335" t="e">
        <f t="shared" si="114"/>
        <v>#NAME?</v>
      </c>
    </row>
    <row r="1136" spans="1:12" s="361" customFormat="1">
      <c r="A1136" s="386">
        <v>2022</v>
      </c>
      <c r="B1136" s="386" t="s">
        <v>19</v>
      </c>
      <c r="C1136" s="361" t="s">
        <v>71</v>
      </c>
      <c r="D1136" s="355" t="e">
        <f t="shared" si="111"/>
        <v>#NAME?</v>
      </c>
      <c r="E1136" s="361">
        <v>821.00926700000002</v>
      </c>
      <c r="F1136" s="361">
        <v>2271</v>
      </c>
      <c r="G1136" s="355" t="e">
        <f t="shared" si="112"/>
        <v>#NAME?</v>
      </c>
      <c r="H1136" s="351" t="e">
        <f t="shared" si="110"/>
        <v>#NAME?</v>
      </c>
      <c r="I1136" s="355" t="s">
        <v>292</v>
      </c>
      <c r="J1136" s="355" t="e">
        <f t="shared" si="113"/>
        <v>#NAME?</v>
      </c>
      <c r="K1136" s="335" t="e">
        <f t="shared" si="114"/>
        <v>#NAME?</v>
      </c>
    </row>
    <row r="1137" spans="1:11" s="361" customFormat="1">
      <c r="A1137" s="386">
        <v>2022</v>
      </c>
      <c r="B1137" s="386" t="s">
        <v>19</v>
      </c>
      <c r="C1137" s="361" t="s">
        <v>72</v>
      </c>
      <c r="D1137" s="355" t="e">
        <f t="shared" si="111"/>
        <v>#NAME?</v>
      </c>
      <c r="E1137" s="361">
        <v>1555.7666389999999</v>
      </c>
      <c r="F1137" s="361">
        <v>3764.85</v>
      </c>
      <c r="G1137" s="355" t="e">
        <f t="shared" si="112"/>
        <v>#NAME?</v>
      </c>
      <c r="H1137" s="351" t="e">
        <f t="shared" si="110"/>
        <v>#NAME?</v>
      </c>
      <c r="I1137" s="355" t="s">
        <v>292</v>
      </c>
      <c r="J1137" s="355" t="e">
        <f t="shared" si="113"/>
        <v>#NAME?</v>
      </c>
      <c r="K1137" s="335" t="e">
        <f t="shared" si="114"/>
        <v>#NAME?</v>
      </c>
    </row>
    <row r="1138" spans="1:11" s="361" customFormat="1">
      <c r="A1138" s="386">
        <v>2022</v>
      </c>
      <c r="B1138" s="386" t="s">
        <v>19</v>
      </c>
      <c r="C1138" s="361" t="s">
        <v>73</v>
      </c>
      <c r="D1138" s="355" t="e">
        <f t="shared" si="111"/>
        <v>#NAME?</v>
      </c>
      <c r="E1138" s="361">
        <v>2140.756132</v>
      </c>
      <c r="F1138" s="361">
        <v>6026.5</v>
      </c>
      <c r="G1138" s="355" t="e">
        <f t="shared" si="112"/>
        <v>#NAME?</v>
      </c>
      <c r="H1138" s="351" t="e">
        <f t="shared" si="110"/>
        <v>#NAME?</v>
      </c>
      <c r="I1138" s="355" t="s">
        <v>292</v>
      </c>
      <c r="J1138" s="355" t="e">
        <f t="shared" si="113"/>
        <v>#NAME?</v>
      </c>
      <c r="K1138" s="335" t="e">
        <f t="shared" si="114"/>
        <v>#NAME?</v>
      </c>
    </row>
    <row r="1139" spans="1:11" s="361" customFormat="1">
      <c r="A1139" s="386">
        <v>2022</v>
      </c>
      <c r="B1139" s="386" t="s">
        <v>19</v>
      </c>
      <c r="C1139" s="392" t="s">
        <v>75</v>
      </c>
      <c r="D1139" s="355" t="e">
        <f t="shared" si="111"/>
        <v>#NAME?</v>
      </c>
      <c r="E1139" s="361">
        <v>1908.4875870000001</v>
      </c>
      <c r="F1139" s="361">
        <v>6190.76</v>
      </c>
      <c r="G1139" s="355" t="e">
        <f t="shared" si="112"/>
        <v>#NAME?</v>
      </c>
      <c r="H1139" s="351" t="e">
        <f t="shared" si="110"/>
        <v>#NAME?</v>
      </c>
      <c r="I1139" s="355" t="s">
        <v>292</v>
      </c>
      <c r="J1139" s="355" t="e">
        <f t="shared" si="113"/>
        <v>#NAME?</v>
      </c>
      <c r="K1139" s="335" t="e">
        <f t="shared" si="114"/>
        <v>#NAME?</v>
      </c>
    </row>
    <row r="1140" spans="1:11" s="361" customFormat="1">
      <c r="A1140" s="386">
        <v>2022</v>
      </c>
      <c r="B1140" s="386" t="s">
        <v>19</v>
      </c>
      <c r="C1140" s="361" t="s">
        <v>74</v>
      </c>
      <c r="D1140" s="355" t="e">
        <f t="shared" si="111"/>
        <v>#NAME?</v>
      </c>
      <c r="E1140" s="361">
        <v>1773.861363</v>
      </c>
      <c r="F1140" s="361">
        <v>4887.3180000000002</v>
      </c>
      <c r="G1140" s="355" t="e">
        <f t="shared" si="112"/>
        <v>#NAME?</v>
      </c>
      <c r="H1140" s="351" t="e">
        <f t="shared" si="110"/>
        <v>#NAME?</v>
      </c>
      <c r="I1140" s="355" t="s">
        <v>292</v>
      </c>
      <c r="J1140" s="355" t="e">
        <f t="shared" si="113"/>
        <v>#NAME?</v>
      </c>
      <c r="K1140" s="335" t="e">
        <f t="shared" si="114"/>
        <v>#NAME?</v>
      </c>
    </row>
    <row r="1141" spans="1:11" s="361" customFormat="1">
      <c r="A1141" s="386">
        <v>2022</v>
      </c>
      <c r="B1141" s="386" t="s">
        <v>19</v>
      </c>
      <c r="C1141" s="361" t="s">
        <v>76</v>
      </c>
      <c r="D1141" s="355" t="e">
        <f t="shared" si="111"/>
        <v>#NAME?</v>
      </c>
      <c r="E1141" s="361">
        <v>5477.6851930000003</v>
      </c>
      <c r="F1141" s="361">
        <v>15267.2</v>
      </c>
      <c r="G1141" s="355" t="e">
        <f t="shared" si="112"/>
        <v>#NAME?</v>
      </c>
      <c r="H1141" s="351" t="e">
        <f t="shared" si="110"/>
        <v>#NAME?</v>
      </c>
      <c r="I1141" s="355" t="s">
        <v>292</v>
      </c>
      <c r="J1141" s="355" t="e">
        <f t="shared" si="113"/>
        <v>#NAME?</v>
      </c>
      <c r="K1141" s="335" t="e">
        <f t="shared" si="114"/>
        <v>#NAME?</v>
      </c>
    </row>
    <row r="1142" spans="1:11" s="361" customFormat="1">
      <c r="A1142" s="386">
        <v>2022</v>
      </c>
      <c r="B1142" s="386" t="s">
        <v>19</v>
      </c>
      <c r="C1142" s="361" t="s">
        <v>84</v>
      </c>
      <c r="D1142" s="355" t="e">
        <f t="shared" si="111"/>
        <v>#NAME?</v>
      </c>
      <c r="E1142" s="361">
        <v>1380.392959</v>
      </c>
      <c r="F1142" s="361">
        <v>2379.2800000000002</v>
      </c>
      <c r="G1142" s="355" t="e">
        <f t="shared" si="112"/>
        <v>#NAME?</v>
      </c>
      <c r="H1142" s="351" t="e">
        <f t="shared" si="110"/>
        <v>#NAME?</v>
      </c>
      <c r="I1142" s="355" t="s">
        <v>292</v>
      </c>
      <c r="J1142" s="355" t="e">
        <f t="shared" si="113"/>
        <v>#NAME?</v>
      </c>
      <c r="K1142" s="335" t="e">
        <f t="shared" si="114"/>
        <v>#NAME?</v>
      </c>
    </row>
    <row r="1143" spans="1:11" s="361" customFormat="1">
      <c r="A1143" s="386">
        <v>2022</v>
      </c>
      <c r="B1143" s="386" t="s">
        <v>19</v>
      </c>
      <c r="C1143" s="361" t="s">
        <v>85</v>
      </c>
      <c r="D1143" s="355" t="e">
        <f t="shared" si="111"/>
        <v>#NAME?</v>
      </c>
      <c r="E1143" s="361">
        <v>3363.1735819999999</v>
      </c>
      <c r="F1143" s="361">
        <v>8771.08</v>
      </c>
      <c r="G1143" s="355" t="e">
        <f t="shared" si="112"/>
        <v>#NAME?</v>
      </c>
      <c r="H1143" s="351" t="e">
        <f t="shared" si="110"/>
        <v>#NAME?</v>
      </c>
      <c r="I1143" s="355" t="s">
        <v>292</v>
      </c>
      <c r="J1143" s="355" t="e">
        <f t="shared" si="113"/>
        <v>#NAME?</v>
      </c>
      <c r="K1143" s="335" t="e">
        <f t="shared" si="114"/>
        <v>#NAME?</v>
      </c>
    </row>
    <row r="1144" spans="1:11" s="361" customFormat="1">
      <c r="A1144" s="386">
        <v>2022</v>
      </c>
      <c r="B1144" s="386" t="s">
        <v>19</v>
      </c>
      <c r="C1144" s="361" t="s">
        <v>88</v>
      </c>
      <c r="D1144" s="355" t="e">
        <f t="shared" si="111"/>
        <v>#NAME?</v>
      </c>
      <c r="E1144" s="361">
        <v>1173.449034</v>
      </c>
      <c r="F1144" s="361">
        <v>3244.4</v>
      </c>
      <c r="G1144" s="355" t="e">
        <f t="shared" si="112"/>
        <v>#NAME?</v>
      </c>
      <c r="H1144" s="351" t="e">
        <f t="shared" si="110"/>
        <v>#NAME?</v>
      </c>
      <c r="I1144" s="355" t="s">
        <v>292</v>
      </c>
      <c r="J1144" s="355" t="e">
        <f t="shared" si="113"/>
        <v>#NAME?</v>
      </c>
      <c r="K1144" s="335" t="e">
        <f t="shared" si="114"/>
        <v>#NAME?</v>
      </c>
    </row>
    <row r="1145" spans="1:11" s="361" customFormat="1">
      <c r="A1145" s="386">
        <v>2022</v>
      </c>
      <c r="B1145" s="386" t="s">
        <v>19</v>
      </c>
      <c r="C1145" s="361" t="s">
        <v>86</v>
      </c>
      <c r="D1145" s="355" t="e">
        <f t="shared" si="111"/>
        <v>#NAME?</v>
      </c>
      <c r="E1145" s="361">
        <v>1399.94337</v>
      </c>
      <c r="F1145" s="361">
        <v>3834.7289999999998</v>
      </c>
      <c r="G1145" s="355" t="e">
        <f t="shared" si="112"/>
        <v>#NAME?</v>
      </c>
      <c r="H1145" s="351" t="e">
        <f t="shared" si="110"/>
        <v>#NAME?</v>
      </c>
      <c r="I1145" s="355" t="s">
        <v>292</v>
      </c>
      <c r="J1145" s="355" t="e">
        <f t="shared" si="113"/>
        <v>#NAME?</v>
      </c>
      <c r="K1145" s="335" t="e">
        <f t="shared" si="114"/>
        <v>#NAME?</v>
      </c>
    </row>
    <row r="1146" spans="1:11" s="361" customFormat="1">
      <c r="A1146" s="386">
        <v>2022</v>
      </c>
      <c r="B1146" s="386" t="s">
        <v>19</v>
      </c>
      <c r="C1146" s="361" t="s">
        <v>489</v>
      </c>
      <c r="D1146" s="355" t="e">
        <f t="shared" si="111"/>
        <v>#NAME?</v>
      </c>
      <c r="E1146" s="361">
        <v>2078.3682800000001</v>
      </c>
      <c r="F1146" s="361">
        <v>6383.6</v>
      </c>
      <c r="G1146" s="355" t="e">
        <f t="shared" si="112"/>
        <v>#NAME?</v>
      </c>
      <c r="H1146" s="351" t="e">
        <f t="shared" si="110"/>
        <v>#NAME?</v>
      </c>
      <c r="I1146" s="355" t="s">
        <v>292</v>
      </c>
      <c r="J1146" s="355" t="e">
        <f t="shared" si="113"/>
        <v>#NAME?</v>
      </c>
      <c r="K1146" s="335" t="e">
        <f t="shared" si="114"/>
        <v>#NAME?</v>
      </c>
    </row>
    <row r="1147" spans="1:11" s="361" customFormat="1">
      <c r="A1147" s="386">
        <v>2022</v>
      </c>
      <c r="B1147" s="386" t="s">
        <v>19</v>
      </c>
      <c r="C1147" s="361" t="s">
        <v>496</v>
      </c>
      <c r="D1147" s="355" t="e">
        <f t="shared" si="111"/>
        <v>#NAME?</v>
      </c>
      <c r="E1147" s="361">
        <v>1281.4049660000001</v>
      </c>
      <c r="F1147" s="361">
        <v>4250.8999999999996</v>
      </c>
      <c r="G1147" s="355" t="e">
        <f t="shared" si="112"/>
        <v>#NAME?</v>
      </c>
      <c r="H1147" s="351" t="e">
        <f t="shared" si="110"/>
        <v>#NAME?</v>
      </c>
      <c r="I1147" s="355" t="s">
        <v>292</v>
      </c>
      <c r="J1147" s="355" t="e">
        <f t="shared" si="113"/>
        <v>#NAME?</v>
      </c>
      <c r="K1147" s="335" t="e">
        <f t="shared" si="114"/>
        <v>#NAME?</v>
      </c>
    </row>
    <row r="1148" spans="1:11" s="361" customFormat="1">
      <c r="A1148" s="386">
        <v>2022</v>
      </c>
      <c r="B1148" s="386" t="s">
        <v>19</v>
      </c>
      <c r="C1148" s="361" t="s">
        <v>488</v>
      </c>
      <c r="D1148" s="355" t="e">
        <f t="shared" si="111"/>
        <v>#NAME?</v>
      </c>
      <c r="E1148" s="361">
        <v>1528.9277910000001</v>
      </c>
      <c r="F1148" s="361">
        <v>5126.37</v>
      </c>
      <c r="G1148" s="355" t="e">
        <f t="shared" si="112"/>
        <v>#NAME?</v>
      </c>
      <c r="H1148" s="351" t="e">
        <f t="shared" si="110"/>
        <v>#NAME?</v>
      </c>
      <c r="I1148" s="355" t="s">
        <v>292</v>
      </c>
      <c r="J1148" s="355" t="e">
        <f t="shared" si="113"/>
        <v>#NAME?</v>
      </c>
      <c r="K1148" s="335" t="e">
        <f t="shared" si="114"/>
        <v>#NAME?</v>
      </c>
    </row>
    <row r="1149" spans="1:11" s="361" customFormat="1">
      <c r="A1149" s="386">
        <v>2022</v>
      </c>
      <c r="B1149" s="386" t="s">
        <v>19</v>
      </c>
      <c r="C1149" s="361" t="s">
        <v>571</v>
      </c>
      <c r="D1149" s="355" t="e">
        <f t="shared" si="111"/>
        <v>#NAME?</v>
      </c>
      <c r="E1149" s="361">
        <v>3700.555875</v>
      </c>
      <c r="F1149" s="361">
        <v>7793.7</v>
      </c>
      <c r="G1149" s="355" t="e">
        <f t="shared" si="112"/>
        <v>#NAME?</v>
      </c>
      <c r="H1149" s="351" t="e">
        <f t="shared" si="110"/>
        <v>#NAME?</v>
      </c>
      <c r="I1149" s="355" t="s">
        <v>292</v>
      </c>
      <c r="J1149" s="355" t="e">
        <f t="shared" si="113"/>
        <v>#NAME?</v>
      </c>
      <c r="K1149" s="335" t="e">
        <f t="shared" si="114"/>
        <v>#NAME?</v>
      </c>
    </row>
    <row r="1150" spans="1:11" s="361" customFormat="1">
      <c r="A1150" s="386">
        <v>2022</v>
      </c>
      <c r="B1150" s="386" t="s">
        <v>19</v>
      </c>
      <c r="C1150" s="361" t="s">
        <v>606</v>
      </c>
      <c r="D1150" s="355" t="e">
        <f t="shared" si="111"/>
        <v>#NAME?</v>
      </c>
      <c r="E1150" s="361">
        <v>2066.9978420000002</v>
      </c>
      <c r="F1150" s="361">
        <v>5220.3</v>
      </c>
      <c r="G1150" s="355" t="e">
        <f t="shared" si="112"/>
        <v>#NAME?</v>
      </c>
      <c r="H1150" s="351" t="e">
        <f t="shared" si="110"/>
        <v>#NAME?</v>
      </c>
      <c r="I1150" s="355" t="s">
        <v>292</v>
      </c>
      <c r="J1150" s="355" t="e">
        <f t="shared" si="113"/>
        <v>#NAME?</v>
      </c>
      <c r="K1150" s="335" t="e">
        <f t="shared" si="114"/>
        <v>#NAME?</v>
      </c>
    </row>
    <row r="1151" spans="1:11" s="361" customFormat="1">
      <c r="A1151" s="386">
        <v>2022</v>
      </c>
      <c r="B1151" s="386" t="s">
        <v>19</v>
      </c>
      <c r="C1151" s="361" t="s">
        <v>513</v>
      </c>
      <c r="D1151" s="355" t="e">
        <f t="shared" si="111"/>
        <v>#NAME?</v>
      </c>
      <c r="E1151" s="361">
        <v>1616.350218</v>
      </c>
      <c r="F1151" s="361">
        <v>4147.8549999999996</v>
      </c>
      <c r="G1151" s="355" t="e">
        <f t="shared" si="112"/>
        <v>#NAME?</v>
      </c>
      <c r="H1151" s="351" t="e">
        <f t="shared" si="110"/>
        <v>#NAME?</v>
      </c>
      <c r="I1151" s="355" t="s">
        <v>292</v>
      </c>
      <c r="J1151" s="355" t="e">
        <f t="shared" si="113"/>
        <v>#NAME?</v>
      </c>
      <c r="K1151" s="335" t="e">
        <f t="shared" si="114"/>
        <v>#NAME?</v>
      </c>
    </row>
    <row r="1152" spans="1:11" s="361" customFormat="1">
      <c r="A1152" s="386">
        <v>2022</v>
      </c>
      <c r="B1152" s="386" t="s">
        <v>19</v>
      </c>
      <c r="C1152" s="361" t="s">
        <v>640</v>
      </c>
      <c r="D1152" s="355" t="e">
        <f t="shared" si="111"/>
        <v>#NAME?</v>
      </c>
      <c r="E1152" s="361">
        <v>1788.214604</v>
      </c>
      <c r="F1152" s="361">
        <v>5175.6499999999996</v>
      </c>
      <c r="G1152" s="355" t="e">
        <f t="shared" si="112"/>
        <v>#NAME?</v>
      </c>
      <c r="H1152" s="351" t="e">
        <f t="shared" si="110"/>
        <v>#NAME?</v>
      </c>
      <c r="I1152" s="355" t="s">
        <v>292</v>
      </c>
      <c r="J1152" s="355" t="e">
        <f t="shared" si="113"/>
        <v>#NAME?</v>
      </c>
      <c r="K1152" s="335" t="e">
        <f t="shared" si="114"/>
        <v>#NAME?</v>
      </c>
    </row>
    <row r="1153" spans="1:11" s="361" customFormat="1">
      <c r="A1153" s="386">
        <v>2022</v>
      </c>
      <c r="B1153" s="386" t="s">
        <v>19</v>
      </c>
      <c r="C1153" s="361" t="s">
        <v>519</v>
      </c>
      <c r="D1153" s="355" t="e">
        <f t="shared" si="111"/>
        <v>#NAME?</v>
      </c>
      <c r="E1153" s="361">
        <v>14638.359205000001</v>
      </c>
      <c r="F1153" s="361">
        <v>42808.5</v>
      </c>
      <c r="G1153" s="355" t="e">
        <f t="shared" si="112"/>
        <v>#NAME?</v>
      </c>
      <c r="H1153" s="351" t="e">
        <f t="shared" si="110"/>
        <v>#NAME?</v>
      </c>
      <c r="I1153" s="355" t="s">
        <v>292</v>
      </c>
      <c r="J1153" s="355" t="e">
        <f t="shared" si="113"/>
        <v>#NAME?</v>
      </c>
      <c r="K1153" s="335" t="e">
        <f t="shared" si="114"/>
        <v>#NAME?</v>
      </c>
    </row>
    <row r="1154" spans="1:11" s="361" customFormat="1">
      <c r="A1154" s="386">
        <v>2022</v>
      </c>
      <c r="B1154" s="386" t="s">
        <v>19</v>
      </c>
      <c r="C1154" s="361" t="s">
        <v>648</v>
      </c>
      <c r="D1154" s="355" t="e">
        <f t="shared" si="111"/>
        <v>#NAME?</v>
      </c>
      <c r="E1154" s="361">
        <v>2677.5600199999999</v>
      </c>
      <c r="F1154" s="361">
        <v>8746.67</v>
      </c>
      <c r="G1154" s="355" t="e">
        <f t="shared" si="112"/>
        <v>#NAME?</v>
      </c>
      <c r="H1154" s="351" t="e">
        <f t="shared" si="110"/>
        <v>#NAME?</v>
      </c>
      <c r="I1154" s="355" t="s">
        <v>292</v>
      </c>
      <c r="J1154" s="355" t="e">
        <f t="shared" si="113"/>
        <v>#NAME?</v>
      </c>
      <c r="K1154" s="335" t="e">
        <f t="shared" si="114"/>
        <v>#NAME?</v>
      </c>
    </row>
    <row r="1155" spans="1:11" s="361" customFormat="1">
      <c r="A1155" s="386">
        <v>2022</v>
      </c>
      <c r="B1155" s="386" t="s">
        <v>19</v>
      </c>
      <c r="C1155" s="361" t="s">
        <v>656</v>
      </c>
      <c r="D1155" s="355" t="e">
        <f t="shared" si="111"/>
        <v>#NAME?</v>
      </c>
      <c r="E1155" s="361">
        <v>6012.8764099999999</v>
      </c>
      <c r="F1155" s="361">
        <v>14634.773999999999</v>
      </c>
      <c r="G1155" s="355" t="e">
        <f t="shared" si="112"/>
        <v>#NAME?</v>
      </c>
      <c r="H1155" s="351" t="e">
        <f t="shared" si="110"/>
        <v>#NAME?</v>
      </c>
      <c r="I1155" s="355" t="s">
        <v>292</v>
      </c>
      <c r="J1155" s="355" t="e">
        <f t="shared" si="113"/>
        <v>#NAME?</v>
      </c>
      <c r="K1155" s="335" t="e">
        <f t="shared" si="114"/>
        <v>#NAME?</v>
      </c>
    </row>
    <row r="1156" spans="1:11" s="361" customFormat="1">
      <c r="A1156" s="386">
        <v>2022</v>
      </c>
      <c r="B1156" s="386" t="s">
        <v>19</v>
      </c>
      <c r="C1156" s="361" t="s">
        <v>654</v>
      </c>
      <c r="D1156" s="355" t="e">
        <f t="shared" si="111"/>
        <v>#NAME?</v>
      </c>
      <c r="E1156" s="361">
        <v>1701.249941</v>
      </c>
      <c r="F1156" s="361">
        <v>4633.8999999999996</v>
      </c>
      <c r="G1156" s="355" t="e">
        <f t="shared" si="112"/>
        <v>#NAME?</v>
      </c>
      <c r="H1156" s="351" t="e">
        <f t="shared" si="110"/>
        <v>#NAME?</v>
      </c>
      <c r="I1156" s="355" t="s">
        <v>292</v>
      </c>
      <c r="J1156" s="355" t="e">
        <f t="shared" si="113"/>
        <v>#NAME?</v>
      </c>
      <c r="K1156" s="335" t="e">
        <f t="shared" si="114"/>
        <v>#NAME?</v>
      </c>
    </row>
    <row r="1157" spans="1:11" s="361" customFormat="1">
      <c r="A1157" s="386">
        <v>2022</v>
      </c>
      <c r="B1157" s="386" t="s">
        <v>19</v>
      </c>
      <c r="C1157" s="361" t="s">
        <v>730</v>
      </c>
      <c r="D1157" s="355" t="e">
        <f t="shared" si="111"/>
        <v>#NAME?</v>
      </c>
      <c r="E1157" s="361">
        <v>2076.700394</v>
      </c>
      <c r="F1157" s="361">
        <v>5289.12</v>
      </c>
      <c r="G1157" s="355" t="e">
        <f t="shared" si="112"/>
        <v>#NAME?</v>
      </c>
      <c r="H1157" s="351" t="e">
        <f t="shared" si="110"/>
        <v>#NAME?</v>
      </c>
      <c r="I1157" s="355" t="s">
        <v>292</v>
      </c>
      <c r="J1157" s="355" t="e">
        <f t="shared" si="113"/>
        <v>#NAME?</v>
      </c>
      <c r="K1157" s="335" t="e">
        <f t="shared" si="114"/>
        <v>#NAME?</v>
      </c>
    </row>
    <row r="1158" spans="1:11" s="361" customFormat="1">
      <c r="A1158" s="386">
        <v>2022</v>
      </c>
      <c r="B1158" s="386" t="s">
        <v>19</v>
      </c>
      <c r="C1158" s="361" t="s">
        <v>63</v>
      </c>
      <c r="D1158" s="355" t="e">
        <f t="shared" si="111"/>
        <v>#NAME?</v>
      </c>
      <c r="E1158" s="361">
        <v>-21.283287000000001</v>
      </c>
      <c r="F1158" s="361">
        <v>0</v>
      </c>
      <c r="G1158" s="355" t="e">
        <f t="shared" si="112"/>
        <v>#NAME?</v>
      </c>
      <c r="H1158" s="351" t="e">
        <f t="shared" si="110"/>
        <v>#NAME?</v>
      </c>
      <c r="I1158" s="355" t="s">
        <v>292</v>
      </c>
      <c r="J1158" s="355" t="e">
        <f t="shared" si="113"/>
        <v>#NAME?</v>
      </c>
      <c r="K1158" s="335" t="e">
        <f t="shared" si="114"/>
        <v>#NAME?</v>
      </c>
    </row>
    <row r="1159" spans="1:11" s="361" customFormat="1">
      <c r="A1159" s="386">
        <v>2022</v>
      </c>
      <c r="B1159" s="386" t="s">
        <v>19</v>
      </c>
      <c r="C1159" s="361" t="s">
        <v>62</v>
      </c>
      <c r="D1159" s="355" t="e">
        <f t="shared" si="111"/>
        <v>#NAME?</v>
      </c>
      <c r="E1159" s="361">
        <v>6869.8177450000003</v>
      </c>
      <c r="F1159" s="361">
        <v>4247.17</v>
      </c>
      <c r="G1159" s="355" t="e">
        <f t="shared" si="112"/>
        <v>#NAME?</v>
      </c>
      <c r="H1159" s="351" t="e">
        <f t="shared" si="110"/>
        <v>#NAME?</v>
      </c>
      <c r="I1159" s="355" t="s">
        <v>292</v>
      </c>
      <c r="J1159" s="355" t="e">
        <f t="shared" si="113"/>
        <v>#NAME?</v>
      </c>
      <c r="K1159" s="335" t="e">
        <f t="shared" si="114"/>
        <v>#NAME?</v>
      </c>
    </row>
    <row r="1160" spans="1:11" s="361" customFormat="1">
      <c r="A1160" s="386">
        <v>2022</v>
      </c>
      <c r="B1160" s="386" t="s">
        <v>19</v>
      </c>
      <c r="C1160" s="361" t="s">
        <v>15</v>
      </c>
      <c r="D1160" s="355" t="e">
        <f t="shared" si="111"/>
        <v>#NAME?</v>
      </c>
      <c r="E1160" s="361">
        <v>1868.5425150000001</v>
      </c>
      <c r="F1160" s="361">
        <v>5129.1499999999996</v>
      </c>
      <c r="G1160" s="355" t="e">
        <f t="shared" si="112"/>
        <v>#NAME?</v>
      </c>
      <c r="H1160" s="351" t="e">
        <f t="shared" si="110"/>
        <v>#NAME?</v>
      </c>
      <c r="I1160" s="355" t="s">
        <v>292</v>
      </c>
      <c r="J1160" s="355" t="e">
        <f t="shared" si="113"/>
        <v>#NAME?</v>
      </c>
      <c r="K1160" s="335" t="e">
        <f t="shared" si="114"/>
        <v>#NAME?</v>
      </c>
    </row>
    <row r="1161" spans="1:11" s="361" customFormat="1">
      <c r="A1161" s="386">
        <v>2022</v>
      </c>
      <c r="B1161" s="386" t="s">
        <v>19</v>
      </c>
      <c r="C1161" s="361" t="s">
        <v>79</v>
      </c>
      <c r="D1161" s="355" t="e">
        <f t="shared" si="111"/>
        <v>#NAME?</v>
      </c>
      <c r="E1161" s="361">
        <v>509.93001800000002</v>
      </c>
      <c r="F1161" s="361">
        <v>1717.1369000000002</v>
      </c>
      <c r="G1161" s="355" t="e">
        <f t="shared" si="112"/>
        <v>#NAME?</v>
      </c>
      <c r="H1161" s="351" t="e">
        <f t="shared" si="110"/>
        <v>#NAME?</v>
      </c>
      <c r="I1161" s="355" t="s">
        <v>292</v>
      </c>
      <c r="J1161" s="355" t="e">
        <f t="shared" si="113"/>
        <v>#NAME?</v>
      </c>
      <c r="K1161" s="335" t="e">
        <f t="shared" si="114"/>
        <v>#NAME?</v>
      </c>
    </row>
    <row r="1162" spans="1:11" s="361" customFormat="1">
      <c r="A1162" s="386">
        <v>2022</v>
      </c>
      <c r="B1162" s="386" t="s">
        <v>19</v>
      </c>
      <c r="C1162" s="361" t="s">
        <v>16</v>
      </c>
      <c r="D1162" s="355" t="e">
        <f t="shared" si="111"/>
        <v>#NAME?</v>
      </c>
      <c r="E1162" s="361">
        <v>4.3593580000000003</v>
      </c>
      <c r="F1162" s="361">
        <v>5.149</v>
      </c>
      <c r="G1162" s="355" t="e">
        <f t="shared" si="112"/>
        <v>#NAME?</v>
      </c>
      <c r="H1162" s="351" t="e">
        <f t="shared" si="110"/>
        <v>#NAME?</v>
      </c>
      <c r="I1162" s="355" t="s">
        <v>292</v>
      </c>
      <c r="J1162" s="355" t="e">
        <f t="shared" si="113"/>
        <v>#NAME?</v>
      </c>
      <c r="K1162" s="335" t="e">
        <f t="shared" si="114"/>
        <v>#NAME?</v>
      </c>
    </row>
    <row r="1163" spans="1:11" s="361" customFormat="1">
      <c r="A1163" s="386">
        <v>2022</v>
      </c>
      <c r="B1163" s="386" t="s">
        <v>19</v>
      </c>
      <c r="C1163" s="361" t="s">
        <v>56</v>
      </c>
      <c r="D1163" s="355" t="e">
        <f t="shared" si="111"/>
        <v>#NAME?</v>
      </c>
      <c r="E1163" s="361">
        <v>17696.627697</v>
      </c>
      <c r="F1163" s="361">
        <v>363900</v>
      </c>
      <c r="G1163" s="355" t="e">
        <f t="shared" si="112"/>
        <v>#NAME?</v>
      </c>
      <c r="H1163" s="351" t="e">
        <f t="shared" si="110"/>
        <v>#NAME?</v>
      </c>
      <c r="I1163" s="355" t="s">
        <v>292</v>
      </c>
      <c r="J1163" s="355" t="e">
        <f t="shared" si="113"/>
        <v>#NAME?</v>
      </c>
      <c r="K1163" s="335" t="e">
        <f t="shared" si="114"/>
        <v>#NAME?</v>
      </c>
    </row>
    <row r="1164" spans="1:11" s="361" customFormat="1">
      <c r="A1164" s="386">
        <v>2022</v>
      </c>
      <c r="B1164" s="386" t="s">
        <v>19</v>
      </c>
      <c r="C1164" s="361" t="s">
        <v>57</v>
      </c>
      <c r="D1164" s="355" t="e">
        <f t="shared" si="111"/>
        <v>#NAME?</v>
      </c>
      <c r="E1164" s="361">
        <v>114263.76368600001</v>
      </c>
      <c r="F1164" s="361">
        <v>354373.04</v>
      </c>
      <c r="G1164" s="355" t="e">
        <f t="shared" si="112"/>
        <v>#NAME?</v>
      </c>
      <c r="H1164" s="351" t="e">
        <f t="shared" si="110"/>
        <v>#NAME?</v>
      </c>
      <c r="I1164" s="355" t="s">
        <v>292</v>
      </c>
      <c r="J1164" s="355" t="e">
        <f t="shared" si="113"/>
        <v>#NAME?</v>
      </c>
      <c r="K1164" s="335" t="e">
        <f t="shared" si="114"/>
        <v>#NAME?</v>
      </c>
    </row>
    <row r="1165" spans="1:11" s="361" customFormat="1">
      <c r="A1165" s="386">
        <v>2022</v>
      </c>
      <c r="B1165" s="386" t="s">
        <v>19</v>
      </c>
      <c r="C1165" s="361" t="s">
        <v>87</v>
      </c>
      <c r="D1165" s="355" t="e">
        <f t="shared" si="111"/>
        <v>#NAME?</v>
      </c>
      <c r="E1165" s="361">
        <v>41204.602357000003</v>
      </c>
      <c r="F1165" s="361">
        <v>273764</v>
      </c>
      <c r="G1165" s="355" t="e">
        <f t="shared" si="112"/>
        <v>#NAME?</v>
      </c>
      <c r="H1165" s="351" t="e">
        <f t="shared" si="110"/>
        <v>#NAME?</v>
      </c>
      <c r="I1165" s="355" t="s">
        <v>292</v>
      </c>
      <c r="J1165" s="355" t="e">
        <f t="shared" si="113"/>
        <v>#NAME?</v>
      </c>
      <c r="K1165" s="335" t="e">
        <f t="shared" si="114"/>
        <v>#NAME?</v>
      </c>
    </row>
    <row r="1166" spans="1:11" s="361" customFormat="1">
      <c r="A1166" s="386">
        <v>2022</v>
      </c>
      <c r="B1166" s="386" t="s">
        <v>19</v>
      </c>
      <c r="C1166" s="361" t="s">
        <v>515</v>
      </c>
      <c r="D1166" s="355" t="e">
        <f t="shared" si="111"/>
        <v>#NAME?</v>
      </c>
      <c r="E1166" s="361">
        <v>15313.935202000001</v>
      </c>
      <c r="F1166" s="361">
        <v>8128.7815000000001</v>
      </c>
      <c r="G1166" s="355" t="e">
        <f t="shared" si="112"/>
        <v>#NAME?</v>
      </c>
      <c r="H1166" s="351" t="e">
        <f t="shared" si="110"/>
        <v>#NAME?</v>
      </c>
      <c r="I1166" s="355" t="s">
        <v>292</v>
      </c>
      <c r="J1166" s="355" t="e">
        <f t="shared" si="113"/>
        <v>#NAME?</v>
      </c>
      <c r="K1166" s="335" t="e">
        <f t="shared" si="114"/>
        <v>#NAME?</v>
      </c>
    </row>
    <row r="1167" spans="1:11" s="361" customFormat="1">
      <c r="A1167" s="386">
        <v>2022</v>
      </c>
      <c r="B1167" s="386" t="s">
        <v>19</v>
      </c>
      <c r="C1167" s="361" t="s">
        <v>681</v>
      </c>
      <c r="D1167" s="355" t="e">
        <f t="shared" si="111"/>
        <v>#NAME?</v>
      </c>
      <c r="E1167" s="361">
        <v>13536.19565</v>
      </c>
      <c r="G1167" s="355" t="e">
        <f t="shared" si="112"/>
        <v>#NAME?</v>
      </c>
      <c r="H1167" s="351" t="e">
        <f t="shared" si="110"/>
        <v>#NAME?</v>
      </c>
      <c r="I1167" s="355" t="s">
        <v>292</v>
      </c>
      <c r="J1167" s="355" t="e">
        <f t="shared" si="113"/>
        <v>#NAME?</v>
      </c>
      <c r="K1167" s="335" t="e">
        <f t="shared" si="114"/>
        <v>#NAME?</v>
      </c>
    </row>
    <row r="1168" spans="1:11" s="361" customFormat="1">
      <c r="A1168" s="386">
        <v>2022</v>
      </c>
      <c r="B1168" s="386" t="s">
        <v>19</v>
      </c>
      <c r="C1168" s="361" t="s">
        <v>726</v>
      </c>
      <c r="D1168" s="355" t="e">
        <f t="shared" si="111"/>
        <v>#NAME?</v>
      </c>
      <c r="E1168" s="361">
        <v>13528.787433537305</v>
      </c>
      <c r="F1168" s="361">
        <v>15453.300000000045</v>
      </c>
      <c r="G1168" s="355" t="e">
        <f t="shared" si="112"/>
        <v>#NAME?</v>
      </c>
      <c r="H1168" s="351" t="e">
        <f t="shared" si="110"/>
        <v>#NAME?</v>
      </c>
      <c r="I1168" s="355" t="s">
        <v>292</v>
      </c>
      <c r="J1168" s="355" t="e">
        <f t="shared" si="113"/>
        <v>#NAME?</v>
      </c>
      <c r="K1168" s="335" t="e">
        <f t="shared" si="114"/>
        <v>#NAME?</v>
      </c>
    </row>
  </sheetData>
  <autoFilter ref="A1:K1082" xr:uid="{0224DE87-A4CE-4F12-AA73-DB9469BB8229}">
    <filterColumn colId="0">
      <filters>
        <filter val="2021"/>
      </filters>
    </filterColumn>
    <filterColumn colId="1">
      <filters>
        <filter val="Q4"/>
      </filters>
    </filterColumn>
  </autoFilter>
  <conditionalFormatting sqref="H1:I1">
    <cfRule type="duplicateValues" dxfId="14" priority="14"/>
  </conditionalFormatting>
  <conditionalFormatting sqref="H2:H1082">
    <cfRule type="duplicateValues" dxfId="13" priority="1292"/>
  </conditionalFormatting>
  <conditionalFormatting sqref="H1083:H1106">
    <cfRule type="duplicateValues" dxfId="12" priority="3"/>
  </conditionalFormatting>
  <conditionalFormatting sqref="H1107:H1124">
    <cfRule type="duplicateValues" dxfId="11" priority="2"/>
  </conditionalFormatting>
  <conditionalFormatting sqref="H1125:H1168">
    <cfRule type="duplicateValues" dxfId="10" priority="1"/>
  </conditionalFormatting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0"/>
  <dimension ref="A1:G61"/>
  <sheetViews>
    <sheetView topLeftCell="A61" workbookViewId="0">
      <selection activeCell="E2" sqref="E2"/>
    </sheetView>
  </sheetViews>
  <sheetFormatPr defaultRowHeight="14.5"/>
  <cols>
    <col min="2" max="2" width="8.26953125" bestFit="1" customWidth="1"/>
    <col min="3" max="3" width="10" bestFit="1" customWidth="1"/>
    <col min="4" max="4" width="7.54296875" bestFit="1" customWidth="1"/>
    <col min="5" max="5" width="10" bestFit="1" customWidth="1"/>
    <col min="6" max="6" width="7.7265625" bestFit="1" customWidth="1"/>
    <col min="7" max="7" width="9" bestFit="1" customWidth="1"/>
  </cols>
  <sheetData>
    <row r="1" spans="1:7">
      <c r="C1" s="936" t="s">
        <v>549</v>
      </c>
      <c r="D1" s="936"/>
      <c r="E1" s="936" t="s">
        <v>550</v>
      </c>
      <c r="F1" s="936"/>
    </row>
    <row r="2" spans="1:7">
      <c r="A2" s="52" t="s">
        <v>0</v>
      </c>
      <c r="B2" s="52" t="s">
        <v>1</v>
      </c>
      <c r="C2" t="s">
        <v>292</v>
      </c>
      <c r="D2" t="s">
        <v>78</v>
      </c>
      <c r="E2" t="s">
        <v>27</v>
      </c>
      <c r="F2" t="s">
        <v>29</v>
      </c>
      <c r="G2" t="s">
        <v>40</v>
      </c>
    </row>
    <row r="3" spans="1:7">
      <c r="A3" s="55">
        <v>2020</v>
      </c>
      <c r="B3" s="55" t="s">
        <v>8</v>
      </c>
      <c r="C3" s="209" t="e">
        <f>SUMIFS(Trans_Pur_MWh,Trans_Pur_Year,$A3,Trans_Pur_Quarter,$B3,Trans_Purchases_Database!$I:$I,C$2)</f>
        <v>#NAME?</v>
      </c>
      <c r="D3" s="209" t="e">
        <f>SUMIFS(Trans_Pur_MWh,Trans_Pur_Year,$A3,Trans_Pur_Quarter,$B3,Trans_Purchases_Database!$I:$I,D$2)</f>
        <v>#NAME?</v>
      </c>
      <c r="E3" s="209" t="e">
        <f t="shared" ref="E3:G24" si="0">SUMIFS(Trans_sale_MWh,Trans_Sale_Year,$A3,Trans_Sale_Quarter,$B3,Trans_sale_area,E$2)</f>
        <v>#NAME?</v>
      </c>
      <c r="F3" s="209" t="e">
        <f t="shared" si="0"/>
        <v>#NAME?</v>
      </c>
      <c r="G3" s="209" t="e">
        <f t="shared" si="0"/>
        <v>#NAME?</v>
      </c>
    </row>
    <row r="4" spans="1:7">
      <c r="A4" s="55">
        <v>2020</v>
      </c>
      <c r="B4" s="55" t="s">
        <v>19</v>
      </c>
      <c r="C4" s="209" t="e">
        <f>SUMIFS(Trans_Pur_MWh,Trans_Pur_Year,$A4,Trans_Pur_Quarter,$B4,Trans_Purchases_Database!$I:$I,C$2)</f>
        <v>#NAME?</v>
      </c>
      <c r="D4" s="209" t="e">
        <f>SUMIFS(Trans_Pur_MWh,Trans_Pur_Year,$A4,Trans_Pur_Quarter,$B4,Trans_Purchases_Database!$I:$I,D$2)</f>
        <v>#NAME?</v>
      </c>
      <c r="E4" s="209" t="e">
        <f t="shared" si="0"/>
        <v>#NAME?</v>
      </c>
      <c r="F4" s="209" t="e">
        <f t="shared" si="0"/>
        <v>#NAME?</v>
      </c>
      <c r="G4" s="209" t="e">
        <f t="shared" si="0"/>
        <v>#NAME?</v>
      </c>
    </row>
    <row r="5" spans="1:7">
      <c r="A5" s="55">
        <v>2020</v>
      </c>
      <c r="B5" s="55" t="s">
        <v>20</v>
      </c>
      <c r="C5" s="209" t="e">
        <f>SUMIFS(Trans_Pur_MWh,Trans_Pur_Year,$A5,Trans_Pur_Quarter,$B5,Trans_Purchases_Database!$I:$I,C$2)</f>
        <v>#NAME?</v>
      </c>
      <c r="D5" s="209" t="e">
        <f>SUMIFS(Trans_Pur_MWh,Trans_Pur_Year,$A5,Trans_Pur_Quarter,$B5,Trans_Purchases_Database!$I:$I,D$2)</f>
        <v>#NAME?</v>
      </c>
      <c r="E5" s="209" t="e">
        <f t="shared" si="0"/>
        <v>#NAME?</v>
      </c>
      <c r="F5" s="209" t="e">
        <f t="shared" si="0"/>
        <v>#NAME?</v>
      </c>
      <c r="G5" s="209" t="e">
        <f t="shared" si="0"/>
        <v>#NAME?</v>
      </c>
    </row>
    <row r="6" spans="1:7">
      <c r="A6" s="55">
        <v>2019</v>
      </c>
      <c r="B6" s="55" t="s">
        <v>21</v>
      </c>
      <c r="C6" s="209" t="e">
        <f>SUMIFS(Trans_Pur_MWh,Trans_Pur_Year,$A6,Trans_Pur_Quarter,$B6,Trans_Purchases_Database!$I:$I,C$2)</f>
        <v>#NAME?</v>
      </c>
      <c r="D6" s="209" t="e">
        <f>SUMIFS(Trans_Pur_MWh,Trans_Pur_Year,$A6,Trans_Pur_Quarter,$B6,Trans_Purchases_Database!$I:$I,D$2)</f>
        <v>#NAME?</v>
      </c>
      <c r="E6" s="209" t="e">
        <f t="shared" si="0"/>
        <v>#NAME?</v>
      </c>
      <c r="F6" s="209" t="e">
        <f t="shared" si="0"/>
        <v>#NAME?</v>
      </c>
      <c r="G6" s="209" t="e">
        <f t="shared" si="0"/>
        <v>#NAME?</v>
      </c>
    </row>
    <row r="7" spans="1:7">
      <c r="A7" s="55">
        <v>2019</v>
      </c>
      <c r="B7" s="55" t="s">
        <v>8</v>
      </c>
      <c r="C7" s="209" t="e">
        <f>SUMIFS(Trans_Pur_MWh,Trans_Pur_Year,$A7,Trans_Pur_Quarter,$B7,Trans_Purchases_Database!$I:$I,C$2)</f>
        <v>#NAME?</v>
      </c>
      <c r="D7" s="209" t="e">
        <f>SUMIFS(Trans_Pur_MWh,Trans_Pur_Year,$A7,Trans_Pur_Quarter,$B7,Trans_Purchases_Database!$I:$I,D$2)</f>
        <v>#NAME?</v>
      </c>
      <c r="E7" s="209" t="e">
        <f t="shared" si="0"/>
        <v>#NAME?</v>
      </c>
      <c r="F7" s="209" t="e">
        <f t="shared" si="0"/>
        <v>#NAME?</v>
      </c>
      <c r="G7" s="209" t="e">
        <f t="shared" si="0"/>
        <v>#NAME?</v>
      </c>
    </row>
    <row r="8" spans="1:7">
      <c r="A8" s="55">
        <v>2019</v>
      </c>
      <c r="B8" s="55" t="s">
        <v>19</v>
      </c>
      <c r="C8" s="209" t="e">
        <f>SUMIFS(Trans_Pur_MWh,Trans_Pur_Year,$A8,Trans_Pur_Quarter,$B8,Trans_Purchases_Database!$I:$I,C$2)</f>
        <v>#NAME?</v>
      </c>
      <c r="D8" s="209" t="e">
        <f>SUMIFS(Trans_Pur_MWh,Trans_Pur_Year,$A8,Trans_Pur_Quarter,$B8,Trans_Purchases_Database!$I:$I,D$2)</f>
        <v>#NAME?</v>
      </c>
      <c r="E8" s="209" t="e">
        <f t="shared" si="0"/>
        <v>#NAME?</v>
      </c>
      <c r="F8" s="209" t="e">
        <f t="shared" si="0"/>
        <v>#NAME?</v>
      </c>
      <c r="G8" s="209" t="e">
        <f t="shared" si="0"/>
        <v>#NAME?</v>
      </c>
    </row>
    <row r="9" spans="1:7">
      <c r="A9" s="55">
        <v>2019</v>
      </c>
      <c r="B9" s="55" t="s">
        <v>20</v>
      </c>
      <c r="C9" s="209" t="e">
        <f>SUMIFS(Trans_Pur_MWh,Trans_Pur_Year,$A9,Trans_Pur_Quarter,$B9,Trans_Purchases_Database!$I:$I,C$2)</f>
        <v>#NAME?</v>
      </c>
      <c r="D9" s="209" t="e">
        <f>SUMIFS(Trans_Pur_MWh,Trans_Pur_Year,$A9,Trans_Pur_Quarter,$B9,Trans_Purchases_Database!$I:$I,D$2)</f>
        <v>#NAME?</v>
      </c>
      <c r="E9" s="209" t="e">
        <f t="shared" si="0"/>
        <v>#NAME?</v>
      </c>
      <c r="F9" s="209" t="e">
        <f t="shared" si="0"/>
        <v>#NAME?</v>
      </c>
      <c r="G9" s="209" t="e">
        <f t="shared" si="0"/>
        <v>#NAME?</v>
      </c>
    </row>
    <row r="10" spans="1:7">
      <c r="A10" s="55">
        <v>2018</v>
      </c>
      <c r="B10" s="55" t="s">
        <v>21</v>
      </c>
      <c r="C10" s="209" t="e">
        <f>SUMIFS(Trans_Pur_MWh,Trans_Pur_Year,$A10,Trans_Pur_Quarter,$B10,Trans_Purchases_Database!$I:$I,C$2)</f>
        <v>#NAME?</v>
      </c>
      <c r="D10" s="209" t="e">
        <f>SUMIFS(Trans_Pur_MWh,Trans_Pur_Year,$A10,Trans_Pur_Quarter,$B10,Trans_Purchases_Database!$I:$I,D$2)</f>
        <v>#NAME?</v>
      </c>
      <c r="E10" s="209" t="e">
        <f t="shared" si="0"/>
        <v>#NAME?</v>
      </c>
      <c r="F10" s="209" t="e">
        <f t="shared" si="0"/>
        <v>#NAME?</v>
      </c>
      <c r="G10" s="209" t="e">
        <f t="shared" si="0"/>
        <v>#NAME?</v>
      </c>
    </row>
    <row r="11" spans="1:7">
      <c r="A11" s="53">
        <v>2018</v>
      </c>
      <c r="B11" s="53" t="s">
        <v>8</v>
      </c>
      <c r="C11" s="209" t="e">
        <f>SUMIFS(Trans_Pur_MWh,Trans_Pur_Year,$A11,Trans_Pur_Quarter,$B11,Trans_Purchases_Database!$I:$I,C$2)</f>
        <v>#NAME?</v>
      </c>
      <c r="D11" s="209" t="e">
        <f>SUMIFS(Trans_Pur_MWh,Trans_Pur_Year,$A11,Trans_Pur_Quarter,$B11,Trans_Purchases_Database!$I:$I,D$2)</f>
        <v>#NAME?</v>
      </c>
      <c r="E11" s="209" t="e">
        <f t="shared" si="0"/>
        <v>#NAME?</v>
      </c>
      <c r="F11" s="209" t="e">
        <f t="shared" si="0"/>
        <v>#NAME?</v>
      </c>
      <c r="G11" s="209" t="e">
        <f t="shared" si="0"/>
        <v>#NAME?</v>
      </c>
    </row>
    <row r="12" spans="1:7">
      <c r="A12" s="55">
        <v>2018</v>
      </c>
      <c r="B12" s="55" t="s">
        <v>19</v>
      </c>
      <c r="C12" s="209" t="e">
        <f>SUMIFS(Trans_Pur_MWh,Trans_Pur_Year,$A12,Trans_Pur_Quarter,$B12,Trans_Purchases_Database!$I:$I,C$2)</f>
        <v>#NAME?</v>
      </c>
      <c r="D12" s="209" t="e">
        <f>SUMIFS(Trans_Pur_MWh,Trans_Pur_Year,$A12,Trans_Pur_Quarter,$B12,Trans_Purchases_Database!$I:$I,D$2)</f>
        <v>#NAME?</v>
      </c>
      <c r="E12" s="209" t="e">
        <f t="shared" si="0"/>
        <v>#NAME?</v>
      </c>
      <c r="F12" s="209" t="e">
        <f t="shared" si="0"/>
        <v>#NAME?</v>
      </c>
      <c r="G12" s="209" t="e">
        <f t="shared" si="0"/>
        <v>#NAME?</v>
      </c>
    </row>
    <row r="13" spans="1:7">
      <c r="A13" s="55">
        <v>2018</v>
      </c>
      <c r="B13" s="56" t="s">
        <v>20</v>
      </c>
      <c r="C13" s="209" t="e">
        <f>SUMIFS(Trans_Pur_MWh,Trans_Pur_Year,$A13,Trans_Pur_Quarter,$B13,Trans_Purchases_Database!$I:$I,C$2)</f>
        <v>#NAME?</v>
      </c>
      <c r="D13" s="209" t="e">
        <f>SUMIFS(Trans_Pur_MWh,Trans_Pur_Year,$A13,Trans_Pur_Quarter,$B13,Trans_Purchases_Database!$I:$I,D$2)</f>
        <v>#NAME?</v>
      </c>
      <c r="E13" s="209" t="e">
        <f t="shared" si="0"/>
        <v>#NAME?</v>
      </c>
      <c r="F13" s="209" t="e">
        <f t="shared" si="0"/>
        <v>#NAME?</v>
      </c>
      <c r="G13" s="209" t="e">
        <f t="shared" si="0"/>
        <v>#NAME?</v>
      </c>
    </row>
    <row r="14" spans="1:7">
      <c r="A14" s="55">
        <v>2017</v>
      </c>
      <c r="B14" s="57" t="s">
        <v>21</v>
      </c>
      <c r="C14" s="209" t="e">
        <f>SUMIFS(Trans_Pur_MWh,Trans_Pur_Year,$A14,Trans_Pur_Quarter,$B14,Trans_Purchases_Database!$I:$I,C$2)</f>
        <v>#NAME?</v>
      </c>
      <c r="D14" s="209" t="e">
        <f>SUMIFS(Trans_Pur_MWh,Trans_Pur_Year,$A14,Trans_Pur_Quarter,$B14,Trans_Purchases_Database!$I:$I,D$2)</f>
        <v>#NAME?</v>
      </c>
      <c r="E14" s="209" t="e">
        <f t="shared" si="0"/>
        <v>#NAME?</v>
      </c>
      <c r="F14" s="209" t="e">
        <f t="shared" si="0"/>
        <v>#NAME?</v>
      </c>
      <c r="G14" s="209" t="e">
        <f t="shared" si="0"/>
        <v>#NAME?</v>
      </c>
    </row>
    <row r="15" spans="1:7">
      <c r="A15" s="55">
        <v>2017</v>
      </c>
      <c r="B15" s="57" t="s">
        <v>8</v>
      </c>
      <c r="C15" s="209" t="e">
        <f>SUMIFS(Trans_Pur_MWh,Trans_Pur_Year,$A15,Trans_Pur_Quarter,$B15,Trans_Purchases_Database!$I:$I,C$2)</f>
        <v>#NAME?</v>
      </c>
      <c r="D15" s="209" t="e">
        <f>SUMIFS(Trans_Pur_MWh,Trans_Pur_Year,$A15,Trans_Pur_Quarter,$B15,Trans_Purchases_Database!$I:$I,D$2)</f>
        <v>#NAME?</v>
      </c>
      <c r="E15" s="209" t="e">
        <f t="shared" si="0"/>
        <v>#NAME?</v>
      </c>
      <c r="F15" s="209" t="e">
        <f t="shared" si="0"/>
        <v>#NAME?</v>
      </c>
      <c r="G15" s="209" t="e">
        <f t="shared" si="0"/>
        <v>#NAME?</v>
      </c>
    </row>
    <row r="16" spans="1:7">
      <c r="A16" s="55">
        <v>2017</v>
      </c>
      <c r="B16" s="58" t="s">
        <v>19</v>
      </c>
      <c r="C16" s="209" t="e">
        <f>SUMIFS(Trans_Pur_MWh,Trans_Pur_Year,$A16,Trans_Pur_Quarter,$B16,Trans_Purchases_Database!$I:$I,C$2)</f>
        <v>#NAME?</v>
      </c>
      <c r="D16" s="209" t="e">
        <f>SUMIFS(Trans_Pur_MWh,Trans_Pur_Year,$A16,Trans_Pur_Quarter,$B16,Trans_Purchases_Database!$I:$I,D$2)</f>
        <v>#NAME?</v>
      </c>
      <c r="E16" s="209" t="e">
        <f t="shared" si="0"/>
        <v>#NAME?</v>
      </c>
      <c r="F16" s="209" t="e">
        <f t="shared" si="0"/>
        <v>#NAME?</v>
      </c>
      <c r="G16" s="209" t="e">
        <f t="shared" si="0"/>
        <v>#NAME?</v>
      </c>
    </row>
    <row r="17" spans="1:7">
      <c r="A17" s="55">
        <v>2017</v>
      </c>
      <c r="B17" s="58" t="s">
        <v>20</v>
      </c>
      <c r="C17" s="209" t="e">
        <f>SUMIFS(Trans_Pur_MWh,Trans_Pur_Year,$A17,Trans_Pur_Quarter,$B17,Trans_Purchases_Database!$I:$I,C$2)</f>
        <v>#NAME?</v>
      </c>
      <c r="D17" s="209" t="e">
        <f>SUMIFS(Trans_Pur_MWh,Trans_Pur_Year,$A17,Trans_Pur_Quarter,$B17,Trans_Purchases_Database!$I:$I,D$2)</f>
        <v>#NAME?</v>
      </c>
      <c r="E17" s="209" t="e">
        <f t="shared" si="0"/>
        <v>#NAME?</v>
      </c>
      <c r="F17" s="209" t="e">
        <f t="shared" si="0"/>
        <v>#NAME?</v>
      </c>
      <c r="G17" s="209" t="e">
        <f t="shared" si="0"/>
        <v>#NAME?</v>
      </c>
    </row>
    <row r="18" spans="1:7">
      <c r="A18" s="55">
        <v>2016</v>
      </c>
      <c r="B18" s="58" t="s">
        <v>21</v>
      </c>
      <c r="C18" s="209" t="e">
        <f>SUMIFS(Trans_Pur_MWh,Trans_Pur_Year,$A18,Trans_Pur_Quarter,$B18,Trans_Purchases_Database!$I:$I,C$2)</f>
        <v>#NAME?</v>
      </c>
      <c r="D18" s="209" t="e">
        <f>SUMIFS(Trans_Pur_MWh,Trans_Pur_Year,$A18,Trans_Pur_Quarter,$B18,Trans_Purchases_Database!$I:$I,D$2)</f>
        <v>#NAME?</v>
      </c>
      <c r="E18" s="209" t="e">
        <f t="shared" si="0"/>
        <v>#NAME?</v>
      </c>
      <c r="F18" s="209" t="e">
        <f t="shared" si="0"/>
        <v>#NAME?</v>
      </c>
      <c r="G18" s="209" t="e">
        <f t="shared" si="0"/>
        <v>#NAME?</v>
      </c>
    </row>
    <row r="19" spans="1:7">
      <c r="A19" s="55">
        <v>2016</v>
      </c>
      <c r="B19" s="58" t="s">
        <v>8</v>
      </c>
      <c r="C19" s="209" t="e">
        <f>SUMIFS(Trans_Pur_MWh,Trans_Pur_Year,$A19,Trans_Pur_Quarter,$B19,Trans_Purchases_Database!$I:$I,C$2)</f>
        <v>#NAME?</v>
      </c>
      <c r="D19" s="209" t="e">
        <f>SUMIFS(Trans_Pur_MWh,Trans_Pur_Year,$A19,Trans_Pur_Quarter,$B19,Trans_Purchases_Database!$I:$I,D$2)</f>
        <v>#NAME?</v>
      </c>
      <c r="E19" s="209" t="e">
        <f t="shared" si="0"/>
        <v>#NAME?</v>
      </c>
      <c r="F19" s="209" t="e">
        <f t="shared" si="0"/>
        <v>#NAME?</v>
      </c>
      <c r="G19" s="209" t="e">
        <f t="shared" si="0"/>
        <v>#NAME?</v>
      </c>
    </row>
    <row r="20" spans="1:7">
      <c r="A20" s="55">
        <v>2016</v>
      </c>
      <c r="B20" s="58" t="s">
        <v>19</v>
      </c>
      <c r="C20" s="209" t="e">
        <f>SUMIFS(Trans_Pur_MWh,Trans_Pur_Year,$A20,Trans_Pur_Quarter,$B20,Trans_Purchases_Database!$I:$I,C$2)</f>
        <v>#NAME?</v>
      </c>
      <c r="D20" s="209" t="e">
        <f>SUMIFS(Trans_Pur_MWh,Trans_Pur_Year,$A20,Trans_Pur_Quarter,$B20,Trans_Purchases_Database!$I:$I,D$2)</f>
        <v>#NAME?</v>
      </c>
      <c r="E20" s="209" t="e">
        <f t="shared" si="0"/>
        <v>#NAME?</v>
      </c>
      <c r="F20" s="209" t="e">
        <f t="shared" si="0"/>
        <v>#NAME?</v>
      </c>
      <c r="G20" s="209" t="e">
        <f t="shared" si="0"/>
        <v>#NAME?</v>
      </c>
    </row>
    <row r="21" spans="1:7">
      <c r="A21" s="55">
        <v>2016</v>
      </c>
      <c r="B21" s="59" t="s">
        <v>20</v>
      </c>
      <c r="C21" s="209" t="e">
        <f>SUMIFS(Trans_Pur_MWh,Trans_Pur_Year,$A21,Trans_Pur_Quarter,$B21,Trans_Purchases_Database!$I:$I,C$2)</f>
        <v>#NAME?</v>
      </c>
      <c r="D21" s="209" t="e">
        <f>SUMIFS(Trans_Pur_MWh,Trans_Pur_Year,$A21,Trans_Pur_Quarter,$B21,Trans_Purchases_Database!$I:$I,D$2)</f>
        <v>#NAME?</v>
      </c>
      <c r="E21" s="209" t="e">
        <f t="shared" si="0"/>
        <v>#NAME?</v>
      </c>
      <c r="F21" s="209" t="e">
        <f t="shared" si="0"/>
        <v>#NAME?</v>
      </c>
      <c r="G21" s="209" t="e">
        <f t="shared" si="0"/>
        <v>#NAME?</v>
      </c>
    </row>
    <row r="22" spans="1:7">
      <c r="A22" s="55">
        <v>2015</v>
      </c>
      <c r="B22" s="58" t="s">
        <v>21</v>
      </c>
      <c r="C22" s="209" t="e">
        <f>SUMIFS(Trans_Pur_MWh,Trans_Pur_Year,$A22,Trans_Pur_Quarter,$B22,Trans_Purchases_Database!$I:$I,C$2)</f>
        <v>#NAME?</v>
      </c>
      <c r="D22" s="209" t="e">
        <f>SUMIFS(Trans_Pur_MWh,Trans_Pur_Year,$A22,Trans_Pur_Quarter,$B22,Trans_Purchases_Database!$I:$I,D$2)</f>
        <v>#NAME?</v>
      </c>
      <c r="E22" s="209" t="e">
        <f t="shared" si="0"/>
        <v>#NAME?</v>
      </c>
      <c r="F22" s="209" t="e">
        <f t="shared" si="0"/>
        <v>#NAME?</v>
      </c>
      <c r="G22" s="209" t="e">
        <f t="shared" si="0"/>
        <v>#NAME?</v>
      </c>
    </row>
    <row r="23" spans="1:7">
      <c r="A23" s="55">
        <v>2015</v>
      </c>
      <c r="B23" s="58" t="s">
        <v>8</v>
      </c>
      <c r="C23" s="209" t="e">
        <f>SUMIFS(Trans_Pur_MWh,Trans_Pur_Year,$A23,Trans_Pur_Quarter,$B23,Trans_Purchases_Database!$I:$I,C$2)</f>
        <v>#NAME?</v>
      </c>
      <c r="D23" s="209" t="e">
        <f>SUMIFS(Trans_Pur_MWh,Trans_Pur_Year,$A23,Trans_Pur_Quarter,$B23,Trans_Purchases_Database!$I:$I,D$2)</f>
        <v>#NAME?</v>
      </c>
      <c r="E23" s="209" t="e">
        <f t="shared" si="0"/>
        <v>#NAME?</v>
      </c>
      <c r="F23" s="209" t="e">
        <f t="shared" si="0"/>
        <v>#NAME?</v>
      </c>
      <c r="G23" s="209" t="e">
        <f t="shared" si="0"/>
        <v>#NAME?</v>
      </c>
    </row>
    <row r="24" spans="1:7">
      <c r="A24" s="55">
        <v>2015</v>
      </c>
      <c r="B24" s="58" t="s">
        <v>19</v>
      </c>
      <c r="C24" s="209" t="e">
        <f>SUMIFS(Trans_Pur_MWh,Trans_Pur_Year,$A24,Trans_Pur_Quarter,$B24,Trans_Purchases_Database!$I:$I,C$2)</f>
        <v>#NAME?</v>
      </c>
      <c r="D24" s="209" t="e">
        <f>SUMIFS(Trans_Pur_MWh,Trans_Pur_Year,$A24,Trans_Pur_Quarter,$B24,Trans_Purchases_Database!$I:$I,D$2)</f>
        <v>#NAME?</v>
      </c>
      <c r="E24" s="209" t="e">
        <f t="shared" si="0"/>
        <v>#NAME?</v>
      </c>
      <c r="F24" s="209" t="e">
        <f t="shared" si="0"/>
        <v>#NAME?</v>
      </c>
      <c r="G24" s="209" t="e">
        <f t="shared" si="0"/>
        <v>#NAME?</v>
      </c>
    </row>
    <row r="25" spans="1:7">
      <c r="A25" s="55">
        <v>2015</v>
      </c>
      <c r="B25" s="59" t="s">
        <v>20</v>
      </c>
      <c r="C25" s="209" t="e">
        <f>SUMIFS(Trans_Pur_MWh,Trans_Pur_Year,$A25,Trans_Pur_Quarter,$B25,Trans_Purchases_Database!$I:$I,C$2)</f>
        <v>#NAME?</v>
      </c>
      <c r="D25" s="209" t="e">
        <f>SUMIFS(Trans_Pur_MWh,Trans_Pur_Year,$A25,Trans_Pur_Quarter,$B25,Trans_Purchases_Database!$I:$I,D$2)</f>
        <v>#NAME?</v>
      </c>
      <c r="E25" s="209" t="e">
        <f t="shared" ref="E25:G44" si="1">SUMIFS(Trans_sale_MWh,Trans_Sale_Year,$A25,Trans_Sale_Quarter,$B25,Trans_sale_area,E$2)</f>
        <v>#NAME?</v>
      </c>
      <c r="F25" s="209" t="e">
        <f t="shared" si="1"/>
        <v>#NAME?</v>
      </c>
      <c r="G25" s="209" t="e">
        <f t="shared" si="1"/>
        <v>#NAME?</v>
      </c>
    </row>
    <row r="26" spans="1:7">
      <c r="A26" s="55">
        <v>2014</v>
      </c>
      <c r="B26" s="59" t="s">
        <v>21</v>
      </c>
      <c r="C26" s="209" t="e">
        <f>SUMIFS(Trans_Pur_MWh,Trans_Pur_Year,$A26,Trans_Pur_Quarter,$B26,Trans_Purchases_Database!$I:$I,C$2)</f>
        <v>#NAME?</v>
      </c>
      <c r="D26" s="209" t="e">
        <f>SUMIFS(Trans_Pur_MWh,Trans_Pur_Year,$A26,Trans_Pur_Quarter,$B26,Trans_Purchases_Database!$I:$I,D$2)</f>
        <v>#NAME?</v>
      </c>
      <c r="E26" s="209" t="e">
        <f t="shared" si="1"/>
        <v>#NAME?</v>
      </c>
      <c r="F26" s="209" t="e">
        <f t="shared" si="1"/>
        <v>#NAME?</v>
      </c>
      <c r="G26" s="209" t="e">
        <f t="shared" si="1"/>
        <v>#NAME?</v>
      </c>
    </row>
    <row r="27" spans="1:7">
      <c r="A27" s="55">
        <v>2014</v>
      </c>
      <c r="B27" s="59" t="s">
        <v>8</v>
      </c>
      <c r="C27" s="209" t="e">
        <f>SUMIFS(Trans_Pur_MWh,Trans_Pur_Year,$A27,Trans_Pur_Quarter,$B27,Trans_Purchases_Database!$I:$I,C$2)</f>
        <v>#NAME?</v>
      </c>
      <c r="D27" s="209" t="e">
        <f>SUMIFS(Trans_Pur_MWh,Trans_Pur_Year,$A27,Trans_Pur_Quarter,$B27,Trans_Purchases_Database!$I:$I,D$2)</f>
        <v>#NAME?</v>
      </c>
      <c r="E27" s="209" t="e">
        <f t="shared" si="1"/>
        <v>#NAME?</v>
      </c>
      <c r="F27" s="209" t="e">
        <f t="shared" si="1"/>
        <v>#NAME?</v>
      </c>
      <c r="G27" s="209" t="e">
        <f t="shared" si="1"/>
        <v>#NAME?</v>
      </c>
    </row>
    <row r="28" spans="1:7">
      <c r="A28" s="55">
        <v>2014</v>
      </c>
      <c r="B28" s="59" t="s">
        <v>19</v>
      </c>
      <c r="C28" s="209" t="e">
        <f>SUMIFS(Trans_Pur_MWh,Trans_Pur_Year,$A28,Trans_Pur_Quarter,$B28,Trans_Purchases_Database!$I:$I,C$2)</f>
        <v>#NAME?</v>
      </c>
      <c r="D28" s="209" t="e">
        <f>SUMIFS(Trans_Pur_MWh,Trans_Pur_Year,$A28,Trans_Pur_Quarter,$B28,Trans_Purchases_Database!$I:$I,D$2)</f>
        <v>#NAME?</v>
      </c>
      <c r="E28" s="209" t="e">
        <f t="shared" si="1"/>
        <v>#NAME?</v>
      </c>
      <c r="F28" s="209" t="e">
        <f t="shared" si="1"/>
        <v>#NAME?</v>
      </c>
      <c r="G28" s="209" t="e">
        <f t="shared" si="1"/>
        <v>#NAME?</v>
      </c>
    </row>
    <row r="29" spans="1:7">
      <c r="A29" s="55">
        <v>2014</v>
      </c>
      <c r="B29" s="59" t="s">
        <v>20</v>
      </c>
      <c r="C29" s="209" t="e">
        <f>SUMIFS(Trans_Pur_MWh,Trans_Pur_Year,$A29,Trans_Pur_Quarter,$B29,Trans_Purchases_Database!$I:$I,C$2)</f>
        <v>#NAME?</v>
      </c>
      <c r="D29" s="209" t="e">
        <f>SUMIFS(Trans_Pur_MWh,Trans_Pur_Year,$A29,Trans_Pur_Quarter,$B29,Trans_Purchases_Database!$I:$I,D$2)</f>
        <v>#NAME?</v>
      </c>
      <c r="E29" s="209" t="e">
        <f t="shared" si="1"/>
        <v>#NAME?</v>
      </c>
      <c r="F29" s="209" t="e">
        <f t="shared" si="1"/>
        <v>#NAME?</v>
      </c>
      <c r="G29" s="209" t="e">
        <f t="shared" si="1"/>
        <v>#NAME?</v>
      </c>
    </row>
    <row r="30" spans="1:7">
      <c r="A30" s="55">
        <v>2013</v>
      </c>
      <c r="B30" s="59" t="s">
        <v>21</v>
      </c>
      <c r="C30" s="209" t="e">
        <f>SUMIFS(Trans_Pur_MWh,Trans_Pur_Year,$A30,Trans_Pur_Quarter,$B30,Trans_Purchases_Database!$I:$I,C$2)</f>
        <v>#NAME?</v>
      </c>
      <c r="D30" s="209" t="e">
        <f>SUMIFS(Trans_Pur_MWh,Trans_Pur_Year,$A30,Trans_Pur_Quarter,$B30,Trans_Purchases_Database!$I:$I,D$2)</f>
        <v>#NAME?</v>
      </c>
      <c r="E30" s="209" t="e">
        <f t="shared" si="1"/>
        <v>#NAME?</v>
      </c>
      <c r="F30" s="209" t="e">
        <f t="shared" si="1"/>
        <v>#NAME?</v>
      </c>
      <c r="G30" s="209" t="e">
        <f t="shared" si="1"/>
        <v>#NAME?</v>
      </c>
    </row>
    <row r="31" spans="1:7">
      <c r="A31" s="55">
        <v>2013</v>
      </c>
      <c r="B31" s="59" t="s">
        <v>8</v>
      </c>
      <c r="C31" s="209" t="e">
        <f>SUMIFS(Trans_Pur_MWh,Trans_Pur_Year,$A31,Trans_Pur_Quarter,$B31,Trans_Purchases_Database!$I:$I,C$2)</f>
        <v>#NAME?</v>
      </c>
      <c r="D31" s="209" t="e">
        <f>SUMIFS(Trans_Pur_MWh,Trans_Pur_Year,$A31,Trans_Pur_Quarter,$B31,Trans_Purchases_Database!$I:$I,D$2)</f>
        <v>#NAME?</v>
      </c>
      <c r="E31" s="209" t="e">
        <f t="shared" si="1"/>
        <v>#NAME?</v>
      </c>
      <c r="F31" s="209" t="e">
        <f t="shared" si="1"/>
        <v>#NAME?</v>
      </c>
      <c r="G31" s="209" t="e">
        <f t="shared" si="1"/>
        <v>#NAME?</v>
      </c>
    </row>
    <row r="32" spans="1:7">
      <c r="A32" s="55">
        <v>2013</v>
      </c>
      <c r="B32" s="59" t="s">
        <v>19</v>
      </c>
      <c r="C32" s="209" t="e">
        <f>SUMIFS(Trans_Pur_MWh,Trans_Pur_Year,$A32,Trans_Pur_Quarter,$B32,Trans_Purchases_Database!$I:$I,C$2)</f>
        <v>#NAME?</v>
      </c>
      <c r="D32" s="209" t="e">
        <f>SUMIFS(Trans_Pur_MWh,Trans_Pur_Year,$A32,Trans_Pur_Quarter,$B32,Trans_Purchases_Database!$I:$I,D$2)</f>
        <v>#NAME?</v>
      </c>
      <c r="E32" s="209" t="e">
        <f t="shared" si="1"/>
        <v>#NAME?</v>
      </c>
      <c r="F32" s="209" t="e">
        <f t="shared" si="1"/>
        <v>#NAME?</v>
      </c>
      <c r="G32" s="209" t="e">
        <f t="shared" si="1"/>
        <v>#NAME?</v>
      </c>
    </row>
    <row r="33" spans="1:7">
      <c r="A33" s="55">
        <v>2013</v>
      </c>
      <c r="B33" s="59" t="s">
        <v>20</v>
      </c>
      <c r="C33" s="209" t="e">
        <f>SUMIFS(Trans_Pur_MWh,Trans_Pur_Year,$A33,Trans_Pur_Quarter,$B33,Trans_Purchases_Database!$I:$I,C$2)</f>
        <v>#NAME?</v>
      </c>
      <c r="D33" s="209" t="e">
        <f>SUMIFS(Trans_Pur_MWh,Trans_Pur_Year,$A33,Trans_Pur_Quarter,$B33,Trans_Purchases_Database!$I:$I,D$2)</f>
        <v>#NAME?</v>
      </c>
      <c r="E33" s="209" t="e">
        <f t="shared" si="1"/>
        <v>#NAME?</v>
      </c>
      <c r="F33" s="209" t="e">
        <f t="shared" si="1"/>
        <v>#NAME?</v>
      </c>
      <c r="G33" s="209" t="e">
        <f t="shared" si="1"/>
        <v>#NAME?</v>
      </c>
    </row>
    <row r="34" spans="1:7">
      <c r="A34" s="55">
        <v>2012</v>
      </c>
      <c r="B34" s="59" t="s">
        <v>21</v>
      </c>
      <c r="C34" s="209" t="e">
        <f>SUMIFS(Trans_Pur_MWh,Trans_Pur_Year,$A34,Trans_Pur_Quarter,$B34,Trans_Purchases_Database!$I:$I,C$2)</f>
        <v>#NAME?</v>
      </c>
      <c r="D34" s="209" t="e">
        <f>SUMIFS(Trans_Pur_MWh,Trans_Pur_Year,$A34,Trans_Pur_Quarter,$B34,Trans_Purchases_Database!$I:$I,D$2)</f>
        <v>#NAME?</v>
      </c>
      <c r="E34" s="209" t="e">
        <f t="shared" si="1"/>
        <v>#NAME?</v>
      </c>
      <c r="F34" s="209" t="e">
        <f t="shared" si="1"/>
        <v>#NAME?</v>
      </c>
      <c r="G34" s="209" t="e">
        <f t="shared" si="1"/>
        <v>#NAME?</v>
      </c>
    </row>
    <row r="35" spans="1:7">
      <c r="A35" s="55">
        <v>2012</v>
      </c>
      <c r="B35" s="59" t="s">
        <v>8</v>
      </c>
      <c r="C35" s="209" t="e">
        <f>SUMIFS(Trans_Pur_MWh,Trans_Pur_Year,$A35,Trans_Pur_Quarter,$B35,Trans_Purchases_Database!$I:$I,C$2)</f>
        <v>#NAME?</v>
      </c>
      <c r="D35" s="209" t="e">
        <f>SUMIFS(Trans_Pur_MWh,Trans_Pur_Year,$A35,Trans_Pur_Quarter,$B35,Trans_Purchases_Database!$I:$I,D$2)</f>
        <v>#NAME?</v>
      </c>
      <c r="E35" s="209" t="e">
        <f t="shared" si="1"/>
        <v>#NAME?</v>
      </c>
      <c r="F35" s="209" t="e">
        <f t="shared" si="1"/>
        <v>#NAME?</v>
      </c>
      <c r="G35" s="209" t="e">
        <f t="shared" si="1"/>
        <v>#NAME?</v>
      </c>
    </row>
    <row r="36" spans="1:7">
      <c r="A36" s="55">
        <v>2012</v>
      </c>
      <c r="B36" s="59" t="s">
        <v>19</v>
      </c>
      <c r="C36" s="209" t="e">
        <f>SUMIFS(Trans_Pur_MWh,Trans_Pur_Year,$A36,Trans_Pur_Quarter,$B36,Trans_Purchases_Database!$I:$I,C$2)</f>
        <v>#NAME?</v>
      </c>
      <c r="D36" s="209" t="e">
        <f>SUMIFS(Trans_Pur_MWh,Trans_Pur_Year,$A36,Trans_Pur_Quarter,$B36,Trans_Purchases_Database!$I:$I,D$2)</f>
        <v>#NAME?</v>
      </c>
      <c r="E36" s="209" t="e">
        <f t="shared" si="1"/>
        <v>#NAME?</v>
      </c>
      <c r="F36" s="209" t="e">
        <f t="shared" si="1"/>
        <v>#NAME?</v>
      </c>
      <c r="G36" s="209" t="e">
        <f t="shared" si="1"/>
        <v>#NAME?</v>
      </c>
    </row>
    <row r="37" spans="1:7">
      <c r="A37" s="55">
        <v>2012</v>
      </c>
      <c r="B37" s="59" t="s">
        <v>20</v>
      </c>
      <c r="C37" s="209" t="e">
        <f>SUMIFS(Trans_Pur_MWh,Trans_Pur_Year,$A37,Trans_Pur_Quarter,$B37,Trans_Purchases_Database!$I:$I,C$2)</f>
        <v>#NAME?</v>
      </c>
      <c r="D37" s="209" t="e">
        <f>SUMIFS(Trans_Pur_MWh,Trans_Pur_Year,$A37,Trans_Pur_Quarter,$B37,Trans_Purchases_Database!$I:$I,D$2)</f>
        <v>#NAME?</v>
      </c>
      <c r="E37" s="209" t="e">
        <f t="shared" si="1"/>
        <v>#NAME?</v>
      </c>
      <c r="F37" s="209" t="e">
        <f t="shared" si="1"/>
        <v>#NAME?</v>
      </c>
      <c r="G37" s="209" t="e">
        <f t="shared" si="1"/>
        <v>#NAME?</v>
      </c>
    </row>
    <row r="38" spans="1:7">
      <c r="A38" s="55">
        <v>2011</v>
      </c>
      <c r="B38" s="59" t="s">
        <v>21</v>
      </c>
      <c r="C38" s="209" t="e">
        <f>SUMIFS(Trans_Pur_MWh,Trans_Pur_Year,$A38,Trans_Pur_Quarter,$B38,Trans_Purchases_Database!$I:$I,C$2)</f>
        <v>#NAME?</v>
      </c>
      <c r="D38" s="209" t="e">
        <f>SUMIFS(Trans_Pur_MWh,Trans_Pur_Year,$A38,Trans_Pur_Quarter,$B38,Trans_Purchases_Database!$I:$I,D$2)</f>
        <v>#NAME?</v>
      </c>
      <c r="E38" s="209" t="e">
        <f t="shared" si="1"/>
        <v>#NAME?</v>
      </c>
      <c r="F38" s="209" t="e">
        <f t="shared" si="1"/>
        <v>#NAME?</v>
      </c>
      <c r="G38" s="209" t="e">
        <f t="shared" si="1"/>
        <v>#NAME?</v>
      </c>
    </row>
    <row r="39" spans="1:7">
      <c r="A39" s="55">
        <v>2011</v>
      </c>
      <c r="B39" s="59" t="s">
        <v>8</v>
      </c>
      <c r="C39" s="209" t="e">
        <f>SUMIFS(Trans_Pur_MWh,Trans_Pur_Year,$A39,Trans_Pur_Quarter,$B39,Trans_Purchases_Database!$I:$I,C$2)</f>
        <v>#NAME?</v>
      </c>
      <c r="D39" s="209" t="e">
        <f>SUMIFS(Trans_Pur_MWh,Trans_Pur_Year,$A39,Trans_Pur_Quarter,$B39,Trans_Purchases_Database!$I:$I,D$2)</f>
        <v>#NAME?</v>
      </c>
      <c r="E39" s="209" t="e">
        <f t="shared" si="1"/>
        <v>#NAME?</v>
      </c>
      <c r="F39" s="209" t="e">
        <f t="shared" si="1"/>
        <v>#NAME?</v>
      </c>
      <c r="G39" s="209" t="e">
        <f t="shared" si="1"/>
        <v>#NAME?</v>
      </c>
    </row>
    <row r="40" spans="1:7">
      <c r="A40" s="55">
        <v>2011</v>
      </c>
      <c r="B40" s="59" t="s">
        <v>19</v>
      </c>
      <c r="C40" s="209" t="e">
        <f>SUMIFS(Trans_Pur_MWh,Trans_Pur_Year,$A40,Trans_Pur_Quarter,$B40,Trans_Purchases_Database!$I:$I,C$2)</f>
        <v>#NAME?</v>
      </c>
      <c r="D40" s="209" t="e">
        <f>SUMIFS(Trans_Pur_MWh,Trans_Pur_Year,$A40,Trans_Pur_Quarter,$B40,Trans_Purchases_Database!$I:$I,D$2)</f>
        <v>#NAME?</v>
      </c>
      <c r="E40" s="209" t="e">
        <f t="shared" si="1"/>
        <v>#NAME?</v>
      </c>
      <c r="F40" s="209" t="e">
        <f t="shared" si="1"/>
        <v>#NAME?</v>
      </c>
      <c r="G40" s="209" t="e">
        <f t="shared" si="1"/>
        <v>#NAME?</v>
      </c>
    </row>
    <row r="41" spans="1:7">
      <c r="A41" s="55">
        <v>2011</v>
      </c>
      <c r="B41" s="59" t="s">
        <v>20</v>
      </c>
      <c r="C41" s="209" t="e">
        <f>SUMIFS(Trans_Pur_MWh,Trans_Pur_Year,$A41,Trans_Pur_Quarter,$B41,Trans_Purchases_Database!$I:$I,C$2)</f>
        <v>#NAME?</v>
      </c>
      <c r="D41" s="209" t="e">
        <f>SUMIFS(Trans_Pur_MWh,Trans_Pur_Year,$A41,Trans_Pur_Quarter,$B41,Trans_Purchases_Database!$I:$I,D$2)</f>
        <v>#NAME?</v>
      </c>
      <c r="E41" s="209" t="e">
        <f t="shared" si="1"/>
        <v>#NAME?</v>
      </c>
      <c r="F41" s="209" t="e">
        <f t="shared" si="1"/>
        <v>#NAME?</v>
      </c>
      <c r="G41" s="209" t="e">
        <f t="shared" si="1"/>
        <v>#NAME?</v>
      </c>
    </row>
    <row r="42" spans="1:7">
      <c r="A42" s="55">
        <v>2010</v>
      </c>
      <c r="B42" s="59" t="s">
        <v>21</v>
      </c>
      <c r="C42" s="209" t="e">
        <f>SUMIFS(Trans_Pur_MWh,Trans_Pur_Year,$A42,Trans_Pur_Quarter,$B42,Trans_Purchases_Database!$I:$I,C$2)</f>
        <v>#NAME?</v>
      </c>
      <c r="D42" s="209" t="e">
        <f>SUMIFS(Trans_Pur_MWh,Trans_Pur_Year,$A42,Trans_Pur_Quarter,$B42,Trans_Purchases_Database!$I:$I,D$2)</f>
        <v>#NAME?</v>
      </c>
      <c r="E42" s="209" t="e">
        <f t="shared" si="1"/>
        <v>#NAME?</v>
      </c>
      <c r="F42" s="209" t="e">
        <f t="shared" si="1"/>
        <v>#NAME?</v>
      </c>
      <c r="G42" s="209" t="e">
        <f t="shared" si="1"/>
        <v>#NAME?</v>
      </c>
    </row>
    <row r="43" spans="1:7">
      <c r="A43" s="55">
        <v>2010</v>
      </c>
      <c r="B43" s="59" t="s">
        <v>8</v>
      </c>
      <c r="C43" s="209" t="e">
        <f>SUMIFS(Trans_Pur_MWh,Trans_Pur_Year,$A43,Trans_Pur_Quarter,$B43,Trans_Purchases_Database!$I:$I,C$2)</f>
        <v>#NAME?</v>
      </c>
      <c r="D43" s="209" t="e">
        <f>SUMIFS(Trans_Pur_MWh,Trans_Pur_Year,$A43,Trans_Pur_Quarter,$B43,Trans_Purchases_Database!$I:$I,D$2)</f>
        <v>#NAME?</v>
      </c>
      <c r="E43" s="209" t="e">
        <f t="shared" si="1"/>
        <v>#NAME?</v>
      </c>
      <c r="F43" s="209" t="e">
        <f t="shared" si="1"/>
        <v>#NAME?</v>
      </c>
      <c r="G43" s="209" t="e">
        <f t="shared" si="1"/>
        <v>#NAME?</v>
      </c>
    </row>
    <row r="44" spans="1:7">
      <c r="A44" s="55">
        <v>2010</v>
      </c>
      <c r="B44" s="59" t="s">
        <v>19</v>
      </c>
      <c r="C44" s="209" t="e">
        <f>SUMIFS(Trans_Pur_MWh,Trans_Pur_Year,$A44,Trans_Pur_Quarter,$B44,Trans_Purchases_Database!$I:$I,C$2)</f>
        <v>#NAME?</v>
      </c>
      <c r="D44" s="209" t="e">
        <f>SUMIFS(Trans_Pur_MWh,Trans_Pur_Year,$A44,Trans_Pur_Quarter,$B44,Trans_Purchases_Database!$I:$I,D$2)</f>
        <v>#NAME?</v>
      </c>
      <c r="E44" s="209" t="e">
        <f t="shared" si="1"/>
        <v>#NAME?</v>
      </c>
      <c r="F44" s="209" t="e">
        <f t="shared" si="1"/>
        <v>#NAME?</v>
      </c>
      <c r="G44" s="209" t="e">
        <f t="shared" si="1"/>
        <v>#NAME?</v>
      </c>
    </row>
    <row r="45" spans="1:7">
      <c r="A45" s="55">
        <v>2010</v>
      </c>
      <c r="B45" s="59" t="s">
        <v>20</v>
      </c>
      <c r="C45" s="209" t="e">
        <f>SUMIFS(Trans_Pur_MWh,Trans_Pur_Year,$A45,Trans_Pur_Quarter,$B45,Trans_Purchases_Database!$I:$I,C$2)</f>
        <v>#NAME?</v>
      </c>
      <c r="D45" s="209" t="e">
        <f>SUMIFS(Trans_Pur_MWh,Trans_Pur_Year,$A45,Trans_Pur_Quarter,$B45,Trans_Purchases_Database!$I:$I,D$2)</f>
        <v>#NAME?</v>
      </c>
      <c r="E45" s="209" t="e">
        <f t="shared" ref="E45:G61" si="2">SUMIFS(Trans_sale_MWh,Trans_Sale_Year,$A45,Trans_Sale_Quarter,$B45,Trans_sale_area,E$2)</f>
        <v>#NAME?</v>
      </c>
      <c r="F45" s="209" t="e">
        <f t="shared" si="2"/>
        <v>#NAME?</v>
      </c>
      <c r="G45" s="209" t="e">
        <f t="shared" si="2"/>
        <v>#NAME?</v>
      </c>
    </row>
    <row r="46" spans="1:7">
      <c r="A46" s="55">
        <v>2009</v>
      </c>
      <c r="B46" s="59" t="s">
        <v>21</v>
      </c>
      <c r="C46" s="209" t="e">
        <f>SUMIFS(Trans_Pur_MWh,Trans_Pur_Year,$A46,Trans_Pur_Quarter,$B46,Trans_Purchases_Database!$I:$I,C$2)</f>
        <v>#NAME?</v>
      </c>
      <c r="D46" s="209" t="e">
        <f>SUMIFS(Trans_Pur_MWh,Trans_Pur_Year,$A46,Trans_Pur_Quarter,$B46,Trans_Purchases_Database!$I:$I,D$2)</f>
        <v>#NAME?</v>
      </c>
      <c r="E46" s="209" t="e">
        <f t="shared" si="2"/>
        <v>#NAME?</v>
      </c>
      <c r="F46" s="209" t="e">
        <f t="shared" si="2"/>
        <v>#NAME?</v>
      </c>
      <c r="G46" s="209" t="e">
        <f t="shared" si="2"/>
        <v>#NAME?</v>
      </c>
    </row>
    <row r="47" spans="1:7">
      <c r="A47" s="55">
        <v>2009</v>
      </c>
      <c r="B47" s="59" t="s">
        <v>8</v>
      </c>
      <c r="C47" s="209" t="e">
        <f>SUMIFS(Trans_Pur_MWh,Trans_Pur_Year,$A47,Trans_Pur_Quarter,$B47,Trans_Purchases_Database!$I:$I,C$2)</f>
        <v>#NAME?</v>
      </c>
      <c r="D47" s="209" t="e">
        <f>SUMIFS(Trans_Pur_MWh,Trans_Pur_Year,$A47,Trans_Pur_Quarter,$B47,Trans_Purchases_Database!$I:$I,D$2)</f>
        <v>#NAME?</v>
      </c>
      <c r="E47" s="209" t="e">
        <f t="shared" si="2"/>
        <v>#NAME?</v>
      </c>
      <c r="F47" s="209" t="e">
        <f t="shared" si="2"/>
        <v>#NAME?</v>
      </c>
      <c r="G47" s="209" t="e">
        <f t="shared" si="2"/>
        <v>#NAME?</v>
      </c>
    </row>
    <row r="48" spans="1:7">
      <c r="A48" s="55">
        <v>2009</v>
      </c>
      <c r="B48" s="59" t="s">
        <v>19</v>
      </c>
      <c r="C48" s="209" t="e">
        <f>SUMIFS(Trans_Pur_MWh,Trans_Pur_Year,$A48,Trans_Pur_Quarter,$B48,Trans_Purchases_Database!$I:$I,C$2)</f>
        <v>#NAME?</v>
      </c>
      <c r="D48" s="209" t="e">
        <f>SUMIFS(Trans_Pur_MWh,Trans_Pur_Year,$A48,Trans_Pur_Quarter,$B48,Trans_Purchases_Database!$I:$I,D$2)</f>
        <v>#NAME?</v>
      </c>
      <c r="E48" s="209" t="e">
        <f t="shared" si="2"/>
        <v>#NAME?</v>
      </c>
      <c r="F48" s="209" t="e">
        <f t="shared" si="2"/>
        <v>#NAME?</v>
      </c>
      <c r="G48" s="209" t="e">
        <f t="shared" si="2"/>
        <v>#NAME?</v>
      </c>
    </row>
    <row r="49" spans="1:7">
      <c r="A49" s="55">
        <v>2009</v>
      </c>
      <c r="B49" s="59" t="s">
        <v>20</v>
      </c>
      <c r="C49" s="209" t="e">
        <f>SUMIFS(Trans_Pur_MWh,Trans_Pur_Year,$A49,Trans_Pur_Quarter,$B49,Trans_Purchases_Database!$I:$I,C$2)</f>
        <v>#NAME?</v>
      </c>
      <c r="D49" s="209" t="e">
        <f>SUMIFS(Trans_Pur_MWh,Trans_Pur_Year,$A49,Trans_Pur_Quarter,$B49,Trans_Purchases_Database!$I:$I,D$2)</f>
        <v>#NAME?</v>
      </c>
      <c r="E49" s="209" t="e">
        <f t="shared" si="2"/>
        <v>#NAME?</v>
      </c>
      <c r="F49" s="209" t="e">
        <f t="shared" si="2"/>
        <v>#NAME?</v>
      </c>
      <c r="G49" s="209" t="e">
        <f t="shared" si="2"/>
        <v>#NAME?</v>
      </c>
    </row>
    <row r="50" spans="1:7">
      <c r="A50" s="55">
        <v>2008</v>
      </c>
      <c r="B50" s="59" t="s">
        <v>21</v>
      </c>
      <c r="C50" s="209" t="e">
        <f>SUMIFS(Trans_Pur_MWh,Trans_Pur_Year,$A50,Trans_Pur_Quarter,$B50,Trans_Purchases_Database!$I:$I,C$2)</f>
        <v>#NAME?</v>
      </c>
      <c r="D50" s="209" t="e">
        <f>SUMIFS(Trans_Pur_MWh,Trans_Pur_Year,$A50,Trans_Pur_Quarter,$B50,Trans_Purchases_Database!$I:$I,D$2)</f>
        <v>#NAME?</v>
      </c>
      <c r="E50" s="209" t="e">
        <f t="shared" si="2"/>
        <v>#NAME?</v>
      </c>
      <c r="F50" s="209" t="e">
        <f t="shared" si="2"/>
        <v>#NAME?</v>
      </c>
      <c r="G50" s="209" t="e">
        <f t="shared" si="2"/>
        <v>#NAME?</v>
      </c>
    </row>
    <row r="51" spans="1:7">
      <c r="A51" s="55">
        <v>2008</v>
      </c>
      <c r="B51" s="59" t="s">
        <v>8</v>
      </c>
      <c r="C51" s="209" t="e">
        <f>SUMIFS(Trans_Pur_MWh,Trans_Pur_Year,$A51,Trans_Pur_Quarter,$B51,Trans_Purchases_Database!$I:$I,C$2)</f>
        <v>#NAME?</v>
      </c>
      <c r="D51" s="209" t="e">
        <f>SUMIFS(Trans_Pur_MWh,Trans_Pur_Year,$A51,Trans_Pur_Quarter,$B51,Trans_Purchases_Database!$I:$I,D$2)</f>
        <v>#NAME?</v>
      </c>
      <c r="E51" s="209" t="e">
        <f t="shared" si="2"/>
        <v>#NAME?</v>
      </c>
      <c r="F51" s="209" t="e">
        <f t="shared" si="2"/>
        <v>#NAME?</v>
      </c>
      <c r="G51" s="209" t="e">
        <f t="shared" si="2"/>
        <v>#NAME?</v>
      </c>
    </row>
    <row r="52" spans="1:7">
      <c r="A52" s="55">
        <v>2008</v>
      </c>
      <c r="B52" s="59" t="s">
        <v>19</v>
      </c>
      <c r="C52" s="209" t="e">
        <f>SUMIFS(Trans_Pur_MWh,Trans_Pur_Year,$A52,Trans_Pur_Quarter,$B52,Trans_Purchases_Database!$I:$I,C$2)</f>
        <v>#NAME?</v>
      </c>
      <c r="D52" s="209" t="e">
        <f>SUMIFS(Trans_Pur_MWh,Trans_Pur_Year,$A52,Trans_Pur_Quarter,$B52,Trans_Purchases_Database!$I:$I,D$2)</f>
        <v>#NAME?</v>
      </c>
      <c r="E52" s="209" t="e">
        <f t="shared" si="2"/>
        <v>#NAME?</v>
      </c>
      <c r="F52" s="209" t="e">
        <f t="shared" si="2"/>
        <v>#NAME?</v>
      </c>
      <c r="G52" s="209" t="e">
        <f t="shared" si="2"/>
        <v>#NAME?</v>
      </c>
    </row>
    <row r="53" spans="1:7">
      <c r="A53" s="55">
        <v>2008</v>
      </c>
      <c r="B53" s="59" t="s">
        <v>20</v>
      </c>
      <c r="C53" s="209" t="e">
        <f>SUMIFS(Trans_Pur_MWh,Trans_Pur_Year,$A53,Trans_Pur_Quarter,$B53,Trans_Purchases_Database!$I:$I,C$2)</f>
        <v>#NAME?</v>
      </c>
      <c r="D53" s="209" t="e">
        <f>SUMIFS(Trans_Pur_MWh,Trans_Pur_Year,$A53,Trans_Pur_Quarter,$B53,Trans_Purchases_Database!$I:$I,D$2)</f>
        <v>#NAME?</v>
      </c>
      <c r="E53" s="209" t="e">
        <f t="shared" si="2"/>
        <v>#NAME?</v>
      </c>
      <c r="F53" s="209" t="e">
        <f t="shared" si="2"/>
        <v>#NAME?</v>
      </c>
      <c r="G53" s="209" t="e">
        <f t="shared" si="2"/>
        <v>#NAME?</v>
      </c>
    </row>
    <row r="54" spans="1:7">
      <c r="A54" s="55">
        <v>2007</v>
      </c>
      <c r="B54" s="59" t="s">
        <v>21</v>
      </c>
      <c r="C54" s="209" t="e">
        <f>SUMIFS(Trans_Pur_MWh,Trans_Pur_Year,$A54,Trans_Pur_Quarter,$B54,Trans_Purchases_Database!$I:$I,C$2)</f>
        <v>#NAME?</v>
      </c>
      <c r="D54" s="209" t="e">
        <f>SUMIFS(Trans_Pur_MWh,Trans_Pur_Year,$A54,Trans_Pur_Quarter,$B54,Trans_Purchases_Database!$I:$I,D$2)</f>
        <v>#NAME?</v>
      </c>
      <c r="E54" s="209" t="e">
        <f t="shared" si="2"/>
        <v>#NAME?</v>
      </c>
      <c r="F54" s="209" t="e">
        <f t="shared" si="2"/>
        <v>#NAME?</v>
      </c>
      <c r="G54" s="209" t="e">
        <f t="shared" si="2"/>
        <v>#NAME?</v>
      </c>
    </row>
    <row r="55" spans="1:7">
      <c r="A55" s="55">
        <v>2007</v>
      </c>
      <c r="B55" s="59" t="s">
        <v>8</v>
      </c>
      <c r="C55" s="209" t="e">
        <f>SUMIFS(Trans_Pur_MWh,Trans_Pur_Year,$A55,Trans_Pur_Quarter,$B55,Trans_Purchases_Database!$I:$I,C$2)</f>
        <v>#NAME?</v>
      </c>
      <c r="D55" s="209" t="e">
        <f>SUMIFS(Trans_Pur_MWh,Trans_Pur_Year,$A55,Trans_Pur_Quarter,$B55,Trans_Purchases_Database!$I:$I,D$2)</f>
        <v>#NAME?</v>
      </c>
      <c r="E55" s="209" t="e">
        <f t="shared" si="2"/>
        <v>#NAME?</v>
      </c>
      <c r="F55" s="209" t="e">
        <f t="shared" si="2"/>
        <v>#NAME?</v>
      </c>
      <c r="G55" s="209" t="e">
        <f t="shared" si="2"/>
        <v>#NAME?</v>
      </c>
    </row>
    <row r="56" spans="1:7">
      <c r="A56" s="55">
        <v>2007</v>
      </c>
      <c r="B56" s="59" t="s">
        <v>19</v>
      </c>
      <c r="C56" s="209" t="e">
        <f>SUMIFS(Trans_Pur_MWh,Trans_Pur_Year,$A56,Trans_Pur_Quarter,$B56,Trans_Purchases_Database!$I:$I,C$2)</f>
        <v>#NAME?</v>
      </c>
      <c r="D56" s="209" t="e">
        <f>SUMIFS(Trans_Pur_MWh,Trans_Pur_Year,$A56,Trans_Pur_Quarter,$B56,Trans_Purchases_Database!$I:$I,D$2)</f>
        <v>#NAME?</v>
      </c>
      <c r="E56" s="209" t="e">
        <f t="shared" si="2"/>
        <v>#NAME?</v>
      </c>
      <c r="F56" s="209" t="e">
        <f t="shared" si="2"/>
        <v>#NAME?</v>
      </c>
      <c r="G56" s="209" t="e">
        <f t="shared" si="2"/>
        <v>#NAME?</v>
      </c>
    </row>
    <row r="57" spans="1:7">
      <c r="A57" s="55">
        <v>2007</v>
      </c>
      <c r="B57" s="59" t="s">
        <v>20</v>
      </c>
      <c r="C57" s="209" t="e">
        <f>SUMIFS(Trans_Pur_MWh,Trans_Pur_Year,$A57,Trans_Pur_Quarter,$B57,Trans_Purchases_Database!$I:$I,C$2)</f>
        <v>#NAME?</v>
      </c>
      <c r="D57" s="209" t="e">
        <f>SUMIFS(Trans_Pur_MWh,Trans_Pur_Year,$A57,Trans_Pur_Quarter,$B57,Trans_Purchases_Database!$I:$I,D$2)</f>
        <v>#NAME?</v>
      </c>
      <c r="E57" s="209" t="e">
        <f t="shared" si="2"/>
        <v>#NAME?</v>
      </c>
      <c r="F57" s="209" t="e">
        <f t="shared" si="2"/>
        <v>#NAME?</v>
      </c>
      <c r="G57" s="209" t="e">
        <f t="shared" si="2"/>
        <v>#NAME?</v>
      </c>
    </row>
    <row r="58" spans="1:7">
      <c r="A58" s="55">
        <v>2006</v>
      </c>
      <c r="B58" s="59" t="s">
        <v>21</v>
      </c>
      <c r="C58" s="209" t="e">
        <f>SUMIFS(Trans_Pur_MWh,Trans_Pur_Year,$A58,Trans_Pur_Quarter,$B58,Trans_Purchases_Database!$I:$I,C$2)</f>
        <v>#NAME?</v>
      </c>
      <c r="D58" s="209" t="e">
        <f>SUMIFS(Trans_Pur_MWh,Trans_Pur_Year,$A58,Trans_Pur_Quarter,$B58,Trans_Purchases_Database!$I:$I,D$2)</f>
        <v>#NAME?</v>
      </c>
      <c r="E58" s="209" t="e">
        <f t="shared" si="2"/>
        <v>#NAME?</v>
      </c>
      <c r="F58" s="209" t="e">
        <f t="shared" si="2"/>
        <v>#NAME?</v>
      </c>
      <c r="G58" s="209" t="e">
        <f t="shared" si="2"/>
        <v>#NAME?</v>
      </c>
    </row>
    <row r="59" spans="1:7">
      <c r="A59" s="55">
        <v>2006</v>
      </c>
      <c r="B59" s="59" t="s">
        <v>8</v>
      </c>
      <c r="C59" s="209" t="e">
        <f>SUMIFS(Trans_Pur_MWh,Trans_Pur_Year,$A59,Trans_Pur_Quarter,$B59,Trans_Purchases_Database!$I:$I,C$2)</f>
        <v>#NAME?</v>
      </c>
      <c r="D59" s="209" t="e">
        <f>SUMIFS(Trans_Pur_MWh,Trans_Pur_Year,$A59,Trans_Pur_Quarter,$B59,Trans_Purchases_Database!$I:$I,D$2)</f>
        <v>#NAME?</v>
      </c>
      <c r="E59" s="209" t="e">
        <f t="shared" si="2"/>
        <v>#NAME?</v>
      </c>
      <c r="F59" s="209" t="e">
        <f t="shared" si="2"/>
        <v>#NAME?</v>
      </c>
      <c r="G59" s="209" t="e">
        <f t="shared" si="2"/>
        <v>#NAME?</v>
      </c>
    </row>
    <row r="60" spans="1:7">
      <c r="A60" s="55">
        <v>2006</v>
      </c>
      <c r="B60" s="59" t="s">
        <v>19</v>
      </c>
      <c r="C60" s="209" t="e">
        <f>SUMIFS(Trans_Pur_MWh,Trans_Pur_Year,$A60,Trans_Pur_Quarter,$B60,Trans_Purchases_Database!$I:$I,C$2)</f>
        <v>#NAME?</v>
      </c>
      <c r="D60" s="209" t="e">
        <f>SUMIFS(Trans_Pur_MWh,Trans_Pur_Year,$A60,Trans_Pur_Quarter,$B60,Trans_Purchases_Database!$I:$I,D$2)</f>
        <v>#NAME?</v>
      </c>
      <c r="E60" s="209" t="e">
        <f t="shared" si="2"/>
        <v>#NAME?</v>
      </c>
      <c r="F60" s="209" t="e">
        <f t="shared" si="2"/>
        <v>#NAME?</v>
      </c>
      <c r="G60" s="209" t="e">
        <f t="shared" si="2"/>
        <v>#NAME?</v>
      </c>
    </row>
    <row r="61" spans="1:7">
      <c r="A61" s="55">
        <v>2006</v>
      </c>
      <c r="B61" s="59" t="s">
        <v>20</v>
      </c>
      <c r="C61" s="209" t="e">
        <f>SUMIFS(Trans_Pur_MWh,Trans_Pur_Year,$A61,Trans_Pur_Quarter,$B61,Trans_Purchases_Database!$I:$I,C$2)</f>
        <v>#NAME?</v>
      </c>
      <c r="D61" s="209" t="e">
        <f>SUMIFS(Trans_Pur_MWh,Trans_Pur_Year,$A61,Trans_Pur_Quarter,$B61,Trans_Purchases_Database!$I:$I,D$2)</f>
        <v>#NAME?</v>
      </c>
      <c r="E61" s="209" t="e">
        <f t="shared" si="2"/>
        <v>#NAME?</v>
      </c>
      <c r="F61" s="209" t="e">
        <f t="shared" si="2"/>
        <v>#NAME?</v>
      </c>
      <c r="G61" s="209" t="e">
        <f t="shared" si="2"/>
        <v>#NAME?</v>
      </c>
    </row>
  </sheetData>
  <mergeCells count="2">
    <mergeCell ref="C1:D1"/>
    <mergeCell ref="E1:F1"/>
  </mergeCells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1"/>
  <dimension ref="A1:AV67"/>
  <sheetViews>
    <sheetView workbookViewId="0">
      <pane xSplit="2" ySplit="1" topLeftCell="C62" activePane="bottomRight" state="frozen"/>
      <selection activeCell="H71" sqref="H71"/>
      <selection pane="topRight" activeCell="H71" sqref="H71"/>
      <selection pane="bottomLeft" activeCell="H71" sqref="H71"/>
      <selection pane="bottomRight" activeCell="G67" sqref="G67"/>
    </sheetView>
  </sheetViews>
  <sheetFormatPr defaultColWidth="9.1796875" defaultRowHeight="14.5"/>
  <cols>
    <col min="1" max="2" width="9.1796875" style="62"/>
    <col min="3" max="3" width="9.1796875" style="80" bestFit="1" customWidth="1"/>
    <col min="4" max="4" width="14.81640625" style="80" bestFit="1" customWidth="1"/>
    <col min="5" max="5" width="12.81640625" style="80" bestFit="1" customWidth="1"/>
    <col min="6" max="6" width="9.1796875" style="80" bestFit="1" customWidth="1"/>
    <col min="7" max="7" width="12.81640625" style="80" bestFit="1" customWidth="1"/>
    <col min="8" max="8" width="23.54296875" style="80" bestFit="1" customWidth="1"/>
    <col min="9" max="10" width="9.54296875" style="80" bestFit="1" customWidth="1"/>
    <col min="11" max="12" width="9.1796875" style="80" bestFit="1" customWidth="1"/>
    <col min="13" max="14" width="9.54296875" style="80" bestFit="1" customWidth="1"/>
    <col min="15" max="15" width="25.54296875" style="62" bestFit="1" customWidth="1"/>
    <col min="16" max="16" width="24.54296875" style="62" bestFit="1" customWidth="1"/>
    <col min="17" max="17" width="21.81640625" style="62" bestFit="1" customWidth="1"/>
    <col min="18" max="18" width="9.26953125" style="62" bestFit="1" customWidth="1"/>
    <col min="19" max="19" width="14.81640625" style="62" bestFit="1" customWidth="1"/>
    <col min="20" max="20" width="10.81640625" style="62" bestFit="1" customWidth="1"/>
    <col min="21" max="21" width="16.81640625" style="62" bestFit="1" customWidth="1"/>
    <col min="22" max="22" width="19.81640625" style="62" bestFit="1" customWidth="1"/>
    <col min="23" max="24" width="9.453125" style="80" bestFit="1" customWidth="1"/>
    <col min="25" max="26" width="9.26953125" style="80" bestFit="1" customWidth="1"/>
    <col min="27" max="27" width="12.1796875" style="80" bestFit="1" customWidth="1"/>
    <col min="28" max="28" width="9.26953125" style="80" bestFit="1" customWidth="1"/>
    <col min="29" max="29" width="17.81640625" style="80" bestFit="1" customWidth="1"/>
    <col min="30" max="30" width="9.26953125" style="80" bestFit="1" customWidth="1"/>
    <col min="31" max="31" width="10.54296875" style="80" bestFit="1" customWidth="1"/>
    <col min="32" max="32" width="11.54296875" style="80" bestFit="1" customWidth="1"/>
    <col min="33" max="33" width="11.453125" style="80" bestFit="1" customWidth="1"/>
    <col min="34" max="34" width="9.453125" style="80" bestFit="1" customWidth="1"/>
    <col min="35" max="35" width="18.54296875" style="80" bestFit="1" customWidth="1"/>
    <col min="36" max="36" width="9.453125" style="80" bestFit="1" customWidth="1"/>
    <col min="37" max="37" width="12.54296875" style="80" bestFit="1" customWidth="1"/>
    <col min="38" max="38" width="12.26953125" style="80" bestFit="1" customWidth="1"/>
    <col min="39" max="39" width="9.81640625" style="80" bestFit="1" customWidth="1"/>
    <col min="40" max="40" width="9.453125" style="80" bestFit="1" customWidth="1"/>
    <col min="41" max="42" width="10.453125" style="80" bestFit="1" customWidth="1"/>
    <col min="43" max="43" width="12.453125" style="80" bestFit="1" customWidth="1"/>
    <col min="44" max="44" width="11.453125" style="80" bestFit="1" customWidth="1"/>
    <col min="45" max="45" width="37.81640625" style="80" customWidth="1"/>
    <col min="46" max="46" width="44.453125" style="80" bestFit="1" customWidth="1"/>
    <col min="47" max="47" width="59.453125" style="80" bestFit="1" customWidth="1"/>
    <col min="48" max="48" width="38.1796875" style="62" bestFit="1" customWidth="1"/>
    <col min="49" max="16384" width="9.1796875" style="61"/>
  </cols>
  <sheetData>
    <row r="1" spans="1:48" s="63" customFormat="1" ht="25.4" customHeight="1">
      <c r="A1" s="81" t="s">
        <v>167</v>
      </c>
      <c r="B1" s="81" t="s">
        <v>48</v>
      </c>
      <c r="C1" s="256" t="s">
        <v>168</v>
      </c>
      <c r="D1" s="93" t="s">
        <v>169</v>
      </c>
      <c r="E1" s="93" t="s">
        <v>170</v>
      </c>
      <c r="F1" s="93" t="s">
        <v>171</v>
      </c>
      <c r="G1" s="93" t="s">
        <v>172</v>
      </c>
      <c r="H1" s="93" t="s">
        <v>173</v>
      </c>
      <c r="I1" s="93" t="s">
        <v>174</v>
      </c>
      <c r="J1" s="93" t="s">
        <v>175</v>
      </c>
      <c r="K1" s="93" t="s">
        <v>176</v>
      </c>
      <c r="L1" s="93" t="s">
        <v>177</v>
      </c>
      <c r="M1" s="93" t="s">
        <v>178</v>
      </c>
      <c r="N1" s="93" t="s">
        <v>179</v>
      </c>
      <c r="O1" s="81" t="s">
        <v>180</v>
      </c>
      <c r="P1" s="81" t="s">
        <v>181</v>
      </c>
      <c r="Q1" s="81" t="s">
        <v>182</v>
      </c>
      <c r="R1" s="81" t="s">
        <v>183</v>
      </c>
      <c r="S1" s="81" t="s">
        <v>184</v>
      </c>
      <c r="T1" s="81" t="s">
        <v>185</v>
      </c>
      <c r="U1" s="81" t="s">
        <v>186</v>
      </c>
      <c r="V1" s="81" t="s">
        <v>187</v>
      </c>
      <c r="W1" s="93" t="s">
        <v>188</v>
      </c>
      <c r="X1" s="93" t="s">
        <v>189</v>
      </c>
      <c r="Y1" s="93" t="s">
        <v>190</v>
      </c>
      <c r="Z1" s="93" t="s">
        <v>191</v>
      </c>
      <c r="AA1" s="93" t="s">
        <v>192</v>
      </c>
      <c r="AB1" s="93" t="s">
        <v>193</v>
      </c>
      <c r="AC1" s="93" t="s">
        <v>194</v>
      </c>
      <c r="AD1" s="93" t="s">
        <v>195</v>
      </c>
      <c r="AE1" s="93" t="s">
        <v>196</v>
      </c>
      <c r="AF1" s="93" t="s">
        <v>197</v>
      </c>
      <c r="AG1" s="93" t="s">
        <v>198</v>
      </c>
      <c r="AH1" s="93" t="s">
        <v>199</v>
      </c>
      <c r="AI1" s="93" t="s">
        <v>200</v>
      </c>
      <c r="AJ1" s="93" t="s">
        <v>201</v>
      </c>
      <c r="AK1" s="95" t="s">
        <v>202</v>
      </c>
      <c r="AL1" s="95" t="s">
        <v>203</v>
      </c>
      <c r="AM1" s="95" t="s">
        <v>204</v>
      </c>
      <c r="AN1" s="95" t="s">
        <v>205</v>
      </c>
      <c r="AO1" s="95" t="s">
        <v>288</v>
      </c>
      <c r="AP1" s="95" t="s">
        <v>289</v>
      </c>
      <c r="AQ1" s="95" t="s">
        <v>290</v>
      </c>
      <c r="AR1" s="95" t="s">
        <v>291</v>
      </c>
      <c r="AS1" s="93" t="s">
        <v>206</v>
      </c>
      <c r="AT1" s="93" t="s">
        <v>207</v>
      </c>
      <c r="AU1" s="93" t="s">
        <v>208</v>
      </c>
      <c r="AV1" s="52" t="s">
        <v>209</v>
      </c>
    </row>
    <row r="2" spans="1:48" s="63" customFormat="1" ht="25.4" customHeight="1">
      <c r="A2" s="90">
        <v>2020</v>
      </c>
      <c r="B2" s="90" t="s">
        <v>21</v>
      </c>
      <c r="C2" s="88">
        <v>111.601304</v>
      </c>
      <c r="D2" s="88">
        <v>181.42514199999999</v>
      </c>
      <c r="E2" s="88">
        <v>260.62940200000003</v>
      </c>
      <c r="F2" s="88">
        <v>613.95184099999994</v>
      </c>
      <c r="G2" s="88">
        <v>899.20498499999997</v>
      </c>
      <c r="H2" s="88">
        <v>338.93898899999999</v>
      </c>
      <c r="I2" s="88">
        <v>5433.270391</v>
      </c>
      <c r="J2" s="88">
        <v>916.25484200000005</v>
      </c>
      <c r="K2" s="88">
        <v>0</v>
      </c>
      <c r="L2" s="88">
        <v>0</v>
      </c>
      <c r="M2" s="88">
        <v>10.595707000000001</v>
      </c>
      <c r="N2" s="88">
        <v>4300.1213790000002</v>
      </c>
      <c r="O2" s="88">
        <v>140.81661299999999</v>
      </c>
      <c r="P2" s="88">
        <v>283.578711</v>
      </c>
      <c r="Q2" s="88">
        <v>13.03891</v>
      </c>
      <c r="R2" s="88">
        <v>32.561332</v>
      </c>
      <c r="S2" s="88">
        <v>27.452338000000001</v>
      </c>
      <c r="T2" s="88">
        <v>0</v>
      </c>
      <c r="U2" s="88">
        <v>0</v>
      </c>
      <c r="V2" s="88">
        <v>18.458459999999999</v>
      </c>
      <c r="W2" s="88">
        <v>595.46733166999991</v>
      </c>
      <c r="X2" s="88">
        <v>234.56699900000001</v>
      </c>
      <c r="Y2" s="88">
        <v>0</v>
      </c>
      <c r="Z2" s="88">
        <v>26</v>
      </c>
      <c r="AA2" s="88">
        <v>0</v>
      </c>
      <c r="AB2" s="88">
        <v>34.343862999999999</v>
      </c>
      <c r="AC2" s="88">
        <v>0</v>
      </c>
      <c r="AD2" s="88">
        <v>0</v>
      </c>
      <c r="AE2" s="88">
        <v>2239.0528060000001</v>
      </c>
      <c r="AF2" s="88">
        <v>12948.534750989998</v>
      </c>
      <c r="AG2" s="88">
        <v>29659.866096659996</v>
      </c>
      <c r="AH2" s="88">
        <v>481</v>
      </c>
      <c r="AI2" s="88">
        <v>314</v>
      </c>
      <c r="AJ2" s="88">
        <v>795</v>
      </c>
      <c r="AK2" s="88">
        <v>1008</v>
      </c>
      <c r="AL2" s="88">
        <v>2057.3000000000002</v>
      </c>
      <c r="AM2" s="88">
        <v>35.200000000000003</v>
      </c>
      <c r="AN2" s="88">
        <v>3100.5</v>
      </c>
      <c r="AO2" s="88">
        <v>600.69000000000005</v>
      </c>
      <c r="AP2" s="88">
        <v>599.34</v>
      </c>
      <c r="AQ2" s="88">
        <v>166822.23000000001</v>
      </c>
      <c r="AR2" s="88">
        <v>19253.27</v>
      </c>
      <c r="AS2" s="88">
        <v>264397.50628082908</v>
      </c>
      <c r="AT2" s="88">
        <v>893623.11469175923</v>
      </c>
      <c r="AU2" s="88">
        <v>558867.47191937</v>
      </c>
      <c r="AV2" s="257">
        <f>AU2/AS2</f>
        <v>2.1137395725879897</v>
      </c>
    </row>
    <row r="3" spans="1:48" s="63" customFormat="1" ht="25.4" customHeight="1">
      <c r="A3" s="90">
        <v>2020</v>
      </c>
      <c r="B3" s="90" t="s">
        <v>8</v>
      </c>
      <c r="C3" s="88">
        <v>107.465673</v>
      </c>
      <c r="D3" s="88">
        <v>344.31515999999999</v>
      </c>
      <c r="E3" s="88">
        <v>683.21512199999995</v>
      </c>
      <c r="F3" s="88">
        <v>704.55923700000005</v>
      </c>
      <c r="G3" s="88">
        <v>1181.0225419999999</v>
      </c>
      <c r="H3" s="88">
        <v>156.759996</v>
      </c>
      <c r="I3" s="88">
        <v>4197.2105069999998</v>
      </c>
      <c r="J3" s="88">
        <v>650.50834799999996</v>
      </c>
      <c r="K3" s="88">
        <v>0</v>
      </c>
      <c r="L3" s="88">
        <v>0</v>
      </c>
      <c r="M3" s="88">
        <v>119.45059500000001</v>
      </c>
      <c r="N3" s="88">
        <v>3120.6723800000009</v>
      </c>
      <c r="O3" s="90">
        <v>82.351157000000001</v>
      </c>
      <c r="P3" s="90">
        <v>213.953036</v>
      </c>
      <c r="Q3" s="90">
        <v>8.3699739999999991</v>
      </c>
      <c r="R3" s="90">
        <v>40.756633999999998</v>
      </c>
      <c r="S3" s="90">
        <v>36.298121999999999</v>
      </c>
      <c r="T3" s="90">
        <v>0</v>
      </c>
      <c r="U3" s="90">
        <v>0</v>
      </c>
      <c r="V3" s="90">
        <v>4.8099559999999997</v>
      </c>
      <c r="W3" s="88">
        <v>369.83675799999997</v>
      </c>
      <c r="X3" s="88">
        <v>242.17599999999999</v>
      </c>
      <c r="Y3" s="88">
        <v>0</v>
      </c>
      <c r="Z3" s="88">
        <v>26</v>
      </c>
      <c r="AA3" s="88">
        <v>0</v>
      </c>
      <c r="AB3" s="88">
        <v>41.281972000000003</v>
      </c>
      <c r="AC3" s="88"/>
      <c r="AD3" s="88">
        <v>0</v>
      </c>
      <c r="AE3" s="88">
        <v>1374.5965210000002</v>
      </c>
      <c r="AF3" s="88">
        <v>12383.074567</v>
      </c>
      <c r="AG3" s="88">
        <v>27463.280777999997</v>
      </c>
      <c r="AH3" s="88">
        <v>482</v>
      </c>
      <c r="AI3" s="88">
        <v>312</v>
      </c>
      <c r="AJ3" s="88">
        <v>794</v>
      </c>
      <c r="AK3" s="260">
        <v>1008</v>
      </c>
      <c r="AL3" s="261">
        <v>2057.3000000000002</v>
      </c>
      <c r="AM3" s="259">
        <v>35.200000000000003</v>
      </c>
      <c r="AN3" s="94">
        <f>SUM(AK3:AM3)</f>
        <v>3100.5</v>
      </c>
      <c r="AO3" s="102">
        <v>1391.08</v>
      </c>
      <c r="AP3" s="102">
        <v>1916.78</v>
      </c>
      <c r="AQ3" s="103">
        <v>242815.51</v>
      </c>
      <c r="AR3" s="104">
        <v>27361.79</v>
      </c>
      <c r="AS3" s="88">
        <v>315843.88499177003</v>
      </c>
      <c r="AT3" s="88">
        <v>921177.38616894023</v>
      </c>
      <c r="AU3" s="88">
        <v>498294.20711837005</v>
      </c>
      <c r="AV3" s="257">
        <f>AU3/AS3</f>
        <v>1.5776598211846151</v>
      </c>
    </row>
    <row r="4" spans="1:48" s="63" customFormat="1" ht="25.4" customHeight="1">
      <c r="A4" s="90">
        <v>2020</v>
      </c>
      <c r="B4" s="90" t="s">
        <v>19</v>
      </c>
      <c r="C4" s="88">
        <v>37.880268999999998</v>
      </c>
      <c r="D4" s="54">
        <v>-78.303863000000007</v>
      </c>
      <c r="E4" s="88">
        <v>611.99894400000005</v>
      </c>
      <c r="F4" s="88">
        <v>687.11759500000005</v>
      </c>
      <c r="G4" s="88">
        <v>706.96948299999997</v>
      </c>
      <c r="H4" s="88">
        <v>256.63739600000002</v>
      </c>
      <c r="I4" s="88">
        <v>4139.0744869999999</v>
      </c>
      <c r="J4" s="88">
        <v>596.51459999999997</v>
      </c>
      <c r="K4" s="88">
        <v>0</v>
      </c>
      <c r="L4" s="88">
        <v>0</v>
      </c>
      <c r="M4" s="88">
        <v>253.99426099999999</v>
      </c>
      <c r="N4" s="88">
        <v>2725.1157109999999</v>
      </c>
      <c r="O4" s="90">
        <v>82.351157999999998</v>
      </c>
      <c r="P4" s="90">
        <v>263.18617</v>
      </c>
      <c r="Q4" s="90">
        <v>19.146697</v>
      </c>
      <c r="R4" s="90">
        <v>33.637981000000003</v>
      </c>
      <c r="S4" s="90">
        <v>16.254273000000001</v>
      </c>
      <c r="T4" s="90">
        <v>0</v>
      </c>
      <c r="U4" s="90">
        <v>0</v>
      </c>
      <c r="V4" s="90">
        <v>16.728978999999999</v>
      </c>
      <c r="W4" s="88">
        <v>288.04100699999998</v>
      </c>
      <c r="X4" s="88">
        <v>318.05743000000001</v>
      </c>
      <c r="Y4" s="88">
        <v>0</v>
      </c>
      <c r="Z4" s="88">
        <v>0</v>
      </c>
      <c r="AA4" s="88">
        <v>10.025</v>
      </c>
      <c r="AB4" s="88">
        <v>71.093299999999999</v>
      </c>
      <c r="AC4" s="88"/>
      <c r="AD4" s="88">
        <v>0</v>
      </c>
      <c r="AE4" s="88">
        <v>1607.2218459999999</v>
      </c>
      <c r="AF4" s="88">
        <v>12945.928258</v>
      </c>
      <c r="AG4" s="88">
        <v>27215.892828000004</v>
      </c>
      <c r="AH4" s="88">
        <v>480</v>
      </c>
      <c r="AI4" s="88">
        <v>311</v>
      </c>
      <c r="AJ4" s="88">
        <v>791</v>
      </c>
      <c r="AK4" s="262">
        <v>1008</v>
      </c>
      <c r="AL4" s="263">
        <v>1945.8000000000002</v>
      </c>
      <c r="AM4" s="97">
        <v>35.200000000000003</v>
      </c>
      <c r="AN4" s="94">
        <f>SUM(AK4:AM4)</f>
        <v>2989</v>
      </c>
      <c r="AO4" s="102">
        <v>114.69</v>
      </c>
      <c r="AP4" s="102">
        <v>1204.92</v>
      </c>
      <c r="AQ4" s="103">
        <v>302381.84999999998</v>
      </c>
      <c r="AR4" s="104">
        <v>17027.41</v>
      </c>
      <c r="AS4" s="88">
        <v>310819.79567884997</v>
      </c>
      <c r="AT4" s="88">
        <v>818298.01731579006</v>
      </c>
      <c r="AU4" s="88">
        <v>491479.43923024001</v>
      </c>
      <c r="AV4" s="257">
        <f>AU4/AS4</f>
        <v>1.5812359639347231</v>
      </c>
    </row>
    <row r="5" spans="1:48" s="63" customFormat="1" ht="25.4" customHeight="1">
      <c r="A5" s="90">
        <v>2020</v>
      </c>
      <c r="B5" s="90" t="s">
        <v>20</v>
      </c>
      <c r="C5" s="88">
        <v>11.638999999999999</v>
      </c>
      <c r="D5" s="88">
        <v>122.522004</v>
      </c>
      <c r="E5" s="88">
        <v>328.94910700000003</v>
      </c>
      <c r="F5" s="88">
        <v>435.39423299999999</v>
      </c>
      <c r="G5" s="88">
        <v>565.47443099999998</v>
      </c>
      <c r="H5" s="88">
        <v>311.49254500000001</v>
      </c>
      <c r="I5" s="88">
        <v>4098.0436049999998</v>
      </c>
      <c r="J5" s="88">
        <v>682.83121600000004</v>
      </c>
      <c r="K5" s="88">
        <v>0</v>
      </c>
      <c r="L5" s="88">
        <v>0</v>
      </c>
      <c r="M5" s="88">
        <v>573.41251</v>
      </c>
      <c r="N5" s="88">
        <v>3168.3866099999991</v>
      </c>
      <c r="O5" s="90">
        <v>137.25192899999999</v>
      </c>
      <c r="P5" s="90">
        <v>165.62246500000001</v>
      </c>
      <c r="Q5" s="90">
        <v>30.261752000000001</v>
      </c>
      <c r="R5" s="90">
        <v>31.913460000000001</v>
      </c>
      <c r="S5" s="90">
        <v>11.299875</v>
      </c>
      <c r="T5" s="90">
        <v>0</v>
      </c>
      <c r="U5" s="90">
        <v>0</v>
      </c>
      <c r="V5" s="90">
        <v>13.065212000000001</v>
      </c>
      <c r="W5" s="88">
        <v>451.91595999999998</v>
      </c>
      <c r="X5" s="88">
        <v>225.43100000000001</v>
      </c>
      <c r="Y5" s="88"/>
      <c r="Z5" s="88">
        <v>20.385359999999999</v>
      </c>
      <c r="AA5" s="88">
        <v>-10</v>
      </c>
      <c r="AB5" s="88">
        <v>45.217959999999998</v>
      </c>
      <c r="AC5" s="88"/>
      <c r="AD5" s="88"/>
      <c r="AE5" s="88">
        <v>1818.1914130000005</v>
      </c>
      <c r="AF5" s="88">
        <v>12939.539795000001</v>
      </c>
      <c r="AG5" s="88">
        <f>SUM(C5:AF5)</f>
        <v>26178.241442000002</v>
      </c>
      <c r="AH5" s="88">
        <v>478</v>
      </c>
      <c r="AI5" s="88">
        <v>310</v>
      </c>
      <c r="AJ5" s="88">
        <f>SUM(AH5:AI5)</f>
        <v>788</v>
      </c>
      <c r="AK5" s="262">
        <v>1008</v>
      </c>
      <c r="AL5" s="263">
        <v>1945.8</v>
      </c>
      <c r="AM5" s="97">
        <v>35.200000000000003</v>
      </c>
      <c r="AN5" s="94">
        <f>SUM(AK5:AM5)</f>
        <v>2989</v>
      </c>
      <c r="AO5" s="102">
        <v>1251.24</v>
      </c>
      <c r="AP5" s="102">
        <v>1214.54</v>
      </c>
      <c r="AQ5" s="103">
        <v>311154.02</v>
      </c>
      <c r="AR5" s="104">
        <v>2116.3000000000002</v>
      </c>
      <c r="AS5" s="88">
        <v>320482.8024807701</v>
      </c>
      <c r="AT5" s="88">
        <v>835950.83257184154</v>
      </c>
      <c r="AU5" s="88">
        <v>454775.99084937002</v>
      </c>
      <c r="AV5" s="257">
        <f>AU5/AS5</f>
        <v>1.4190339928666154</v>
      </c>
    </row>
    <row r="6" spans="1:48" s="63" customFormat="1" ht="25.4" customHeight="1">
      <c r="A6" s="90">
        <v>2019</v>
      </c>
      <c r="B6" s="90" t="s">
        <v>21</v>
      </c>
      <c r="C6" s="88">
        <v>58.796996</v>
      </c>
      <c r="D6" s="88">
        <v>125.987388</v>
      </c>
      <c r="E6" s="88">
        <v>492.10502700000001</v>
      </c>
      <c r="F6" s="88">
        <v>689.36182599999995</v>
      </c>
      <c r="G6" s="88">
        <v>1077.3170050000001</v>
      </c>
      <c r="H6" s="88">
        <v>318.53196400000002</v>
      </c>
      <c r="I6" s="88">
        <v>4163.793533</v>
      </c>
      <c r="J6" s="88">
        <v>797.10749899999996</v>
      </c>
      <c r="K6" s="88">
        <v>0</v>
      </c>
      <c r="L6" s="88">
        <v>0</v>
      </c>
      <c r="M6" s="88">
        <v>807.12232500000005</v>
      </c>
      <c r="N6" s="88">
        <v>3661.2927400000008</v>
      </c>
      <c r="O6" s="90">
        <v>0</v>
      </c>
      <c r="P6" s="90">
        <v>241.14478500000001</v>
      </c>
      <c r="Q6" s="90">
        <v>0.98299999999999998</v>
      </c>
      <c r="R6" s="90">
        <v>39.559649999999998</v>
      </c>
      <c r="S6" s="90">
        <v>50.985278000000001</v>
      </c>
      <c r="T6" s="90">
        <v>0</v>
      </c>
      <c r="U6" s="90">
        <v>0</v>
      </c>
      <c r="V6" s="90">
        <v>2.3581279999999998</v>
      </c>
      <c r="W6" s="88">
        <v>391.73244199999999</v>
      </c>
      <c r="X6" s="88">
        <v>258.154</v>
      </c>
      <c r="Y6" s="88">
        <v>0</v>
      </c>
      <c r="Z6" s="88">
        <v>21.135359999999999</v>
      </c>
      <c r="AA6" s="88">
        <v>0</v>
      </c>
      <c r="AB6" s="88">
        <v>36.107883999999999</v>
      </c>
      <c r="AC6" s="88">
        <v>12775.493936000001</v>
      </c>
      <c r="AD6" s="88"/>
      <c r="AE6" s="88">
        <v>2898.9080295499998</v>
      </c>
      <c r="AF6" s="88"/>
      <c r="AG6" s="88">
        <f>SUM(C6:AF6)</f>
        <v>28907.97879555</v>
      </c>
      <c r="AH6" s="88">
        <v>479</v>
      </c>
      <c r="AI6" s="88">
        <v>311</v>
      </c>
      <c r="AJ6" s="88">
        <f>SUM(AH6:AI6)</f>
        <v>790</v>
      </c>
      <c r="AK6" s="262">
        <v>1008</v>
      </c>
      <c r="AL6" s="263">
        <v>1855</v>
      </c>
      <c r="AM6" s="97">
        <v>35.200000000000003</v>
      </c>
      <c r="AN6" s="94">
        <f>SUM(AK6:AM6)</f>
        <v>2898.2</v>
      </c>
      <c r="AO6" s="102">
        <v>2018.4</v>
      </c>
      <c r="AP6" s="102">
        <v>2049.4899999999998</v>
      </c>
      <c r="AQ6" s="103">
        <v>258657.52</v>
      </c>
      <c r="AR6" s="104">
        <v>17807.16</v>
      </c>
      <c r="AS6" s="88">
        <v>396455.23531818838</v>
      </c>
      <c r="AT6" s="88">
        <v>851723.70567420823</v>
      </c>
      <c r="AU6" s="88">
        <v>432499.05680512678</v>
      </c>
      <c r="AV6" s="257">
        <f t="shared" ref="AV6:AV47" si="0">IFERROR(AU6/AS6,"")</f>
        <v>1.0909152365159467</v>
      </c>
    </row>
    <row r="7" spans="1:48" s="64" customFormat="1" ht="25.4" customHeight="1">
      <c r="A7" s="90">
        <v>2019</v>
      </c>
      <c r="B7" s="90" t="s">
        <v>8</v>
      </c>
      <c r="C7" s="88">
        <v>47.913564999999998</v>
      </c>
      <c r="D7" s="88">
        <v>10.74628</v>
      </c>
      <c r="E7" s="88">
        <v>163.86180400000001</v>
      </c>
      <c r="F7" s="88">
        <v>707.98988599999996</v>
      </c>
      <c r="G7" s="88">
        <v>1153.4758549999999</v>
      </c>
      <c r="H7" s="88">
        <v>176.31401199999999</v>
      </c>
      <c r="I7" s="88">
        <v>4094.8652360000001</v>
      </c>
      <c r="J7" s="88">
        <v>669.90261399999997</v>
      </c>
      <c r="K7" s="88">
        <v>0</v>
      </c>
      <c r="L7" s="88">
        <v>0</v>
      </c>
      <c r="M7" s="88">
        <v>728.23195599999997</v>
      </c>
      <c r="N7" s="88">
        <v>3381.2278580000007</v>
      </c>
      <c r="O7" s="90">
        <v>104.572898</v>
      </c>
      <c r="P7" s="90">
        <v>352.87471599999998</v>
      </c>
      <c r="Q7" s="90">
        <v>31.884452</v>
      </c>
      <c r="R7" s="90">
        <v>52.752634</v>
      </c>
      <c r="S7" s="90">
        <v>30.284580999999999</v>
      </c>
      <c r="T7" s="90">
        <v>0</v>
      </c>
      <c r="U7" s="90">
        <v>0</v>
      </c>
      <c r="V7" s="90">
        <v>4.4822110000000004</v>
      </c>
      <c r="W7" s="88">
        <v>380.21099299999997</v>
      </c>
      <c r="X7" s="88">
        <v>251.36366699999999</v>
      </c>
      <c r="Y7" s="88">
        <v>0</v>
      </c>
      <c r="Z7" s="88">
        <v>21.885359999999999</v>
      </c>
      <c r="AA7" s="88">
        <v>0</v>
      </c>
      <c r="AB7" s="88">
        <v>31.720863000000001</v>
      </c>
      <c r="AC7" s="88">
        <v>12054.30314</v>
      </c>
      <c r="AD7" s="88">
        <v>0</v>
      </c>
      <c r="AE7" s="88">
        <v>2331.4211299999997</v>
      </c>
      <c r="AF7" s="88"/>
      <c r="AG7" s="88">
        <v>29113.706840999999</v>
      </c>
      <c r="AH7" s="88">
        <v>479</v>
      </c>
      <c r="AI7" s="88">
        <v>311</v>
      </c>
      <c r="AJ7" s="88">
        <v>790</v>
      </c>
      <c r="AK7" s="262">
        <v>1008</v>
      </c>
      <c r="AL7" s="263">
        <v>1846.6</v>
      </c>
      <c r="AM7" s="97">
        <v>35.200000000000003</v>
      </c>
      <c r="AN7" s="94">
        <v>2889.7999999999997</v>
      </c>
      <c r="AO7" s="102">
        <v>958.69</v>
      </c>
      <c r="AP7" s="102">
        <v>1488.67</v>
      </c>
      <c r="AQ7" s="103">
        <v>296667.23</v>
      </c>
      <c r="AR7" s="104">
        <v>3420.92</v>
      </c>
      <c r="AS7" s="88">
        <v>323940.53913577006</v>
      </c>
      <c r="AT7" s="88">
        <v>836480.79429870984</v>
      </c>
      <c r="AU7" s="88">
        <v>459268.86856537004</v>
      </c>
      <c r="AV7" s="257">
        <f t="shared" si="0"/>
        <v>1.4177566963080257</v>
      </c>
    </row>
    <row r="8" spans="1:48" s="64" customFormat="1" ht="25.4" customHeight="1">
      <c r="A8" s="82">
        <v>2018</v>
      </c>
      <c r="B8" s="82" t="s">
        <v>21</v>
      </c>
      <c r="C8" s="88">
        <v>60.440646000000001</v>
      </c>
      <c r="D8" s="88">
        <v>7.5128919999999999</v>
      </c>
      <c r="E8" s="88">
        <v>321.30506500000001</v>
      </c>
      <c r="F8" s="88">
        <v>630.22829400000001</v>
      </c>
      <c r="G8" s="88">
        <v>1166.861645</v>
      </c>
      <c r="H8" s="88">
        <v>138.283252</v>
      </c>
      <c r="I8" s="88">
        <v>4007.2038830000001</v>
      </c>
      <c r="J8" s="88">
        <v>765.86555499999997</v>
      </c>
      <c r="K8" s="98"/>
      <c r="L8" s="98"/>
      <c r="M8" s="88">
        <v>903.13218300000005</v>
      </c>
      <c r="N8" s="88">
        <v>2338.0997139999999</v>
      </c>
      <c r="O8" s="84">
        <v>108.386363</v>
      </c>
      <c r="P8" s="84">
        <v>112.54445800000001</v>
      </c>
      <c r="Q8" s="84">
        <v>108.612464</v>
      </c>
      <c r="R8" s="84">
        <v>29.966958000000002</v>
      </c>
      <c r="S8" s="84">
        <v>17.666879000000002</v>
      </c>
      <c r="T8" s="84"/>
      <c r="U8" s="84">
        <v>0</v>
      </c>
      <c r="V8" s="84">
        <v>31.240725000000001</v>
      </c>
      <c r="W8" s="88">
        <v>335.88648899999998</v>
      </c>
      <c r="X8" s="88">
        <v>209.82033000000001</v>
      </c>
      <c r="Y8" s="88">
        <v>0</v>
      </c>
      <c r="Z8" s="88">
        <v>1.38</v>
      </c>
      <c r="AA8" s="98"/>
      <c r="AB8" s="98">
        <v>49.406813999999997</v>
      </c>
      <c r="AC8" s="98"/>
      <c r="AD8" s="98"/>
      <c r="AE8" s="98">
        <v>2902.9326159999996</v>
      </c>
      <c r="AF8" s="98">
        <v>7864.9574000000002</v>
      </c>
      <c r="AG8" s="85">
        <f>SUM(C8:AF8)</f>
        <v>22111.734625000001</v>
      </c>
      <c r="AH8" s="99">
        <v>476</v>
      </c>
      <c r="AI8" s="99">
        <v>263</v>
      </c>
      <c r="AJ8" s="85">
        <f t="shared" ref="AJ8:AJ39" si="1">SUM(AH8:AI8)</f>
        <v>739</v>
      </c>
      <c r="AK8" s="96">
        <v>1008</v>
      </c>
      <c r="AL8" s="96">
        <v>1526.6000000000001</v>
      </c>
      <c r="AM8" s="96">
        <v>35.200000000000003</v>
      </c>
      <c r="AN8" s="94">
        <f t="shared" ref="AN8:AN39" si="2">SUM(AK8:AM8)</f>
        <v>2569.8000000000002</v>
      </c>
      <c r="AO8" s="88">
        <v>1146.1199999999999</v>
      </c>
      <c r="AP8" s="88">
        <v>4206.45</v>
      </c>
      <c r="AQ8" s="88">
        <v>151772.49</v>
      </c>
      <c r="AR8" s="88">
        <v>21778.69</v>
      </c>
      <c r="AS8" s="88">
        <v>296057.17989671248</v>
      </c>
      <c r="AT8" s="88">
        <v>291371.23555339989</v>
      </c>
      <c r="AU8" s="93">
        <v>420265.36292414996</v>
      </c>
      <c r="AV8" s="258">
        <f t="shared" si="0"/>
        <v>1.4195411949501473</v>
      </c>
    </row>
    <row r="9" spans="1:48" s="64" customFormat="1" ht="25.4" customHeight="1">
      <c r="A9" s="82">
        <v>2018</v>
      </c>
      <c r="B9" s="82" t="s">
        <v>8</v>
      </c>
      <c r="C9" s="85">
        <v>27.962713999999998</v>
      </c>
      <c r="D9" s="85">
        <v>7.9904450000000002</v>
      </c>
      <c r="E9" s="85">
        <v>527.65009699999996</v>
      </c>
      <c r="F9" s="85">
        <v>729.48359100000005</v>
      </c>
      <c r="G9" s="85">
        <v>744.37015599999995</v>
      </c>
      <c r="H9" s="85">
        <v>73.751253000000005</v>
      </c>
      <c r="I9" s="85">
        <v>3948.0621270000001</v>
      </c>
      <c r="J9" s="85">
        <v>601.71678299999996</v>
      </c>
      <c r="K9" s="85">
        <v>0</v>
      </c>
      <c r="L9" s="85">
        <v>0</v>
      </c>
      <c r="M9" s="85">
        <v>900.88607000000002</v>
      </c>
      <c r="N9" s="85">
        <v>3055.3589079999997</v>
      </c>
      <c r="O9" s="82">
        <v>53.485590999999999</v>
      </c>
      <c r="P9" s="82">
        <v>150.78799000000001</v>
      </c>
      <c r="Q9" s="82">
        <v>169.25438</v>
      </c>
      <c r="R9" s="82">
        <v>27.791346999999998</v>
      </c>
      <c r="S9" s="82">
        <v>18.358000000000001</v>
      </c>
      <c r="T9" s="82">
        <v>0</v>
      </c>
      <c r="U9" s="82">
        <v>0</v>
      </c>
      <c r="V9" s="82">
        <v>34.373072999999998</v>
      </c>
      <c r="W9" s="85">
        <v>335.88648899999998</v>
      </c>
      <c r="X9" s="85">
        <v>180.69453999999999</v>
      </c>
      <c r="Y9" s="85">
        <v>0</v>
      </c>
      <c r="Z9" s="85">
        <v>34.807040000000001</v>
      </c>
      <c r="AA9" s="85">
        <v>0</v>
      </c>
      <c r="AB9" s="85">
        <v>32.000084000000001</v>
      </c>
      <c r="AC9" s="85">
        <v>0</v>
      </c>
      <c r="AD9" s="85">
        <v>0</v>
      </c>
      <c r="AE9" s="85">
        <v>1745.6712360000001</v>
      </c>
      <c r="AF9" s="85"/>
      <c r="AG9" s="85">
        <f t="shared" ref="AG9:AG40" si="3">SUM(C9:AE9)</f>
        <v>13400.341914000002</v>
      </c>
      <c r="AH9" s="85">
        <v>477</v>
      </c>
      <c r="AI9" s="85">
        <v>258</v>
      </c>
      <c r="AJ9" s="85">
        <f t="shared" si="1"/>
        <v>735</v>
      </c>
      <c r="AK9" s="96">
        <v>150</v>
      </c>
      <c r="AL9" s="96">
        <v>1441.7</v>
      </c>
      <c r="AM9" s="96">
        <v>35.200000000000003</v>
      </c>
      <c r="AN9" s="94">
        <f t="shared" si="2"/>
        <v>1626.9</v>
      </c>
      <c r="AO9" s="100">
        <v>945.13</v>
      </c>
      <c r="AP9" s="100">
        <v>3055.88</v>
      </c>
      <c r="AQ9" s="100">
        <v>179844.54</v>
      </c>
      <c r="AR9" s="100">
        <v>22829.88</v>
      </c>
      <c r="AS9" s="85">
        <v>194965.87302621995</v>
      </c>
      <c r="AT9" s="85">
        <v>673552.22869677993</v>
      </c>
      <c r="AU9" s="85">
        <v>393995.27885614993</v>
      </c>
      <c r="AV9" s="258">
        <f t="shared" si="0"/>
        <v>2.02084227737212</v>
      </c>
    </row>
    <row r="10" spans="1:48" s="64" customFormat="1" ht="25.4" customHeight="1">
      <c r="A10" s="82">
        <v>2018</v>
      </c>
      <c r="B10" s="82" t="s">
        <v>19</v>
      </c>
      <c r="C10" s="85">
        <v>206.395264</v>
      </c>
      <c r="D10" s="85">
        <v>163.34712500000001</v>
      </c>
      <c r="E10" s="85">
        <v>513.15060600000004</v>
      </c>
      <c r="F10" s="85">
        <v>727.27739099999997</v>
      </c>
      <c r="G10" s="85">
        <v>781.54378399999996</v>
      </c>
      <c r="H10" s="85">
        <v>218.867435</v>
      </c>
      <c r="I10" s="85">
        <v>4031.1292749999998</v>
      </c>
      <c r="J10" s="85">
        <v>601.32441700000004</v>
      </c>
      <c r="K10" s="85">
        <v>0</v>
      </c>
      <c r="L10" s="85">
        <v>0</v>
      </c>
      <c r="M10" s="85">
        <v>1185.9082510000001</v>
      </c>
      <c r="N10" s="85">
        <v>3463.3000280000006</v>
      </c>
      <c r="O10" s="82">
        <v>0</v>
      </c>
      <c r="P10" s="82">
        <v>247.62109699999999</v>
      </c>
      <c r="Q10" s="82">
        <v>87.623960999999994</v>
      </c>
      <c r="R10" s="82">
        <v>44.282207</v>
      </c>
      <c r="S10" s="82">
        <v>24.730557999999998</v>
      </c>
      <c r="T10" s="82">
        <v>0</v>
      </c>
      <c r="U10" s="82">
        <v>0</v>
      </c>
      <c r="V10" s="82">
        <v>25.51286</v>
      </c>
      <c r="W10" s="85">
        <v>1.0233969999999999</v>
      </c>
      <c r="X10" s="85">
        <v>175.84280000000001</v>
      </c>
      <c r="Y10" s="85">
        <v>0</v>
      </c>
      <c r="Z10" s="85">
        <v>-19.468558999999999</v>
      </c>
      <c r="AA10" s="85">
        <v>0</v>
      </c>
      <c r="AB10" s="85">
        <v>28.079691</v>
      </c>
      <c r="AC10" s="85">
        <v>0</v>
      </c>
      <c r="AD10" s="85">
        <v>0</v>
      </c>
      <c r="AE10" s="85">
        <v>3922.7602879999995</v>
      </c>
      <c r="AF10" s="85"/>
      <c r="AG10" s="85">
        <f t="shared" si="3"/>
        <v>16430.251876000002</v>
      </c>
      <c r="AH10" s="85">
        <v>474</v>
      </c>
      <c r="AI10" s="85">
        <v>250</v>
      </c>
      <c r="AJ10" s="85">
        <f t="shared" si="1"/>
        <v>724</v>
      </c>
      <c r="AK10" s="96">
        <v>150</v>
      </c>
      <c r="AL10" s="96">
        <v>1441.7</v>
      </c>
      <c r="AM10" s="96">
        <v>35.200000000000003</v>
      </c>
      <c r="AN10" s="97">
        <f t="shared" si="2"/>
        <v>1626.9</v>
      </c>
      <c r="AO10" s="100">
        <v>244.03</v>
      </c>
      <c r="AP10" s="100">
        <v>928.42</v>
      </c>
      <c r="AQ10" s="100">
        <v>205736.69</v>
      </c>
      <c r="AR10" s="100">
        <v>2066.2800000000002</v>
      </c>
      <c r="AS10" s="85">
        <v>312654.09648732992</v>
      </c>
      <c r="AT10" s="85">
        <v>263986.08376165992</v>
      </c>
      <c r="AU10" s="85">
        <v>404096.79867496993</v>
      </c>
      <c r="AV10" s="258">
        <f t="shared" si="0"/>
        <v>1.2924724262851475</v>
      </c>
    </row>
    <row r="11" spans="1:48" s="64" customFormat="1" ht="25.4" customHeight="1">
      <c r="A11" s="82">
        <v>2018</v>
      </c>
      <c r="B11" s="82" t="s">
        <v>20</v>
      </c>
      <c r="C11" s="85">
        <v>46.932625000000002</v>
      </c>
      <c r="D11" s="85">
        <v>6.0832280000000001</v>
      </c>
      <c r="E11" s="85">
        <v>361.23048599999998</v>
      </c>
      <c r="F11" s="85">
        <v>557.46668299999999</v>
      </c>
      <c r="G11" s="85">
        <v>636.10387200000002</v>
      </c>
      <c r="H11" s="85">
        <v>115.309865</v>
      </c>
      <c r="I11" s="85">
        <v>3815.5712480000002</v>
      </c>
      <c r="J11" s="85">
        <v>682.10762299999999</v>
      </c>
      <c r="K11" s="85"/>
      <c r="L11" s="85"/>
      <c r="M11" s="101">
        <v>204.62454399999999</v>
      </c>
      <c r="N11" s="101">
        <v>3204.1458299999999</v>
      </c>
      <c r="O11" s="89">
        <v>213.942362</v>
      </c>
      <c r="P11" s="89">
        <v>206.285472</v>
      </c>
      <c r="Q11" s="89">
        <v>96.693113999999994</v>
      </c>
      <c r="R11" s="89">
        <v>20.790451000000001</v>
      </c>
      <c r="S11" s="89">
        <v>10.721893</v>
      </c>
      <c r="T11" s="82"/>
      <c r="U11" s="82"/>
      <c r="V11" s="82">
        <v>9.3034499999999998</v>
      </c>
      <c r="W11" s="85">
        <v>671.77297499999997</v>
      </c>
      <c r="X11" s="85">
        <v>219.490634</v>
      </c>
      <c r="Y11" s="85"/>
      <c r="Z11" s="85">
        <v>34.25</v>
      </c>
      <c r="AA11" s="85"/>
      <c r="AB11" s="101">
        <v>32.223560999999997</v>
      </c>
      <c r="AC11" s="101">
        <v>2671.3223100000005</v>
      </c>
      <c r="AD11" s="85"/>
      <c r="AE11" s="85">
        <v>4243.1422339999999</v>
      </c>
      <c r="AF11" s="85"/>
      <c r="AG11" s="85">
        <f t="shared" si="3"/>
        <v>18059.514459999999</v>
      </c>
      <c r="AH11" s="100">
        <v>474</v>
      </c>
      <c r="AI11" s="100">
        <v>249</v>
      </c>
      <c r="AJ11" s="85">
        <f t="shared" si="1"/>
        <v>723</v>
      </c>
      <c r="AK11" s="96">
        <v>150</v>
      </c>
      <c r="AL11" s="96">
        <v>1441.7</v>
      </c>
      <c r="AM11" s="96">
        <v>35.200000000000003</v>
      </c>
      <c r="AN11" s="96">
        <f t="shared" si="2"/>
        <v>1626.9</v>
      </c>
      <c r="AO11" s="100">
        <v>2932.22</v>
      </c>
      <c r="AP11" s="100">
        <v>3230.3</v>
      </c>
      <c r="AQ11" s="100">
        <v>196279.39</v>
      </c>
      <c r="AR11" s="100">
        <v>3726.59</v>
      </c>
      <c r="AS11" s="85">
        <v>313077.33589277003</v>
      </c>
      <c r="AT11" s="85">
        <v>227929.16911660985</v>
      </c>
      <c r="AU11" s="85">
        <v>402675.03998924006</v>
      </c>
      <c r="AV11" s="258">
        <f t="shared" si="0"/>
        <v>1.2861839354834599</v>
      </c>
    </row>
    <row r="12" spans="1:48" s="64" customFormat="1" ht="25.4" customHeight="1">
      <c r="A12" s="90">
        <v>2017</v>
      </c>
      <c r="B12" s="90" t="s">
        <v>21</v>
      </c>
      <c r="C12" s="88">
        <v>12.136559999999999</v>
      </c>
      <c r="D12" s="88">
        <v>66.623722999999998</v>
      </c>
      <c r="E12" s="88">
        <v>533.58826899999997</v>
      </c>
      <c r="F12" s="88">
        <v>652.70573899999999</v>
      </c>
      <c r="G12" s="88">
        <v>1089.3901490000001</v>
      </c>
      <c r="H12" s="88">
        <v>74.526308999999998</v>
      </c>
      <c r="I12" s="88">
        <v>3560.5568429999998</v>
      </c>
      <c r="J12" s="88">
        <v>622.98276899999996</v>
      </c>
      <c r="K12" s="88"/>
      <c r="L12" s="88"/>
      <c r="M12" s="88">
        <v>977.98557000000005</v>
      </c>
      <c r="N12" s="88">
        <v>2950.8571500000007</v>
      </c>
      <c r="O12" s="90">
        <v>12.195136</v>
      </c>
      <c r="P12" s="90">
        <v>353.04288500000001</v>
      </c>
      <c r="Q12" s="90">
        <v>58.339682000000003</v>
      </c>
      <c r="R12" s="90">
        <v>20.080601000000001</v>
      </c>
      <c r="S12" s="90">
        <v>35.817439999999998</v>
      </c>
      <c r="T12" s="90"/>
      <c r="U12" s="90"/>
      <c r="V12" s="90">
        <v>7.2138140000000002</v>
      </c>
      <c r="W12" s="88">
        <v>338.29936600000002</v>
      </c>
      <c r="X12" s="88">
        <v>164.58155300000001</v>
      </c>
      <c r="Y12" s="88">
        <v>0</v>
      </c>
      <c r="Z12" s="88">
        <v>89.525570999999999</v>
      </c>
      <c r="AA12" s="88">
        <v>16.600000000000001</v>
      </c>
      <c r="AB12" s="88">
        <v>25.522373999999999</v>
      </c>
      <c r="AC12" s="88">
        <v>13889.895296000001</v>
      </c>
      <c r="AD12" s="88"/>
      <c r="AE12" s="88">
        <v>5115.9179350000004</v>
      </c>
      <c r="AF12" s="88"/>
      <c r="AG12" s="88">
        <f t="shared" si="3"/>
        <v>30668.384734000003</v>
      </c>
      <c r="AH12" s="88">
        <v>469</v>
      </c>
      <c r="AI12" s="88">
        <v>244</v>
      </c>
      <c r="AJ12" s="88">
        <f t="shared" si="1"/>
        <v>713</v>
      </c>
      <c r="AK12" s="97">
        <v>150</v>
      </c>
      <c r="AL12" s="97">
        <v>1441.7</v>
      </c>
      <c r="AM12" s="97">
        <v>35.200000000000003</v>
      </c>
      <c r="AN12" s="97">
        <f t="shared" si="2"/>
        <v>1626.9</v>
      </c>
      <c r="AO12" s="102">
        <v>612.65</v>
      </c>
      <c r="AP12" s="102">
        <v>291.18</v>
      </c>
      <c r="AQ12" s="103">
        <v>6214.37</v>
      </c>
      <c r="AR12" s="104">
        <v>111.71</v>
      </c>
      <c r="AS12" s="88">
        <v>316301.7369336799</v>
      </c>
      <c r="AT12" s="88">
        <v>221706.79602771008</v>
      </c>
      <c r="AU12" s="88">
        <v>221706.79602771008</v>
      </c>
      <c r="AV12" s="257">
        <f t="shared" si="0"/>
        <v>0.70093448798922064</v>
      </c>
    </row>
    <row r="13" spans="1:48" s="64" customFormat="1" ht="25.4" customHeight="1">
      <c r="A13" s="90">
        <v>2017</v>
      </c>
      <c r="B13" s="90" t="s">
        <v>8</v>
      </c>
      <c r="C13" s="88">
        <v>17.788523000000001</v>
      </c>
      <c r="D13" s="88">
        <v>206.464606</v>
      </c>
      <c r="E13" s="88">
        <v>-101.25469</v>
      </c>
      <c r="F13" s="88">
        <v>454.841455</v>
      </c>
      <c r="G13" s="88">
        <v>725.24583199999995</v>
      </c>
      <c r="H13" s="88">
        <v>131.23140900000001</v>
      </c>
      <c r="I13" s="88">
        <v>3366.4216409999999</v>
      </c>
      <c r="J13" s="88">
        <v>525.96252100000004</v>
      </c>
      <c r="K13" s="88">
        <v>0</v>
      </c>
      <c r="L13" s="88">
        <v>0</v>
      </c>
      <c r="M13" s="88">
        <v>1034.7759149999999</v>
      </c>
      <c r="N13" s="88">
        <v>2634.5154760000005</v>
      </c>
      <c r="O13" s="90"/>
      <c r="P13" s="90">
        <v>153.91270399999999</v>
      </c>
      <c r="Q13" s="90">
        <v>107.48662299999999</v>
      </c>
      <c r="R13" s="90">
        <v>45.688848</v>
      </c>
      <c r="S13" s="90">
        <v>34.710602999999999</v>
      </c>
      <c r="T13" s="90"/>
      <c r="U13" s="90"/>
      <c r="V13" s="90">
        <v>5.2844610000000003</v>
      </c>
      <c r="W13" s="88">
        <v>327.94310100000001</v>
      </c>
      <c r="X13" s="88">
        <v>135.17912000000001</v>
      </c>
      <c r="Y13" s="88"/>
      <c r="Z13" s="88">
        <v>35.51</v>
      </c>
      <c r="AA13" s="88">
        <v>16.850000000000001</v>
      </c>
      <c r="AB13" s="88">
        <v>43.285845000000002</v>
      </c>
      <c r="AC13" s="88">
        <v>11196.135439</v>
      </c>
      <c r="AD13" s="88"/>
      <c r="AE13" s="88">
        <v>1950.8509199999999</v>
      </c>
      <c r="AF13" s="88"/>
      <c r="AG13" s="88">
        <f t="shared" si="3"/>
        <v>23048.830352000004</v>
      </c>
      <c r="AH13" s="97">
        <v>451</v>
      </c>
      <c r="AI13" s="97">
        <v>245</v>
      </c>
      <c r="AJ13" s="97">
        <f t="shared" si="1"/>
        <v>696</v>
      </c>
      <c r="AK13" s="97">
        <v>150</v>
      </c>
      <c r="AL13" s="97">
        <v>1441.7</v>
      </c>
      <c r="AM13" s="97">
        <v>35.200000000000003</v>
      </c>
      <c r="AN13" s="97">
        <f t="shared" si="2"/>
        <v>1626.9</v>
      </c>
      <c r="AO13" s="102">
        <v>970.85</v>
      </c>
      <c r="AP13" s="102">
        <v>682.8</v>
      </c>
      <c r="AQ13" s="103">
        <v>191456.91</v>
      </c>
      <c r="AR13" s="104">
        <v>1910.22</v>
      </c>
      <c r="AS13" s="88">
        <v>273642.36135276989</v>
      </c>
      <c r="AT13" s="88">
        <v>477024.05974534026</v>
      </c>
      <c r="AU13" s="88">
        <v>390670.34706636996</v>
      </c>
      <c r="AV13" s="257">
        <f t="shared" si="0"/>
        <v>1.4276676503413586</v>
      </c>
    </row>
    <row r="14" spans="1:48" s="64" customFormat="1" ht="25.4" customHeight="1">
      <c r="A14" s="90">
        <v>2017</v>
      </c>
      <c r="B14" s="90" t="s">
        <v>19</v>
      </c>
      <c r="C14" s="88">
        <v>58.392116000000001</v>
      </c>
      <c r="D14" s="88">
        <v>6.2978639999999997</v>
      </c>
      <c r="E14" s="88">
        <v>589.75260100000003</v>
      </c>
      <c r="F14" s="88">
        <v>487.64344399999999</v>
      </c>
      <c r="G14" s="88">
        <v>671.58214799999996</v>
      </c>
      <c r="H14" s="88">
        <v>73.420955000000006</v>
      </c>
      <c r="I14" s="88">
        <v>3340.558039</v>
      </c>
      <c r="J14" s="88">
        <v>526.53713800000003</v>
      </c>
      <c r="K14" s="88">
        <v>0</v>
      </c>
      <c r="L14" s="88">
        <v>0</v>
      </c>
      <c r="M14" s="88">
        <v>1131.707666</v>
      </c>
      <c r="N14" s="88">
        <v>2846.7480730000002</v>
      </c>
      <c r="O14" s="90"/>
      <c r="P14" s="90">
        <v>162.97255000000001</v>
      </c>
      <c r="Q14" s="90">
        <v>60.361845000000002</v>
      </c>
      <c r="R14" s="90">
        <v>27.062370999999999</v>
      </c>
      <c r="S14" s="90">
        <v>6.747897</v>
      </c>
      <c r="T14" s="90">
        <v>0</v>
      </c>
      <c r="U14" s="90">
        <v>0</v>
      </c>
      <c r="V14" s="90">
        <v>41.802495999999998</v>
      </c>
      <c r="W14" s="88">
        <v>327.93329499999999</v>
      </c>
      <c r="X14" s="88">
        <v>139.25009700000001</v>
      </c>
      <c r="Y14" s="88"/>
      <c r="Z14" s="88">
        <v>34.25</v>
      </c>
      <c r="AA14" s="88">
        <v>0</v>
      </c>
      <c r="AB14" s="88">
        <v>41.881075000000003</v>
      </c>
      <c r="AC14" s="88">
        <v>11613.768083999999</v>
      </c>
      <c r="AD14" s="88"/>
      <c r="AE14" s="88">
        <v>1504.661429</v>
      </c>
      <c r="AF14" s="88"/>
      <c r="AG14" s="88">
        <f t="shared" si="3"/>
        <v>23693.331182999998</v>
      </c>
      <c r="AH14" s="88">
        <v>444</v>
      </c>
      <c r="AI14" s="88">
        <v>247</v>
      </c>
      <c r="AJ14" s="88">
        <f t="shared" si="1"/>
        <v>691</v>
      </c>
      <c r="AK14" s="97">
        <v>150</v>
      </c>
      <c r="AL14" s="97">
        <v>1441.7</v>
      </c>
      <c r="AM14" s="97">
        <v>35.200000000000003</v>
      </c>
      <c r="AN14" s="97">
        <f t="shared" si="2"/>
        <v>1626.9</v>
      </c>
      <c r="AO14" s="102">
        <v>2894.84</v>
      </c>
      <c r="AP14" s="102">
        <v>1415.45</v>
      </c>
      <c r="AQ14" s="103">
        <v>213873.85</v>
      </c>
      <c r="AR14" s="104">
        <v>2355.06</v>
      </c>
      <c r="AS14" s="88">
        <v>281494.93746977003</v>
      </c>
      <c r="AT14" s="88">
        <v>169646</v>
      </c>
      <c r="AU14" s="88">
        <v>378963</v>
      </c>
      <c r="AV14" s="257">
        <f t="shared" si="0"/>
        <v>1.3462515646154281</v>
      </c>
    </row>
    <row r="15" spans="1:48" s="64" customFormat="1" ht="25.4" customHeight="1">
      <c r="A15" s="90">
        <v>2017</v>
      </c>
      <c r="B15" s="90" t="s">
        <v>20</v>
      </c>
      <c r="C15" s="88">
        <v>60.204224000000004</v>
      </c>
      <c r="D15" s="88">
        <v>6.6904700000000004</v>
      </c>
      <c r="E15" s="88">
        <v>189.28830400000001</v>
      </c>
      <c r="F15" s="88">
        <v>564.20305399999995</v>
      </c>
      <c r="G15" s="88">
        <v>830.09181699999999</v>
      </c>
      <c r="H15" s="88">
        <v>160.50408899999999</v>
      </c>
      <c r="I15" s="88">
        <v>3291.1150149999999</v>
      </c>
      <c r="J15" s="88">
        <v>565.77561800000001</v>
      </c>
      <c r="K15" s="88">
        <v>0</v>
      </c>
      <c r="L15" s="88">
        <v>0</v>
      </c>
      <c r="M15" s="88">
        <v>60.700248999999999</v>
      </c>
      <c r="N15" s="88">
        <v>1583.247441</v>
      </c>
      <c r="O15" s="91">
        <v>130.44327799999999</v>
      </c>
      <c r="P15" s="90">
        <v>168.90815499999999</v>
      </c>
      <c r="Q15" s="90">
        <v>82.815645000000004</v>
      </c>
      <c r="R15" s="90">
        <v>22.433088000000001</v>
      </c>
      <c r="S15" s="90">
        <v>19.632366000000001</v>
      </c>
      <c r="T15" s="90">
        <v>0</v>
      </c>
      <c r="U15" s="90">
        <v>0</v>
      </c>
      <c r="V15" s="90">
        <v>17.714718999999999</v>
      </c>
      <c r="W15" s="88">
        <v>327.95290699999998</v>
      </c>
      <c r="X15" s="88">
        <v>152.01429999999999</v>
      </c>
      <c r="Y15" s="88"/>
      <c r="Z15" s="88">
        <v>34.25</v>
      </c>
      <c r="AA15" s="88">
        <v>16.600000000000001</v>
      </c>
      <c r="AB15" s="88">
        <v>33.601984999999999</v>
      </c>
      <c r="AC15" s="88">
        <v>11994.398321000001</v>
      </c>
      <c r="AD15" s="88"/>
      <c r="AE15" s="88">
        <v>1353.8395399999999</v>
      </c>
      <c r="AF15" s="88"/>
      <c r="AG15" s="88">
        <f t="shared" si="3"/>
        <v>21666.424585000001</v>
      </c>
      <c r="AH15" s="88">
        <v>440</v>
      </c>
      <c r="AI15" s="88">
        <v>242</v>
      </c>
      <c r="AJ15" s="88">
        <f t="shared" si="1"/>
        <v>682</v>
      </c>
      <c r="AK15" s="97">
        <v>150</v>
      </c>
      <c r="AL15" s="97">
        <v>1441.7</v>
      </c>
      <c r="AM15" s="97">
        <v>35.200000000000003</v>
      </c>
      <c r="AN15" s="97">
        <f t="shared" si="2"/>
        <v>1626.9</v>
      </c>
      <c r="AO15" s="102">
        <v>539.35333330000003</v>
      </c>
      <c r="AP15" s="102">
        <v>1083.2874870000001</v>
      </c>
      <c r="AQ15" s="103">
        <v>189481.92670000001</v>
      </c>
      <c r="AR15" s="104">
        <v>118787.87330000001</v>
      </c>
      <c r="AS15" s="88">
        <v>296089.46677677002</v>
      </c>
      <c r="AT15" s="88">
        <v>269365</v>
      </c>
      <c r="AU15" s="88">
        <v>339476</v>
      </c>
      <c r="AV15" s="257">
        <f t="shared" si="0"/>
        <v>1.1465318361221553</v>
      </c>
    </row>
    <row r="16" spans="1:48" s="64" customFormat="1" ht="25.4" customHeight="1">
      <c r="A16" s="90">
        <v>2016</v>
      </c>
      <c r="B16" s="90" t="s">
        <v>21</v>
      </c>
      <c r="C16" s="88">
        <v>62.031984000000001</v>
      </c>
      <c r="D16" s="88">
        <v>16.779503999999999</v>
      </c>
      <c r="E16" s="88">
        <v>354.58768700000002</v>
      </c>
      <c r="F16" s="88">
        <v>480.80469499999998</v>
      </c>
      <c r="G16" s="88">
        <v>915.80337899999995</v>
      </c>
      <c r="H16" s="88">
        <v>60.795347</v>
      </c>
      <c r="I16" s="88">
        <v>3885.7667470000001</v>
      </c>
      <c r="J16" s="88">
        <v>629.10498800000005</v>
      </c>
      <c r="K16" s="88">
        <v>0</v>
      </c>
      <c r="L16" s="88">
        <v>0</v>
      </c>
      <c r="M16" s="88">
        <v>525.76177099999995</v>
      </c>
      <c r="N16" s="88">
        <v>3097.5887640000005</v>
      </c>
      <c r="O16" s="90">
        <v>-144.98540600000001</v>
      </c>
      <c r="P16" s="90">
        <v>186.74822399999999</v>
      </c>
      <c r="Q16" s="90">
        <v>74.772912000000005</v>
      </c>
      <c r="R16" s="90">
        <v>28.115559000000001</v>
      </c>
      <c r="S16" s="90">
        <v>11.541012</v>
      </c>
      <c r="T16" s="90">
        <v>0</v>
      </c>
      <c r="U16" s="90">
        <v>0</v>
      </c>
      <c r="V16" s="90">
        <v>25.388601999999999</v>
      </c>
      <c r="W16" s="88">
        <v>287.39353399999999</v>
      </c>
      <c r="X16" s="88">
        <v>157.875</v>
      </c>
      <c r="Y16" s="88">
        <v>0</v>
      </c>
      <c r="Z16" s="88">
        <v>23.031488</v>
      </c>
      <c r="AA16" s="88">
        <v>41.5</v>
      </c>
      <c r="AB16" s="88">
        <v>19.337323000000001</v>
      </c>
      <c r="AC16" s="88">
        <v>10824.485889</v>
      </c>
      <c r="AD16" s="88">
        <v>0</v>
      </c>
      <c r="AE16" s="88">
        <v>3498.9933549999996</v>
      </c>
      <c r="AF16" s="88"/>
      <c r="AG16" s="88">
        <f t="shared" si="3"/>
        <v>25063.222357999999</v>
      </c>
      <c r="AH16" s="88">
        <v>435</v>
      </c>
      <c r="AI16" s="88">
        <v>242</v>
      </c>
      <c r="AJ16" s="88">
        <f t="shared" si="1"/>
        <v>677</v>
      </c>
      <c r="AK16" s="97">
        <v>150</v>
      </c>
      <c r="AL16" s="97">
        <v>1441.7</v>
      </c>
      <c r="AM16" s="97">
        <v>35.200000000000003</v>
      </c>
      <c r="AN16" s="97">
        <f t="shared" si="2"/>
        <v>1626.9</v>
      </c>
      <c r="AO16" s="102">
        <v>943.07</v>
      </c>
      <c r="AP16" s="102">
        <v>892.53</v>
      </c>
      <c r="AQ16" s="103">
        <v>239817.92</v>
      </c>
      <c r="AR16" s="104">
        <v>130115.05</v>
      </c>
      <c r="AS16" s="88">
        <v>225254.83821477002</v>
      </c>
      <c r="AT16" s="88">
        <v>139274.285348</v>
      </c>
      <c r="AU16" s="88">
        <v>326468.85625936999</v>
      </c>
      <c r="AV16" s="257">
        <f t="shared" si="0"/>
        <v>1.4493311613049444</v>
      </c>
    </row>
    <row r="17" spans="1:48" s="64" customFormat="1" ht="25.4" customHeight="1">
      <c r="A17" s="90">
        <v>2016</v>
      </c>
      <c r="B17" s="90" t="s">
        <v>8</v>
      </c>
      <c r="C17" s="88">
        <v>14.128595000000001</v>
      </c>
      <c r="D17" s="88">
        <v>151.18119899999999</v>
      </c>
      <c r="E17" s="88">
        <v>663.62051699999995</v>
      </c>
      <c r="F17" s="88">
        <v>482.15924999999999</v>
      </c>
      <c r="G17" s="88">
        <v>1157.5915769999999</v>
      </c>
      <c r="H17" s="88">
        <v>211.65222499999999</v>
      </c>
      <c r="I17" s="88">
        <v>3136.415688</v>
      </c>
      <c r="J17" s="88">
        <v>505.34267299999999</v>
      </c>
      <c r="K17" s="88">
        <v>0</v>
      </c>
      <c r="L17" s="88">
        <v>0</v>
      </c>
      <c r="M17" s="88">
        <v>837.87067400000001</v>
      </c>
      <c r="N17" s="88">
        <v>2477.4868530000003</v>
      </c>
      <c r="O17" s="90"/>
      <c r="P17" s="90">
        <v>222.51447200000001</v>
      </c>
      <c r="Q17" s="90">
        <v>188.34973299999999</v>
      </c>
      <c r="R17" s="90">
        <v>26.860614000000002</v>
      </c>
      <c r="S17" s="90">
        <v>11.922045000000001</v>
      </c>
      <c r="T17" s="90">
        <v>0</v>
      </c>
      <c r="U17" s="90">
        <v>0</v>
      </c>
      <c r="V17" s="90">
        <v>47.407741999999999</v>
      </c>
      <c r="W17" s="88">
        <v>287.39353399999999</v>
      </c>
      <c r="X17" s="88">
        <v>152.059414</v>
      </c>
      <c r="Y17" s="88">
        <v>0</v>
      </c>
      <c r="Z17" s="88">
        <v>23.031488</v>
      </c>
      <c r="AA17" s="88">
        <v>23.39</v>
      </c>
      <c r="AB17" s="88">
        <v>23.906435999999999</v>
      </c>
      <c r="AC17" s="88">
        <v>9647.5401579999998</v>
      </c>
      <c r="AD17" s="88">
        <v>0</v>
      </c>
      <c r="AE17" s="88">
        <v>2174.4512869999994</v>
      </c>
      <c r="AF17" s="88"/>
      <c r="AG17" s="88">
        <f t="shared" si="3"/>
        <v>22466.276173999995</v>
      </c>
      <c r="AH17" s="88">
        <v>435</v>
      </c>
      <c r="AI17" s="88">
        <v>241</v>
      </c>
      <c r="AJ17" s="88">
        <f t="shared" si="1"/>
        <v>676</v>
      </c>
      <c r="AK17" s="97">
        <v>150</v>
      </c>
      <c r="AL17" s="97">
        <v>1441.7</v>
      </c>
      <c r="AM17" s="97">
        <v>35.200000000000003</v>
      </c>
      <c r="AN17" s="97">
        <f t="shared" si="2"/>
        <v>1626.9</v>
      </c>
      <c r="AO17" s="102">
        <v>1123.48</v>
      </c>
      <c r="AP17" s="102">
        <v>967.19</v>
      </c>
      <c r="AQ17" s="103">
        <v>242880.95</v>
      </c>
      <c r="AR17" s="104">
        <v>157717.79999999999</v>
      </c>
      <c r="AS17" s="88">
        <v>256344.85308876995</v>
      </c>
      <c r="AT17" s="88">
        <v>42032.306559339864</v>
      </c>
      <c r="AU17" s="88">
        <v>260707.84901323999</v>
      </c>
      <c r="AV17" s="257">
        <f t="shared" si="0"/>
        <v>1.0170200254535993</v>
      </c>
    </row>
    <row r="18" spans="1:48" s="64" customFormat="1" ht="25.4" customHeight="1">
      <c r="A18" s="90">
        <v>2016</v>
      </c>
      <c r="B18" s="90" t="s">
        <v>19</v>
      </c>
      <c r="C18" s="88">
        <v>15.769</v>
      </c>
      <c r="D18" s="88">
        <v>7.6452489999999997</v>
      </c>
      <c r="E18" s="88">
        <v>187.761842</v>
      </c>
      <c r="F18" s="88">
        <v>391.34342199999998</v>
      </c>
      <c r="G18" s="88">
        <v>764.97832000000005</v>
      </c>
      <c r="H18" s="88">
        <v>90.694424999999995</v>
      </c>
      <c r="I18" s="88">
        <v>3166.9504529999999</v>
      </c>
      <c r="J18" s="88">
        <v>489.25341900000001</v>
      </c>
      <c r="K18" s="88">
        <v>0</v>
      </c>
      <c r="L18" s="88">
        <v>0</v>
      </c>
      <c r="M18" s="88">
        <v>1339.249024</v>
      </c>
      <c r="N18" s="88">
        <v>2791.6232730000011</v>
      </c>
      <c r="O18" s="90"/>
      <c r="P18" s="90">
        <v>171.310799</v>
      </c>
      <c r="Q18" s="90">
        <v>82.516560999999996</v>
      </c>
      <c r="R18" s="90">
        <v>37.770411000000003</v>
      </c>
      <c r="S18" s="90">
        <v>5.4003129999999997</v>
      </c>
      <c r="T18" s="90">
        <v>0</v>
      </c>
      <c r="U18" s="90">
        <v>0</v>
      </c>
      <c r="V18" s="90">
        <v>24.877718999999999</v>
      </c>
      <c r="W18" s="88">
        <v>287.38372800000002</v>
      </c>
      <c r="X18" s="88">
        <v>138.98099999999999</v>
      </c>
      <c r="Y18" s="88">
        <v>0</v>
      </c>
      <c r="Z18" s="88">
        <v>23.031488</v>
      </c>
      <c r="AA18" s="88">
        <v>0</v>
      </c>
      <c r="AB18" s="88">
        <v>26.043897999999999</v>
      </c>
      <c r="AC18" s="88">
        <v>9368.7340139999997</v>
      </c>
      <c r="AD18" s="88">
        <v>0</v>
      </c>
      <c r="AE18" s="88">
        <v>1659.302207</v>
      </c>
      <c r="AF18" s="88"/>
      <c r="AG18" s="88">
        <f t="shared" si="3"/>
        <v>21070.620565000001</v>
      </c>
      <c r="AH18" s="88">
        <v>440</v>
      </c>
      <c r="AI18" s="88">
        <v>237</v>
      </c>
      <c r="AJ18" s="88">
        <f t="shared" si="1"/>
        <v>677</v>
      </c>
      <c r="AK18" s="97">
        <v>150</v>
      </c>
      <c r="AL18" s="97">
        <v>1441.7</v>
      </c>
      <c r="AM18" s="97">
        <v>35.200000000000003</v>
      </c>
      <c r="AN18" s="97">
        <f t="shared" si="2"/>
        <v>1626.9</v>
      </c>
      <c r="AO18" s="102">
        <v>319.97000000000003</v>
      </c>
      <c r="AP18" s="102">
        <v>1411.75</v>
      </c>
      <c r="AQ18" s="103">
        <v>260282.19</v>
      </c>
      <c r="AR18" s="104">
        <v>111712.65</v>
      </c>
      <c r="AS18" s="88">
        <v>238260.63832456002</v>
      </c>
      <c r="AT18" s="88">
        <v>127980.43440012983</v>
      </c>
      <c r="AU18" s="88">
        <v>258966.60611666998</v>
      </c>
      <c r="AV18" s="257">
        <f t="shared" si="0"/>
        <v>1.0869046936905464</v>
      </c>
    </row>
    <row r="19" spans="1:48" s="64" customFormat="1" ht="25.4" customHeight="1">
      <c r="A19" s="90">
        <v>2016</v>
      </c>
      <c r="B19" s="90" t="s">
        <v>20</v>
      </c>
      <c r="C19" s="88">
        <v>9.9245000000000001</v>
      </c>
      <c r="D19" s="88">
        <v>303.60826100000003</v>
      </c>
      <c r="E19" s="88">
        <v>427.18337200000002</v>
      </c>
      <c r="F19" s="88">
        <v>449.636573</v>
      </c>
      <c r="G19" s="88">
        <v>721.35592899999995</v>
      </c>
      <c r="H19" s="88">
        <v>162.24176299999999</v>
      </c>
      <c r="I19" s="88">
        <v>3181.9255750000002</v>
      </c>
      <c r="J19" s="88">
        <v>545.12412600000005</v>
      </c>
      <c r="K19" s="88">
        <v>0</v>
      </c>
      <c r="L19" s="88">
        <v>0</v>
      </c>
      <c r="M19" s="88">
        <v>64.319947999999997</v>
      </c>
      <c r="N19" s="88">
        <v>2425.9794029999994</v>
      </c>
      <c r="O19" s="90"/>
      <c r="P19" s="90">
        <v>146.984306</v>
      </c>
      <c r="Q19" s="90">
        <v>79.766553999999999</v>
      </c>
      <c r="R19" s="90">
        <v>25.328530000000001</v>
      </c>
      <c r="S19" s="90">
        <v>27.933323000000001</v>
      </c>
      <c r="T19" s="90">
        <v>0</v>
      </c>
      <c r="U19" s="90">
        <v>0</v>
      </c>
      <c r="V19" s="90">
        <v>23.672355</v>
      </c>
      <c r="W19" s="88">
        <v>287.38372800000002</v>
      </c>
      <c r="X19" s="88">
        <v>150.22200000000001</v>
      </c>
      <c r="Y19" s="88">
        <v>0</v>
      </c>
      <c r="Z19" s="88">
        <v>23.031488</v>
      </c>
      <c r="AA19" s="88">
        <v>0</v>
      </c>
      <c r="AB19" s="88">
        <v>6.4452850000000002</v>
      </c>
      <c r="AC19" s="88">
        <v>9640.3200840000009</v>
      </c>
      <c r="AD19" s="88">
        <v>0</v>
      </c>
      <c r="AE19" s="88">
        <v>1437.8217470000002</v>
      </c>
      <c r="AF19" s="88"/>
      <c r="AG19" s="88">
        <f t="shared" si="3"/>
        <v>20140.208850000003</v>
      </c>
      <c r="AH19" s="88">
        <v>443</v>
      </c>
      <c r="AI19" s="88">
        <v>238</v>
      </c>
      <c r="AJ19" s="88">
        <f t="shared" si="1"/>
        <v>681</v>
      </c>
      <c r="AK19" s="97">
        <v>150</v>
      </c>
      <c r="AL19" s="97">
        <v>1441.7</v>
      </c>
      <c r="AM19" s="97">
        <v>35.200000000000003</v>
      </c>
      <c r="AN19" s="97">
        <f t="shared" si="2"/>
        <v>1626.9</v>
      </c>
      <c r="AO19" s="102">
        <v>229.3</v>
      </c>
      <c r="AP19" s="102">
        <v>497.78</v>
      </c>
      <c r="AQ19" s="103">
        <v>276456.65999999997</v>
      </c>
      <c r="AR19" s="104">
        <v>84981.67</v>
      </c>
      <c r="AS19" s="88">
        <v>257340.57244197998</v>
      </c>
      <c r="AT19" s="88">
        <v>139163.40002854983</v>
      </c>
      <c r="AU19" s="88">
        <v>277628.26739937003</v>
      </c>
      <c r="AV19" s="257">
        <f t="shared" si="0"/>
        <v>1.0788359750849785</v>
      </c>
    </row>
    <row r="20" spans="1:48" s="92" customFormat="1" ht="25.4" customHeight="1">
      <c r="A20" s="90">
        <v>2015</v>
      </c>
      <c r="B20" s="90" t="s">
        <v>21</v>
      </c>
      <c r="C20" s="88">
        <v>106.37436700000001</v>
      </c>
      <c r="D20" s="88">
        <v>8.293158</v>
      </c>
      <c r="E20" s="88">
        <v>485.28913599999998</v>
      </c>
      <c r="F20" s="88">
        <v>418.512722</v>
      </c>
      <c r="G20" s="88">
        <v>814.526025</v>
      </c>
      <c r="H20" s="88">
        <v>50.087074999999999</v>
      </c>
      <c r="I20" s="88">
        <v>3809.5594259999998</v>
      </c>
      <c r="J20" s="88">
        <v>1715.5482099999999</v>
      </c>
      <c r="K20" s="88">
        <v>0</v>
      </c>
      <c r="L20" s="88">
        <v>0</v>
      </c>
      <c r="M20" s="88">
        <v>810.46893699999998</v>
      </c>
      <c r="N20" s="88">
        <v>2821.8467310000001</v>
      </c>
      <c r="O20" s="90"/>
      <c r="P20" s="90">
        <v>140.84411</v>
      </c>
      <c r="Q20" s="90">
        <v>140.84411</v>
      </c>
      <c r="R20" s="90">
        <v>27.30809</v>
      </c>
      <c r="S20" s="90">
        <v>21.204522000000001</v>
      </c>
      <c r="T20" s="90">
        <v>0</v>
      </c>
      <c r="U20" s="90">
        <v>0</v>
      </c>
      <c r="V20" s="90">
        <v>10.144525</v>
      </c>
      <c r="W20" s="88">
        <v>218.39858899999999</v>
      </c>
      <c r="X20" s="88">
        <v>156.54899800000001</v>
      </c>
      <c r="Y20" s="88">
        <v>0</v>
      </c>
      <c r="Z20" s="88">
        <v>23.031488</v>
      </c>
      <c r="AA20" s="88">
        <v>21.445</v>
      </c>
      <c r="AB20" s="88">
        <v>15.706553</v>
      </c>
      <c r="AC20" s="88">
        <v>35902.822151</v>
      </c>
      <c r="AD20" s="88"/>
      <c r="AE20" s="88">
        <v>2184.5837969999998</v>
      </c>
      <c r="AF20" s="88"/>
      <c r="AG20" s="88">
        <f t="shared" si="3"/>
        <v>49903.387719999999</v>
      </c>
      <c r="AH20" s="88">
        <v>441</v>
      </c>
      <c r="AI20" s="88">
        <v>238</v>
      </c>
      <c r="AJ20" s="88">
        <f t="shared" si="1"/>
        <v>679</v>
      </c>
      <c r="AK20" s="97">
        <v>150</v>
      </c>
      <c r="AL20" s="97">
        <v>1441.7</v>
      </c>
      <c r="AM20" s="97">
        <v>35.200000000000003</v>
      </c>
      <c r="AN20" s="97">
        <f t="shared" si="2"/>
        <v>1626.9</v>
      </c>
      <c r="AO20" s="102">
        <v>531.61</v>
      </c>
      <c r="AP20" s="102">
        <v>918.01</v>
      </c>
      <c r="AQ20" s="103">
        <v>251233.77</v>
      </c>
      <c r="AR20" s="104">
        <v>182254.9</v>
      </c>
      <c r="AS20" s="88">
        <v>261214.32763943999</v>
      </c>
      <c r="AT20" s="88">
        <v>144520.9137684599</v>
      </c>
      <c r="AU20" s="88">
        <v>260269.67860337</v>
      </c>
      <c r="AV20" s="257">
        <f t="shared" si="0"/>
        <v>0.99638362472454456</v>
      </c>
    </row>
    <row r="21" spans="1:48" s="64" customFormat="1" ht="25.4" customHeight="1">
      <c r="A21" s="90">
        <v>2015</v>
      </c>
      <c r="B21" s="90" t="s">
        <v>8</v>
      </c>
      <c r="C21" s="88">
        <v>40.868515000000002</v>
      </c>
      <c r="D21" s="88">
        <v>120.908627</v>
      </c>
      <c r="E21" s="88">
        <v>373.41562399999998</v>
      </c>
      <c r="F21" s="88">
        <v>546.47818900000004</v>
      </c>
      <c r="G21" s="88">
        <v>787.08895700000005</v>
      </c>
      <c r="H21" s="88">
        <v>118.158478</v>
      </c>
      <c r="I21" s="88">
        <v>2923.4819710000002</v>
      </c>
      <c r="J21" s="88">
        <v>479.085532</v>
      </c>
      <c r="K21" s="88">
        <v>0</v>
      </c>
      <c r="L21" s="88">
        <v>0</v>
      </c>
      <c r="M21" s="88">
        <v>1052.287992</v>
      </c>
      <c r="N21" s="88">
        <v>2462.2687550000001</v>
      </c>
      <c r="O21" s="90"/>
      <c r="P21" s="90">
        <v>136.23677699999999</v>
      </c>
      <c r="Q21" s="90">
        <v>12.512567000000001</v>
      </c>
      <c r="R21" s="90">
        <v>28.637270999999998</v>
      </c>
      <c r="S21" s="90">
        <v>52.004663999999998</v>
      </c>
      <c r="T21" s="90">
        <v>0</v>
      </c>
      <c r="U21" s="90">
        <v>0</v>
      </c>
      <c r="V21" s="90">
        <v>25.592654</v>
      </c>
      <c r="W21" s="88">
        <v>218.22562099999999</v>
      </c>
      <c r="X21" s="88">
        <v>162.26300000000001</v>
      </c>
      <c r="Y21" s="88">
        <v>0</v>
      </c>
      <c r="Z21" s="88">
        <v>33.146422000000001</v>
      </c>
      <c r="AA21" s="88">
        <v>6.2</v>
      </c>
      <c r="AB21" s="88">
        <v>19.639545999999999</v>
      </c>
      <c r="AC21" s="88">
        <v>6293.2874590000001</v>
      </c>
      <c r="AD21" s="88"/>
      <c r="AE21" s="88">
        <v>1547.44661199999</v>
      </c>
      <c r="AF21" s="88"/>
      <c r="AG21" s="88">
        <f t="shared" si="3"/>
        <v>17439.235232999989</v>
      </c>
      <c r="AH21" s="88">
        <v>435</v>
      </c>
      <c r="AI21" s="88">
        <v>238</v>
      </c>
      <c r="AJ21" s="88">
        <f t="shared" si="1"/>
        <v>673</v>
      </c>
      <c r="AK21" s="97">
        <v>150</v>
      </c>
      <c r="AL21" s="97">
        <v>1441.7</v>
      </c>
      <c r="AM21" s="97">
        <v>35.200000000000003</v>
      </c>
      <c r="AN21" s="97">
        <f t="shared" si="2"/>
        <v>1626.9</v>
      </c>
      <c r="AO21" s="102">
        <v>601.0477836</v>
      </c>
      <c r="AP21" s="102">
        <v>738.121666</v>
      </c>
      <c r="AQ21" s="103" t="s">
        <v>210</v>
      </c>
      <c r="AR21" s="104">
        <v>111597.92170000001</v>
      </c>
      <c r="AS21" s="88">
        <v>257439</v>
      </c>
      <c r="AT21" s="88">
        <v>122718</v>
      </c>
      <c r="AU21" s="88">
        <v>241667</v>
      </c>
      <c r="AV21" s="257">
        <f t="shared" si="0"/>
        <v>0.93873500130127918</v>
      </c>
    </row>
    <row r="22" spans="1:48" s="64" customFormat="1" ht="25.4" customHeight="1">
      <c r="A22" s="90">
        <v>2015</v>
      </c>
      <c r="B22" s="90" t="s">
        <v>19</v>
      </c>
      <c r="C22" s="88">
        <v>51.836423000000003</v>
      </c>
      <c r="D22" s="88">
        <v>167.50093899999999</v>
      </c>
      <c r="E22" s="88">
        <v>170.528492</v>
      </c>
      <c r="F22" s="88">
        <v>612.96261000000004</v>
      </c>
      <c r="G22" s="88">
        <v>824.50983099999996</v>
      </c>
      <c r="H22" s="88">
        <v>54.762985999999998</v>
      </c>
      <c r="I22" s="88">
        <v>2837.9097969999998</v>
      </c>
      <c r="J22" s="88">
        <v>435.22036200000002</v>
      </c>
      <c r="K22" s="88" t="s">
        <v>210</v>
      </c>
      <c r="L22" s="88" t="s">
        <v>210</v>
      </c>
      <c r="M22" s="88">
        <v>891.46039900000005</v>
      </c>
      <c r="N22" s="88">
        <v>2417.822091</v>
      </c>
      <c r="O22" s="90"/>
      <c r="P22" s="90">
        <v>129.72991999999999</v>
      </c>
      <c r="Q22" s="90">
        <v>197.90277499999999</v>
      </c>
      <c r="R22" s="90">
        <v>17.407405000000001</v>
      </c>
      <c r="S22" s="90">
        <v>27.489802999999998</v>
      </c>
      <c r="T22" s="90">
        <v>0</v>
      </c>
      <c r="U22" s="90">
        <v>0</v>
      </c>
      <c r="V22" s="90">
        <v>27.315804</v>
      </c>
      <c r="W22" s="88">
        <v>206.46307899999999</v>
      </c>
      <c r="X22" s="88">
        <v>153.34766500000001</v>
      </c>
      <c r="Y22" s="88">
        <v>0</v>
      </c>
      <c r="Z22" s="88">
        <v>46.062975999999999</v>
      </c>
      <c r="AA22" s="88">
        <v>6.2910000000000004</v>
      </c>
      <c r="AB22" s="88">
        <v>13.547720999999999</v>
      </c>
      <c r="AC22" s="88">
        <v>8581.8395170000003</v>
      </c>
      <c r="AD22" s="88"/>
      <c r="AE22" s="88">
        <v>1798.3770059999997</v>
      </c>
      <c r="AF22" s="88"/>
      <c r="AG22" s="88">
        <f t="shared" si="3"/>
        <v>19670.288600999997</v>
      </c>
      <c r="AH22" s="88">
        <v>426</v>
      </c>
      <c r="AI22" s="88">
        <v>237</v>
      </c>
      <c r="AJ22" s="88">
        <f t="shared" si="1"/>
        <v>663</v>
      </c>
      <c r="AK22" s="97">
        <v>150</v>
      </c>
      <c r="AL22" s="97">
        <v>1441.7</v>
      </c>
      <c r="AM22" s="97">
        <v>35.200000000000003</v>
      </c>
      <c r="AN22" s="97">
        <f t="shared" si="2"/>
        <v>1626.9</v>
      </c>
      <c r="AO22" s="102">
        <v>599.01500338906658</v>
      </c>
      <c r="AP22" s="102">
        <v>483.33819389493334</v>
      </c>
      <c r="AQ22" s="103">
        <v>269517.77166666661</v>
      </c>
      <c r="AR22" s="104">
        <v>147469.25</v>
      </c>
      <c r="AS22" s="88">
        <v>261424.86791012331</v>
      </c>
      <c r="AT22" s="88">
        <v>118875.15491944659</v>
      </c>
      <c r="AU22" s="88">
        <v>251760.06530436999</v>
      </c>
      <c r="AV22" s="257">
        <f t="shared" si="0"/>
        <v>0.96303028597464557</v>
      </c>
    </row>
    <row r="23" spans="1:48" s="64" customFormat="1" ht="25.4" customHeight="1">
      <c r="A23" s="90">
        <v>2015</v>
      </c>
      <c r="B23" s="90" t="s">
        <v>20</v>
      </c>
      <c r="C23" s="88">
        <v>16.0655</v>
      </c>
      <c r="D23" s="88">
        <v>5.6688879999999999</v>
      </c>
      <c r="E23" s="88">
        <v>50.480066999999998</v>
      </c>
      <c r="F23" s="88">
        <v>410.31684799999999</v>
      </c>
      <c r="G23" s="88">
        <v>684.40620899999999</v>
      </c>
      <c r="H23" s="88">
        <v>47.394728999999998</v>
      </c>
      <c r="I23" s="88">
        <v>2854.9061769999998</v>
      </c>
      <c r="J23" s="88">
        <v>521.79292299999997</v>
      </c>
      <c r="K23" s="88" t="s">
        <v>210</v>
      </c>
      <c r="L23" s="88" t="s">
        <v>210</v>
      </c>
      <c r="M23" s="88">
        <v>100.527585</v>
      </c>
      <c r="N23" s="88">
        <v>1918.0409910000005</v>
      </c>
      <c r="O23" s="90"/>
      <c r="P23" s="90">
        <v>149.47520299999999</v>
      </c>
      <c r="Q23" s="90">
        <v>30.123567000000001</v>
      </c>
      <c r="R23" s="90">
        <v>34.570867999999997</v>
      </c>
      <c r="S23" s="90">
        <v>9.9552519999999998</v>
      </c>
      <c r="T23" s="90" t="s">
        <v>210</v>
      </c>
      <c r="U23" s="90" t="s">
        <v>210</v>
      </c>
      <c r="V23" s="90">
        <v>13.398412</v>
      </c>
      <c r="W23" s="88">
        <v>74.610410999999999</v>
      </c>
      <c r="X23" s="88">
        <v>138.26906500000001</v>
      </c>
      <c r="Y23" s="88" t="s">
        <v>210</v>
      </c>
      <c r="Z23" s="88" t="s">
        <v>210</v>
      </c>
      <c r="AA23" s="88">
        <v>6</v>
      </c>
      <c r="AB23" s="88">
        <v>14.311845999999999</v>
      </c>
      <c r="AC23" s="88">
        <v>8427.8376559999997</v>
      </c>
      <c r="AD23" s="88"/>
      <c r="AE23" s="88">
        <v>1055.147692</v>
      </c>
      <c r="AF23" s="88"/>
      <c r="AG23" s="88">
        <f t="shared" si="3"/>
        <v>16563.299888999998</v>
      </c>
      <c r="AH23" s="88">
        <v>422</v>
      </c>
      <c r="AI23" s="88">
        <v>237</v>
      </c>
      <c r="AJ23" s="88">
        <f t="shared" si="1"/>
        <v>659</v>
      </c>
      <c r="AK23" s="97">
        <v>150</v>
      </c>
      <c r="AL23" s="97">
        <v>1441.7</v>
      </c>
      <c r="AM23" s="97">
        <v>35.200000000000003</v>
      </c>
      <c r="AN23" s="97">
        <f t="shared" si="2"/>
        <v>1626.9</v>
      </c>
      <c r="AO23" s="102">
        <v>407.49200000000002</v>
      </c>
      <c r="AP23" s="102">
        <v>628.92187661200001</v>
      </c>
      <c r="AQ23" s="103">
        <v>312740.17166666657</v>
      </c>
      <c r="AR23" s="104">
        <v>94191.948333333363</v>
      </c>
      <c r="AS23" s="88">
        <v>234372</v>
      </c>
      <c r="AT23" s="88">
        <v>117372</v>
      </c>
      <c r="AU23" s="88">
        <v>248124</v>
      </c>
      <c r="AV23" s="257">
        <f t="shared" si="0"/>
        <v>1.0586759510521735</v>
      </c>
    </row>
    <row r="24" spans="1:48" s="64" customFormat="1" ht="25.4" customHeight="1">
      <c r="A24" s="90">
        <v>2014</v>
      </c>
      <c r="B24" s="90" t="s">
        <v>21</v>
      </c>
      <c r="C24" s="88">
        <v>100.26669200000001</v>
      </c>
      <c r="D24" s="88">
        <v>7.6141459999999999</v>
      </c>
      <c r="E24" s="88">
        <v>43.433672000000001</v>
      </c>
      <c r="F24" s="88">
        <v>490.60975000000002</v>
      </c>
      <c r="G24" s="88">
        <v>686.53129999999999</v>
      </c>
      <c r="H24" s="88">
        <v>185.56967499999999</v>
      </c>
      <c r="I24" s="88">
        <v>2780.7458729999998</v>
      </c>
      <c r="J24" s="88">
        <v>475.14265499999999</v>
      </c>
      <c r="K24" s="88">
        <v>0</v>
      </c>
      <c r="L24" s="88">
        <v>0</v>
      </c>
      <c r="M24" s="88">
        <v>1162.8591469999999</v>
      </c>
      <c r="N24" s="88">
        <v>2945.0591110000005</v>
      </c>
      <c r="O24" s="90"/>
      <c r="P24" s="90">
        <v>137.001867</v>
      </c>
      <c r="Q24" s="90">
        <v>99.369214999999997</v>
      </c>
      <c r="R24" s="90">
        <v>18.336349999999999</v>
      </c>
      <c r="S24" s="90">
        <v>18.212980999999999</v>
      </c>
      <c r="T24" s="90">
        <v>0</v>
      </c>
      <c r="U24" s="90" t="s">
        <v>210</v>
      </c>
      <c r="V24" s="90">
        <v>13.684943000000001</v>
      </c>
      <c r="W24" s="88">
        <v>192.656588</v>
      </c>
      <c r="X24" s="88">
        <v>171.13135700000001</v>
      </c>
      <c r="Y24" s="88">
        <v>0</v>
      </c>
      <c r="Z24" s="88">
        <v>10.114934</v>
      </c>
      <c r="AA24" s="88">
        <v>15.06</v>
      </c>
      <c r="AB24" s="88">
        <v>14.459152</v>
      </c>
      <c r="AC24" s="88">
        <v>7914.5687859999998</v>
      </c>
      <c r="AD24" s="88"/>
      <c r="AE24" s="88">
        <v>1889.4823489999999</v>
      </c>
      <c r="AF24" s="88"/>
      <c r="AG24" s="88">
        <f t="shared" si="3"/>
        <v>19371.910542999998</v>
      </c>
      <c r="AH24" s="88">
        <v>426</v>
      </c>
      <c r="AI24" s="88">
        <v>232</v>
      </c>
      <c r="AJ24" s="88">
        <f t="shared" si="1"/>
        <v>658</v>
      </c>
      <c r="AK24" s="97">
        <v>150</v>
      </c>
      <c r="AL24" s="97">
        <v>1441.7</v>
      </c>
      <c r="AM24" s="97">
        <v>35.200000000000003</v>
      </c>
      <c r="AN24" s="97">
        <f t="shared" si="2"/>
        <v>1626.9</v>
      </c>
      <c r="AO24" s="102">
        <v>1836.93</v>
      </c>
      <c r="AP24" s="102">
        <v>740.39</v>
      </c>
      <c r="AQ24" s="103">
        <v>278002.28999999998</v>
      </c>
      <c r="AR24" s="104">
        <v>188641.66</v>
      </c>
      <c r="AS24" s="88">
        <v>226317.27304722994</v>
      </c>
      <c r="AT24" s="88">
        <v>95434.726454549877</v>
      </c>
      <c r="AU24" s="88">
        <v>261584.01022637007</v>
      </c>
      <c r="AV24" s="257">
        <f t="shared" si="0"/>
        <v>1.1558287474230053</v>
      </c>
    </row>
    <row r="25" spans="1:48" s="64" customFormat="1" ht="25.4" customHeight="1">
      <c r="A25" s="90">
        <v>2014</v>
      </c>
      <c r="B25" s="90" t="s">
        <v>8</v>
      </c>
      <c r="C25" s="88">
        <v>95.16</v>
      </c>
      <c r="D25" s="88">
        <v>138.21</v>
      </c>
      <c r="E25" s="88">
        <v>75.47</v>
      </c>
      <c r="F25" s="88">
        <v>453.47</v>
      </c>
      <c r="G25" s="88">
        <v>751.4</v>
      </c>
      <c r="H25" s="88">
        <v>38.22</v>
      </c>
      <c r="I25" s="88">
        <v>2775.097726</v>
      </c>
      <c r="J25" s="88">
        <v>413.88570499999997</v>
      </c>
      <c r="K25" s="88" t="s">
        <v>210</v>
      </c>
      <c r="L25" s="88" t="s">
        <v>210</v>
      </c>
      <c r="M25" s="88">
        <v>523.86460099999999</v>
      </c>
      <c r="N25" s="88">
        <v>2308.4375890000001</v>
      </c>
      <c r="O25" s="90"/>
      <c r="P25" s="90">
        <v>124.65</v>
      </c>
      <c r="Q25" s="90">
        <v>22.51</v>
      </c>
      <c r="R25" s="90" t="s">
        <v>210</v>
      </c>
      <c r="S25" s="90">
        <v>18.89</v>
      </c>
      <c r="T25" s="90" t="s">
        <v>210</v>
      </c>
      <c r="U25" s="90" t="s">
        <v>210</v>
      </c>
      <c r="V25" s="90">
        <v>29.26</v>
      </c>
      <c r="W25" s="88">
        <v>186.12</v>
      </c>
      <c r="X25" s="88">
        <v>143.26</v>
      </c>
      <c r="Y25" s="88" t="s">
        <v>210</v>
      </c>
      <c r="Z25" s="88">
        <v>23.79</v>
      </c>
      <c r="AA25" s="88">
        <v>6</v>
      </c>
      <c r="AB25" s="88">
        <v>12.67</v>
      </c>
      <c r="AC25" s="88">
        <v>7967.02</v>
      </c>
      <c r="AD25" s="88"/>
      <c r="AE25" s="88">
        <v>2168.4499999999998</v>
      </c>
      <c r="AF25" s="88"/>
      <c r="AG25" s="88">
        <f t="shared" si="3"/>
        <v>18275.835621000002</v>
      </c>
      <c r="AH25" s="88">
        <v>426</v>
      </c>
      <c r="AI25" s="88">
        <v>231</v>
      </c>
      <c r="AJ25" s="88">
        <f t="shared" si="1"/>
        <v>657</v>
      </c>
      <c r="AK25" s="97">
        <v>150</v>
      </c>
      <c r="AL25" s="97">
        <v>1441.7</v>
      </c>
      <c r="AM25" s="97">
        <v>35.200000000000003</v>
      </c>
      <c r="AN25" s="97">
        <f t="shared" si="2"/>
        <v>1626.9</v>
      </c>
      <c r="AO25" s="102">
        <v>375.05</v>
      </c>
      <c r="AP25" s="102">
        <v>321.45</v>
      </c>
      <c r="AQ25" s="103">
        <v>344242.63</v>
      </c>
      <c r="AR25" s="104">
        <v>116284.22</v>
      </c>
      <c r="AS25" s="88">
        <v>275610.81191722996</v>
      </c>
      <c r="AT25" s="88">
        <v>87371.596509549869</v>
      </c>
      <c r="AU25" s="88">
        <v>302769</v>
      </c>
      <c r="AV25" s="257">
        <f t="shared" si="0"/>
        <v>1.0985381810454014</v>
      </c>
    </row>
    <row r="26" spans="1:48" s="64" customFormat="1" ht="25.4" customHeight="1">
      <c r="A26" s="90">
        <v>2014</v>
      </c>
      <c r="B26" s="90" t="s">
        <v>19</v>
      </c>
      <c r="C26" s="88">
        <v>22.14</v>
      </c>
      <c r="D26" s="88">
        <v>94.93</v>
      </c>
      <c r="E26" s="88">
        <v>131.02000000000001</v>
      </c>
      <c r="F26" s="88">
        <v>482.86</v>
      </c>
      <c r="G26" s="88">
        <v>1123.52</v>
      </c>
      <c r="H26" s="88">
        <v>80.989999999999995</v>
      </c>
      <c r="I26" s="88">
        <v>2829.6648030000001</v>
      </c>
      <c r="J26" s="88">
        <v>413.33358299999998</v>
      </c>
      <c r="K26" s="88" t="s">
        <v>210</v>
      </c>
      <c r="L26" s="88" t="s">
        <v>210</v>
      </c>
      <c r="M26" s="88">
        <v>537.82928100000004</v>
      </c>
      <c r="N26" s="88">
        <v>2756.0090829999999</v>
      </c>
      <c r="O26" s="90"/>
      <c r="P26" s="90">
        <v>127.77</v>
      </c>
      <c r="Q26" s="90">
        <v>28.47</v>
      </c>
      <c r="R26" s="90">
        <v>0</v>
      </c>
      <c r="S26" s="90">
        <v>12.09</v>
      </c>
      <c r="T26" s="90" t="s">
        <v>210</v>
      </c>
      <c r="U26" s="90" t="s">
        <v>210</v>
      </c>
      <c r="V26" s="90">
        <v>33.36</v>
      </c>
      <c r="W26" s="88">
        <v>180.51</v>
      </c>
      <c r="X26" s="88">
        <v>153.81</v>
      </c>
      <c r="Y26" s="88" t="s">
        <v>210</v>
      </c>
      <c r="Z26" s="88">
        <v>20.98</v>
      </c>
      <c r="AA26" s="88">
        <v>12.15</v>
      </c>
      <c r="AB26" s="88">
        <v>6.07</v>
      </c>
      <c r="AC26" s="88">
        <v>7099.37</v>
      </c>
      <c r="AD26" s="88"/>
      <c r="AE26" s="88">
        <v>1350.54</v>
      </c>
      <c r="AF26" s="88"/>
      <c r="AG26" s="88">
        <f t="shared" si="3"/>
        <v>17497.41675</v>
      </c>
      <c r="AH26" s="88">
        <v>422</v>
      </c>
      <c r="AI26" s="88">
        <v>232</v>
      </c>
      <c r="AJ26" s="88">
        <f t="shared" si="1"/>
        <v>654</v>
      </c>
      <c r="AK26" s="97">
        <v>150</v>
      </c>
      <c r="AL26" s="97">
        <v>1441.7</v>
      </c>
      <c r="AM26" s="97">
        <v>35.200000000000003</v>
      </c>
      <c r="AN26" s="97">
        <f t="shared" si="2"/>
        <v>1626.9</v>
      </c>
      <c r="AO26" s="102">
        <v>553.46</v>
      </c>
      <c r="AP26" s="102">
        <v>1029.58</v>
      </c>
      <c r="AQ26" s="103">
        <v>282447.75</v>
      </c>
      <c r="AR26" s="104">
        <v>117861.06</v>
      </c>
      <c r="AS26" s="88">
        <v>249233.13959999999</v>
      </c>
      <c r="AT26" s="88">
        <v>90041.626399999994</v>
      </c>
      <c r="AU26" s="88">
        <v>287722</v>
      </c>
      <c r="AV26" s="257">
        <f t="shared" si="0"/>
        <v>1.1544291439804981</v>
      </c>
    </row>
    <row r="27" spans="1:48" s="64" customFormat="1" ht="25.4" customHeight="1">
      <c r="A27" s="90">
        <v>2014</v>
      </c>
      <c r="B27" s="90" t="s">
        <v>20</v>
      </c>
      <c r="C27" s="88">
        <v>15.766382999999999</v>
      </c>
      <c r="D27" s="88">
        <v>118.14456</v>
      </c>
      <c r="E27" s="88">
        <v>173.71530899999999</v>
      </c>
      <c r="F27" s="88">
        <v>533.152827</v>
      </c>
      <c r="G27" s="88">
        <v>420.63922100000002</v>
      </c>
      <c r="H27" s="88">
        <v>50.392778999999997</v>
      </c>
      <c r="I27" s="88">
        <v>2697.7383629999999</v>
      </c>
      <c r="J27" s="88">
        <v>533.09357</v>
      </c>
      <c r="K27" s="88">
        <v>0</v>
      </c>
      <c r="L27" s="88">
        <v>0</v>
      </c>
      <c r="M27" s="88">
        <v>140.76206300000001</v>
      </c>
      <c r="N27" s="88">
        <v>1920.2295630000003</v>
      </c>
      <c r="O27" s="90"/>
      <c r="P27" s="90">
        <v>164.87251900000001</v>
      </c>
      <c r="Q27" s="90">
        <v>28.070364000000001</v>
      </c>
      <c r="R27" s="90">
        <v>0</v>
      </c>
      <c r="S27" s="90">
        <v>10.809741000000001</v>
      </c>
      <c r="T27" s="90">
        <v>17.831084000000001</v>
      </c>
      <c r="U27" s="90">
        <v>-12.726585999999999</v>
      </c>
      <c r="V27" s="90">
        <v>17.446612999999999</v>
      </c>
      <c r="W27" s="88">
        <v>178.816056</v>
      </c>
      <c r="X27" s="88">
        <v>145.304</v>
      </c>
      <c r="Y27" s="88" t="s">
        <v>210</v>
      </c>
      <c r="Z27" s="88">
        <v>20.977986749999999</v>
      </c>
      <c r="AA27" s="88">
        <v>3</v>
      </c>
      <c r="AB27" s="88">
        <v>2.276786</v>
      </c>
      <c r="AC27" s="88">
        <v>6456.0504469999996</v>
      </c>
      <c r="AD27" s="88"/>
      <c r="AE27" s="88">
        <v>557.61483499999997</v>
      </c>
      <c r="AF27" s="88"/>
      <c r="AG27" s="88">
        <f t="shared" si="3"/>
        <v>14193.978483750003</v>
      </c>
      <c r="AH27" s="88">
        <v>401</v>
      </c>
      <c r="AI27" s="88">
        <v>232</v>
      </c>
      <c r="AJ27" s="88">
        <f t="shared" si="1"/>
        <v>633</v>
      </c>
      <c r="AK27" s="97">
        <v>150</v>
      </c>
      <c r="AL27" s="97">
        <v>1440.9</v>
      </c>
      <c r="AM27" s="97">
        <v>35.200000000000003</v>
      </c>
      <c r="AN27" s="97">
        <f t="shared" si="2"/>
        <v>1626.1000000000001</v>
      </c>
      <c r="AO27" s="102">
        <v>5979.26</v>
      </c>
      <c r="AP27" s="102">
        <v>1454.83</v>
      </c>
      <c r="AQ27" s="103" t="s">
        <v>210</v>
      </c>
      <c r="AR27" s="104">
        <v>176284.3</v>
      </c>
      <c r="AS27" s="88">
        <v>249233.13956841565</v>
      </c>
      <c r="AT27" s="88">
        <v>91957.668957364775</v>
      </c>
      <c r="AU27" s="88">
        <v>15925.129089</v>
      </c>
      <c r="AV27" s="257">
        <f t="shared" si="0"/>
        <v>6.3896515192870165E-2</v>
      </c>
    </row>
    <row r="28" spans="1:48" s="64" customFormat="1" ht="25.4" customHeight="1">
      <c r="A28" s="90">
        <v>2013</v>
      </c>
      <c r="B28" s="90" t="s">
        <v>21</v>
      </c>
      <c r="C28" s="88">
        <v>96.443982000000005</v>
      </c>
      <c r="D28" s="88">
        <v>45.224524000000002</v>
      </c>
      <c r="E28" s="88">
        <v>295.781836</v>
      </c>
      <c r="F28" s="88">
        <v>331.89533499999999</v>
      </c>
      <c r="G28" s="88">
        <v>338.067429</v>
      </c>
      <c r="H28" s="88">
        <v>76.173571999999993</v>
      </c>
      <c r="I28" s="88">
        <v>2629.5734029999999</v>
      </c>
      <c r="J28" s="88">
        <v>510.50526200000002</v>
      </c>
      <c r="K28" s="88">
        <v>0</v>
      </c>
      <c r="L28" s="88">
        <v>0</v>
      </c>
      <c r="M28" s="88">
        <v>327.79939400000001</v>
      </c>
      <c r="N28" s="88">
        <v>2692.7172500000001</v>
      </c>
      <c r="O28" s="90"/>
      <c r="P28" s="90">
        <v>99.908251000000007</v>
      </c>
      <c r="Q28" s="90">
        <v>47.896588999999999</v>
      </c>
      <c r="R28" s="90">
        <v>32.894390000000001</v>
      </c>
      <c r="S28" s="90">
        <v>15.784045000000001</v>
      </c>
      <c r="T28" s="90">
        <v>18215.081082000001</v>
      </c>
      <c r="U28" s="90">
        <v>0</v>
      </c>
      <c r="V28" s="90">
        <v>22.708976</v>
      </c>
      <c r="W28" s="88">
        <v>199.14688899999999</v>
      </c>
      <c r="X28" s="88">
        <v>148.878534</v>
      </c>
      <c r="Y28" s="88">
        <v>0</v>
      </c>
      <c r="Z28" s="88">
        <v>80</v>
      </c>
      <c r="AA28" s="88">
        <v>-2</v>
      </c>
      <c r="AB28" s="88">
        <v>6.0919600000000003</v>
      </c>
      <c r="AC28" s="88">
        <v>34950.573248000001</v>
      </c>
      <c r="AD28" s="88"/>
      <c r="AE28" s="88">
        <v>1591.8333619999999</v>
      </c>
      <c r="AF28" s="88"/>
      <c r="AG28" s="88">
        <f t="shared" si="3"/>
        <v>62752.979312999996</v>
      </c>
      <c r="AH28" s="88">
        <v>383</v>
      </c>
      <c r="AI28" s="88">
        <v>232</v>
      </c>
      <c r="AJ28" s="88">
        <f t="shared" si="1"/>
        <v>615</v>
      </c>
      <c r="AK28" s="97">
        <v>150</v>
      </c>
      <c r="AL28" s="97">
        <v>1440.9</v>
      </c>
      <c r="AM28" s="97">
        <v>35.200000000000003</v>
      </c>
      <c r="AN28" s="97">
        <f t="shared" si="2"/>
        <v>1626.1000000000001</v>
      </c>
      <c r="AO28" s="102">
        <v>5961.98</v>
      </c>
      <c r="AP28" s="102">
        <v>748.37</v>
      </c>
      <c r="AQ28" s="103">
        <v>137704.76999999999</v>
      </c>
      <c r="AR28" s="104">
        <v>178239.05</v>
      </c>
      <c r="AS28" s="88">
        <v>246789.00579040262</v>
      </c>
      <c r="AT28" s="88">
        <v>92943.799352377653</v>
      </c>
      <c r="AU28" s="88">
        <v>169176.19591584898</v>
      </c>
      <c r="AV28" s="257">
        <f t="shared" si="0"/>
        <v>0.68550945117680795</v>
      </c>
    </row>
    <row r="29" spans="1:48" s="64" customFormat="1" ht="25.4" customHeight="1">
      <c r="A29" s="90">
        <v>2013</v>
      </c>
      <c r="B29" s="90" t="s">
        <v>8</v>
      </c>
      <c r="C29" s="88">
        <v>17.94312</v>
      </c>
      <c r="D29" s="88">
        <v>10.195847000000001</v>
      </c>
      <c r="E29" s="88">
        <v>114.040767</v>
      </c>
      <c r="F29" s="88">
        <v>521.44583399999999</v>
      </c>
      <c r="G29" s="88">
        <v>658.91262700000004</v>
      </c>
      <c r="H29" s="88">
        <v>50.514865999999998</v>
      </c>
      <c r="I29" s="88">
        <v>2534.7596309999999</v>
      </c>
      <c r="J29" s="88">
        <v>404.55904099999998</v>
      </c>
      <c r="K29" s="88">
        <v>0</v>
      </c>
      <c r="L29" s="88">
        <v>0</v>
      </c>
      <c r="M29" s="88">
        <v>454.23882300000002</v>
      </c>
      <c r="N29" s="88">
        <v>1934.2735380000004</v>
      </c>
      <c r="O29" s="90"/>
      <c r="P29" s="90">
        <v>107.671268</v>
      </c>
      <c r="Q29" s="90">
        <v>95.024154999999993</v>
      </c>
      <c r="R29" s="90">
        <v>13.987132000000001</v>
      </c>
      <c r="S29" s="90">
        <v>17.364262</v>
      </c>
      <c r="T29" s="90">
        <v>0</v>
      </c>
      <c r="U29" s="90">
        <v>0</v>
      </c>
      <c r="V29" s="90">
        <v>36.961931</v>
      </c>
      <c r="W29" s="88">
        <v>199.54890700000001</v>
      </c>
      <c r="X29" s="88">
        <v>145.59899999999999</v>
      </c>
      <c r="Y29" s="88">
        <v>0</v>
      </c>
      <c r="Z29" s="88">
        <v>0</v>
      </c>
      <c r="AA29" s="88">
        <v>9</v>
      </c>
      <c r="AB29" s="88">
        <v>3.3917220000000001</v>
      </c>
      <c r="AC29" s="88">
        <v>16331.195315999999</v>
      </c>
      <c r="AD29" s="88"/>
      <c r="AE29" s="88">
        <v>1049.5110769999999</v>
      </c>
      <c r="AF29" s="88"/>
      <c r="AG29" s="88">
        <f t="shared" si="3"/>
        <v>24710.138864</v>
      </c>
      <c r="AH29" s="88">
        <v>376</v>
      </c>
      <c r="AI29" s="88">
        <v>234</v>
      </c>
      <c r="AJ29" s="88">
        <f t="shared" si="1"/>
        <v>610</v>
      </c>
      <c r="AK29" s="97">
        <v>150</v>
      </c>
      <c r="AL29" s="97">
        <v>1440.9</v>
      </c>
      <c r="AM29" s="97">
        <v>35.200000000000003</v>
      </c>
      <c r="AN29" s="97">
        <f t="shared" si="2"/>
        <v>1626.1000000000001</v>
      </c>
      <c r="AO29" s="102">
        <v>3023.21</v>
      </c>
      <c r="AP29" s="102">
        <v>2225.91</v>
      </c>
      <c r="AQ29" s="103">
        <v>211930.82</v>
      </c>
      <c r="AR29" s="104">
        <v>147031.29</v>
      </c>
      <c r="AS29" s="88">
        <v>251649.09804664712</v>
      </c>
      <c r="AT29" s="88">
        <v>73437.671726553162</v>
      </c>
      <c r="AU29" s="88">
        <v>182925.39285784896</v>
      </c>
      <c r="AV29" s="257">
        <f t="shared" si="0"/>
        <v>0.72690661034652648</v>
      </c>
    </row>
    <row r="30" spans="1:48" s="64" customFormat="1" ht="25.4" customHeight="1">
      <c r="A30" s="90">
        <v>2013</v>
      </c>
      <c r="B30" s="90" t="s">
        <v>19</v>
      </c>
      <c r="C30" s="88">
        <v>21.051192</v>
      </c>
      <c r="D30" s="88">
        <v>49.745738000000003</v>
      </c>
      <c r="E30" s="88">
        <v>162.95553799999999</v>
      </c>
      <c r="F30" s="88">
        <v>607.52428799999996</v>
      </c>
      <c r="G30" s="88">
        <v>664.44018000000005</v>
      </c>
      <c r="H30" s="88">
        <v>25.567978</v>
      </c>
      <c r="I30" s="88">
        <v>2495.7219879999998</v>
      </c>
      <c r="J30" s="88">
        <v>420.40179899999998</v>
      </c>
      <c r="K30" s="88">
        <v>1.2</v>
      </c>
      <c r="L30" s="88">
        <v>0</v>
      </c>
      <c r="M30" s="88">
        <v>745.12975600000004</v>
      </c>
      <c r="N30" s="88">
        <v>2790.6563190000002</v>
      </c>
      <c r="O30" s="90"/>
      <c r="P30" s="90">
        <v>168.64574999999999</v>
      </c>
      <c r="Q30" s="90">
        <v>0</v>
      </c>
      <c r="R30" s="90">
        <v>19.515813999999999</v>
      </c>
      <c r="S30" s="90">
        <v>14.602061000000001</v>
      </c>
      <c r="T30" s="90">
        <v>0</v>
      </c>
      <c r="U30" s="90">
        <v>0</v>
      </c>
      <c r="V30" s="90">
        <v>101.85362499999999</v>
      </c>
      <c r="W30" s="88">
        <v>265.5292</v>
      </c>
      <c r="X30" s="88">
        <v>162.595</v>
      </c>
      <c r="Y30" s="88">
        <v>0</v>
      </c>
      <c r="Z30" s="88">
        <v>4.1619469999999996</v>
      </c>
      <c r="AA30" s="88">
        <v>9</v>
      </c>
      <c r="AB30" s="88">
        <v>57.997495999999998</v>
      </c>
      <c r="AC30" s="88">
        <v>7934.2432360000003</v>
      </c>
      <c r="AD30" s="88"/>
      <c r="AE30" s="88">
        <v>1444.5649550000001</v>
      </c>
      <c r="AF30" s="88"/>
      <c r="AG30" s="88">
        <f t="shared" si="3"/>
        <v>18167.103860000003</v>
      </c>
      <c r="AH30" s="88">
        <v>373</v>
      </c>
      <c r="AI30" s="88">
        <v>234</v>
      </c>
      <c r="AJ30" s="88">
        <f t="shared" si="1"/>
        <v>607</v>
      </c>
      <c r="AK30" s="97">
        <v>150</v>
      </c>
      <c r="AL30" s="97">
        <v>1430</v>
      </c>
      <c r="AM30" s="97">
        <v>35.200000000000003</v>
      </c>
      <c r="AN30" s="97">
        <f t="shared" si="2"/>
        <v>1615.2</v>
      </c>
      <c r="AO30" s="102">
        <v>1035.04</v>
      </c>
      <c r="AP30" s="102">
        <v>1515.4</v>
      </c>
      <c r="AQ30" s="103">
        <v>225111.94</v>
      </c>
      <c r="AR30" s="104">
        <v>111860.53</v>
      </c>
      <c r="AS30" s="88">
        <v>261097.99857694001</v>
      </c>
      <c r="AT30" s="88">
        <v>66361.283991729957</v>
      </c>
      <c r="AU30" s="88">
        <v>160347.55718544</v>
      </c>
      <c r="AV30" s="257">
        <f t="shared" si="0"/>
        <v>0.61412786792461371</v>
      </c>
    </row>
    <row r="31" spans="1:48" s="64" customFormat="1" ht="25.4" customHeight="1">
      <c r="A31" s="90">
        <v>2013</v>
      </c>
      <c r="B31" s="90" t="s">
        <v>20</v>
      </c>
      <c r="C31" s="88">
        <v>16.234552000000001</v>
      </c>
      <c r="D31" s="88">
        <v>135.51885899999999</v>
      </c>
      <c r="E31" s="88">
        <v>37.202143999999997</v>
      </c>
      <c r="F31" s="88">
        <v>454.63887299999999</v>
      </c>
      <c r="G31" s="88">
        <v>610.75703299999998</v>
      </c>
      <c r="H31" s="88">
        <v>91.923706999999993</v>
      </c>
      <c r="I31" s="88">
        <v>2531.2103179999999</v>
      </c>
      <c r="J31" s="88">
        <v>460.61805600000002</v>
      </c>
      <c r="K31" s="88">
        <v>0</v>
      </c>
      <c r="L31" s="88">
        <v>0</v>
      </c>
      <c r="M31" s="88">
        <v>362.30972200000002</v>
      </c>
      <c r="N31" s="88">
        <v>2003.3446069999995</v>
      </c>
      <c r="O31" s="90"/>
      <c r="P31" s="90">
        <v>103.92695500000001</v>
      </c>
      <c r="Q31" s="90">
        <v>0</v>
      </c>
      <c r="R31" s="90">
        <v>27.098265999999999</v>
      </c>
      <c r="S31" s="90">
        <v>22.988441999999999</v>
      </c>
      <c r="T31" s="90">
        <v>0</v>
      </c>
      <c r="U31" s="90">
        <v>0</v>
      </c>
      <c r="V31" s="90">
        <v>50.030571000000002</v>
      </c>
      <c r="W31" s="88">
        <v>132.76460599999999</v>
      </c>
      <c r="X31" s="88">
        <v>95.914626999999996</v>
      </c>
      <c r="Y31" s="88">
        <v>0</v>
      </c>
      <c r="Z31" s="88">
        <v>0</v>
      </c>
      <c r="AA31" s="88">
        <v>14</v>
      </c>
      <c r="AB31" s="88">
        <v>12.376598</v>
      </c>
      <c r="AC31" s="88">
        <v>7674.1742199999999</v>
      </c>
      <c r="AD31" s="88"/>
      <c r="AE31" s="88">
        <v>1571.1816610000001</v>
      </c>
      <c r="AF31" s="88"/>
      <c r="AG31" s="88">
        <f t="shared" si="3"/>
        <v>16408.213817</v>
      </c>
      <c r="AH31" s="88">
        <v>369</v>
      </c>
      <c r="AI31" s="88">
        <v>221</v>
      </c>
      <c r="AJ31" s="88">
        <f t="shared" si="1"/>
        <v>590</v>
      </c>
      <c r="AK31" s="97">
        <v>150</v>
      </c>
      <c r="AL31" s="97">
        <v>1368.4</v>
      </c>
      <c r="AM31" s="97">
        <v>35.200000000000003</v>
      </c>
      <c r="AN31" s="97">
        <f t="shared" si="2"/>
        <v>1553.6000000000001</v>
      </c>
      <c r="AO31" s="102">
        <v>227.95500000000001</v>
      </c>
      <c r="AP31" s="102">
        <v>126.421256</v>
      </c>
      <c r="AQ31" s="103">
        <v>186376.19500000001</v>
      </c>
      <c r="AR31" s="104">
        <v>129956.397</v>
      </c>
      <c r="AS31" s="88">
        <v>263607.85662713001</v>
      </c>
      <c r="AT31" s="88">
        <v>61977.477621739992</v>
      </c>
      <c r="AU31" s="88">
        <v>145392.97799243999</v>
      </c>
      <c r="AV31" s="257">
        <f t="shared" si="0"/>
        <v>0.55155024532556529</v>
      </c>
    </row>
    <row r="32" spans="1:48" s="64" customFormat="1" ht="25.4" customHeight="1">
      <c r="A32" s="90">
        <v>2012</v>
      </c>
      <c r="B32" s="90" t="s">
        <v>21</v>
      </c>
      <c r="C32" s="88">
        <v>34.200000000000003</v>
      </c>
      <c r="D32" s="88">
        <v>136.47999999999999</v>
      </c>
      <c r="E32" s="88">
        <v>559.03</v>
      </c>
      <c r="F32" s="88">
        <v>544</v>
      </c>
      <c r="G32" s="88">
        <v>550.62</v>
      </c>
      <c r="H32" s="88">
        <v>255.05</v>
      </c>
      <c r="I32" s="88">
        <v>2393.590236</v>
      </c>
      <c r="J32" s="88">
        <v>418.10374899999999</v>
      </c>
      <c r="K32" s="88">
        <v>0</v>
      </c>
      <c r="L32" s="88">
        <v>0</v>
      </c>
      <c r="M32" s="88">
        <v>991.89969799999994</v>
      </c>
      <c r="N32" s="88">
        <v>3288.8829430000001</v>
      </c>
      <c r="O32" s="90"/>
      <c r="P32" s="90">
        <v>117.46</v>
      </c>
      <c r="Q32" s="90">
        <v>0</v>
      </c>
      <c r="R32" s="90">
        <v>15.12</v>
      </c>
      <c r="S32" s="90">
        <v>18.09</v>
      </c>
      <c r="T32" s="90">
        <v>0</v>
      </c>
      <c r="U32" s="90">
        <v>0</v>
      </c>
      <c r="V32" s="90">
        <v>178.36</v>
      </c>
      <c r="W32" s="88">
        <v>131.69999999999999</v>
      </c>
      <c r="X32" s="88">
        <v>189.4</v>
      </c>
      <c r="Y32" s="88">
        <v>185.62</v>
      </c>
      <c r="Z32" s="88">
        <v>58.49</v>
      </c>
      <c r="AA32" s="88">
        <v>9</v>
      </c>
      <c r="AB32" s="88">
        <v>12.57</v>
      </c>
      <c r="AC32" s="88">
        <v>10013.56</v>
      </c>
      <c r="AD32" s="88"/>
      <c r="AE32" s="88">
        <v>1407.9</v>
      </c>
      <c r="AF32" s="88"/>
      <c r="AG32" s="88">
        <f t="shared" si="3"/>
        <v>21509.126626000005</v>
      </c>
      <c r="AH32" s="88">
        <v>366</v>
      </c>
      <c r="AI32" s="88">
        <v>201</v>
      </c>
      <c r="AJ32" s="88">
        <f t="shared" si="1"/>
        <v>567</v>
      </c>
      <c r="AK32" s="97">
        <v>150</v>
      </c>
      <c r="AL32" s="97">
        <v>1368.4</v>
      </c>
      <c r="AM32" s="97">
        <v>35.200000000000003</v>
      </c>
      <c r="AN32" s="97">
        <f t="shared" si="2"/>
        <v>1553.6000000000001</v>
      </c>
      <c r="AO32" s="102">
        <v>753.94100000000003</v>
      </c>
      <c r="AP32" s="102">
        <v>1526.126</v>
      </c>
      <c r="AQ32" s="103">
        <v>253792.98699999999</v>
      </c>
      <c r="AR32" s="104">
        <v>114345</v>
      </c>
      <c r="AS32" s="88">
        <v>240624.09239871995</v>
      </c>
      <c r="AT32" s="88">
        <v>4465.2663735569149</v>
      </c>
      <c r="AU32" s="88">
        <v>188233.71274844001</v>
      </c>
      <c r="AV32" s="257">
        <f t="shared" si="0"/>
        <v>0.78227292567417639</v>
      </c>
    </row>
    <row r="33" spans="1:48" s="64" customFormat="1" ht="25.4" customHeight="1">
      <c r="A33" s="90">
        <v>2012</v>
      </c>
      <c r="B33" s="90" t="s">
        <v>8</v>
      </c>
      <c r="C33" s="88">
        <v>10.376480000000001</v>
      </c>
      <c r="D33" s="88">
        <v>67.274242000000001</v>
      </c>
      <c r="E33" s="88">
        <v>205.45378262</v>
      </c>
      <c r="F33" s="88">
        <v>340.20788810000005</v>
      </c>
      <c r="G33" s="88">
        <v>643.00327963999996</v>
      </c>
      <c r="H33" s="88">
        <v>102.452946</v>
      </c>
      <c r="I33" s="88">
        <v>2377.1016970000001</v>
      </c>
      <c r="J33" s="88">
        <v>350.473118</v>
      </c>
      <c r="K33" s="88">
        <v>0</v>
      </c>
      <c r="L33" s="88">
        <v>0</v>
      </c>
      <c r="M33" s="88">
        <v>551.66650694000009</v>
      </c>
      <c r="N33" s="88">
        <v>1871.8226926900006</v>
      </c>
      <c r="O33" s="90"/>
      <c r="P33" s="90">
        <v>91.968090000000004</v>
      </c>
      <c r="Q33" s="90">
        <v>0</v>
      </c>
      <c r="R33" s="90">
        <v>12.788667999999999</v>
      </c>
      <c r="S33" s="90">
        <v>11.727819</v>
      </c>
      <c r="T33" s="90">
        <v>0</v>
      </c>
      <c r="U33" s="90">
        <v>0</v>
      </c>
      <c r="V33" s="90">
        <v>106.3159804</v>
      </c>
      <c r="W33" s="88">
        <v>138.59406300000001</v>
      </c>
      <c r="X33" s="88">
        <v>70.750355999999996</v>
      </c>
      <c r="Y33" s="88">
        <v>0</v>
      </c>
      <c r="Z33" s="88">
        <v>21.7</v>
      </c>
      <c r="AA33" s="88">
        <v>24</v>
      </c>
      <c r="AB33" s="88">
        <v>3.3135235000000001</v>
      </c>
      <c r="AC33" s="88">
        <v>2193.4222450000002</v>
      </c>
      <c r="AD33" s="88"/>
      <c r="AE33" s="88">
        <v>690.81546165999987</v>
      </c>
      <c r="AF33" s="88"/>
      <c r="AG33" s="88">
        <f t="shared" si="3"/>
        <v>9885.2288395500018</v>
      </c>
      <c r="AH33" s="88">
        <v>361</v>
      </c>
      <c r="AI33" s="88">
        <v>203</v>
      </c>
      <c r="AJ33" s="88">
        <f t="shared" si="1"/>
        <v>564</v>
      </c>
      <c r="AK33" s="97">
        <v>150</v>
      </c>
      <c r="AL33" s="97">
        <v>1368.4</v>
      </c>
      <c r="AM33" s="97">
        <v>35.200000000000003</v>
      </c>
      <c r="AN33" s="97">
        <f t="shared" si="2"/>
        <v>1553.6000000000001</v>
      </c>
      <c r="AO33" s="102">
        <v>494.12333333333368</v>
      </c>
      <c r="AP33" s="102">
        <v>265.55333333333328</v>
      </c>
      <c r="AQ33" s="103">
        <v>5917.0933333333369</v>
      </c>
      <c r="AR33" s="104">
        <v>6341.6866666666656</v>
      </c>
      <c r="AS33" s="88">
        <v>274520.82580212998</v>
      </c>
      <c r="AT33" s="88">
        <v>19433.91932956587</v>
      </c>
      <c r="AU33" s="88">
        <v>137630.39975744</v>
      </c>
      <c r="AV33" s="257">
        <f t="shared" si="0"/>
        <v>0.50134775514860819</v>
      </c>
    </row>
    <row r="34" spans="1:48" s="64" customFormat="1" ht="25.4" customHeight="1">
      <c r="A34" s="90">
        <v>2012</v>
      </c>
      <c r="B34" s="90" t="s">
        <v>19</v>
      </c>
      <c r="C34" s="88">
        <v>16.318715279999999</v>
      </c>
      <c r="D34" s="88">
        <v>8.3498546699999991</v>
      </c>
      <c r="E34" s="88">
        <v>240.85123143999999</v>
      </c>
      <c r="F34" s="88">
        <v>467.55730575000001</v>
      </c>
      <c r="G34" s="88">
        <v>544.02753164000001</v>
      </c>
      <c r="H34" s="88">
        <v>51.720081710000002</v>
      </c>
      <c r="I34" s="88">
        <v>2763.19454</v>
      </c>
      <c r="J34" s="88">
        <v>399.51774499999999</v>
      </c>
      <c r="K34" s="88">
        <v>8.5538480000000003</v>
      </c>
      <c r="L34" s="88">
        <v>0</v>
      </c>
      <c r="M34" s="88">
        <v>449.04525588000001</v>
      </c>
      <c r="N34" s="88">
        <v>2037.7630112599988</v>
      </c>
      <c r="O34" s="90"/>
      <c r="P34" s="90">
        <v>94.532617999999999</v>
      </c>
      <c r="Q34" s="90">
        <v>0</v>
      </c>
      <c r="R34" s="90">
        <v>8.8709819999999997</v>
      </c>
      <c r="S34" s="90">
        <v>22.94487204</v>
      </c>
      <c r="T34" s="90">
        <v>0</v>
      </c>
      <c r="U34" s="90">
        <v>0</v>
      </c>
      <c r="V34" s="90">
        <v>42.083888999999999</v>
      </c>
      <c r="W34" s="88">
        <v>131.688783</v>
      </c>
      <c r="X34" s="88">
        <v>110.505534</v>
      </c>
      <c r="Y34" s="88">
        <v>0</v>
      </c>
      <c r="Z34" s="88">
        <v>2.1379999999999999</v>
      </c>
      <c r="AA34" s="88">
        <v>18</v>
      </c>
      <c r="AB34" s="88">
        <v>19.00374175</v>
      </c>
      <c r="AC34" s="88">
        <v>2998.9124400000001</v>
      </c>
      <c r="AD34" s="88"/>
      <c r="AE34" s="88">
        <v>1261.5340761499999</v>
      </c>
      <c r="AF34" s="88"/>
      <c r="AG34" s="88">
        <f t="shared" si="3"/>
        <v>11697.114056569997</v>
      </c>
      <c r="AH34" s="88">
        <v>355</v>
      </c>
      <c r="AI34" s="88">
        <v>201</v>
      </c>
      <c r="AJ34" s="88">
        <f t="shared" si="1"/>
        <v>556</v>
      </c>
      <c r="AK34" s="97">
        <v>75</v>
      </c>
      <c r="AL34" s="97">
        <v>1419</v>
      </c>
      <c r="AM34" s="97">
        <v>48</v>
      </c>
      <c r="AN34" s="97">
        <f t="shared" si="2"/>
        <v>1542</v>
      </c>
      <c r="AO34" s="102">
        <v>1005.12</v>
      </c>
      <c r="AP34" s="102">
        <v>68.94</v>
      </c>
      <c r="AQ34" s="103">
        <v>4609.3999999999996</v>
      </c>
      <c r="AR34" s="104">
        <v>5754.25</v>
      </c>
      <c r="AS34" s="88">
        <v>227581.77824611001</v>
      </c>
      <c r="AT34" s="88">
        <v>2269.4497316489069</v>
      </c>
      <c r="AU34" s="88">
        <v>146745.39242870006</v>
      </c>
      <c r="AV34" s="257">
        <f t="shared" si="0"/>
        <v>0.64480290803426099</v>
      </c>
    </row>
    <row r="35" spans="1:48" s="64" customFormat="1" ht="25.4" customHeight="1">
      <c r="A35" s="90">
        <v>2012</v>
      </c>
      <c r="B35" s="90" t="s">
        <v>20</v>
      </c>
      <c r="C35" s="88">
        <v>5.1911949999999996</v>
      </c>
      <c r="D35" s="88">
        <v>15.837999999999999</v>
      </c>
      <c r="E35" s="88">
        <v>61.24389686</v>
      </c>
      <c r="F35" s="88">
        <v>473.84767199999999</v>
      </c>
      <c r="G35" s="88">
        <v>448.17447800000002</v>
      </c>
      <c r="H35" s="88">
        <v>16.807550429999999</v>
      </c>
      <c r="I35" s="88">
        <v>1947.254019</v>
      </c>
      <c r="J35" s="88">
        <v>363.88811900000002</v>
      </c>
      <c r="K35" s="88">
        <v>1.2</v>
      </c>
      <c r="L35" s="88">
        <v>0</v>
      </c>
      <c r="M35" s="88">
        <v>72.450800000000001</v>
      </c>
      <c r="N35" s="88">
        <v>1521.0808588699997</v>
      </c>
      <c r="O35" s="90"/>
      <c r="P35" s="90">
        <v>90.927505999999994</v>
      </c>
      <c r="Q35" s="90">
        <v>0</v>
      </c>
      <c r="R35" s="90">
        <v>17.038969000000002</v>
      </c>
      <c r="S35" s="90">
        <v>28.273371839999999</v>
      </c>
      <c r="T35" s="90">
        <v>0</v>
      </c>
      <c r="U35" s="90">
        <v>0</v>
      </c>
      <c r="V35" s="90">
        <v>61.646357000000002</v>
      </c>
      <c r="W35" s="88">
        <v>131.68878799999999</v>
      </c>
      <c r="X35" s="88">
        <v>108.756006</v>
      </c>
      <c r="Y35" s="88">
        <v>0</v>
      </c>
      <c r="Z35" s="88">
        <v>0</v>
      </c>
      <c r="AA35" s="88">
        <v>0</v>
      </c>
      <c r="AB35" s="88">
        <v>2.43059286</v>
      </c>
      <c r="AC35" s="88">
        <v>6075.9317689999998</v>
      </c>
      <c r="AD35" s="88"/>
      <c r="AE35" s="88">
        <v>1041.9489533100002</v>
      </c>
      <c r="AF35" s="88"/>
      <c r="AG35" s="88">
        <f t="shared" si="3"/>
        <v>12485.618902169999</v>
      </c>
      <c r="AH35" s="88">
        <v>309</v>
      </c>
      <c r="AI35" s="88">
        <v>245</v>
      </c>
      <c r="AJ35" s="88">
        <f t="shared" si="1"/>
        <v>554</v>
      </c>
      <c r="AK35" s="97">
        <v>75</v>
      </c>
      <c r="AL35" s="97">
        <v>1413</v>
      </c>
      <c r="AM35" s="97">
        <v>48</v>
      </c>
      <c r="AN35" s="97">
        <f t="shared" si="2"/>
        <v>1536</v>
      </c>
      <c r="AO35" s="102">
        <v>2063.336667</v>
      </c>
      <c r="AP35" s="102">
        <v>1103.02</v>
      </c>
      <c r="AQ35" s="103">
        <v>2530.396667</v>
      </c>
      <c r="AR35" s="104">
        <v>3864.2966670000001</v>
      </c>
      <c r="AS35" s="88">
        <v>257550.93942206007</v>
      </c>
      <c r="AT35" s="88">
        <v>5344.89228437985</v>
      </c>
      <c r="AU35" s="88">
        <v>109837.57617092002</v>
      </c>
      <c r="AV35" s="257">
        <f t="shared" si="0"/>
        <v>0.42646932842642188</v>
      </c>
    </row>
    <row r="36" spans="1:48" s="64" customFormat="1" ht="25.4" customHeight="1">
      <c r="A36" s="90">
        <v>2011</v>
      </c>
      <c r="B36" s="90" t="s">
        <v>21</v>
      </c>
      <c r="C36" s="88">
        <v>32</v>
      </c>
      <c r="D36" s="88">
        <v>100</v>
      </c>
      <c r="E36" s="88">
        <v>253</v>
      </c>
      <c r="F36" s="88">
        <v>290</v>
      </c>
      <c r="G36" s="88">
        <v>792</v>
      </c>
      <c r="H36" s="88">
        <v>0.1</v>
      </c>
      <c r="I36" s="88">
        <v>1958.9865010000001</v>
      </c>
      <c r="J36" s="88">
        <v>267.65425299999998</v>
      </c>
      <c r="K36" s="88">
        <v>0</v>
      </c>
      <c r="L36" s="88">
        <v>0</v>
      </c>
      <c r="M36" s="88">
        <v>409.18733500000002</v>
      </c>
      <c r="N36" s="88">
        <v>1657.89841</v>
      </c>
      <c r="O36" s="90"/>
      <c r="P36" s="90">
        <v>73</v>
      </c>
      <c r="Q36" s="90">
        <v>464</v>
      </c>
      <c r="R36" s="90">
        <v>16</v>
      </c>
      <c r="S36" s="90">
        <v>17</v>
      </c>
      <c r="T36" s="90">
        <v>0</v>
      </c>
      <c r="U36" s="90">
        <v>0</v>
      </c>
      <c r="V36" s="90">
        <v>26</v>
      </c>
      <c r="W36" s="88">
        <v>126</v>
      </c>
      <c r="X36" s="88">
        <v>98</v>
      </c>
      <c r="Y36" s="88">
        <v>0</v>
      </c>
      <c r="Z36" s="88">
        <v>-336</v>
      </c>
      <c r="AA36" s="88">
        <v>6</v>
      </c>
      <c r="AB36" s="88">
        <v>10</v>
      </c>
      <c r="AC36" s="88">
        <v>0</v>
      </c>
      <c r="AD36" s="88"/>
      <c r="AE36" s="88">
        <v>9877</v>
      </c>
      <c r="AF36" s="88"/>
      <c r="AG36" s="88">
        <f t="shared" si="3"/>
        <v>16137.826498999999</v>
      </c>
      <c r="AH36" s="88">
        <v>311</v>
      </c>
      <c r="AI36" s="88">
        <v>217</v>
      </c>
      <c r="AJ36" s="88">
        <f t="shared" si="1"/>
        <v>528</v>
      </c>
      <c r="AK36" s="105"/>
      <c r="AL36" s="97">
        <v>1130</v>
      </c>
      <c r="AM36" s="97">
        <v>48</v>
      </c>
      <c r="AN36" s="97">
        <f t="shared" si="2"/>
        <v>1178</v>
      </c>
      <c r="AO36" s="102">
        <v>5280.65</v>
      </c>
      <c r="AP36" s="102">
        <v>133.57</v>
      </c>
      <c r="AQ36" s="103">
        <v>5983.39</v>
      </c>
      <c r="AR36" s="104">
        <v>4750</v>
      </c>
      <c r="AS36" s="88">
        <v>303863</v>
      </c>
      <c r="AT36" s="88">
        <v>-38210</v>
      </c>
      <c r="AU36" s="88">
        <v>50203</v>
      </c>
      <c r="AV36" s="257">
        <f t="shared" si="0"/>
        <v>0.16521590321954302</v>
      </c>
    </row>
    <row r="37" spans="1:48" s="64" customFormat="1" ht="25.4" customHeight="1">
      <c r="A37" s="90">
        <v>2011</v>
      </c>
      <c r="B37" s="90" t="s">
        <v>8</v>
      </c>
      <c r="C37" s="88">
        <v>23</v>
      </c>
      <c r="D37" s="88">
        <v>4</v>
      </c>
      <c r="E37" s="88">
        <v>319</v>
      </c>
      <c r="F37" s="88">
        <v>389</v>
      </c>
      <c r="G37" s="88">
        <v>414</v>
      </c>
      <c r="H37" s="88">
        <v>0.3</v>
      </c>
      <c r="I37" s="88">
        <v>1989</v>
      </c>
      <c r="J37" s="88">
        <v>271</v>
      </c>
      <c r="K37" s="88">
        <v>0</v>
      </c>
      <c r="L37" s="88">
        <v>0</v>
      </c>
      <c r="M37" s="88">
        <v>318</v>
      </c>
      <c r="N37" s="88">
        <v>1343</v>
      </c>
      <c r="O37" s="90"/>
      <c r="P37" s="90">
        <v>89</v>
      </c>
      <c r="Q37" s="90">
        <v>127</v>
      </c>
      <c r="R37" s="90">
        <v>13</v>
      </c>
      <c r="S37" s="90">
        <v>12</v>
      </c>
      <c r="T37" s="90">
        <v>0</v>
      </c>
      <c r="U37" s="90">
        <v>0</v>
      </c>
      <c r="V37" s="90">
        <v>58</v>
      </c>
      <c r="W37" s="88">
        <v>126</v>
      </c>
      <c r="X37" s="88">
        <v>120</v>
      </c>
      <c r="Y37" s="88">
        <v>144</v>
      </c>
      <c r="Z37" s="88">
        <v>9</v>
      </c>
      <c r="AA37" s="88">
        <v>12</v>
      </c>
      <c r="AB37" s="88">
        <v>7</v>
      </c>
      <c r="AC37" s="88">
        <v>0</v>
      </c>
      <c r="AD37" s="88"/>
      <c r="AE37" s="88">
        <v>9900</v>
      </c>
      <c r="AF37" s="88"/>
      <c r="AG37" s="88">
        <f t="shared" si="3"/>
        <v>15687.3</v>
      </c>
      <c r="AH37" s="88">
        <v>310</v>
      </c>
      <c r="AI37" s="88">
        <v>216</v>
      </c>
      <c r="AJ37" s="88">
        <f t="shared" si="1"/>
        <v>526</v>
      </c>
      <c r="AK37" s="105"/>
      <c r="AL37" s="97">
        <v>1130</v>
      </c>
      <c r="AM37" s="97">
        <v>48</v>
      </c>
      <c r="AN37" s="97">
        <f t="shared" si="2"/>
        <v>1178</v>
      </c>
      <c r="AO37" s="102">
        <v>5280.65</v>
      </c>
      <c r="AP37" s="102">
        <v>133.57</v>
      </c>
      <c r="AQ37" s="103">
        <v>5983.39</v>
      </c>
      <c r="AR37" s="104">
        <v>4750</v>
      </c>
      <c r="AS37" s="88">
        <v>278652</v>
      </c>
      <c r="AT37" s="88">
        <v>-7040</v>
      </c>
      <c r="AU37" s="88">
        <v>63309</v>
      </c>
      <c r="AV37" s="257">
        <f t="shared" si="0"/>
        <v>0.22719736445458852</v>
      </c>
    </row>
    <row r="38" spans="1:48" s="64" customFormat="1" ht="25.4" customHeight="1">
      <c r="A38" s="90">
        <v>2011</v>
      </c>
      <c r="B38" s="90" t="s">
        <v>19</v>
      </c>
      <c r="C38" s="88">
        <v>25.340857</v>
      </c>
      <c r="D38" s="88">
        <v>2.9419780000000002</v>
      </c>
      <c r="E38" s="88">
        <v>125.836141</v>
      </c>
      <c r="F38" s="88">
        <v>416.09547600000002</v>
      </c>
      <c r="G38" s="88">
        <v>395.17014999999998</v>
      </c>
      <c r="H38" s="88">
        <v>0</v>
      </c>
      <c r="I38" s="88">
        <v>2231.4477459999998</v>
      </c>
      <c r="J38" s="88">
        <v>286.33962000000002</v>
      </c>
      <c r="K38" s="88">
        <v>0</v>
      </c>
      <c r="L38" s="88">
        <v>0</v>
      </c>
      <c r="M38" s="88">
        <v>248.48511300000001</v>
      </c>
      <c r="N38" s="88">
        <v>1545.5858000000001</v>
      </c>
      <c r="O38" s="90"/>
      <c r="P38" s="90">
        <v>42.584259000000003</v>
      </c>
      <c r="Q38" s="90">
        <v>8.9949999999999992</v>
      </c>
      <c r="R38" s="90">
        <v>18.796655999999999</v>
      </c>
      <c r="S38" s="90">
        <v>15.507834000000001</v>
      </c>
      <c r="T38" s="90">
        <v>0</v>
      </c>
      <c r="U38" s="90">
        <v>0</v>
      </c>
      <c r="V38" s="90">
        <v>52.910586000000002</v>
      </c>
      <c r="W38" s="88">
        <v>254</v>
      </c>
      <c r="X38" s="88">
        <v>83.783518000000001</v>
      </c>
      <c r="Y38" s="88">
        <v>0</v>
      </c>
      <c r="Z38" s="88">
        <v>0</v>
      </c>
      <c r="AA38" s="88">
        <v>15.4825</v>
      </c>
      <c r="AB38" s="88">
        <v>1.9944999999999999</v>
      </c>
      <c r="AC38" s="88">
        <v>0</v>
      </c>
      <c r="AD38" s="88"/>
      <c r="AE38" s="88">
        <v>71410</v>
      </c>
      <c r="AF38" s="88"/>
      <c r="AG38" s="88">
        <f t="shared" si="3"/>
        <v>77181.297734000007</v>
      </c>
      <c r="AH38" s="88">
        <v>284</v>
      </c>
      <c r="AI38" s="88">
        <v>241</v>
      </c>
      <c r="AJ38" s="88">
        <f t="shared" si="1"/>
        <v>525</v>
      </c>
      <c r="AK38" s="105"/>
      <c r="AL38" s="97">
        <v>1130</v>
      </c>
      <c r="AM38" s="97">
        <v>48</v>
      </c>
      <c r="AN38" s="97">
        <f t="shared" si="2"/>
        <v>1178</v>
      </c>
      <c r="AO38" s="102">
        <v>4122.32</v>
      </c>
      <c r="AP38" s="102">
        <v>60.91</v>
      </c>
      <c r="AQ38" s="103">
        <v>5346.52</v>
      </c>
      <c r="AR38" s="104">
        <v>3872.43</v>
      </c>
      <c r="AS38" s="88">
        <v>371428.44370200008</v>
      </c>
      <c r="AT38" s="88">
        <v>-2898</v>
      </c>
      <c r="AU38" s="88">
        <v>74747.317535000009</v>
      </c>
      <c r="AV38" s="257">
        <f t="shared" si="0"/>
        <v>0.20124284718208163</v>
      </c>
    </row>
    <row r="39" spans="1:48" s="64" customFormat="1" ht="25.4" customHeight="1">
      <c r="A39" s="90">
        <v>2011</v>
      </c>
      <c r="B39" s="90" t="s">
        <v>20</v>
      </c>
      <c r="C39" s="88">
        <v>9.0262200000000004</v>
      </c>
      <c r="D39" s="88">
        <v>0.34499999999999997</v>
      </c>
      <c r="E39" s="88">
        <v>55.852699999999999</v>
      </c>
      <c r="F39" s="88">
        <v>401.35622799999999</v>
      </c>
      <c r="G39" s="88">
        <v>294.30869999999999</v>
      </c>
      <c r="H39" s="88">
        <v>0.40100000000000002</v>
      </c>
      <c r="I39" s="88">
        <v>1774.015991</v>
      </c>
      <c r="J39" s="88">
        <v>211.82030499999999</v>
      </c>
      <c r="K39" s="88">
        <v>0</v>
      </c>
      <c r="L39" s="88">
        <v>0</v>
      </c>
      <c r="M39" s="88">
        <v>25.031420000000001</v>
      </c>
      <c r="N39" s="88">
        <v>1161.3028019999999</v>
      </c>
      <c r="O39" s="90"/>
      <c r="P39" s="90">
        <v>63.124071999999998</v>
      </c>
      <c r="Q39" s="90">
        <v>23.013216</v>
      </c>
      <c r="R39" s="90">
        <v>6.2580619999999998</v>
      </c>
      <c r="S39" s="90">
        <v>4.0804010000000002</v>
      </c>
      <c r="T39" s="90">
        <v>0</v>
      </c>
      <c r="U39" s="90">
        <v>0</v>
      </c>
      <c r="V39" s="90">
        <v>61.648474999999998</v>
      </c>
      <c r="W39" s="88">
        <v>30</v>
      </c>
      <c r="X39" s="88">
        <v>55.442</v>
      </c>
      <c r="Y39" s="88">
        <v>0</v>
      </c>
      <c r="Z39" s="88">
        <v>0</v>
      </c>
      <c r="AA39" s="88">
        <v>8.7606669999999998</v>
      </c>
      <c r="AB39" s="88">
        <v>4.5890000000000004</v>
      </c>
      <c r="AC39" s="88">
        <v>0</v>
      </c>
      <c r="AD39" s="88"/>
      <c r="AE39" s="88">
        <v>23744.174999999999</v>
      </c>
      <c r="AF39" s="88"/>
      <c r="AG39" s="88">
        <f t="shared" si="3"/>
        <v>27934.551259</v>
      </c>
      <c r="AH39" s="88">
        <v>257</v>
      </c>
      <c r="AI39" s="88">
        <v>273</v>
      </c>
      <c r="AJ39" s="88">
        <f t="shared" si="1"/>
        <v>530</v>
      </c>
      <c r="AK39" s="105"/>
      <c r="AL39" s="97">
        <v>1130</v>
      </c>
      <c r="AM39" s="97">
        <v>48</v>
      </c>
      <c r="AN39" s="97">
        <f t="shared" si="2"/>
        <v>1178</v>
      </c>
      <c r="AO39" s="102">
        <v>2326.3000000000002</v>
      </c>
      <c r="AP39" s="102">
        <v>90.87</v>
      </c>
      <c r="AQ39" s="103">
        <v>5187.99</v>
      </c>
      <c r="AR39" s="104">
        <v>2788.47</v>
      </c>
      <c r="AS39" s="88">
        <v>249481.288937</v>
      </c>
      <c r="AT39" s="88">
        <v>-6228.568655</v>
      </c>
      <c r="AU39" s="88">
        <v>64367.352321000028</v>
      </c>
      <c r="AV39" s="257">
        <f t="shared" si="0"/>
        <v>0.2580047289127736</v>
      </c>
    </row>
    <row r="40" spans="1:48" s="64" customFormat="1" ht="25.4" customHeight="1">
      <c r="A40" s="90">
        <v>2010</v>
      </c>
      <c r="B40" s="90" t="s">
        <v>21</v>
      </c>
      <c r="C40" s="88">
        <v>18.064482999999999</v>
      </c>
      <c r="D40" s="88">
        <v>3.2667999999999999</v>
      </c>
      <c r="E40" s="88">
        <v>66.404365999999996</v>
      </c>
      <c r="F40" s="88">
        <v>391.61428899999999</v>
      </c>
      <c r="G40" s="88">
        <v>312.30378100000001</v>
      </c>
      <c r="H40" s="88">
        <v>0.52800000000000002</v>
      </c>
      <c r="I40" s="88">
        <v>1792.559205</v>
      </c>
      <c r="J40" s="88">
        <v>225.56117</v>
      </c>
      <c r="K40" s="88">
        <v>0</v>
      </c>
      <c r="L40" s="88">
        <v>0</v>
      </c>
      <c r="M40" s="88">
        <v>350.37463700000001</v>
      </c>
      <c r="N40" s="88">
        <v>1803.478807</v>
      </c>
      <c r="O40" s="90"/>
      <c r="P40" s="90">
        <v>93.561458999999999</v>
      </c>
      <c r="Q40" s="90">
        <v>139.283683</v>
      </c>
      <c r="R40" s="90">
        <v>19.368914</v>
      </c>
      <c r="S40" s="90">
        <v>11.466449000000001</v>
      </c>
      <c r="T40" s="90">
        <v>0</v>
      </c>
      <c r="U40" s="90">
        <v>0</v>
      </c>
      <c r="V40" s="90">
        <v>97.122986999999995</v>
      </c>
      <c r="W40" s="88">
        <v>98.766116999999994</v>
      </c>
      <c r="X40" s="88">
        <v>101.302319</v>
      </c>
      <c r="Y40" s="88">
        <v>0</v>
      </c>
      <c r="Z40" s="88">
        <v>0</v>
      </c>
      <c r="AA40" s="88">
        <v>478.75391300000001</v>
      </c>
      <c r="AB40" s="88">
        <v>4.2662000000000004</v>
      </c>
      <c r="AC40" s="88">
        <v>0</v>
      </c>
      <c r="AD40" s="88"/>
      <c r="AE40" s="88">
        <v>27002.608340999999</v>
      </c>
      <c r="AF40" s="88"/>
      <c r="AG40" s="88">
        <f t="shared" si="3"/>
        <v>33010.655919999997</v>
      </c>
      <c r="AH40" s="88">
        <v>257</v>
      </c>
      <c r="AI40" s="88">
        <v>273</v>
      </c>
      <c r="AJ40" s="88">
        <f t="shared" ref="AJ40:AJ61" si="4">SUM(AH40:AI40)</f>
        <v>530</v>
      </c>
      <c r="AK40" s="105"/>
      <c r="AL40" s="97">
        <v>1130</v>
      </c>
      <c r="AM40" s="97">
        <v>48</v>
      </c>
      <c r="AN40" s="97">
        <f t="shared" ref="AN40:AN61" si="5">SUM(AK40:AM40)</f>
        <v>1178</v>
      </c>
      <c r="AO40" s="102">
        <v>2536.84</v>
      </c>
      <c r="AP40" s="102">
        <v>94.09</v>
      </c>
      <c r="AQ40" s="103">
        <v>5021</v>
      </c>
      <c r="AR40" s="104">
        <v>3336.02</v>
      </c>
      <c r="AS40" s="88">
        <v>125860.07170099998</v>
      </c>
      <c r="AT40" s="88">
        <v>18347.706774999999</v>
      </c>
      <c r="AU40" s="88">
        <v>72286</v>
      </c>
      <c r="AV40" s="257">
        <f t="shared" si="0"/>
        <v>0.5743362372439017</v>
      </c>
    </row>
    <row r="41" spans="1:48" s="64" customFormat="1" ht="25.4" customHeight="1">
      <c r="A41" s="90">
        <v>2010</v>
      </c>
      <c r="B41" s="90" t="s">
        <v>8</v>
      </c>
      <c r="C41" s="88">
        <v>9.6552000000000007</v>
      </c>
      <c r="D41" s="88">
        <v>4.1518569999999997</v>
      </c>
      <c r="E41" s="88">
        <v>84.870903999999996</v>
      </c>
      <c r="F41" s="88">
        <v>415.80657500000001</v>
      </c>
      <c r="G41" s="88">
        <v>421.900305</v>
      </c>
      <c r="H41" s="88">
        <v>2.9805000000000001</v>
      </c>
      <c r="I41" s="88">
        <v>1738.3355349999999</v>
      </c>
      <c r="J41" s="88">
        <v>222.52313799999999</v>
      </c>
      <c r="K41" s="88">
        <v>0</v>
      </c>
      <c r="L41" s="88">
        <v>0</v>
      </c>
      <c r="M41" s="88">
        <v>138.03378699999999</v>
      </c>
      <c r="N41" s="88">
        <v>1211.4994449999999</v>
      </c>
      <c r="O41" s="90"/>
      <c r="P41" s="90">
        <v>69.972590999999994</v>
      </c>
      <c r="Q41" s="90">
        <v>23.446795999999999</v>
      </c>
      <c r="R41" s="90">
        <v>15.4963</v>
      </c>
      <c r="S41" s="90">
        <v>12.424016</v>
      </c>
      <c r="T41" s="90">
        <v>0</v>
      </c>
      <c r="U41" s="90">
        <v>0</v>
      </c>
      <c r="V41" s="90">
        <v>103.53578</v>
      </c>
      <c r="W41" s="88">
        <v>98.766116999999994</v>
      </c>
      <c r="X41" s="88">
        <v>50.373733000000001</v>
      </c>
      <c r="Y41" s="88">
        <v>0</v>
      </c>
      <c r="Z41" s="88">
        <v>0</v>
      </c>
      <c r="AA41" s="88">
        <v>10</v>
      </c>
      <c r="AB41" s="88">
        <v>24.962530000000001</v>
      </c>
      <c r="AC41" s="88">
        <v>0</v>
      </c>
      <c r="AD41" s="88"/>
      <c r="AE41" s="88">
        <v>5997.3705980000004</v>
      </c>
      <c r="AF41" s="88"/>
      <c r="AG41" s="88">
        <f t="shared" ref="AG41:AG59" si="6">SUM(C41:AE41)</f>
        <v>10656.105706999999</v>
      </c>
      <c r="AH41" s="88">
        <v>250</v>
      </c>
      <c r="AI41" s="88">
        <v>271</v>
      </c>
      <c r="AJ41" s="88">
        <f t="shared" si="4"/>
        <v>521</v>
      </c>
      <c r="AK41" s="105"/>
      <c r="AL41" s="97">
        <v>1130</v>
      </c>
      <c r="AM41" s="97">
        <v>48</v>
      </c>
      <c r="AN41" s="97">
        <f t="shared" si="5"/>
        <v>1178</v>
      </c>
      <c r="AO41" s="102">
        <v>1887.47</v>
      </c>
      <c r="AP41" s="102">
        <v>66.08</v>
      </c>
      <c r="AQ41" s="103">
        <v>3680.4</v>
      </c>
      <c r="AR41" s="104">
        <v>3063.88</v>
      </c>
      <c r="AS41" s="88">
        <v>146309.750061</v>
      </c>
      <c r="AT41" s="88">
        <v>0</v>
      </c>
      <c r="AU41" s="88">
        <v>60507.219690999977</v>
      </c>
      <c r="AV41" s="257">
        <f t="shared" si="0"/>
        <v>0.41355562199903345</v>
      </c>
    </row>
    <row r="42" spans="1:48" s="64" customFormat="1" ht="25.4" customHeight="1">
      <c r="A42" s="90">
        <v>2010</v>
      </c>
      <c r="B42" s="90" t="s">
        <v>19</v>
      </c>
      <c r="C42" s="88">
        <v>10</v>
      </c>
      <c r="D42" s="88">
        <v>1</v>
      </c>
      <c r="E42" s="88">
        <v>82</v>
      </c>
      <c r="F42" s="88">
        <v>332</v>
      </c>
      <c r="G42" s="88">
        <v>272</v>
      </c>
      <c r="H42" s="88">
        <v>1</v>
      </c>
      <c r="I42" s="88">
        <v>1885</v>
      </c>
      <c r="J42" s="88">
        <v>233</v>
      </c>
      <c r="K42" s="88">
        <v>0</v>
      </c>
      <c r="L42" s="88">
        <v>0</v>
      </c>
      <c r="M42" s="88">
        <v>58</v>
      </c>
      <c r="N42" s="88">
        <v>1674</v>
      </c>
      <c r="O42" s="90"/>
      <c r="P42" s="90">
        <v>51</v>
      </c>
      <c r="Q42" s="90">
        <v>67</v>
      </c>
      <c r="R42" s="90">
        <v>7</v>
      </c>
      <c r="S42" s="90">
        <v>8</v>
      </c>
      <c r="T42" s="90">
        <v>0</v>
      </c>
      <c r="U42" s="90">
        <v>0</v>
      </c>
      <c r="V42" s="90">
        <v>79</v>
      </c>
      <c r="W42" s="88">
        <v>99</v>
      </c>
      <c r="X42" s="88">
        <v>69</v>
      </c>
      <c r="Y42" s="88">
        <v>0</v>
      </c>
      <c r="Z42" s="88">
        <v>22</v>
      </c>
      <c r="AA42" s="88">
        <v>8</v>
      </c>
      <c r="AB42" s="88">
        <v>3</v>
      </c>
      <c r="AC42" s="88">
        <v>0</v>
      </c>
      <c r="AD42" s="88"/>
      <c r="AE42" s="88">
        <v>26886</v>
      </c>
      <c r="AF42" s="88"/>
      <c r="AG42" s="88">
        <f t="shared" si="6"/>
        <v>31847</v>
      </c>
      <c r="AH42" s="88">
        <v>249</v>
      </c>
      <c r="AI42" s="88">
        <v>244</v>
      </c>
      <c r="AJ42" s="88">
        <f t="shared" si="4"/>
        <v>493</v>
      </c>
      <c r="AK42" s="105"/>
      <c r="AL42" s="97">
        <v>1130</v>
      </c>
      <c r="AM42" s="97">
        <v>48</v>
      </c>
      <c r="AN42" s="97">
        <f t="shared" si="5"/>
        <v>1178</v>
      </c>
      <c r="AO42" s="102">
        <v>848</v>
      </c>
      <c r="AP42" s="102">
        <v>99</v>
      </c>
      <c r="AQ42" s="103">
        <v>4516</v>
      </c>
      <c r="AR42" s="104">
        <v>2015</v>
      </c>
      <c r="AS42" s="88">
        <v>84852</v>
      </c>
      <c r="AT42" s="88">
        <v>-21686</v>
      </c>
      <c r="AU42" s="88">
        <v>72838</v>
      </c>
      <c r="AV42" s="257">
        <f t="shared" si="0"/>
        <v>0.85841229434780564</v>
      </c>
    </row>
    <row r="43" spans="1:48" s="64" customFormat="1" ht="25.4" customHeight="1">
      <c r="A43" s="90">
        <v>2010</v>
      </c>
      <c r="B43" s="90" t="s">
        <v>20</v>
      </c>
      <c r="C43" s="88">
        <v>15.281736</v>
      </c>
      <c r="D43" s="88">
        <v>2.4576959999999999</v>
      </c>
      <c r="E43" s="88">
        <v>38.007640000000002</v>
      </c>
      <c r="F43" s="88">
        <v>320.17479700000001</v>
      </c>
      <c r="G43" s="88">
        <v>310.79603200000003</v>
      </c>
      <c r="H43" s="88">
        <v>1.177</v>
      </c>
      <c r="I43" s="88">
        <v>1497.3051210000001</v>
      </c>
      <c r="J43" s="88">
        <v>181.606686</v>
      </c>
      <c r="K43" s="88">
        <v>0</v>
      </c>
      <c r="L43" s="88">
        <v>0</v>
      </c>
      <c r="M43" s="88">
        <v>93.370822000000004</v>
      </c>
      <c r="N43" s="88">
        <v>1295.3243729999999</v>
      </c>
      <c r="O43" s="90"/>
      <c r="P43" s="90">
        <v>86.277736000000004</v>
      </c>
      <c r="Q43" s="90">
        <v>92.455770000000001</v>
      </c>
      <c r="R43" s="90">
        <v>13.800725</v>
      </c>
      <c r="S43" s="90">
        <v>13.524455</v>
      </c>
      <c r="T43" s="90">
        <v>0</v>
      </c>
      <c r="U43" s="90">
        <v>0</v>
      </c>
      <c r="V43" s="90">
        <v>89.900683999999998</v>
      </c>
      <c r="W43" s="88">
        <v>98.765701000000007</v>
      </c>
      <c r="X43" s="88">
        <v>70.900999999999996</v>
      </c>
      <c r="Y43" s="88">
        <v>0</v>
      </c>
      <c r="Z43" s="88">
        <v>0</v>
      </c>
      <c r="AA43" s="88">
        <v>8.3149999999999995</v>
      </c>
      <c r="AB43" s="88">
        <v>3.0444</v>
      </c>
      <c r="AC43" s="88">
        <v>0</v>
      </c>
      <c r="AD43" s="88"/>
      <c r="AE43" s="88">
        <v>6136.4582559999999</v>
      </c>
      <c r="AF43" s="88"/>
      <c r="AG43" s="88">
        <f t="shared" si="6"/>
        <v>10368.945629999998</v>
      </c>
      <c r="AH43" s="88">
        <v>247</v>
      </c>
      <c r="AI43" s="88">
        <v>244</v>
      </c>
      <c r="AJ43" s="88">
        <f t="shared" si="4"/>
        <v>491</v>
      </c>
      <c r="AK43" s="105"/>
      <c r="AL43" s="97">
        <v>1130</v>
      </c>
      <c r="AM43" s="97">
        <v>48</v>
      </c>
      <c r="AN43" s="97">
        <f t="shared" si="5"/>
        <v>1178</v>
      </c>
      <c r="AO43" s="102">
        <v>1895.34</v>
      </c>
      <c r="AP43" s="102">
        <v>107.78</v>
      </c>
      <c r="AQ43" s="103">
        <v>4050.08</v>
      </c>
      <c r="AR43" s="104">
        <v>4708.45</v>
      </c>
      <c r="AS43" s="88">
        <v>86297.919709000009</v>
      </c>
      <c r="AT43" s="88">
        <v>-20749.234089000001</v>
      </c>
      <c r="AU43" s="88">
        <v>108557.56666999999</v>
      </c>
      <c r="AV43" s="257">
        <f t="shared" si="0"/>
        <v>1.2579395544650482</v>
      </c>
    </row>
    <row r="44" spans="1:48" s="64" customFormat="1" ht="25.4" customHeight="1">
      <c r="A44" s="90">
        <v>2009</v>
      </c>
      <c r="B44" s="90" t="s">
        <v>21</v>
      </c>
      <c r="C44" s="88">
        <v>35</v>
      </c>
      <c r="D44" s="88">
        <v>6</v>
      </c>
      <c r="E44" s="88">
        <v>122</v>
      </c>
      <c r="F44" s="88">
        <v>364</v>
      </c>
      <c r="G44" s="88">
        <v>463</v>
      </c>
      <c r="H44" s="88">
        <v>0</v>
      </c>
      <c r="I44" s="88">
        <v>1483</v>
      </c>
      <c r="J44" s="88">
        <v>199</v>
      </c>
      <c r="K44" s="88">
        <v>0</v>
      </c>
      <c r="L44" s="88">
        <v>0</v>
      </c>
      <c r="M44" s="88">
        <v>185</v>
      </c>
      <c r="N44" s="88">
        <v>1685</v>
      </c>
      <c r="O44" s="90"/>
      <c r="P44" s="90">
        <v>79</v>
      </c>
      <c r="Q44" s="90">
        <v>31</v>
      </c>
      <c r="R44" s="90">
        <v>13</v>
      </c>
      <c r="S44" s="90">
        <v>18</v>
      </c>
      <c r="T44" s="90">
        <v>0</v>
      </c>
      <c r="U44" s="90">
        <v>0</v>
      </c>
      <c r="V44" s="90">
        <v>77</v>
      </c>
      <c r="W44" s="88">
        <v>79</v>
      </c>
      <c r="X44" s="88">
        <v>102</v>
      </c>
      <c r="Y44" s="88">
        <v>0</v>
      </c>
      <c r="Z44" s="88">
        <v>46</v>
      </c>
      <c r="AA44" s="88">
        <v>8</v>
      </c>
      <c r="AB44" s="88">
        <v>22</v>
      </c>
      <c r="AC44" s="88">
        <v>0</v>
      </c>
      <c r="AD44" s="88"/>
      <c r="AE44" s="88">
        <v>5368</v>
      </c>
      <c r="AF44" s="88"/>
      <c r="AG44" s="88">
        <f t="shared" si="6"/>
        <v>10385</v>
      </c>
      <c r="AH44" s="88">
        <v>247</v>
      </c>
      <c r="AI44" s="88">
        <v>239</v>
      </c>
      <c r="AJ44" s="88">
        <f t="shared" si="4"/>
        <v>486</v>
      </c>
      <c r="AK44" s="105"/>
      <c r="AL44" s="97">
        <v>1130</v>
      </c>
      <c r="AM44" s="97">
        <v>48</v>
      </c>
      <c r="AN44" s="97">
        <f t="shared" si="5"/>
        <v>1178</v>
      </c>
      <c r="AO44" s="102">
        <v>285</v>
      </c>
      <c r="AP44" s="102">
        <v>111</v>
      </c>
      <c r="AQ44" s="103">
        <v>5815</v>
      </c>
      <c r="AR44" s="104">
        <v>2508</v>
      </c>
      <c r="AS44" s="88">
        <v>98902</v>
      </c>
      <c r="AT44" s="88">
        <v>-36861</v>
      </c>
      <c r="AU44" s="88">
        <v>101577</v>
      </c>
      <c r="AV44" s="257">
        <f t="shared" si="0"/>
        <v>1.0270469757942204</v>
      </c>
    </row>
    <row r="45" spans="1:48" s="64" customFormat="1" ht="25.4" customHeight="1">
      <c r="A45" s="90">
        <v>2009</v>
      </c>
      <c r="B45" s="90" t="s">
        <v>8</v>
      </c>
      <c r="C45" s="88">
        <v>27</v>
      </c>
      <c r="D45" s="88">
        <v>24</v>
      </c>
      <c r="E45" s="88">
        <v>118</v>
      </c>
      <c r="F45" s="88">
        <v>345</v>
      </c>
      <c r="G45" s="88">
        <v>490</v>
      </c>
      <c r="H45" s="88">
        <v>0</v>
      </c>
      <c r="I45" s="88">
        <v>1472</v>
      </c>
      <c r="J45" s="88">
        <v>187</v>
      </c>
      <c r="K45" s="88">
        <v>0</v>
      </c>
      <c r="L45" s="88">
        <v>0</v>
      </c>
      <c r="M45" s="88">
        <v>260</v>
      </c>
      <c r="N45" s="88">
        <v>1631</v>
      </c>
      <c r="O45" s="90"/>
      <c r="P45" s="90">
        <v>72</v>
      </c>
      <c r="Q45" s="90">
        <v>56</v>
      </c>
      <c r="R45" s="90">
        <v>10</v>
      </c>
      <c r="S45" s="90">
        <v>14</v>
      </c>
      <c r="T45" s="90">
        <v>8</v>
      </c>
      <c r="U45" s="90">
        <v>0</v>
      </c>
      <c r="V45" s="90">
        <v>73</v>
      </c>
      <c r="W45" s="88">
        <v>69</v>
      </c>
      <c r="X45" s="88">
        <v>50</v>
      </c>
      <c r="Y45" s="88">
        <v>0</v>
      </c>
      <c r="Z45" s="88">
        <v>0</v>
      </c>
      <c r="AA45" s="88">
        <v>8</v>
      </c>
      <c r="AB45" s="88">
        <v>2</v>
      </c>
      <c r="AC45" s="88">
        <v>0</v>
      </c>
      <c r="AD45" s="88"/>
      <c r="AE45" s="88">
        <v>6553</v>
      </c>
      <c r="AF45" s="88"/>
      <c r="AG45" s="88">
        <f t="shared" si="6"/>
        <v>11469</v>
      </c>
      <c r="AH45" s="88">
        <v>247</v>
      </c>
      <c r="AI45" s="88">
        <v>239</v>
      </c>
      <c r="AJ45" s="88">
        <f t="shared" si="4"/>
        <v>486</v>
      </c>
      <c r="AK45" s="105"/>
      <c r="AL45" s="97">
        <v>1130</v>
      </c>
      <c r="AM45" s="97">
        <v>48</v>
      </c>
      <c r="AN45" s="97">
        <f t="shared" si="5"/>
        <v>1178</v>
      </c>
      <c r="AO45" s="102">
        <v>476</v>
      </c>
      <c r="AP45" s="102">
        <v>107</v>
      </c>
      <c r="AQ45" s="103">
        <v>6048</v>
      </c>
      <c r="AR45" s="104">
        <v>2630</v>
      </c>
      <c r="AS45" s="88">
        <v>104642</v>
      </c>
      <c r="AT45" s="88">
        <v>-77202</v>
      </c>
      <c r="AU45" s="88">
        <v>98862</v>
      </c>
      <c r="AV45" s="257">
        <f t="shared" si="0"/>
        <v>0.94476405267483421</v>
      </c>
    </row>
    <row r="46" spans="1:48" s="64" customFormat="1" ht="25.4" customHeight="1">
      <c r="A46" s="90">
        <v>2009</v>
      </c>
      <c r="B46" s="90" t="s">
        <v>19</v>
      </c>
      <c r="C46" s="88">
        <v>19</v>
      </c>
      <c r="D46" s="88">
        <v>5</v>
      </c>
      <c r="E46" s="88">
        <v>109</v>
      </c>
      <c r="F46" s="88">
        <v>320</v>
      </c>
      <c r="G46" s="88">
        <v>446</v>
      </c>
      <c r="H46" s="88">
        <v>0</v>
      </c>
      <c r="I46" s="88">
        <v>1628</v>
      </c>
      <c r="J46" s="88">
        <v>213</v>
      </c>
      <c r="K46" s="88">
        <v>0</v>
      </c>
      <c r="L46" s="88">
        <v>0</v>
      </c>
      <c r="M46" s="88">
        <v>169</v>
      </c>
      <c r="N46" s="88">
        <v>1317</v>
      </c>
      <c r="O46" s="90"/>
      <c r="P46" s="90">
        <v>63</v>
      </c>
      <c r="Q46" s="90">
        <v>30</v>
      </c>
      <c r="R46" s="90">
        <v>11</v>
      </c>
      <c r="S46" s="90">
        <v>10</v>
      </c>
      <c r="T46" s="90">
        <v>0</v>
      </c>
      <c r="U46" s="90">
        <v>0</v>
      </c>
      <c r="V46" s="90">
        <v>65</v>
      </c>
      <c r="W46" s="88">
        <v>69</v>
      </c>
      <c r="X46" s="88">
        <v>83</v>
      </c>
      <c r="Y46" s="88">
        <v>0</v>
      </c>
      <c r="Z46" s="88">
        <v>22</v>
      </c>
      <c r="AA46" s="88">
        <v>10</v>
      </c>
      <c r="AB46" s="88">
        <v>10</v>
      </c>
      <c r="AC46" s="88">
        <v>0</v>
      </c>
      <c r="AD46" s="88"/>
      <c r="AE46" s="88">
        <v>6006</v>
      </c>
      <c r="AF46" s="88"/>
      <c r="AG46" s="88">
        <f t="shared" si="6"/>
        <v>10605</v>
      </c>
      <c r="AH46" s="88">
        <v>245</v>
      </c>
      <c r="AI46" s="88">
        <v>231</v>
      </c>
      <c r="AJ46" s="88">
        <f t="shared" si="4"/>
        <v>476</v>
      </c>
      <c r="AK46" s="105"/>
      <c r="AL46" s="97">
        <v>1130</v>
      </c>
      <c r="AM46" s="97">
        <v>48</v>
      </c>
      <c r="AN46" s="97">
        <f t="shared" si="5"/>
        <v>1178</v>
      </c>
      <c r="AO46" s="102">
        <v>255</v>
      </c>
      <c r="AP46" s="102">
        <v>95</v>
      </c>
      <c r="AQ46" s="103">
        <v>6366</v>
      </c>
      <c r="AR46" s="104">
        <v>2630</v>
      </c>
      <c r="AS46" s="88">
        <v>110693</v>
      </c>
      <c r="AT46" s="88">
        <v>-107639</v>
      </c>
      <c r="AU46" s="88">
        <v>100023</v>
      </c>
      <c r="AV46" s="257">
        <f t="shared" si="0"/>
        <v>0.90360727417271192</v>
      </c>
    </row>
    <row r="47" spans="1:48" s="64" customFormat="1" ht="25.4" customHeight="1">
      <c r="A47" s="90">
        <v>2009</v>
      </c>
      <c r="B47" s="90" t="s">
        <v>20</v>
      </c>
      <c r="C47" s="88">
        <v>28</v>
      </c>
      <c r="D47" s="88">
        <v>0</v>
      </c>
      <c r="E47" s="88">
        <v>49</v>
      </c>
      <c r="F47" s="88">
        <v>307</v>
      </c>
      <c r="G47" s="88">
        <v>213</v>
      </c>
      <c r="H47" s="88">
        <v>0</v>
      </c>
      <c r="I47" s="88">
        <v>1262</v>
      </c>
      <c r="J47" s="88">
        <v>165</v>
      </c>
      <c r="K47" s="88">
        <v>0</v>
      </c>
      <c r="L47" s="88">
        <v>0</v>
      </c>
      <c r="M47" s="88">
        <v>117</v>
      </c>
      <c r="N47" s="88">
        <v>1011</v>
      </c>
      <c r="O47" s="90"/>
      <c r="P47" s="90">
        <v>37</v>
      </c>
      <c r="Q47" s="90">
        <v>15</v>
      </c>
      <c r="R47" s="90">
        <v>7</v>
      </c>
      <c r="S47" s="90">
        <v>8</v>
      </c>
      <c r="T47" s="90">
        <v>0</v>
      </c>
      <c r="U47" s="90">
        <v>2</v>
      </c>
      <c r="V47" s="90">
        <v>66</v>
      </c>
      <c r="W47" s="88">
        <v>66</v>
      </c>
      <c r="X47" s="88">
        <v>71</v>
      </c>
      <c r="Y47" s="88">
        <v>0</v>
      </c>
      <c r="Z47" s="88">
        <v>0</v>
      </c>
      <c r="AA47" s="88">
        <v>19</v>
      </c>
      <c r="AB47" s="88">
        <v>8</v>
      </c>
      <c r="AC47" s="88">
        <v>0</v>
      </c>
      <c r="AD47" s="88"/>
      <c r="AE47" s="88">
        <v>4063</v>
      </c>
      <c r="AF47" s="88"/>
      <c r="AG47" s="88">
        <f t="shared" si="6"/>
        <v>7514</v>
      </c>
      <c r="AH47" s="88">
        <v>233</v>
      </c>
      <c r="AI47" s="88">
        <v>232</v>
      </c>
      <c r="AJ47" s="88">
        <f t="shared" si="4"/>
        <v>465</v>
      </c>
      <c r="AK47" s="105"/>
      <c r="AL47" s="97">
        <v>1130</v>
      </c>
      <c r="AM47" s="97">
        <v>48</v>
      </c>
      <c r="AN47" s="97">
        <f t="shared" si="5"/>
        <v>1178</v>
      </c>
      <c r="AO47" s="102">
        <v>304</v>
      </c>
      <c r="AP47" s="102">
        <v>398</v>
      </c>
      <c r="AQ47" s="103">
        <v>5315</v>
      </c>
      <c r="AR47" s="104">
        <v>1538</v>
      </c>
      <c r="AS47" s="88">
        <v>90720</v>
      </c>
      <c r="AT47" s="88">
        <v>-18790</v>
      </c>
      <c r="AU47" s="88">
        <v>94191</v>
      </c>
      <c r="AV47" s="257">
        <f t="shared" si="0"/>
        <v>1.0382605820105819</v>
      </c>
    </row>
    <row r="48" spans="1:48" s="64" customFormat="1" ht="25.4" customHeight="1">
      <c r="A48" s="90">
        <v>2008</v>
      </c>
      <c r="B48" s="90" t="s">
        <v>21</v>
      </c>
      <c r="C48" s="88">
        <v>23</v>
      </c>
      <c r="D48" s="88">
        <v>0</v>
      </c>
      <c r="E48" s="88">
        <v>89</v>
      </c>
      <c r="F48" s="88">
        <v>325</v>
      </c>
      <c r="G48" s="88">
        <v>722</v>
      </c>
      <c r="H48" s="88">
        <v>0</v>
      </c>
      <c r="I48" s="88">
        <v>1224</v>
      </c>
      <c r="J48" s="88">
        <v>164</v>
      </c>
      <c r="K48" s="88">
        <v>0</v>
      </c>
      <c r="L48" s="88">
        <v>0</v>
      </c>
      <c r="M48" s="88">
        <v>292</v>
      </c>
      <c r="N48" s="88">
        <v>885</v>
      </c>
      <c r="O48" s="90"/>
      <c r="P48" s="90">
        <v>43</v>
      </c>
      <c r="Q48" s="90">
        <v>7</v>
      </c>
      <c r="R48" s="90">
        <v>10</v>
      </c>
      <c r="S48" s="90">
        <v>12</v>
      </c>
      <c r="T48" s="90">
        <v>0</v>
      </c>
      <c r="U48" s="90">
        <v>5</v>
      </c>
      <c r="V48" s="90">
        <v>46</v>
      </c>
      <c r="W48" s="88">
        <v>0</v>
      </c>
      <c r="X48" s="88">
        <v>57</v>
      </c>
      <c r="Y48" s="88">
        <v>0</v>
      </c>
      <c r="Z48" s="88">
        <v>0</v>
      </c>
      <c r="AA48" s="88">
        <v>20</v>
      </c>
      <c r="AB48" s="88">
        <v>10</v>
      </c>
      <c r="AC48" s="88">
        <v>0</v>
      </c>
      <c r="AD48" s="88"/>
      <c r="AE48" s="88">
        <v>8205</v>
      </c>
      <c r="AF48" s="88"/>
      <c r="AG48" s="88">
        <f t="shared" si="6"/>
        <v>12139</v>
      </c>
      <c r="AH48" s="88">
        <v>232</v>
      </c>
      <c r="AI48" s="88">
        <v>230</v>
      </c>
      <c r="AJ48" s="88">
        <f t="shared" si="4"/>
        <v>462</v>
      </c>
      <c r="AK48" s="105"/>
      <c r="AL48" s="97">
        <v>1130</v>
      </c>
      <c r="AM48" s="97">
        <v>48</v>
      </c>
      <c r="AN48" s="97">
        <f t="shared" si="5"/>
        <v>1178</v>
      </c>
      <c r="AO48" s="102">
        <v>373</v>
      </c>
      <c r="AP48" s="102">
        <v>88</v>
      </c>
      <c r="AQ48" s="103">
        <v>4387</v>
      </c>
      <c r="AR48" s="104">
        <v>1833</v>
      </c>
      <c r="AS48" s="88"/>
      <c r="AT48" s="88"/>
      <c r="AU48" s="88"/>
      <c r="AV48" s="90"/>
    </row>
    <row r="49" spans="1:48" s="64" customFormat="1" ht="25.4" customHeight="1">
      <c r="A49" s="90">
        <v>2008</v>
      </c>
      <c r="B49" s="90" t="s">
        <v>8</v>
      </c>
      <c r="C49" s="88">
        <v>42</v>
      </c>
      <c r="D49" s="88">
        <v>0</v>
      </c>
      <c r="E49" s="88">
        <v>86</v>
      </c>
      <c r="F49" s="88">
        <v>461</v>
      </c>
      <c r="G49" s="88">
        <v>464</v>
      </c>
      <c r="H49" s="88">
        <v>0</v>
      </c>
      <c r="I49" s="88">
        <v>1210</v>
      </c>
      <c r="J49" s="88">
        <v>149</v>
      </c>
      <c r="K49" s="88">
        <v>0</v>
      </c>
      <c r="L49" s="88">
        <v>0</v>
      </c>
      <c r="M49" s="88">
        <v>335</v>
      </c>
      <c r="N49" s="88">
        <v>542</v>
      </c>
      <c r="O49" s="90"/>
      <c r="P49" s="90">
        <v>66</v>
      </c>
      <c r="Q49" s="90">
        <v>68</v>
      </c>
      <c r="R49" s="90">
        <v>10</v>
      </c>
      <c r="S49" s="90">
        <v>11</v>
      </c>
      <c r="T49" s="90">
        <v>0</v>
      </c>
      <c r="U49" s="90">
        <v>50</v>
      </c>
      <c r="V49" s="90">
        <v>65</v>
      </c>
      <c r="W49" s="88">
        <v>49</v>
      </c>
      <c r="X49" s="88">
        <v>77</v>
      </c>
      <c r="Y49" s="88">
        <v>0</v>
      </c>
      <c r="Z49" s="88">
        <v>0</v>
      </c>
      <c r="AA49" s="88">
        <v>68</v>
      </c>
      <c r="AB49" s="88">
        <v>8</v>
      </c>
      <c r="AC49" s="88">
        <v>0</v>
      </c>
      <c r="AD49" s="88"/>
      <c r="AE49" s="88">
        <v>5529</v>
      </c>
      <c r="AF49" s="88"/>
      <c r="AG49" s="88">
        <f t="shared" si="6"/>
        <v>9290</v>
      </c>
      <c r="AH49" s="88">
        <v>226</v>
      </c>
      <c r="AI49" s="88">
        <v>237</v>
      </c>
      <c r="AJ49" s="88">
        <f t="shared" si="4"/>
        <v>463</v>
      </c>
      <c r="AK49" s="105"/>
      <c r="AL49" s="97">
        <v>1130</v>
      </c>
      <c r="AM49" s="97">
        <v>48</v>
      </c>
      <c r="AN49" s="97">
        <f t="shared" si="5"/>
        <v>1178</v>
      </c>
      <c r="AO49" s="102">
        <v>155</v>
      </c>
      <c r="AP49" s="102">
        <v>165</v>
      </c>
      <c r="AQ49" s="103">
        <v>2985</v>
      </c>
      <c r="AR49" s="104">
        <v>1233</v>
      </c>
      <c r="AS49" s="88"/>
      <c r="AT49" s="88"/>
      <c r="AU49" s="88"/>
      <c r="AV49" s="90"/>
    </row>
    <row r="50" spans="1:48" s="64" customFormat="1" ht="25.4" customHeight="1">
      <c r="A50" s="90">
        <v>2008</v>
      </c>
      <c r="B50" s="90" t="s">
        <v>19</v>
      </c>
      <c r="C50" s="88">
        <v>18</v>
      </c>
      <c r="D50" s="88">
        <v>0</v>
      </c>
      <c r="E50" s="88">
        <v>53</v>
      </c>
      <c r="F50" s="88">
        <v>380</v>
      </c>
      <c r="G50" s="88">
        <v>390</v>
      </c>
      <c r="H50" s="88">
        <v>0</v>
      </c>
      <c r="I50" s="88">
        <v>1361</v>
      </c>
      <c r="J50" s="88">
        <v>154</v>
      </c>
      <c r="K50" s="88">
        <v>0</v>
      </c>
      <c r="L50" s="88">
        <v>2</v>
      </c>
      <c r="M50" s="88">
        <v>242</v>
      </c>
      <c r="N50" s="88">
        <v>1521</v>
      </c>
      <c r="O50" s="90"/>
      <c r="P50" s="90">
        <v>90</v>
      </c>
      <c r="Q50" s="90">
        <v>11</v>
      </c>
      <c r="R50" s="90">
        <v>11</v>
      </c>
      <c r="S50" s="90">
        <v>10</v>
      </c>
      <c r="T50" s="90">
        <v>0</v>
      </c>
      <c r="U50" s="90">
        <v>42</v>
      </c>
      <c r="V50" s="90">
        <v>79</v>
      </c>
      <c r="W50" s="88">
        <v>52</v>
      </c>
      <c r="X50" s="88">
        <v>74</v>
      </c>
      <c r="Y50" s="88">
        <v>0</v>
      </c>
      <c r="Z50" s="88">
        <v>0</v>
      </c>
      <c r="AA50" s="88">
        <v>10</v>
      </c>
      <c r="AB50" s="88">
        <v>11</v>
      </c>
      <c r="AC50" s="88">
        <v>0</v>
      </c>
      <c r="AD50" s="88"/>
      <c r="AE50" s="88">
        <v>5371</v>
      </c>
      <c r="AF50" s="88"/>
      <c r="AG50" s="88">
        <f t="shared" si="6"/>
        <v>9882</v>
      </c>
      <c r="AH50" s="88">
        <v>229</v>
      </c>
      <c r="AI50" s="88">
        <v>232</v>
      </c>
      <c r="AJ50" s="88">
        <f t="shared" si="4"/>
        <v>461</v>
      </c>
      <c r="AK50" s="105"/>
      <c r="AL50" s="97">
        <v>1130</v>
      </c>
      <c r="AM50" s="97">
        <v>48</v>
      </c>
      <c r="AN50" s="97">
        <f t="shared" si="5"/>
        <v>1178</v>
      </c>
      <c r="AO50" s="102">
        <v>757</v>
      </c>
      <c r="AP50" s="102">
        <v>189</v>
      </c>
      <c r="AQ50" s="103">
        <v>5535</v>
      </c>
      <c r="AR50" s="104">
        <v>2312</v>
      </c>
      <c r="AS50" s="88"/>
      <c r="AT50" s="88"/>
      <c r="AU50" s="88"/>
      <c r="AV50" s="90"/>
    </row>
    <row r="51" spans="1:48" s="64" customFormat="1" ht="25.4" customHeight="1">
      <c r="A51" s="90">
        <v>2008</v>
      </c>
      <c r="B51" s="90" t="s">
        <v>20</v>
      </c>
      <c r="C51" s="88">
        <v>10</v>
      </c>
      <c r="D51" s="88">
        <v>0</v>
      </c>
      <c r="E51" s="88">
        <v>40</v>
      </c>
      <c r="F51" s="88">
        <v>333.31299999999999</v>
      </c>
      <c r="G51" s="88">
        <v>142</v>
      </c>
      <c r="H51" s="88">
        <v>0</v>
      </c>
      <c r="I51" s="88">
        <v>1007.801</v>
      </c>
      <c r="J51" s="88">
        <v>115</v>
      </c>
      <c r="K51" s="88">
        <v>0</v>
      </c>
      <c r="L51" s="88">
        <v>1</v>
      </c>
      <c r="M51" s="88">
        <v>31</v>
      </c>
      <c r="N51" s="88">
        <v>587.20000000000005</v>
      </c>
      <c r="O51" s="90"/>
      <c r="P51" s="90">
        <v>69</v>
      </c>
      <c r="Q51" s="90">
        <v>29</v>
      </c>
      <c r="R51" s="90">
        <v>11</v>
      </c>
      <c r="S51" s="90">
        <v>9</v>
      </c>
      <c r="T51" s="90">
        <v>0</v>
      </c>
      <c r="U51" s="90">
        <v>0.69499999999999995</v>
      </c>
      <c r="V51" s="90">
        <v>39</v>
      </c>
      <c r="W51" s="88">
        <v>45.157283</v>
      </c>
      <c r="X51" s="88">
        <v>72.543499999999995</v>
      </c>
      <c r="Y51" s="88">
        <v>0</v>
      </c>
      <c r="Z51" s="88">
        <v>0</v>
      </c>
      <c r="AA51" s="88">
        <v>5</v>
      </c>
      <c r="AB51" s="88">
        <v>7</v>
      </c>
      <c r="AC51" s="88">
        <v>0</v>
      </c>
      <c r="AD51" s="88"/>
      <c r="AE51" s="88">
        <v>7022</v>
      </c>
      <c r="AF51" s="88"/>
      <c r="AG51" s="88">
        <f t="shared" si="6"/>
        <v>9576.7097830000002</v>
      </c>
      <c r="AH51" s="88">
        <v>223</v>
      </c>
      <c r="AI51" s="88">
        <v>231</v>
      </c>
      <c r="AJ51" s="88">
        <f t="shared" si="4"/>
        <v>454</v>
      </c>
      <c r="AK51" s="105"/>
      <c r="AL51" s="97">
        <v>1130</v>
      </c>
      <c r="AM51" s="97">
        <v>48</v>
      </c>
      <c r="AN51" s="97">
        <f t="shared" si="5"/>
        <v>1178</v>
      </c>
      <c r="AO51" s="102">
        <v>592.54999999999995</v>
      </c>
      <c r="AP51" s="102">
        <v>74.680000000000007</v>
      </c>
      <c r="AQ51" s="103">
        <v>5662.67</v>
      </c>
      <c r="AR51" s="104">
        <v>721.86</v>
      </c>
      <c r="AS51" s="88"/>
      <c r="AT51" s="88"/>
      <c r="AU51" s="88"/>
      <c r="AV51" s="90"/>
    </row>
    <row r="52" spans="1:48" s="64" customFormat="1" ht="25.4" customHeight="1">
      <c r="A52" s="90">
        <v>2007</v>
      </c>
      <c r="B52" s="90" t="s">
        <v>21</v>
      </c>
      <c r="C52" s="88">
        <v>15</v>
      </c>
      <c r="D52" s="88">
        <v>127</v>
      </c>
      <c r="E52" s="88">
        <v>98</v>
      </c>
      <c r="F52" s="88">
        <v>373</v>
      </c>
      <c r="G52" s="88">
        <v>551</v>
      </c>
      <c r="H52" s="88">
        <v>0</v>
      </c>
      <c r="I52" s="88">
        <v>879</v>
      </c>
      <c r="J52" s="88">
        <v>110</v>
      </c>
      <c r="K52" s="88">
        <v>0</v>
      </c>
      <c r="L52" s="88">
        <v>8.968</v>
      </c>
      <c r="M52" s="88">
        <v>346</v>
      </c>
      <c r="N52" s="88">
        <v>859</v>
      </c>
      <c r="O52" s="90"/>
      <c r="P52" s="90">
        <v>-5</v>
      </c>
      <c r="Q52" s="90">
        <v>75</v>
      </c>
      <c r="R52" s="90">
        <v>18</v>
      </c>
      <c r="S52" s="90">
        <v>11</v>
      </c>
      <c r="T52" s="90">
        <v>0</v>
      </c>
      <c r="U52" s="90">
        <v>15</v>
      </c>
      <c r="V52" s="90">
        <v>56</v>
      </c>
      <c r="W52" s="88">
        <v>55</v>
      </c>
      <c r="X52" s="88">
        <v>78</v>
      </c>
      <c r="Y52" s="88">
        <v>50</v>
      </c>
      <c r="Z52" s="88">
        <v>0</v>
      </c>
      <c r="AA52" s="88">
        <v>12</v>
      </c>
      <c r="AB52" s="88">
        <v>22</v>
      </c>
      <c r="AC52" s="88">
        <v>2972</v>
      </c>
      <c r="AD52" s="88"/>
      <c r="AE52" s="88">
        <v>5025</v>
      </c>
      <c r="AF52" s="88"/>
      <c r="AG52" s="88">
        <f t="shared" si="6"/>
        <v>11750.968000000001</v>
      </c>
      <c r="AH52" s="88">
        <v>224</v>
      </c>
      <c r="AI52" s="88">
        <v>205</v>
      </c>
      <c r="AJ52" s="88">
        <f t="shared" si="4"/>
        <v>429</v>
      </c>
      <c r="AK52" s="105"/>
      <c r="AL52" s="97">
        <v>1130</v>
      </c>
      <c r="AM52" s="97">
        <v>48</v>
      </c>
      <c r="AN52" s="97">
        <f t="shared" si="5"/>
        <v>1178</v>
      </c>
      <c r="AO52" s="102">
        <v>798.13</v>
      </c>
      <c r="AP52" s="102">
        <v>118.03</v>
      </c>
      <c r="AQ52" s="103">
        <v>5663.79</v>
      </c>
      <c r="AR52" s="104">
        <v>1558.16</v>
      </c>
      <c r="AS52" s="88"/>
      <c r="AT52" s="88"/>
      <c r="AU52" s="88"/>
      <c r="AV52" s="90"/>
    </row>
    <row r="53" spans="1:48" s="64" customFormat="1" ht="25.4" customHeight="1">
      <c r="A53" s="90">
        <v>2007</v>
      </c>
      <c r="B53" s="90" t="s">
        <v>8</v>
      </c>
      <c r="C53" s="88">
        <v>3</v>
      </c>
      <c r="D53" s="88">
        <v>0.65567299999999995</v>
      </c>
      <c r="E53" s="88">
        <v>53</v>
      </c>
      <c r="F53" s="88">
        <v>891.21500000000003</v>
      </c>
      <c r="G53" s="88">
        <v>1.669896</v>
      </c>
      <c r="H53" s="88">
        <v>0.48099999999999998</v>
      </c>
      <c r="I53" s="88">
        <v>887</v>
      </c>
      <c r="J53" s="88">
        <v>104</v>
      </c>
      <c r="K53" s="88">
        <v>0</v>
      </c>
      <c r="L53" s="88">
        <v>14</v>
      </c>
      <c r="M53" s="88">
        <v>241</v>
      </c>
      <c r="N53" s="88">
        <v>634</v>
      </c>
      <c r="O53" s="90"/>
      <c r="P53" s="90">
        <v>55.994999999999997</v>
      </c>
      <c r="Q53" s="90">
        <v>0</v>
      </c>
      <c r="R53" s="90">
        <v>17.431999999999999</v>
      </c>
      <c r="S53" s="90">
        <v>13.9</v>
      </c>
      <c r="T53" s="90">
        <v>0</v>
      </c>
      <c r="U53" s="90">
        <v>18</v>
      </c>
      <c r="V53" s="90">
        <v>63</v>
      </c>
      <c r="W53" s="88">
        <v>54</v>
      </c>
      <c r="X53" s="88">
        <v>73.796000000000006</v>
      </c>
      <c r="Y53" s="88">
        <v>129.43100000000001</v>
      </c>
      <c r="Z53" s="88">
        <v>0</v>
      </c>
      <c r="AA53" s="88">
        <v>1.998</v>
      </c>
      <c r="AB53" s="88">
        <v>7</v>
      </c>
      <c r="AC53" s="88">
        <v>2915.9449439999999</v>
      </c>
      <c r="AD53" s="88"/>
      <c r="AE53" s="88">
        <v>2626.49</v>
      </c>
      <c r="AF53" s="88"/>
      <c r="AG53" s="88">
        <f t="shared" si="6"/>
        <v>8807.0085129999989</v>
      </c>
      <c r="AH53" s="88">
        <v>224</v>
      </c>
      <c r="AI53" s="88">
        <v>209</v>
      </c>
      <c r="AJ53" s="88">
        <f t="shared" si="4"/>
        <v>433</v>
      </c>
      <c r="AK53" s="105"/>
      <c r="AL53" s="97">
        <v>1130</v>
      </c>
      <c r="AM53" s="97">
        <v>48</v>
      </c>
      <c r="AN53" s="97">
        <f t="shared" si="5"/>
        <v>1178</v>
      </c>
      <c r="AO53" s="102">
        <v>126.74</v>
      </c>
      <c r="AP53" s="102">
        <v>106.42</v>
      </c>
      <c r="AQ53" s="103">
        <v>4459.67</v>
      </c>
      <c r="AR53" s="104">
        <v>826.16</v>
      </c>
      <c r="AS53" s="88"/>
      <c r="AT53" s="88"/>
      <c r="AU53" s="88"/>
      <c r="AV53" s="90"/>
    </row>
    <row r="54" spans="1:48" s="64" customFormat="1" ht="25.4" customHeight="1">
      <c r="A54" s="90">
        <v>2007</v>
      </c>
      <c r="B54" s="90" t="s">
        <v>19</v>
      </c>
      <c r="C54" s="88">
        <v>4</v>
      </c>
      <c r="D54" s="88">
        <v>2</v>
      </c>
      <c r="E54" s="88">
        <v>53</v>
      </c>
      <c r="F54" s="88">
        <v>251</v>
      </c>
      <c r="G54" s="88">
        <v>307</v>
      </c>
      <c r="H54" s="88">
        <v>0</v>
      </c>
      <c r="I54" s="88">
        <v>953</v>
      </c>
      <c r="J54" s="88">
        <v>98</v>
      </c>
      <c r="K54" s="88">
        <v>3</v>
      </c>
      <c r="L54" s="88">
        <v>657</v>
      </c>
      <c r="M54" s="88">
        <v>119</v>
      </c>
      <c r="N54" s="88">
        <v>0</v>
      </c>
      <c r="O54" s="90"/>
      <c r="P54" s="90">
        <v>27</v>
      </c>
      <c r="Q54" s="90">
        <v>10</v>
      </c>
      <c r="R54" s="90">
        <v>4</v>
      </c>
      <c r="S54" s="90">
        <v>8</v>
      </c>
      <c r="T54" s="90">
        <v>0</v>
      </c>
      <c r="U54" s="90">
        <v>30</v>
      </c>
      <c r="V54" s="90">
        <v>69</v>
      </c>
      <c r="W54" s="88">
        <v>100</v>
      </c>
      <c r="X54" s="88">
        <v>79</v>
      </c>
      <c r="Y54" s="88">
        <v>129</v>
      </c>
      <c r="Z54" s="88">
        <v>1</v>
      </c>
      <c r="AA54" s="88">
        <v>3</v>
      </c>
      <c r="AB54" s="88">
        <v>7</v>
      </c>
      <c r="AC54" s="88">
        <v>9</v>
      </c>
      <c r="AD54" s="88"/>
      <c r="AE54" s="88">
        <v>771</v>
      </c>
      <c r="AF54" s="88"/>
      <c r="AG54" s="88">
        <f t="shared" si="6"/>
        <v>3694</v>
      </c>
      <c r="AH54" s="88">
        <v>245</v>
      </c>
      <c r="AI54" s="88">
        <v>170</v>
      </c>
      <c r="AJ54" s="88">
        <f t="shared" si="4"/>
        <v>415</v>
      </c>
      <c r="AK54" s="105"/>
      <c r="AL54" s="97">
        <v>1130</v>
      </c>
      <c r="AM54" s="97">
        <v>48</v>
      </c>
      <c r="AN54" s="97">
        <f t="shared" si="5"/>
        <v>1178</v>
      </c>
      <c r="AO54" s="102">
        <v>192</v>
      </c>
      <c r="AP54" s="102">
        <v>221</v>
      </c>
      <c r="AQ54" s="103">
        <v>0</v>
      </c>
      <c r="AR54" s="104">
        <v>1653</v>
      </c>
      <c r="AS54" s="88"/>
      <c r="AT54" s="88"/>
      <c r="AU54" s="88"/>
      <c r="AV54" s="90"/>
    </row>
    <row r="55" spans="1:48" s="64" customFormat="1" ht="25.4" customHeight="1">
      <c r="A55" s="90">
        <v>2007</v>
      </c>
      <c r="B55" s="90" t="s">
        <v>20</v>
      </c>
      <c r="C55" s="88">
        <v>0</v>
      </c>
      <c r="D55" s="88">
        <v>1</v>
      </c>
      <c r="E55" s="88">
        <v>50</v>
      </c>
      <c r="F55" s="88">
        <v>234</v>
      </c>
      <c r="G55" s="88">
        <v>264</v>
      </c>
      <c r="H55" s="88">
        <v>20</v>
      </c>
      <c r="I55" s="88">
        <v>826</v>
      </c>
      <c r="J55" s="88">
        <v>96</v>
      </c>
      <c r="K55" s="88">
        <v>176</v>
      </c>
      <c r="L55" s="88">
        <v>194</v>
      </c>
      <c r="M55" s="88">
        <v>0</v>
      </c>
      <c r="N55" s="88">
        <v>339</v>
      </c>
      <c r="O55" s="90"/>
      <c r="P55" s="90">
        <v>0</v>
      </c>
      <c r="Q55" s="90">
        <v>0</v>
      </c>
      <c r="R55" s="90">
        <v>0</v>
      </c>
      <c r="S55" s="90">
        <v>0</v>
      </c>
      <c r="T55" s="90">
        <v>0</v>
      </c>
      <c r="U55" s="90">
        <v>0</v>
      </c>
      <c r="V55" s="90">
        <v>0</v>
      </c>
      <c r="W55" s="88">
        <v>0</v>
      </c>
      <c r="X55" s="88">
        <v>80</v>
      </c>
      <c r="Y55" s="88">
        <v>0</v>
      </c>
      <c r="Z55" s="88">
        <v>0</v>
      </c>
      <c r="AA55" s="88">
        <v>0</v>
      </c>
      <c r="AB55" s="88">
        <v>0</v>
      </c>
      <c r="AC55" s="88">
        <v>0</v>
      </c>
      <c r="AD55" s="88">
        <v>67</v>
      </c>
      <c r="AE55" s="88">
        <v>534</v>
      </c>
      <c r="AF55" s="88"/>
      <c r="AG55" s="88">
        <f t="shared" si="6"/>
        <v>2881</v>
      </c>
      <c r="AH55" s="88">
        <v>224</v>
      </c>
      <c r="AI55" s="88">
        <v>191</v>
      </c>
      <c r="AJ55" s="88">
        <f t="shared" si="4"/>
        <v>415</v>
      </c>
      <c r="AK55" s="105"/>
      <c r="AL55" s="97">
        <v>1130</v>
      </c>
      <c r="AM55" s="97">
        <v>48</v>
      </c>
      <c r="AN55" s="97">
        <f t="shared" si="5"/>
        <v>1178</v>
      </c>
      <c r="AO55" s="102">
        <v>112</v>
      </c>
      <c r="AP55" s="102">
        <v>127</v>
      </c>
      <c r="AQ55" s="103">
        <v>0</v>
      </c>
      <c r="AR55" s="104">
        <v>718</v>
      </c>
      <c r="AS55" s="88"/>
      <c r="AT55" s="88"/>
      <c r="AU55" s="88"/>
      <c r="AV55" s="90"/>
    </row>
    <row r="56" spans="1:48" s="64" customFormat="1" ht="25.4" customHeight="1">
      <c r="A56" s="90">
        <v>2006</v>
      </c>
      <c r="B56" s="90" t="s">
        <v>21</v>
      </c>
      <c r="C56" s="88">
        <v>1.69</v>
      </c>
      <c r="D56" s="88">
        <v>0.91</v>
      </c>
      <c r="E56" s="88">
        <v>60.01</v>
      </c>
      <c r="F56" s="88">
        <v>312.16000000000003</v>
      </c>
      <c r="G56" s="88">
        <v>432.19</v>
      </c>
      <c r="H56" s="88">
        <v>295.32</v>
      </c>
      <c r="I56" s="88">
        <v>851.56</v>
      </c>
      <c r="J56" s="88">
        <v>102.16</v>
      </c>
      <c r="K56" s="88">
        <v>218.99</v>
      </c>
      <c r="L56" s="88">
        <v>800.96</v>
      </c>
      <c r="M56" s="88">
        <v>0</v>
      </c>
      <c r="N56" s="88">
        <v>0</v>
      </c>
      <c r="O56" s="90"/>
      <c r="P56" s="90">
        <v>0</v>
      </c>
      <c r="Q56" s="90">
        <v>0</v>
      </c>
      <c r="R56" s="90">
        <v>9.01</v>
      </c>
      <c r="S56" s="90">
        <v>12</v>
      </c>
      <c r="T56" s="90">
        <v>0</v>
      </c>
      <c r="U56" s="90">
        <v>0</v>
      </c>
      <c r="V56" s="90">
        <v>0</v>
      </c>
      <c r="W56" s="88">
        <v>73.56</v>
      </c>
      <c r="X56" s="88">
        <v>149.29</v>
      </c>
      <c r="Y56" s="88">
        <v>0</v>
      </c>
      <c r="Z56" s="88">
        <v>0</v>
      </c>
      <c r="AA56" s="88">
        <v>7.5</v>
      </c>
      <c r="AB56" s="88">
        <v>4.8499999999999996</v>
      </c>
      <c r="AC56" s="88">
        <v>0</v>
      </c>
      <c r="AD56" s="88">
        <v>0</v>
      </c>
      <c r="AE56" s="88">
        <v>6345.91</v>
      </c>
      <c r="AF56" s="88"/>
      <c r="AG56" s="88">
        <f t="shared" si="6"/>
        <v>9678.07</v>
      </c>
      <c r="AH56" s="88">
        <v>227</v>
      </c>
      <c r="AI56" s="88">
        <v>191</v>
      </c>
      <c r="AJ56" s="88">
        <f t="shared" si="4"/>
        <v>418</v>
      </c>
      <c r="AK56" s="105"/>
      <c r="AL56" s="97">
        <v>1130</v>
      </c>
      <c r="AM56" s="97">
        <v>48</v>
      </c>
      <c r="AN56" s="97">
        <f t="shared" si="5"/>
        <v>1178</v>
      </c>
      <c r="AO56" s="102">
        <v>596.21</v>
      </c>
      <c r="AP56" s="102">
        <v>103.45</v>
      </c>
      <c r="AQ56" s="103">
        <v>0</v>
      </c>
      <c r="AR56" s="104">
        <v>15.27</v>
      </c>
      <c r="AS56" s="88"/>
      <c r="AT56" s="88"/>
      <c r="AU56" s="88"/>
      <c r="AV56" s="90"/>
    </row>
    <row r="57" spans="1:48" s="64" customFormat="1" ht="25.4" customHeight="1">
      <c r="A57" s="90">
        <v>2006</v>
      </c>
      <c r="B57" s="90" t="s">
        <v>8</v>
      </c>
      <c r="C57" s="88">
        <v>62</v>
      </c>
      <c r="D57" s="88">
        <v>0</v>
      </c>
      <c r="E57" s="88">
        <v>88</v>
      </c>
      <c r="F57" s="88">
        <v>249</v>
      </c>
      <c r="G57" s="88">
        <v>204</v>
      </c>
      <c r="H57" s="88">
        <v>75</v>
      </c>
      <c r="I57" s="88">
        <v>829</v>
      </c>
      <c r="J57" s="88">
        <v>94</v>
      </c>
      <c r="K57" s="88">
        <v>219</v>
      </c>
      <c r="L57" s="88">
        <v>157</v>
      </c>
      <c r="M57" s="88">
        <v>394</v>
      </c>
      <c r="N57" s="88">
        <v>120</v>
      </c>
      <c r="O57" s="90"/>
      <c r="P57" s="90">
        <v>13</v>
      </c>
      <c r="Q57" s="90">
        <v>0</v>
      </c>
      <c r="R57" s="90">
        <v>12</v>
      </c>
      <c r="S57" s="90">
        <v>2</v>
      </c>
      <c r="T57" s="90">
        <v>0</v>
      </c>
      <c r="U57" s="90">
        <v>0</v>
      </c>
      <c r="V57" s="90">
        <v>0</v>
      </c>
      <c r="W57" s="88">
        <v>72</v>
      </c>
      <c r="X57" s="88">
        <v>18</v>
      </c>
      <c r="Y57" s="88">
        <v>0</v>
      </c>
      <c r="Z57" s="88">
        <v>0</v>
      </c>
      <c r="AA57" s="88">
        <v>5</v>
      </c>
      <c r="AB57" s="88">
        <v>13</v>
      </c>
      <c r="AC57" s="88">
        <v>2244</v>
      </c>
      <c r="AD57" s="88">
        <v>0</v>
      </c>
      <c r="AE57" s="88">
        <v>9934</v>
      </c>
      <c r="AF57" s="88"/>
      <c r="AG57" s="88">
        <f t="shared" si="6"/>
        <v>14804</v>
      </c>
      <c r="AH57" s="88">
        <v>228</v>
      </c>
      <c r="AI57" s="88">
        <v>193</v>
      </c>
      <c r="AJ57" s="88">
        <f t="shared" si="4"/>
        <v>421</v>
      </c>
      <c r="AK57" s="105"/>
      <c r="AL57" s="97">
        <v>1130</v>
      </c>
      <c r="AM57" s="97">
        <v>48</v>
      </c>
      <c r="AN57" s="97">
        <f t="shared" si="5"/>
        <v>1178</v>
      </c>
      <c r="AO57" s="102">
        <v>370</v>
      </c>
      <c r="AP57" s="102">
        <v>301</v>
      </c>
      <c r="AQ57" s="103">
        <v>0</v>
      </c>
      <c r="AR57" s="104">
        <v>11249</v>
      </c>
      <c r="AS57" s="88"/>
      <c r="AT57" s="88"/>
      <c r="AU57" s="88"/>
      <c r="AV57" s="90"/>
    </row>
    <row r="58" spans="1:48" s="64" customFormat="1" ht="25.4" customHeight="1">
      <c r="A58" s="90">
        <v>2006</v>
      </c>
      <c r="B58" s="90" t="s">
        <v>19</v>
      </c>
      <c r="C58" s="88">
        <v>4</v>
      </c>
      <c r="D58" s="88">
        <v>0</v>
      </c>
      <c r="E58" s="88">
        <v>48.27</v>
      </c>
      <c r="F58" s="88">
        <v>240.31</v>
      </c>
      <c r="G58" s="88">
        <v>190</v>
      </c>
      <c r="H58" s="88">
        <v>20.11</v>
      </c>
      <c r="I58" s="88">
        <v>340.8</v>
      </c>
      <c r="J58" s="88">
        <v>38.04</v>
      </c>
      <c r="K58" s="88">
        <v>224.46</v>
      </c>
      <c r="L58" s="88">
        <v>464.8</v>
      </c>
      <c r="M58" s="88">
        <v>0</v>
      </c>
      <c r="N58" s="88">
        <v>0</v>
      </c>
      <c r="O58" s="90"/>
      <c r="P58" s="90">
        <v>0</v>
      </c>
      <c r="Q58" s="90">
        <v>0</v>
      </c>
      <c r="R58" s="90">
        <v>3.63</v>
      </c>
      <c r="S58" s="90">
        <v>0</v>
      </c>
      <c r="T58" s="90">
        <v>2.2599999999999998</v>
      </c>
      <c r="U58" s="90">
        <v>0</v>
      </c>
      <c r="V58" s="90">
        <v>0</v>
      </c>
      <c r="W58" s="88">
        <v>42.4</v>
      </c>
      <c r="X58" s="88">
        <v>37.54</v>
      </c>
      <c r="Y58" s="88">
        <v>0</v>
      </c>
      <c r="Z58" s="88">
        <v>0</v>
      </c>
      <c r="AA58" s="88">
        <v>10.96</v>
      </c>
      <c r="AB58" s="88">
        <v>3.57</v>
      </c>
      <c r="AC58" s="88">
        <v>0</v>
      </c>
      <c r="AD58" s="88">
        <v>0</v>
      </c>
      <c r="AE58" s="88">
        <v>2209.0300000000002</v>
      </c>
      <c r="AF58" s="88"/>
      <c r="AG58" s="88">
        <f t="shared" si="6"/>
        <v>3880.1800000000003</v>
      </c>
      <c r="AH58" s="88">
        <v>230</v>
      </c>
      <c r="AI58" s="88">
        <v>190</v>
      </c>
      <c r="AJ58" s="88">
        <f t="shared" si="4"/>
        <v>420</v>
      </c>
      <c r="AK58" s="105"/>
      <c r="AL58" s="97">
        <v>1130</v>
      </c>
      <c r="AM58" s="97">
        <v>48</v>
      </c>
      <c r="AN58" s="97">
        <f t="shared" si="5"/>
        <v>1178</v>
      </c>
      <c r="AO58" s="102">
        <v>321.64999999999998</v>
      </c>
      <c r="AP58" s="102">
        <v>206.96</v>
      </c>
      <c r="AQ58" s="103">
        <v>0</v>
      </c>
      <c r="AR58" s="104">
        <v>250.31</v>
      </c>
      <c r="AS58" s="88"/>
      <c r="AT58" s="88"/>
      <c r="AU58" s="88"/>
      <c r="AV58" s="90"/>
    </row>
    <row r="59" spans="1:48" s="64" customFormat="1" ht="25.4" customHeight="1">
      <c r="A59" s="90">
        <v>2006</v>
      </c>
      <c r="B59" s="90" t="s">
        <v>20</v>
      </c>
      <c r="C59" s="88">
        <v>6.23</v>
      </c>
      <c r="D59" s="88">
        <v>0</v>
      </c>
      <c r="E59" s="88">
        <v>60.31</v>
      </c>
      <c r="F59" s="88">
        <v>160.16</v>
      </c>
      <c r="G59" s="88">
        <v>167.08</v>
      </c>
      <c r="H59" s="88">
        <v>10.93</v>
      </c>
      <c r="I59" s="88">
        <v>763.62</v>
      </c>
      <c r="J59" s="88">
        <v>87.09</v>
      </c>
      <c r="K59" s="88">
        <v>191.92</v>
      </c>
      <c r="L59" s="88">
        <v>313.64999999999998</v>
      </c>
      <c r="M59" s="88">
        <v>0</v>
      </c>
      <c r="N59" s="88">
        <v>0</v>
      </c>
      <c r="O59" s="90"/>
      <c r="P59" s="90">
        <v>5.0999999999999996</v>
      </c>
      <c r="Q59" s="90">
        <v>0</v>
      </c>
      <c r="R59" s="90">
        <v>1.42</v>
      </c>
      <c r="S59" s="90">
        <v>6.73</v>
      </c>
      <c r="T59" s="90">
        <v>0</v>
      </c>
      <c r="U59" s="90">
        <v>0</v>
      </c>
      <c r="V59" s="90">
        <v>61.09</v>
      </c>
      <c r="W59" s="88">
        <v>80.459999999999994</v>
      </c>
      <c r="X59" s="88">
        <v>45.96</v>
      </c>
      <c r="Y59" s="88">
        <v>0</v>
      </c>
      <c r="Z59" s="88">
        <v>0</v>
      </c>
      <c r="AA59" s="88">
        <v>7.5</v>
      </c>
      <c r="AB59" s="88">
        <v>1.27</v>
      </c>
      <c r="AC59" s="88">
        <v>0</v>
      </c>
      <c r="AD59" s="88">
        <v>80.239999999999995</v>
      </c>
      <c r="AE59" s="88">
        <v>1889.66</v>
      </c>
      <c r="AF59" s="88"/>
      <c r="AG59" s="88">
        <f t="shared" si="6"/>
        <v>3940.42</v>
      </c>
      <c r="AH59" s="88">
        <v>36</v>
      </c>
      <c r="AI59" s="88">
        <v>190</v>
      </c>
      <c r="AJ59" s="88">
        <f t="shared" si="4"/>
        <v>226</v>
      </c>
      <c r="AK59" s="105"/>
      <c r="AL59" s="97">
        <v>1130</v>
      </c>
      <c r="AM59" s="97">
        <v>48</v>
      </c>
      <c r="AN59" s="97">
        <f t="shared" si="5"/>
        <v>1178</v>
      </c>
      <c r="AO59" s="102">
        <v>150</v>
      </c>
      <c r="AP59" s="102">
        <v>113</v>
      </c>
      <c r="AQ59" s="103">
        <v>6027</v>
      </c>
      <c r="AR59" s="104">
        <v>312</v>
      </c>
      <c r="AS59" s="88"/>
      <c r="AT59" s="88"/>
      <c r="AU59" s="88"/>
      <c r="AV59" s="90"/>
    </row>
    <row r="60" spans="1:48" ht="25.4" customHeight="1">
      <c r="A60" s="82">
        <v>2019</v>
      </c>
      <c r="B60" s="82" t="s">
        <v>19</v>
      </c>
      <c r="C60" s="85">
        <v>50.993533999999997</v>
      </c>
      <c r="D60" s="85">
        <v>31.03144</v>
      </c>
      <c r="E60" s="85">
        <v>758.55890499999998</v>
      </c>
      <c r="F60" s="85">
        <v>641.69987200000003</v>
      </c>
      <c r="G60" s="85">
        <v>755.77173100000005</v>
      </c>
      <c r="H60" s="85">
        <v>244.641322</v>
      </c>
      <c r="I60" s="85">
        <v>4003.3225699999998</v>
      </c>
      <c r="J60" s="85">
        <v>656.79444599999999</v>
      </c>
      <c r="K60" s="85">
        <v>0</v>
      </c>
      <c r="L60" s="85">
        <v>0</v>
      </c>
      <c r="M60" s="85">
        <v>838.41995399999996</v>
      </c>
      <c r="N60" s="85">
        <v>4136.7194509999999</v>
      </c>
      <c r="O60" s="83">
        <v>0</v>
      </c>
      <c r="P60" s="83">
        <v>152.93940599999999</v>
      </c>
      <c r="Q60" s="83">
        <v>76.644363999999996</v>
      </c>
      <c r="R60" s="83">
        <v>49.035260999999998</v>
      </c>
      <c r="S60" s="83">
        <v>37.048296000000001</v>
      </c>
      <c r="T60" s="83">
        <v>0</v>
      </c>
      <c r="U60" s="83">
        <v>0</v>
      </c>
      <c r="V60" s="83">
        <v>33.827272000000001</v>
      </c>
      <c r="W60" s="85">
        <v>202.83109099999999</v>
      </c>
      <c r="X60" s="85">
        <v>280.0598</v>
      </c>
      <c r="Y60" s="85">
        <v>0</v>
      </c>
      <c r="Z60" s="85">
        <v>-5.97</v>
      </c>
      <c r="AA60" s="85">
        <v>0</v>
      </c>
      <c r="AB60" s="85">
        <v>36.803885999999999</v>
      </c>
      <c r="AC60" s="85">
        <v>11518.405989000001</v>
      </c>
      <c r="AD60" s="85">
        <v>0</v>
      </c>
      <c r="AE60" s="85">
        <v>2820.9577389999999</v>
      </c>
      <c r="AF60" s="93"/>
      <c r="AG60" s="85">
        <f>SUM(C60:AF60)</f>
        <v>27320.536329000006</v>
      </c>
      <c r="AH60" s="93">
        <v>478</v>
      </c>
      <c r="AI60" s="93">
        <v>265</v>
      </c>
      <c r="AJ60" s="85">
        <f t="shared" si="4"/>
        <v>743</v>
      </c>
      <c r="AK60" s="96">
        <v>1008</v>
      </c>
      <c r="AL60" s="96">
        <v>1846.6</v>
      </c>
      <c r="AM60" s="96">
        <v>35.200000000000003</v>
      </c>
      <c r="AN60" s="94">
        <f t="shared" si="5"/>
        <v>2889.7999999999997</v>
      </c>
      <c r="AO60" s="88">
        <v>624.22</v>
      </c>
      <c r="AP60" s="88">
        <v>1484.52</v>
      </c>
      <c r="AQ60" s="88">
        <v>256963.9</v>
      </c>
      <c r="AR60" s="88">
        <v>3967.6</v>
      </c>
      <c r="AS60" s="85">
        <v>276851.07036876999</v>
      </c>
      <c r="AT60" s="85">
        <v>410808.54081587307</v>
      </c>
      <c r="AU60" s="85">
        <v>511518.51585881005</v>
      </c>
      <c r="AV60" s="86">
        <f>IFERROR(AU60/AS60,"")</f>
        <v>1.8476306238493474</v>
      </c>
    </row>
    <row r="61" spans="1:48" ht="25.4" customHeight="1">
      <c r="A61" s="82">
        <v>2019</v>
      </c>
      <c r="B61" s="82" t="s">
        <v>20</v>
      </c>
      <c r="C61" s="88">
        <v>39.926386999999998</v>
      </c>
      <c r="D61" s="88">
        <v>87.270622000000003</v>
      </c>
      <c r="E61" s="88">
        <v>652.97435800000005</v>
      </c>
      <c r="F61" s="88">
        <v>897.90807400000006</v>
      </c>
      <c r="G61" s="88">
        <v>679.00514499999997</v>
      </c>
      <c r="H61" s="88">
        <v>226.73962299999999</v>
      </c>
      <c r="I61" s="88">
        <v>4023.8208530000002</v>
      </c>
      <c r="J61" s="88">
        <v>670.03175299999998</v>
      </c>
      <c r="K61" s="98"/>
      <c r="L61" s="98"/>
      <c r="M61" s="88">
        <v>614.03342899999996</v>
      </c>
      <c r="N61" s="88">
        <v>1801.4857149999998</v>
      </c>
      <c r="O61" s="84">
        <v>91.501287000000005</v>
      </c>
      <c r="P61" s="84">
        <v>412.39066000000003</v>
      </c>
      <c r="Q61" s="84">
        <v>58.388559999999998</v>
      </c>
      <c r="R61" s="84">
        <v>35.841267000000002</v>
      </c>
      <c r="S61" s="84">
        <v>20.576430999999999</v>
      </c>
      <c r="T61" s="84"/>
      <c r="U61" s="87"/>
      <c r="V61" s="84">
        <v>12.033141000000001</v>
      </c>
      <c r="W61" s="88">
        <v>583.25358300000005</v>
      </c>
      <c r="X61" s="88">
        <v>211.00800000000001</v>
      </c>
      <c r="Y61" s="88">
        <v>0</v>
      </c>
      <c r="Z61" s="88">
        <v>25.175360000000001</v>
      </c>
      <c r="AA61" s="88">
        <v>0</v>
      </c>
      <c r="AB61" s="88">
        <v>27.000084000000001</v>
      </c>
      <c r="AC61" s="88">
        <v>11891.565705999999</v>
      </c>
      <c r="AD61" s="88"/>
      <c r="AE61" s="88">
        <v>1186.3666270000001</v>
      </c>
      <c r="AF61" s="98"/>
      <c r="AG61" s="85">
        <f>SUM(C61:AF61)</f>
        <v>24248.296664999998</v>
      </c>
      <c r="AH61" s="88">
        <v>473</v>
      </c>
      <c r="AI61" s="88">
        <v>258</v>
      </c>
      <c r="AJ61" s="85">
        <f t="shared" si="4"/>
        <v>731</v>
      </c>
      <c r="AK61" s="96">
        <v>1008</v>
      </c>
      <c r="AL61" s="96">
        <v>1845.6999999999998</v>
      </c>
      <c r="AM61" s="96">
        <v>35.200000000000003</v>
      </c>
      <c r="AN61" s="97">
        <f t="shared" si="5"/>
        <v>2888.8999999999996</v>
      </c>
      <c r="AO61" s="88">
        <v>960.12</v>
      </c>
      <c r="AP61" s="88">
        <v>1916.47</v>
      </c>
      <c r="AQ61" s="88">
        <v>173755.61</v>
      </c>
      <c r="AR61" s="88">
        <v>18219.419999999998</v>
      </c>
      <c r="AS61" s="88">
        <v>294910.09370421997</v>
      </c>
      <c r="AT61" s="85">
        <v>509608.9138844799</v>
      </c>
      <c r="AU61" s="85">
        <v>408448.73594315001</v>
      </c>
      <c r="AV61" s="86">
        <f>IFERROR(AU61/AS61,"")</f>
        <v>1.384994086885353</v>
      </c>
    </row>
    <row r="62" spans="1:48">
      <c r="A62" s="337">
        <v>2021</v>
      </c>
      <c r="B62" s="337" t="s">
        <v>20</v>
      </c>
      <c r="C62" s="338">
        <v>39.964019999999998</v>
      </c>
      <c r="D62" s="338">
        <v>17.69801</v>
      </c>
      <c r="E62" s="338">
        <v>581.258644</v>
      </c>
      <c r="F62" s="338">
        <v>745.53947200000005</v>
      </c>
      <c r="G62" s="338">
        <v>1005.490753</v>
      </c>
      <c r="H62" s="338">
        <v>212.035257</v>
      </c>
      <c r="I62" s="338">
        <v>4452.7001389999996</v>
      </c>
      <c r="J62" s="338">
        <v>745.767831</v>
      </c>
      <c r="K62" s="338">
        <v>0</v>
      </c>
      <c r="L62" s="338">
        <v>0</v>
      </c>
      <c r="M62" s="338">
        <v>23.022168000000001</v>
      </c>
      <c r="N62" s="338">
        <v>3688.1426760000008</v>
      </c>
      <c r="O62" s="339">
        <v>89.816918999999999</v>
      </c>
      <c r="P62" s="339">
        <v>311.07994500000001</v>
      </c>
      <c r="Q62" s="339">
        <v>123.058466</v>
      </c>
      <c r="R62" s="339">
        <v>43.810237000000001</v>
      </c>
      <c r="S62" s="339">
        <v>70.873023000000003</v>
      </c>
      <c r="T62" s="339">
        <v>0</v>
      </c>
      <c r="U62" s="339">
        <v>0</v>
      </c>
      <c r="V62" s="339">
        <v>27.363547000000001</v>
      </c>
      <c r="W62" s="338">
        <v>613.48009233000005</v>
      </c>
      <c r="X62" s="338">
        <v>247.13900000000001</v>
      </c>
      <c r="Y62" s="338">
        <v>0</v>
      </c>
      <c r="Z62" s="338">
        <v>26</v>
      </c>
      <c r="AA62" s="338">
        <v>0</v>
      </c>
      <c r="AB62" s="338">
        <v>39.816007999999997</v>
      </c>
      <c r="AC62" s="338">
        <v>0</v>
      </c>
      <c r="AD62" s="338">
        <v>0</v>
      </c>
      <c r="AE62" s="338">
        <v>2778.7892729999999</v>
      </c>
      <c r="AF62" s="336">
        <v>13056.776036010002</v>
      </c>
      <c r="AG62" s="338">
        <v>28939.621516340005</v>
      </c>
      <c r="AH62" s="336">
        <v>481</v>
      </c>
      <c r="AI62" s="336">
        <v>316</v>
      </c>
      <c r="AJ62" s="338">
        <v>797</v>
      </c>
      <c r="AK62" s="340">
        <v>1008</v>
      </c>
      <c r="AL62" s="340">
        <v>2057.3000000000002</v>
      </c>
      <c r="AM62" s="340">
        <v>35.200000000000003</v>
      </c>
      <c r="AN62" s="341">
        <v>3100.5</v>
      </c>
      <c r="AO62" s="342">
        <v>638.36</v>
      </c>
      <c r="AP62" s="342">
        <v>1355.92</v>
      </c>
      <c r="AQ62" s="342">
        <v>137694.5</v>
      </c>
      <c r="AR62" s="342">
        <v>19862.95</v>
      </c>
      <c r="AS62" s="338">
        <v>224858.71188477008</v>
      </c>
      <c r="AT62" s="338">
        <v>890494.13198566274</v>
      </c>
      <c r="AU62" s="80">
        <v>556049.65556723997</v>
      </c>
      <c r="AV62" s="257">
        <f t="shared" ref="AV62:AV65" si="7">AU62/AS62</f>
        <v>2.472884643456422</v>
      </c>
    </row>
    <row r="63" spans="1:48" ht="25.4" customHeight="1">
      <c r="A63" s="82">
        <v>2021</v>
      </c>
      <c r="B63" s="82" t="s">
        <v>19</v>
      </c>
      <c r="C63" s="88">
        <v>39.967219</v>
      </c>
      <c r="D63" s="88">
        <v>9.9132580000000008</v>
      </c>
      <c r="E63" s="88">
        <v>614.73549400000002</v>
      </c>
      <c r="F63" s="88">
        <v>830.80251899999996</v>
      </c>
      <c r="G63" s="88">
        <v>1411.3916770000001</v>
      </c>
      <c r="H63" s="88">
        <v>413.23555699999997</v>
      </c>
      <c r="I63" s="88">
        <v>4538.2664560000003</v>
      </c>
      <c r="J63" s="88">
        <v>662.41650700000002</v>
      </c>
      <c r="K63" s="98">
        <v>0</v>
      </c>
      <c r="L63" s="98">
        <v>0</v>
      </c>
      <c r="M63" s="88">
        <v>146.58752100000001</v>
      </c>
      <c r="N63" s="88">
        <v>3148.6760159999999</v>
      </c>
      <c r="O63" s="84">
        <v>59.886349000000003</v>
      </c>
      <c r="P63" s="84">
        <v>201.085463</v>
      </c>
      <c r="Q63" s="84">
        <v>138.243933</v>
      </c>
      <c r="R63" s="84">
        <v>33.074362999999998</v>
      </c>
      <c r="S63" s="84">
        <v>234.103972</v>
      </c>
      <c r="T63" s="84">
        <v>0</v>
      </c>
      <c r="U63" s="87">
        <v>0</v>
      </c>
      <c r="V63" s="84">
        <v>26.867222000000002</v>
      </c>
      <c r="W63" s="88">
        <v>620.73096199999998</v>
      </c>
      <c r="X63" s="88">
        <v>241.15700000000001</v>
      </c>
      <c r="Y63" s="88">
        <v>0</v>
      </c>
      <c r="Z63" s="88">
        <v>-26.000762999999999</v>
      </c>
      <c r="AA63" s="88">
        <v>0</v>
      </c>
      <c r="AB63" s="88">
        <v>30.822199999999999</v>
      </c>
      <c r="AC63" s="88">
        <v>0</v>
      </c>
      <c r="AD63" s="88">
        <v>0</v>
      </c>
      <c r="AE63" s="88">
        <v>2845.7835716600002</v>
      </c>
      <c r="AF63" s="98">
        <v>13205.973561000001</v>
      </c>
      <c r="AG63" s="85">
        <v>29427.720057660001</v>
      </c>
      <c r="AH63" s="88">
        <v>507</v>
      </c>
      <c r="AI63" s="88">
        <v>313</v>
      </c>
      <c r="AJ63" s="85">
        <v>820</v>
      </c>
      <c r="AK63" s="96">
        <v>1008</v>
      </c>
      <c r="AL63" s="96">
        <v>2057.3000000000002</v>
      </c>
      <c r="AM63" s="96">
        <v>35.200000000000003</v>
      </c>
      <c r="AN63" s="97">
        <v>3100.5</v>
      </c>
      <c r="AO63" s="88">
        <v>689.02</v>
      </c>
      <c r="AP63" s="88">
        <v>530.83000000000004</v>
      </c>
      <c r="AQ63" s="88">
        <v>229846.61</v>
      </c>
      <c r="AR63" s="88">
        <v>52813.32</v>
      </c>
      <c r="AS63" s="88">
        <v>266765.43084577005</v>
      </c>
      <c r="AT63" s="85">
        <v>924676.99513553735</v>
      </c>
      <c r="AU63" s="85">
        <v>597440.09353809</v>
      </c>
      <c r="AV63" s="86">
        <f t="shared" si="7"/>
        <v>2.2395708905907634</v>
      </c>
    </row>
    <row r="64" spans="1:48" ht="25.4" customHeight="1">
      <c r="A64" s="82">
        <v>2021</v>
      </c>
      <c r="B64" s="82" t="s">
        <v>8</v>
      </c>
      <c r="C64" s="88">
        <v>34.575961</v>
      </c>
      <c r="D64" s="88">
        <v>451.09056800000002</v>
      </c>
      <c r="E64" s="88">
        <v>442.90662800000001</v>
      </c>
      <c r="F64" s="88">
        <v>958.75599299999999</v>
      </c>
      <c r="G64" s="88">
        <v>930.11777800000004</v>
      </c>
      <c r="H64" s="88">
        <v>365.99294400000002</v>
      </c>
      <c r="I64" s="88">
        <v>5053.6216469999999</v>
      </c>
      <c r="J64" s="88">
        <v>836.61469599999998</v>
      </c>
      <c r="K64" s="98">
        <v>0</v>
      </c>
      <c r="L64" s="98">
        <v>0</v>
      </c>
      <c r="M64" s="88">
        <v>18.783591999999999</v>
      </c>
      <c r="N64" s="88">
        <v>3947.2028119999995</v>
      </c>
      <c r="O64" s="84">
        <v>59.886349000000003</v>
      </c>
      <c r="P64" s="84">
        <v>217.77952400000001</v>
      </c>
      <c r="Q64" s="84">
        <v>67.813740999999993</v>
      </c>
      <c r="R64" s="84">
        <v>39.361615999999998</v>
      </c>
      <c r="S64" s="84">
        <v>64.829785000000001</v>
      </c>
      <c r="T64" s="84">
        <v>0</v>
      </c>
      <c r="U64" s="87">
        <v>0</v>
      </c>
      <c r="V64" s="84">
        <v>11.148094</v>
      </c>
      <c r="W64" s="88">
        <v>618.40475000000004</v>
      </c>
      <c r="X64" s="88">
        <v>194.76400000000001</v>
      </c>
      <c r="Y64" s="88">
        <v>0</v>
      </c>
      <c r="Z64" s="88">
        <v>0</v>
      </c>
      <c r="AA64" s="88">
        <v>0</v>
      </c>
      <c r="AB64" s="88">
        <v>25.124749000000001</v>
      </c>
      <c r="AC64" s="88">
        <v>0</v>
      </c>
      <c r="AD64" s="88">
        <v>0</v>
      </c>
      <c r="AE64" s="88">
        <v>2317.3124440000001</v>
      </c>
      <c r="AF64" s="98">
        <v>13306.337528</v>
      </c>
      <c r="AG64" s="85">
        <v>29962.425199000001</v>
      </c>
      <c r="AH64" s="88">
        <v>515</v>
      </c>
      <c r="AI64" s="88">
        <v>332</v>
      </c>
      <c r="AJ64" s="85">
        <v>847</v>
      </c>
      <c r="AK64" s="96">
        <v>1008</v>
      </c>
      <c r="AL64" s="96">
        <v>2387.7000000000003</v>
      </c>
      <c r="AM64" s="96">
        <v>35.200000000000003</v>
      </c>
      <c r="AN64" s="97">
        <v>3430.9</v>
      </c>
      <c r="AO64" s="88">
        <v>521.34</v>
      </c>
      <c r="AP64" s="88">
        <v>670.91</v>
      </c>
      <c r="AQ64" s="88">
        <v>176797.21</v>
      </c>
      <c r="AR64" s="88">
        <v>137851.03</v>
      </c>
      <c r="AS64" s="88">
        <v>275605.68151376996</v>
      </c>
      <c r="AT64" s="85">
        <v>806543.75303599983</v>
      </c>
      <c r="AU64" s="85">
        <v>595667.61779509007</v>
      </c>
      <c r="AV64" s="86">
        <f t="shared" si="7"/>
        <v>2.1613038400492082</v>
      </c>
    </row>
    <row r="65" spans="1:48" ht="25.4" customHeight="1">
      <c r="A65" s="82">
        <v>2021</v>
      </c>
      <c r="B65" s="82" t="s">
        <v>21</v>
      </c>
      <c r="C65" s="88">
        <v>186.56878599999999</v>
      </c>
      <c r="D65" s="88">
        <v>13.668060000000001</v>
      </c>
      <c r="E65" s="88">
        <v>518.39653899999996</v>
      </c>
      <c r="F65" s="88">
        <v>853.19132400000001</v>
      </c>
      <c r="G65" s="88">
        <v>1330.5931230000001</v>
      </c>
      <c r="H65" s="88">
        <v>630.09458700000005</v>
      </c>
      <c r="I65" s="88">
        <v>5084.3017499999996</v>
      </c>
      <c r="J65" s="88">
        <v>876.83149400000002</v>
      </c>
      <c r="K65" s="98">
        <v>0</v>
      </c>
      <c r="L65" s="98">
        <v>0</v>
      </c>
      <c r="M65" s="88">
        <v>762.26308400000005</v>
      </c>
      <c r="N65" s="88">
        <v>3996.6728549999998</v>
      </c>
      <c r="O65" s="84">
        <v>26.168631000000001</v>
      </c>
      <c r="P65" s="84">
        <v>200.0429</v>
      </c>
      <c r="Q65" s="84">
        <v>37.417513</v>
      </c>
      <c r="R65" s="84">
        <v>47.442591</v>
      </c>
      <c r="S65" s="84">
        <v>56.246195</v>
      </c>
      <c r="T65" s="84">
        <v>0</v>
      </c>
      <c r="U65" s="87">
        <v>0</v>
      </c>
      <c r="V65" s="84">
        <v>28.940342000000001</v>
      </c>
      <c r="W65" s="88">
        <v>666.92144800000005</v>
      </c>
      <c r="X65" s="88">
        <v>221.45</v>
      </c>
      <c r="Y65" s="88">
        <v>0</v>
      </c>
      <c r="Z65" s="88">
        <v>0</v>
      </c>
      <c r="AA65" s="88">
        <v>0</v>
      </c>
      <c r="AB65" s="88">
        <v>46.413747000000001</v>
      </c>
      <c r="AC65" s="88">
        <v>0</v>
      </c>
      <c r="AD65" s="88">
        <v>0</v>
      </c>
      <c r="AE65" s="88">
        <v>2732.322807</v>
      </c>
      <c r="AF65" s="98">
        <v>14011.614024</v>
      </c>
      <c r="AG65" s="85">
        <v>32327.561800000003</v>
      </c>
      <c r="AH65" s="88">
        <v>514</v>
      </c>
      <c r="AI65" s="88">
        <v>331</v>
      </c>
      <c r="AJ65" s="85">
        <v>845</v>
      </c>
      <c r="AK65" s="96">
        <v>1008</v>
      </c>
      <c r="AL65" s="96">
        <v>2387.7000000000003</v>
      </c>
      <c r="AM65" s="96">
        <v>35.200000000000003</v>
      </c>
      <c r="AN65" s="97">
        <v>3430.9</v>
      </c>
      <c r="AO65" s="88">
        <v>476.17</v>
      </c>
      <c r="AP65" s="88">
        <v>431.96</v>
      </c>
      <c r="AQ65" s="88">
        <v>212163.8</v>
      </c>
      <c r="AR65" s="88">
        <v>125582.8</v>
      </c>
      <c r="AS65" s="88">
        <v>225353.798626779</v>
      </c>
      <c r="AT65" s="85">
        <v>856099.14298446837</v>
      </c>
      <c r="AU65" s="85">
        <v>626030.78539637011</v>
      </c>
      <c r="AV65" s="86">
        <f t="shared" si="7"/>
        <v>2.7779908269182303</v>
      </c>
    </row>
    <row r="66" spans="1:48" ht="25.4" customHeight="1">
      <c r="A66" s="82">
        <v>2022</v>
      </c>
      <c r="B66" s="82" t="s">
        <v>20</v>
      </c>
      <c r="C66" s="88">
        <v>85.065646000000001</v>
      </c>
      <c r="D66" s="88">
        <v>148.334619</v>
      </c>
      <c r="E66" s="88">
        <v>670.03355399999998</v>
      </c>
      <c r="F66" s="88">
        <v>812.18235400000003</v>
      </c>
      <c r="G66" s="88">
        <v>783.56686100000002</v>
      </c>
      <c r="H66" s="88">
        <v>390.411631</v>
      </c>
      <c r="I66" s="88">
        <v>5002.6150945599993</v>
      </c>
      <c r="J66" s="88">
        <v>763.63265697499992</v>
      </c>
      <c r="K66" s="98">
        <v>0</v>
      </c>
      <c r="L66" s="98">
        <v>0</v>
      </c>
      <c r="M66" s="88">
        <v>402.389297</v>
      </c>
      <c r="N66" s="88">
        <v>3251.1222918099979</v>
      </c>
      <c r="O66" s="84">
        <v>217.641076</v>
      </c>
      <c r="P66" s="84">
        <v>57.265455000000003</v>
      </c>
      <c r="Q66" s="84">
        <v>56.564143000000001</v>
      </c>
      <c r="R66" s="84">
        <v>36.208115999999997</v>
      </c>
      <c r="S66" s="84">
        <v>97.214444999999998</v>
      </c>
      <c r="T66" s="84">
        <v>0</v>
      </c>
      <c r="U66" s="87">
        <v>0</v>
      </c>
      <c r="V66" s="84">
        <v>1.0953250000000001</v>
      </c>
      <c r="W66" s="88">
        <v>690.86475299999995</v>
      </c>
      <c r="X66" s="88">
        <v>176.89500000000001</v>
      </c>
      <c r="Y66" s="88">
        <v>0</v>
      </c>
      <c r="Z66" s="88">
        <v>0</v>
      </c>
      <c r="AA66" s="88">
        <v>0</v>
      </c>
      <c r="AB66" s="88">
        <v>22.6447</v>
      </c>
      <c r="AC66" s="88">
        <v>0</v>
      </c>
      <c r="AD66" s="88">
        <v>0</v>
      </c>
      <c r="AE66" s="88">
        <v>1624.4309810000002</v>
      </c>
      <c r="AF66" s="98">
        <v>13446.973161</v>
      </c>
      <c r="AG66" s="85">
        <v>28737.151160344998</v>
      </c>
      <c r="AH66" s="88">
        <v>508</v>
      </c>
      <c r="AI66" s="88">
        <v>329</v>
      </c>
      <c r="AJ66" s="85">
        <v>837</v>
      </c>
      <c r="AK66" s="96">
        <v>1002</v>
      </c>
      <c r="AL66" s="96">
        <v>2348.36</v>
      </c>
      <c r="AM66" s="96">
        <v>35.200000000000003</v>
      </c>
      <c r="AN66" s="97">
        <v>3385.56</v>
      </c>
      <c r="AO66" s="88">
        <v>0.05</v>
      </c>
      <c r="AP66" s="88">
        <v>570.89</v>
      </c>
      <c r="AQ66" s="88">
        <v>147052.62</v>
      </c>
      <c r="AR66" s="88">
        <v>5205.2</v>
      </c>
      <c r="AS66" s="88">
        <v>213512.48863130738</v>
      </c>
      <c r="AT66" s="85">
        <v>865078.63057354558</v>
      </c>
      <c r="AU66" s="85">
        <v>678819.42801037012</v>
      </c>
      <c r="AV66" s="86">
        <f t="shared" ref="AV66:AV67" si="8">AU66/AS66</f>
        <v>3.1792961262446484</v>
      </c>
    </row>
    <row r="67" spans="1:48" ht="25.4" customHeight="1">
      <c r="A67" s="82">
        <v>2022</v>
      </c>
      <c r="B67" s="82" t="s">
        <v>19</v>
      </c>
      <c r="C67" s="88">
        <v>74.881950000000003</v>
      </c>
      <c r="D67" s="88">
        <v>35.565874999999998</v>
      </c>
      <c r="E67" s="88">
        <v>1217.2664279999999</v>
      </c>
      <c r="F67" s="88">
        <v>1077.4037169999999</v>
      </c>
      <c r="G67" s="88">
        <v>800.92456200000004</v>
      </c>
      <c r="H67" s="88">
        <v>410.945221</v>
      </c>
      <c r="I67" s="88">
        <v>4899.2428655599997</v>
      </c>
      <c r="J67" s="88">
        <v>557.51960369000051</v>
      </c>
      <c r="K67" s="98">
        <v>0</v>
      </c>
      <c r="L67" s="98">
        <v>0</v>
      </c>
      <c r="M67" s="88">
        <v>794.22499800000003</v>
      </c>
      <c r="N67" s="88">
        <v>3241.8988464600011</v>
      </c>
      <c r="O67" s="84">
        <v>176.926625</v>
      </c>
      <c r="P67" s="84">
        <v>256.49857900000001</v>
      </c>
      <c r="Q67" s="84">
        <v>167.702562</v>
      </c>
      <c r="R67" s="84">
        <v>59.754331999999998</v>
      </c>
      <c r="S67" s="84">
        <v>25.620709999999999</v>
      </c>
      <c r="T67" s="84">
        <v>0</v>
      </c>
      <c r="U67" s="87">
        <v>0</v>
      </c>
      <c r="V67" s="84">
        <v>27.770344999999999</v>
      </c>
      <c r="W67" s="88">
        <v>692.563492</v>
      </c>
      <c r="X67" s="88">
        <v>276.188332</v>
      </c>
      <c r="Y67" s="88">
        <v>0</v>
      </c>
      <c r="Z67" s="88">
        <v>0</v>
      </c>
      <c r="AA67" s="88">
        <v>69.114794000000003</v>
      </c>
      <c r="AB67" s="88">
        <v>25.236599999999999</v>
      </c>
      <c r="AC67" s="88">
        <v>0</v>
      </c>
      <c r="AD67" s="88"/>
      <c r="AE67" s="88">
        <v>3253.7753690000004</v>
      </c>
      <c r="AF67" s="98">
        <v>9774.8323660000005</v>
      </c>
      <c r="AG67" s="85">
        <f>SUM(C67:AF67)</f>
        <v>27915.858172709995</v>
      </c>
      <c r="AH67" s="88">
        <v>502</v>
      </c>
      <c r="AI67" s="88">
        <v>328</v>
      </c>
      <c r="AJ67" s="85">
        <v>830</v>
      </c>
      <c r="AK67" s="96">
        <v>1002</v>
      </c>
      <c r="AL67" s="96">
        <v>2348.36</v>
      </c>
      <c r="AM67" s="96">
        <v>35.200000000000003</v>
      </c>
      <c r="AN67" s="97">
        <v>3385.56</v>
      </c>
      <c r="AO67" s="88">
        <v>2.96</v>
      </c>
      <c r="AP67" s="88">
        <v>738.15</v>
      </c>
      <c r="AQ67" s="88">
        <v>166841.89000000001</v>
      </c>
      <c r="AR67" s="88">
        <v>107975.5</v>
      </c>
      <c r="AS67" s="88">
        <v>207054.01381273021</v>
      </c>
      <c r="AT67" s="85">
        <v>843905.53748353431</v>
      </c>
      <c r="AU67" s="85">
        <v>685280.59411437006</v>
      </c>
      <c r="AV67" s="86">
        <f t="shared" si="8"/>
        <v>3.309670657890126</v>
      </c>
    </row>
  </sheetData>
  <pageMargins left="0.7" right="0.7" top="0.75" bottom="0.75" header="0.3" footer="0.3"/>
  <pageSetup orientation="portrait" horizontalDpi="4294967295" verticalDpi="4294967295" r:id="rId1"/>
  <headerFooter>
    <oddFooter>&amp;C&amp;K008004&amp;10&amp;"Calibri"Official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1"/>
  <dimension ref="A1:I331"/>
  <sheetViews>
    <sheetView workbookViewId="0">
      <pane xSplit="2" ySplit="1" topLeftCell="C319" activePane="bottomRight" state="frozen"/>
      <selection pane="topRight" activeCell="C1" sqref="C1"/>
      <selection pane="bottomLeft" activeCell="A2" sqref="A2"/>
      <selection pane="bottomRight" activeCell="I322" sqref="I322"/>
    </sheetView>
  </sheetViews>
  <sheetFormatPr defaultRowHeight="14.5"/>
  <cols>
    <col min="3" max="3" width="17" customWidth="1"/>
    <col min="4" max="6" width="18.453125" bestFit="1" customWidth="1"/>
    <col min="8" max="8" width="9.1796875" bestFit="1" customWidth="1"/>
    <col min="9" max="9" width="10.54296875" bestFit="1" customWidth="1"/>
    <col min="11" max="11" width="15.453125" customWidth="1"/>
    <col min="12" max="13" width="15.1796875" customWidth="1"/>
  </cols>
  <sheetData>
    <row r="1" spans="1:6">
      <c r="A1" s="65" t="s">
        <v>167</v>
      </c>
      <c r="B1" s="65" t="s">
        <v>48</v>
      </c>
      <c r="C1" s="65" t="s">
        <v>24</v>
      </c>
      <c r="D1" s="66" t="s">
        <v>211</v>
      </c>
      <c r="E1" s="66" t="s">
        <v>212</v>
      </c>
      <c r="F1" s="66" t="s">
        <v>213</v>
      </c>
    </row>
    <row r="2" spans="1:6">
      <c r="A2" s="69">
        <v>2019</v>
      </c>
      <c r="B2" s="69" t="s">
        <v>21</v>
      </c>
      <c r="C2" s="65" t="s">
        <v>214</v>
      </c>
      <c r="D2" s="71">
        <v>270437.47110000002</v>
      </c>
      <c r="E2" s="71">
        <v>523820.56784000003</v>
      </c>
      <c r="F2" s="71">
        <v>208964.74289999998</v>
      </c>
    </row>
    <row r="3" spans="1:6">
      <c r="A3" s="69">
        <v>2019</v>
      </c>
      <c r="B3" s="69" t="s">
        <v>21</v>
      </c>
      <c r="C3" s="65" t="s">
        <v>143</v>
      </c>
      <c r="D3" s="71">
        <v>25420.35</v>
      </c>
      <c r="E3" s="71">
        <v>15393.924999999999</v>
      </c>
      <c r="F3" s="71">
        <v>3224.59</v>
      </c>
    </row>
    <row r="4" spans="1:6">
      <c r="A4" s="69">
        <v>2019</v>
      </c>
      <c r="B4" s="69" t="s">
        <v>21</v>
      </c>
      <c r="C4" s="65" t="s">
        <v>16</v>
      </c>
      <c r="D4" s="71">
        <v>6252.3487565179621</v>
      </c>
      <c r="E4" s="71">
        <v>8715.8430835472682</v>
      </c>
      <c r="F4" s="71">
        <v>4179.8081599347679</v>
      </c>
    </row>
    <row r="5" spans="1:6">
      <c r="A5" s="69">
        <v>2019</v>
      </c>
      <c r="B5" s="69" t="s">
        <v>21</v>
      </c>
      <c r="C5" s="65" t="s">
        <v>44</v>
      </c>
      <c r="D5" s="71">
        <v>817.59223973127553</v>
      </c>
      <c r="E5" s="71">
        <v>1128.3204914686382</v>
      </c>
      <c r="F5" s="71">
        <v>541.62946880008633</v>
      </c>
    </row>
    <row r="6" spans="1:6">
      <c r="A6" s="69">
        <v>2019</v>
      </c>
      <c r="B6" s="69" t="s">
        <v>21</v>
      </c>
      <c r="C6" s="65" t="s">
        <v>179</v>
      </c>
      <c r="D6" s="71">
        <v>207.61600000000001</v>
      </c>
      <c r="E6" s="71">
        <v>332.64699999999999</v>
      </c>
      <c r="F6" s="71">
        <v>96.637</v>
      </c>
    </row>
    <row r="7" spans="1:6">
      <c r="A7" s="69">
        <v>2019</v>
      </c>
      <c r="B7" s="69" t="s">
        <v>8</v>
      </c>
      <c r="C7" s="65" t="s">
        <v>214</v>
      </c>
      <c r="D7" s="71">
        <v>261021.954</v>
      </c>
      <c r="E7" s="71">
        <v>522921.18900000001</v>
      </c>
      <c r="F7" s="71">
        <v>214576.86799999999</v>
      </c>
    </row>
    <row r="8" spans="1:6">
      <c r="A8" s="69">
        <v>2019</v>
      </c>
      <c r="B8" s="69" t="s">
        <v>8</v>
      </c>
      <c r="C8" s="65" t="s">
        <v>143</v>
      </c>
      <c r="D8" s="71">
        <v>23503.65</v>
      </c>
      <c r="E8" s="71">
        <v>24913.325000000001</v>
      </c>
      <c r="F8" s="71">
        <v>3178.95</v>
      </c>
    </row>
    <row r="9" spans="1:6">
      <c r="A9" s="69">
        <v>2019</v>
      </c>
      <c r="B9" s="69" t="s">
        <v>8</v>
      </c>
      <c r="C9" s="65" t="s">
        <v>16</v>
      </c>
      <c r="D9" s="71">
        <v>6793.8029931621732</v>
      </c>
      <c r="E9" s="71">
        <v>10435.054186556574</v>
      </c>
      <c r="F9" s="71">
        <v>4758.6981034705204</v>
      </c>
    </row>
    <row r="10" spans="1:6">
      <c r="A10" s="69">
        <v>2019</v>
      </c>
      <c r="B10" s="69" t="s">
        <v>8</v>
      </c>
      <c r="C10" s="65" t="s">
        <v>44</v>
      </c>
      <c r="D10" s="71">
        <v>465.28829300047607</v>
      </c>
      <c r="E10" s="71">
        <v>621.82811840133297</v>
      </c>
      <c r="F10" s="71">
        <v>321.67228859819096</v>
      </c>
    </row>
    <row r="11" spans="1:6">
      <c r="A11" s="69">
        <v>2019</v>
      </c>
      <c r="B11" s="69" t="s">
        <v>8</v>
      </c>
      <c r="C11" s="65" t="s">
        <v>179</v>
      </c>
      <c r="D11" s="71">
        <v>200.762</v>
      </c>
      <c r="E11" s="71">
        <v>316.42500000000001</v>
      </c>
      <c r="F11" s="71">
        <v>102.501</v>
      </c>
    </row>
    <row r="12" spans="1:6">
      <c r="A12" s="65">
        <v>2018</v>
      </c>
      <c r="B12" s="65" t="s">
        <v>21</v>
      </c>
      <c r="C12" s="65" t="s">
        <v>143</v>
      </c>
      <c r="D12" s="68">
        <v>14033.135</v>
      </c>
      <c r="E12" s="68">
        <v>9565.0499999999993</v>
      </c>
      <c r="F12" s="68">
        <v>4043.2249999999999</v>
      </c>
    </row>
    <row r="13" spans="1:6">
      <c r="A13" s="69">
        <v>2018</v>
      </c>
      <c r="B13" s="69" t="s">
        <v>21</v>
      </c>
      <c r="C13" s="65" t="s">
        <v>16</v>
      </c>
      <c r="D13" s="68">
        <v>7449.9427575891505</v>
      </c>
      <c r="E13" s="68">
        <v>11301.472335709886</v>
      </c>
      <c r="F13" s="68">
        <v>5128.5849067009622</v>
      </c>
    </row>
    <row r="14" spans="1:6">
      <c r="A14" s="65">
        <v>2018</v>
      </c>
      <c r="B14" s="65" t="s">
        <v>21</v>
      </c>
      <c r="C14" s="65" t="s">
        <v>44</v>
      </c>
      <c r="D14" s="68">
        <v>698.25097307747365</v>
      </c>
      <c r="E14" s="68">
        <v>955.77715881733343</v>
      </c>
      <c r="F14" s="68">
        <v>504.97906810519288</v>
      </c>
    </row>
    <row r="15" spans="1:6">
      <c r="A15" s="69">
        <v>2018</v>
      </c>
      <c r="B15" s="69" t="s">
        <v>21</v>
      </c>
      <c r="C15" s="65" t="s">
        <v>179</v>
      </c>
      <c r="D15" s="68">
        <v>204.071</v>
      </c>
      <c r="E15" s="68">
        <v>314.33199999999999</v>
      </c>
      <c r="F15" s="68">
        <v>111.224</v>
      </c>
    </row>
    <row r="16" spans="1:6">
      <c r="A16" s="65">
        <v>2018</v>
      </c>
      <c r="B16" s="65" t="s">
        <v>21</v>
      </c>
      <c r="C16" s="65" t="s">
        <v>214</v>
      </c>
      <c r="D16" s="68">
        <v>258098.90909999999</v>
      </c>
      <c r="E16" s="68">
        <v>495982.22160000005</v>
      </c>
      <c r="F16" s="68">
        <v>202658.91699999999</v>
      </c>
    </row>
    <row r="17" spans="1:6">
      <c r="A17" s="69">
        <v>2018</v>
      </c>
      <c r="B17" s="69" t="s">
        <v>8</v>
      </c>
      <c r="C17" s="65" t="s">
        <v>214</v>
      </c>
      <c r="D17" s="68">
        <v>250267.93381405136</v>
      </c>
      <c r="E17" s="68">
        <v>493327.47726561734</v>
      </c>
      <c r="F17" s="68">
        <v>201395.545788363</v>
      </c>
    </row>
    <row r="18" spans="1:6">
      <c r="A18" s="69">
        <v>2018</v>
      </c>
      <c r="B18" s="69" t="s">
        <v>19</v>
      </c>
      <c r="C18" s="65" t="s">
        <v>214</v>
      </c>
      <c r="D18" s="68">
        <v>241393.033</v>
      </c>
      <c r="E18" s="68">
        <v>469502.08899999998</v>
      </c>
      <c r="F18" s="68">
        <v>192981.913</v>
      </c>
    </row>
    <row r="19" spans="1:6">
      <c r="A19" s="69">
        <v>2018</v>
      </c>
      <c r="B19" s="69" t="s">
        <v>20</v>
      </c>
      <c r="C19" s="65" t="s">
        <v>214</v>
      </c>
      <c r="D19" s="68">
        <v>242066.25399999999</v>
      </c>
      <c r="E19" s="68">
        <v>456201.30699999997</v>
      </c>
      <c r="F19" s="68">
        <v>188366.663</v>
      </c>
    </row>
    <row r="20" spans="1:6">
      <c r="A20" s="69">
        <v>2017</v>
      </c>
      <c r="B20" s="69" t="s">
        <v>21</v>
      </c>
      <c r="C20" s="65" t="s">
        <v>214</v>
      </c>
      <c r="D20" s="68">
        <v>237408.44</v>
      </c>
      <c r="E20" s="68">
        <v>445763.19</v>
      </c>
      <c r="F20" s="68">
        <v>193588.89600000001</v>
      </c>
    </row>
    <row r="21" spans="1:6">
      <c r="A21" s="69">
        <v>2017</v>
      </c>
      <c r="B21" s="69" t="s">
        <v>8</v>
      </c>
      <c r="C21" s="65" t="s">
        <v>214</v>
      </c>
      <c r="D21" s="68">
        <v>235988.95499999999</v>
      </c>
      <c r="E21" s="68">
        <v>440495.09399999998</v>
      </c>
      <c r="F21" s="68">
        <v>186233.02499999999</v>
      </c>
    </row>
    <row r="22" spans="1:6">
      <c r="A22" s="69">
        <v>2017</v>
      </c>
      <c r="B22" s="69" t="s">
        <v>19</v>
      </c>
      <c r="C22" s="65" t="s">
        <v>214</v>
      </c>
      <c r="D22" s="68">
        <v>227121.0534</v>
      </c>
      <c r="E22" s="68">
        <v>417528.87039999996</v>
      </c>
      <c r="F22" s="68">
        <v>179669.4823</v>
      </c>
    </row>
    <row r="23" spans="1:6">
      <c r="A23" s="69">
        <v>2017</v>
      </c>
      <c r="B23" s="69" t="s">
        <v>20</v>
      </c>
      <c r="C23" s="65" t="s">
        <v>214</v>
      </c>
      <c r="D23" s="68">
        <v>231373.50080000001</v>
      </c>
      <c r="E23" s="68">
        <v>424261.29210000002</v>
      </c>
      <c r="F23" s="68">
        <v>179643.595</v>
      </c>
    </row>
    <row r="24" spans="1:6">
      <c r="A24" s="69">
        <v>2016</v>
      </c>
      <c r="B24" s="69" t="s">
        <v>21</v>
      </c>
      <c r="C24" s="65" t="s">
        <v>214</v>
      </c>
      <c r="D24" s="68">
        <v>230828.25003685142</v>
      </c>
      <c r="E24" s="68">
        <v>421082.55887006666</v>
      </c>
      <c r="F24" s="68">
        <v>175026.65573084602</v>
      </c>
    </row>
    <row r="25" spans="1:6">
      <c r="A25" s="69">
        <v>2016</v>
      </c>
      <c r="B25" s="69" t="s">
        <v>8</v>
      </c>
      <c r="C25" s="65" t="s">
        <v>214</v>
      </c>
      <c r="D25" s="68">
        <v>226340.46745999999</v>
      </c>
      <c r="E25" s="68">
        <v>420017.01496</v>
      </c>
      <c r="F25" s="68">
        <v>169977.46247</v>
      </c>
    </row>
    <row r="26" spans="1:6">
      <c r="A26" s="69">
        <v>2016</v>
      </c>
      <c r="B26" s="69" t="s">
        <v>19</v>
      </c>
      <c r="C26" s="65" t="s">
        <v>214</v>
      </c>
      <c r="D26" s="68">
        <v>229843.19999999998</v>
      </c>
      <c r="E26" s="68">
        <v>405491.84</v>
      </c>
      <c r="F26" s="68">
        <v>166909.56999999998</v>
      </c>
    </row>
    <row r="27" spans="1:6">
      <c r="A27" s="69">
        <v>2016</v>
      </c>
      <c r="B27" s="69" t="s">
        <v>20</v>
      </c>
      <c r="C27" s="65" t="s">
        <v>214</v>
      </c>
      <c r="D27" s="68">
        <v>222056</v>
      </c>
      <c r="E27" s="68">
        <v>402176</v>
      </c>
      <c r="F27" s="68">
        <v>165392</v>
      </c>
    </row>
    <row r="28" spans="1:6">
      <c r="A28" s="69">
        <v>2015</v>
      </c>
      <c r="B28" s="69" t="s">
        <v>21</v>
      </c>
      <c r="C28" s="65" t="s">
        <v>214</v>
      </c>
      <c r="D28" s="68">
        <v>219136.96999999997</v>
      </c>
      <c r="E28" s="68">
        <v>395167.21</v>
      </c>
      <c r="F28" s="68">
        <v>166038.76999999999</v>
      </c>
    </row>
    <row r="29" spans="1:6">
      <c r="A29" s="69">
        <v>2015</v>
      </c>
      <c r="B29" s="69" t="s">
        <v>8</v>
      </c>
      <c r="C29" s="65" t="s">
        <v>214</v>
      </c>
      <c r="D29" s="68">
        <v>221454.33600000001</v>
      </c>
      <c r="E29" s="68">
        <v>397815.53200000001</v>
      </c>
      <c r="F29" s="68">
        <v>167126.20700000002</v>
      </c>
    </row>
    <row r="30" spans="1:6">
      <c r="A30" s="69">
        <v>2015</v>
      </c>
      <c r="B30" s="69" t="s">
        <v>19</v>
      </c>
      <c r="C30" s="65" t="s">
        <v>214</v>
      </c>
      <c r="D30" s="68">
        <v>219882.67955999999</v>
      </c>
      <c r="E30" s="68">
        <v>382711.20600000001</v>
      </c>
      <c r="F30" s="68">
        <v>161739.11249999999</v>
      </c>
    </row>
    <row r="31" spans="1:6">
      <c r="A31" s="69">
        <v>2015</v>
      </c>
      <c r="B31" s="69" t="s">
        <v>20</v>
      </c>
      <c r="C31" s="65" t="s">
        <v>214</v>
      </c>
      <c r="D31" s="68">
        <v>224611.33395</v>
      </c>
      <c r="E31" s="68">
        <v>382190.38991199993</v>
      </c>
      <c r="F31" s="68">
        <v>159700.61444999999</v>
      </c>
    </row>
    <row r="32" spans="1:6">
      <c r="A32" s="69">
        <v>2014</v>
      </c>
      <c r="B32" s="69" t="s">
        <v>21</v>
      </c>
      <c r="C32" s="65" t="s">
        <v>214</v>
      </c>
      <c r="D32" s="68">
        <v>219530</v>
      </c>
      <c r="E32" s="68">
        <v>368451</v>
      </c>
      <c r="F32" s="68">
        <v>158556</v>
      </c>
    </row>
    <row r="33" spans="1:6">
      <c r="A33" s="69">
        <v>2014</v>
      </c>
      <c r="B33" s="69" t="s">
        <v>8</v>
      </c>
      <c r="C33" s="65" t="s">
        <v>214</v>
      </c>
      <c r="D33" s="68">
        <v>219197.33</v>
      </c>
      <c r="E33" s="68">
        <v>374661.34</v>
      </c>
      <c r="F33" s="68">
        <v>157444.99</v>
      </c>
    </row>
    <row r="34" spans="1:6">
      <c r="A34" s="69">
        <v>2014</v>
      </c>
      <c r="B34" s="69" t="s">
        <v>19</v>
      </c>
      <c r="C34" s="65" t="s">
        <v>214</v>
      </c>
      <c r="D34" s="68">
        <v>211984.04500000001</v>
      </c>
      <c r="E34" s="68">
        <v>360893.34299999999</v>
      </c>
      <c r="F34" s="68">
        <v>148037.75</v>
      </c>
    </row>
    <row r="35" spans="1:6">
      <c r="A35" s="69">
        <v>2014</v>
      </c>
      <c r="B35" s="69" t="s">
        <v>20</v>
      </c>
      <c r="C35" s="65" t="s">
        <v>214</v>
      </c>
      <c r="D35" s="68">
        <v>209955</v>
      </c>
      <c r="E35" s="68">
        <v>353965</v>
      </c>
      <c r="F35" s="68">
        <v>148230</v>
      </c>
    </row>
    <row r="36" spans="1:6">
      <c r="A36" s="69">
        <v>2013</v>
      </c>
      <c r="B36" s="69" t="s">
        <v>21</v>
      </c>
      <c r="C36" s="65" t="s">
        <v>214</v>
      </c>
      <c r="D36" s="68">
        <v>211637</v>
      </c>
      <c r="E36" s="68">
        <v>348880</v>
      </c>
      <c r="F36" s="68">
        <v>150080</v>
      </c>
    </row>
    <row r="37" spans="1:6">
      <c r="A37" s="69">
        <v>2013</v>
      </c>
      <c r="B37" s="69" t="s">
        <v>8</v>
      </c>
      <c r="C37" s="65" t="s">
        <v>214</v>
      </c>
      <c r="D37" s="68">
        <v>207352.12</v>
      </c>
      <c r="E37" s="68">
        <v>357785.489</v>
      </c>
      <c r="F37" s="68">
        <v>147095.731</v>
      </c>
    </row>
    <row r="38" spans="1:6">
      <c r="A38" s="69">
        <v>2013</v>
      </c>
      <c r="B38" s="69" t="s">
        <v>19</v>
      </c>
      <c r="C38" s="65" t="s">
        <v>214</v>
      </c>
      <c r="D38" s="68">
        <v>206686.326</v>
      </c>
      <c r="E38" s="68">
        <v>358001.55099999998</v>
      </c>
      <c r="F38" s="68">
        <v>145807.34400000001</v>
      </c>
    </row>
    <row r="39" spans="1:6">
      <c r="A39" s="69">
        <v>2013</v>
      </c>
      <c r="B39" s="69" t="s">
        <v>20</v>
      </c>
      <c r="C39" s="65" t="s">
        <v>214</v>
      </c>
      <c r="D39" s="68">
        <v>203974.492</v>
      </c>
      <c r="E39" s="68">
        <v>348004.29299999995</v>
      </c>
      <c r="F39" s="68">
        <v>143767.68700000001</v>
      </c>
    </row>
    <row r="40" spans="1:6">
      <c r="A40" s="69">
        <v>2012</v>
      </c>
      <c r="B40" s="69" t="s">
        <v>21</v>
      </c>
      <c r="C40" s="65" t="s">
        <v>214</v>
      </c>
      <c r="D40" s="68">
        <v>204837</v>
      </c>
      <c r="E40" s="68">
        <v>344100</v>
      </c>
      <c r="F40" s="68">
        <v>145600</v>
      </c>
    </row>
    <row r="41" spans="1:6">
      <c r="A41" s="69">
        <v>2012</v>
      </c>
      <c r="B41" s="69" t="s">
        <v>8</v>
      </c>
      <c r="C41" s="65" t="s">
        <v>214</v>
      </c>
      <c r="D41" s="68">
        <v>203709.223</v>
      </c>
      <c r="E41" s="68">
        <v>339501.478</v>
      </c>
      <c r="F41" s="68">
        <v>140710.71100000001</v>
      </c>
    </row>
    <row r="42" spans="1:6">
      <c r="A42" s="69">
        <v>2012</v>
      </c>
      <c r="B42" s="69" t="s">
        <v>19</v>
      </c>
      <c r="C42" s="65" t="s">
        <v>214</v>
      </c>
      <c r="D42" s="68">
        <v>189434</v>
      </c>
      <c r="E42" s="68">
        <v>330737</v>
      </c>
      <c r="F42" s="68">
        <v>136183</v>
      </c>
    </row>
    <row r="43" spans="1:6">
      <c r="A43" s="69">
        <v>2012</v>
      </c>
      <c r="B43" s="69" t="s">
        <v>20</v>
      </c>
      <c r="C43" s="65" t="s">
        <v>214</v>
      </c>
      <c r="D43" s="68">
        <v>165896.90900000001</v>
      </c>
      <c r="E43" s="68">
        <v>309730.06</v>
      </c>
      <c r="F43" s="68">
        <v>127382.446</v>
      </c>
    </row>
    <row r="44" spans="1:6">
      <c r="A44" s="69">
        <v>2011</v>
      </c>
      <c r="B44" s="69" t="s">
        <v>21</v>
      </c>
      <c r="C44" s="65" t="s">
        <v>214</v>
      </c>
      <c r="D44" s="68">
        <v>154828.09599999999</v>
      </c>
      <c r="E44" s="68">
        <v>304226.92499999999</v>
      </c>
      <c r="F44" s="68">
        <v>121965.27099999999</v>
      </c>
    </row>
    <row r="45" spans="1:6">
      <c r="A45" s="69">
        <v>2011</v>
      </c>
      <c r="B45" s="69" t="s">
        <v>8</v>
      </c>
      <c r="C45" s="65" t="s">
        <v>214</v>
      </c>
      <c r="D45" s="68">
        <v>160841</v>
      </c>
      <c r="E45" s="68">
        <v>314467</v>
      </c>
      <c r="F45" s="68">
        <v>124297</v>
      </c>
    </row>
    <row r="46" spans="1:6">
      <c r="A46" s="69">
        <v>2011</v>
      </c>
      <c r="B46" s="69" t="s">
        <v>19</v>
      </c>
      <c r="C46" s="65" t="s">
        <v>214</v>
      </c>
      <c r="D46" s="68">
        <v>178136.019</v>
      </c>
      <c r="E46" s="68">
        <v>305099.75099999999</v>
      </c>
      <c r="F46" s="68">
        <v>133886.253</v>
      </c>
    </row>
    <row r="47" spans="1:6">
      <c r="A47" s="69">
        <v>2011</v>
      </c>
      <c r="B47" s="69" t="s">
        <v>20</v>
      </c>
      <c r="C47" s="65" t="s">
        <v>214</v>
      </c>
      <c r="D47" s="68">
        <v>182597.024</v>
      </c>
      <c r="E47" s="68">
        <v>302529.04300000001</v>
      </c>
      <c r="F47" s="68">
        <v>128971.72</v>
      </c>
    </row>
    <row r="48" spans="1:6">
      <c r="A48" s="69">
        <v>2010</v>
      </c>
      <c r="B48" s="69" t="s">
        <v>21</v>
      </c>
      <c r="C48" s="65" t="s">
        <v>214</v>
      </c>
      <c r="D48" s="68">
        <v>180649.446</v>
      </c>
      <c r="E48" s="68">
        <v>290973.21999999997</v>
      </c>
      <c r="F48" s="68">
        <v>126842.30899999999</v>
      </c>
    </row>
    <row r="49" spans="1:6">
      <c r="A49" s="69">
        <v>2010</v>
      </c>
      <c r="B49" s="69" t="s">
        <v>8</v>
      </c>
      <c r="C49" s="65" t="s">
        <v>214</v>
      </c>
      <c r="D49" s="68">
        <v>179946.85200000001</v>
      </c>
      <c r="E49" s="68">
        <v>288185.58600000001</v>
      </c>
      <c r="F49" s="68">
        <v>122572.34</v>
      </c>
    </row>
    <row r="50" spans="1:6">
      <c r="A50" s="69">
        <v>2010</v>
      </c>
      <c r="B50" s="69" t="s">
        <v>19</v>
      </c>
      <c r="C50" s="65" t="s">
        <v>214</v>
      </c>
      <c r="D50" s="68">
        <v>171524</v>
      </c>
      <c r="E50" s="68">
        <v>286534</v>
      </c>
      <c r="F50" s="68">
        <v>121160</v>
      </c>
    </row>
    <row r="51" spans="1:6">
      <c r="A51" s="69">
        <v>2010</v>
      </c>
      <c r="B51" s="69" t="s">
        <v>20</v>
      </c>
      <c r="C51" s="65" t="s">
        <v>214</v>
      </c>
      <c r="D51" s="68">
        <v>189255.3</v>
      </c>
      <c r="E51" s="68">
        <v>259216.36199999999</v>
      </c>
      <c r="F51" s="68">
        <v>106979.796</v>
      </c>
    </row>
    <row r="52" spans="1:6">
      <c r="A52" s="69">
        <v>2009</v>
      </c>
      <c r="B52" s="69" t="s">
        <v>21</v>
      </c>
      <c r="C52" s="65" t="s">
        <v>214</v>
      </c>
      <c r="D52" s="68">
        <v>163540</v>
      </c>
      <c r="E52" s="68">
        <v>271887</v>
      </c>
      <c r="F52" s="68">
        <v>115344</v>
      </c>
    </row>
    <row r="53" spans="1:6">
      <c r="A53" s="69">
        <v>2009</v>
      </c>
      <c r="B53" s="69" t="s">
        <v>8</v>
      </c>
      <c r="C53" s="65" t="s">
        <v>214</v>
      </c>
      <c r="D53" s="68">
        <v>163089</v>
      </c>
      <c r="E53" s="68">
        <v>274470</v>
      </c>
      <c r="F53" s="68">
        <v>115167</v>
      </c>
    </row>
    <row r="54" spans="1:6">
      <c r="A54" s="69">
        <v>2009</v>
      </c>
      <c r="B54" s="69" t="s">
        <v>19</v>
      </c>
      <c r="C54" s="65" t="s">
        <v>214</v>
      </c>
      <c r="D54" s="68">
        <v>156116</v>
      </c>
      <c r="E54" s="68">
        <v>262835</v>
      </c>
      <c r="F54" s="68">
        <v>112628</v>
      </c>
    </row>
    <row r="55" spans="1:6">
      <c r="A55" s="69">
        <v>2009</v>
      </c>
      <c r="B55" s="69" t="s">
        <v>20</v>
      </c>
      <c r="C55" s="65" t="s">
        <v>214</v>
      </c>
      <c r="D55" s="68">
        <v>153294</v>
      </c>
      <c r="E55" s="68">
        <v>252223</v>
      </c>
      <c r="F55" s="68">
        <v>105209</v>
      </c>
    </row>
    <row r="56" spans="1:6">
      <c r="A56" s="69">
        <v>2008</v>
      </c>
      <c r="B56" s="69" t="s">
        <v>21</v>
      </c>
      <c r="C56" s="65" t="s">
        <v>214</v>
      </c>
      <c r="D56" s="68">
        <v>149070</v>
      </c>
      <c r="E56" s="68">
        <v>248631</v>
      </c>
      <c r="F56" s="68">
        <v>104317</v>
      </c>
    </row>
    <row r="57" spans="1:6">
      <c r="A57" s="69">
        <v>2008</v>
      </c>
      <c r="B57" s="69" t="s">
        <v>8</v>
      </c>
      <c r="C57" s="65" t="s">
        <v>214</v>
      </c>
      <c r="D57" s="68">
        <v>147687</v>
      </c>
      <c r="E57" s="68">
        <v>249018</v>
      </c>
      <c r="F57" s="68">
        <v>101775</v>
      </c>
    </row>
    <row r="58" spans="1:6">
      <c r="A58" s="69">
        <v>2008</v>
      </c>
      <c r="B58" s="69" t="s">
        <v>19</v>
      </c>
      <c r="C58" s="65" t="s">
        <v>214</v>
      </c>
      <c r="D58" s="68">
        <v>145625</v>
      </c>
      <c r="E58" s="68">
        <v>236963</v>
      </c>
      <c r="F58" s="68">
        <v>96565</v>
      </c>
    </row>
    <row r="59" spans="1:6">
      <c r="A59" s="69">
        <v>2008</v>
      </c>
      <c r="B59" s="69" t="s">
        <v>20</v>
      </c>
      <c r="C59" s="65" t="s">
        <v>214</v>
      </c>
      <c r="D59" s="68">
        <v>142237.90299999999</v>
      </c>
      <c r="E59" s="68">
        <v>231132.40299999999</v>
      </c>
      <c r="F59" s="68">
        <v>95520.793999999994</v>
      </c>
    </row>
    <row r="60" spans="1:6">
      <c r="A60" s="69">
        <v>2007</v>
      </c>
      <c r="B60" s="69" t="s">
        <v>21</v>
      </c>
      <c r="C60" s="65" t="s">
        <v>214</v>
      </c>
      <c r="D60" s="68">
        <v>136878</v>
      </c>
      <c r="E60" s="68">
        <v>227043</v>
      </c>
      <c r="F60" s="68">
        <v>100067</v>
      </c>
    </row>
    <row r="61" spans="1:6">
      <c r="A61" s="69">
        <v>2007</v>
      </c>
      <c r="B61" s="69" t="s">
        <v>8</v>
      </c>
      <c r="C61" s="65" t="s">
        <v>214</v>
      </c>
      <c r="D61" s="68">
        <v>444945.75</v>
      </c>
      <c r="E61" s="68">
        <v>0</v>
      </c>
      <c r="F61" s="68">
        <v>0</v>
      </c>
    </row>
    <row r="62" spans="1:6">
      <c r="A62" s="69">
        <v>2007</v>
      </c>
      <c r="B62" s="69" t="s">
        <v>19</v>
      </c>
      <c r="C62" s="65" t="s">
        <v>214</v>
      </c>
      <c r="D62" s="68">
        <v>130547</v>
      </c>
      <c r="E62" s="68">
        <v>214841</v>
      </c>
      <c r="F62" s="68">
        <v>73977</v>
      </c>
    </row>
    <row r="63" spans="1:6">
      <c r="A63" s="69">
        <v>2007</v>
      </c>
      <c r="B63" s="69" t="s">
        <v>20</v>
      </c>
      <c r="C63" s="65" t="s">
        <v>214</v>
      </c>
      <c r="D63" s="68">
        <v>426285</v>
      </c>
      <c r="E63" s="68">
        <v>0</v>
      </c>
      <c r="F63" s="68">
        <v>0</v>
      </c>
    </row>
    <row r="64" spans="1:6">
      <c r="A64" s="69">
        <v>2006</v>
      </c>
      <c r="B64" s="69" t="s">
        <v>21</v>
      </c>
      <c r="C64" s="65" t="s">
        <v>214</v>
      </c>
      <c r="D64" s="68">
        <v>403437.99</v>
      </c>
      <c r="E64" s="68">
        <v>0</v>
      </c>
      <c r="F64" s="68">
        <v>0</v>
      </c>
    </row>
    <row r="65" spans="1:6">
      <c r="A65" s="69">
        <v>2006</v>
      </c>
      <c r="B65" s="69" t="s">
        <v>8</v>
      </c>
      <c r="C65" s="65" t="s">
        <v>214</v>
      </c>
      <c r="D65" s="68">
        <v>369678.11</v>
      </c>
      <c r="E65" s="68">
        <v>0</v>
      </c>
      <c r="F65" s="68">
        <v>0</v>
      </c>
    </row>
    <row r="66" spans="1:6">
      <c r="A66" s="69">
        <v>2006</v>
      </c>
      <c r="B66" s="69" t="s">
        <v>19</v>
      </c>
      <c r="C66" s="65" t="s">
        <v>214</v>
      </c>
      <c r="D66" s="68">
        <v>359293.12</v>
      </c>
      <c r="E66" s="68">
        <v>0</v>
      </c>
      <c r="F66" s="68">
        <v>0</v>
      </c>
    </row>
    <row r="67" spans="1:6">
      <c r="A67" s="69">
        <v>2006</v>
      </c>
      <c r="B67" s="69" t="s">
        <v>20</v>
      </c>
      <c r="C67" s="65" t="s">
        <v>214</v>
      </c>
      <c r="D67" s="68">
        <v>370600.51799999998</v>
      </c>
      <c r="E67" s="68">
        <v>0</v>
      </c>
      <c r="F67" s="68">
        <v>0</v>
      </c>
    </row>
    <row r="68" spans="1:6">
      <c r="A68" s="69">
        <v>2018</v>
      </c>
      <c r="B68" s="69" t="s">
        <v>8</v>
      </c>
      <c r="C68" s="65" t="s">
        <v>143</v>
      </c>
      <c r="D68" s="68">
        <v>14150.075000000001</v>
      </c>
      <c r="E68" s="68">
        <v>9955.7450000000008</v>
      </c>
      <c r="F68" s="68">
        <v>3748.7</v>
      </c>
    </row>
    <row r="69" spans="1:6">
      <c r="A69" s="69">
        <v>2018</v>
      </c>
      <c r="B69" s="69" t="s">
        <v>19</v>
      </c>
      <c r="C69" s="65" t="s">
        <v>143</v>
      </c>
      <c r="D69" s="68">
        <v>12217.171</v>
      </c>
      <c r="E69" s="68">
        <v>8712.0349999999999</v>
      </c>
      <c r="F69" s="68">
        <v>4049.2359999999999</v>
      </c>
    </row>
    <row r="70" spans="1:6">
      <c r="A70" s="69">
        <v>2018</v>
      </c>
      <c r="B70" s="69" t="s">
        <v>20</v>
      </c>
      <c r="C70" s="65" t="s">
        <v>143</v>
      </c>
      <c r="D70" s="68">
        <v>18538.2</v>
      </c>
      <c r="E70" s="68">
        <v>24828.205000000002</v>
      </c>
      <c r="F70" s="68">
        <v>5326.1549999999997</v>
      </c>
    </row>
    <row r="71" spans="1:6">
      <c r="A71" s="69">
        <v>2017</v>
      </c>
      <c r="B71" s="69" t="s">
        <v>21</v>
      </c>
      <c r="C71" s="65" t="s">
        <v>143</v>
      </c>
      <c r="D71" s="68">
        <v>18337.535</v>
      </c>
      <c r="E71" s="68">
        <v>19864.599999999999</v>
      </c>
      <c r="F71" s="68">
        <v>5471.65</v>
      </c>
    </row>
    <row r="72" spans="1:6">
      <c r="A72" s="69">
        <v>2017</v>
      </c>
      <c r="B72" s="69" t="s">
        <v>8</v>
      </c>
      <c r="C72" s="65" t="s">
        <v>143</v>
      </c>
      <c r="D72" s="68">
        <v>17556.224999999999</v>
      </c>
      <c r="E72" s="68">
        <v>25177.755000000001</v>
      </c>
      <c r="F72" s="68">
        <v>7851.66</v>
      </c>
    </row>
    <row r="73" spans="1:6">
      <c r="A73" s="69">
        <v>2017</v>
      </c>
      <c r="B73" s="69" t="s">
        <v>19</v>
      </c>
      <c r="C73" s="65" t="s">
        <v>143</v>
      </c>
      <c r="D73" s="68">
        <v>17087.705000000002</v>
      </c>
      <c r="E73" s="68">
        <v>28575.51</v>
      </c>
      <c r="F73" s="68">
        <v>10852.885</v>
      </c>
    </row>
    <row r="74" spans="1:6">
      <c r="A74" s="69">
        <v>2017</v>
      </c>
      <c r="B74" s="69" t="s">
        <v>20</v>
      </c>
      <c r="C74" s="65" t="s">
        <v>143</v>
      </c>
      <c r="D74" s="68">
        <v>22111.33</v>
      </c>
      <c r="E74" s="68">
        <v>34938.644999999997</v>
      </c>
      <c r="F74" s="68">
        <v>18050.11</v>
      </c>
    </row>
    <row r="75" spans="1:6">
      <c r="A75" s="69">
        <v>2016</v>
      </c>
      <c r="B75" s="69" t="s">
        <v>21</v>
      </c>
      <c r="C75" s="65" t="s">
        <v>143</v>
      </c>
      <c r="D75" s="68">
        <v>11399.73</v>
      </c>
      <c r="E75" s="68">
        <v>13569.35</v>
      </c>
      <c r="F75" s="68">
        <v>3492.72</v>
      </c>
    </row>
    <row r="76" spans="1:6">
      <c r="A76" s="69">
        <v>2016</v>
      </c>
      <c r="B76" s="69" t="s">
        <v>8</v>
      </c>
      <c r="C76" s="65" t="s">
        <v>143</v>
      </c>
      <c r="D76" s="68">
        <v>9507.9549999999999</v>
      </c>
      <c r="E76" s="68">
        <v>7522.665</v>
      </c>
      <c r="F76" s="68">
        <v>3146.83</v>
      </c>
    </row>
    <row r="77" spans="1:6">
      <c r="A77" s="69">
        <v>2016</v>
      </c>
      <c r="B77" s="69" t="s">
        <v>19</v>
      </c>
      <c r="C77" s="65" t="s">
        <v>143</v>
      </c>
      <c r="D77" s="68">
        <v>7566.55</v>
      </c>
      <c r="E77" s="68">
        <v>6493.2</v>
      </c>
      <c r="F77" s="68">
        <v>2909.15</v>
      </c>
    </row>
    <row r="78" spans="1:6">
      <c r="A78" s="69">
        <v>2016</v>
      </c>
      <c r="B78" s="69" t="s">
        <v>20</v>
      </c>
      <c r="C78" s="65" t="s">
        <v>143</v>
      </c>
      <c r="D78" s="68">
        <v>7779</v>
      </c>
      <c r="E78" s="68">
        <v>6785</v>
      </c>
      <c r="F78" s="68">
        <v>3042</v>
      </c>
    </row>
    <row r="79" spans="1:6">
      <c r="A79" s="69">
        <v>2015</v>
      </c>
      <c r="B79" s="69" t="s">
        <v>21</v>
      </c>
      <c r="C79" s="65" t="s">
        <v>143</v>
      </c>
      <c r="D79" s="68">
        <v>7375.25</v>
      </c>
      <c r="E79" s="68">
        <v>6655.45</v>
      </c>
      <c r="F79" s="68">
        <v>2782.7</v>
      </c>
    </row>
    <row r="80" spans="1:6">
      <c r="A80" s="69">
        <v>2015</v>
      </c>
      <c r="B80" s="69" t="s">
        <v>8</v>
      </c>
      <c r="C80" s="65" t="s">
        <v>143</v>
      </c>
      <c r="D80" s="68">
        <v>4407.2</v>
      </c>
      <c r="E80" s="68">
        <v>6104.45</v>
      </c>
      <c r="F80" s="68">
        <v>2710.55</v>
      </c>
    </row>
    <row r="81" spans="1:6">
      <c r="A81" s="69">
        <v>2015</v>
      </c>
      <c r="B81" s="69" t="s">
        <v>19</v>
      </c>
      <c r="C81" s="65" t="s">
        <v>143</v>
      </c>
      <c r="D81" s="68">
        <v>4408.45</v>
      </c>
      <c r="E81" s="68">
        <v>5677.4</v>
      </c>
      <c r="F81" s="68">
        <v>2602.9499999999998</v>
      </c>
    </row>
    <row r="82" spans="1:6">
      <c r="A82" s="69">
        <v>2015</v>
      </c>
      <c r="B82" s="69" t="s">
        <v>20</v>
      </c>
      <c r="C82" s="65" t="s">
        <v>143</v>
      </c>
      <c r="D82" s="68">
        <v>4430.3999999999996</v>
      </c>
      <c r="E82" s="68">
        <v>6230.55</v>
      </c>
      <c r="F82" s="68">
        <v>2647.6000000000004</v>
      </c>
    </row>
    <row r="83" spans="1:6">
      <c r="A83" s="69">
        <v>2014</v>
      </c>
      <c r="B83" s="69" t="s">
        <v>21</v>
      </c>
      <c r="C83" s="65" t="s">
        <v>143</v>
      </c>
      <c r="D83" s="68">
        <v>8906</v>
      </c>
      <c r="E83" s="68">
        <v>8509</v>
      </c>
      <c r="F83" s="68">
        <v>2662</v>
      </c>
    </row>
    <row r="84" spans="1:6">
      <c r="A84" s="69">
        <v>2014</v>
      </c>
      <c r="B84" s="69" t="s">
        <v>8</v>
      </c>
      <c r="C84" s="65" t="s">
        <v>143</v>
      </c>
      <c r="D84" s="68">
        <v>12267.15</v>
      </c>
      <c r="E84" s="68">
        <v>14151.9</v>
      </c>
      <c r="F84" s="68">
        <v>3019.6</v>
      </c>
    </row>
    <row r="85" spans="1:6">
      <c r="A85" s="69">
        <v>2014</v>
      </c>
      <c r="B85" s="69" t="s">
        <v>19</v>
      </c>
      <c r="C85" s="65" t="s">
        <v>143</v>
      </c>
      <c r="D85" s="68">
        <v>12830.85</v>
      </c>
      <c r="E85" s="68">
        <v>25465.85</v>
      </c>
      <c r="F85" s="68">
        <v>2733.6</v>
      </c>
    </row>
    <row r="86" spans="1:6">
      <c r="A86" s="69">
        <v>2014</v>
      </c>
      <c r="B86" s="69" t="s">
        <v>20</v>
      </c>
      <c r="C86" s="65" t="s">
        <v>143</v>
      </c>
      <c r="D86" s="68">
        <v>5378</v>
      </c>
      <c r="E86" s="68">
        <v>8830</v>
      </c>
      <c r="F86" s="68">
        <v>2303</v>
      </c>
    </row>
    <row r="87" spans="1:6">
      <c r="A87" s="69">
        <v>2013</v>
      </c>
      <c r="B87" s="69" t="s">
        <v>21</v>
      </c>
      <c r="C87" s="65" t="s">
        <v>143</v>
      </c>
      <c r="D87" s="68">
        <v>4252</v>
      </c>
      <c r="E87" s="68">
        <v>6193</v>
      </c>
      <c r="F87" s="68">
        <v>2565</v>
      </c>
    </row>
    <row r="88" spans="1:6">
      <c r="A88" s="69">
        <v>2013</v>
      </c>
      <c r="B88" s="69" t="s">
        <v>8</v>
      </c>
      <c r="C88" s="65" t="s">
        <v>143</v>
      </c>
      <c r="D88" s="68">
        <v>4077.35</v>
      </c>
      <c r="E88" s="68">
        <v>5887.35</v>
      </c>
      <c r="F88" s="68">
        <v>2686.9</v>
      </c>
    </row>
    <row r="89" spans="1:6">
      <c r="A89" s="69">
        <v>2013</v>
      </c>
      <c r="B89" s="69" t="s">
        <v>19</v>
      </c>
      <c r="C89" s="65" t="s">
        <v>143</v>
      </c>
      <c r="D89" s="68">
        <v>4747.95</v>
      </c>
      <c r="E89" s="68">
        <v>4630.95</v>
      </c>
      <c r="F89" s="68">
        <v>2333.4</v>
      </c>
    </row>
    <row r="90" spans="1:6">
      <c r="A90" s="69">
        <v>2013</v>
      </c>
      <c r="B90" s="69" t="s">
        <v>20</v>
      </c>
      <c r="C90" s="65" t="s">
        <v>143</v>
      </c>
      <c r="D90" s="68">
        <v>4535.1499999999996</v>
      </c>
      <c r="E90" s="68">
        <v>3506.8</v>
      </c>
      <c r="F90" s="68">
        <v>2323.1</v>
      </c>
    </row>
    <row r="91" spans="1:6">
      <c r="A91" s="69">
        <v>2012</v>
      </c>
      <c r="B91" s="69" t="s">
        <v>21</v>
      </c>
      <c r="C91" s="65" t="s">
        <v>143</v>
      </c>
      <c r="D91" s="68">
        <v>4298</v>
      </c>
      <c r="E91" s="68">
        <v>4295</v>
      </c>
      <c r="F91" s="68">
        <v>2123</v>
      </c>
    </row>
    <row r="92" spans="1:6">
      <c r="A92" s="69">
        <v>2012</v>
      </c>
      <c r="B92" s="69" t="s">
        <v>8</v>
      </c>
      <c r="C92" s="65" t="s">
        <v>143</v>
      </c>
      <c r="D92" s="68">
        <v>3486.7</v>
      </c>
      <c r="E92" s="68">
        <v>3237.2</v>
      </c>
      <c r="F92" s="68">
        <v>1787.2</v>
      </c>
    </row>
    <row r="93" spans="1:6">
      <c r="A93" s="69">
        <v>2012</v>
      </c>
      <c r="B93" s="69" t="s">
        <v>19</v>
      </c>
      <c r="C93" s="65" t="s">
        <v>143</v>
      </c>
      <c r="D93" s="68">
        <v>5354</v>
      </c>
      <c r="E93" s="68">
        <v>3197</v>
      </c>
      <c r="F93" s="68">
        <v>2843</v>
      </c>
    </row>
    <row r="94" spans="1:6">
      <c r="A94" s="69">
        <v>2012</v>
      </c>
      <c r="B94" s="69" t="s">
        <v>20</v>
      </c>
      <c r="C94" s="65" t="s">
        <v>143</v>
      </c>
      <c r="D94" s="68">
        <v>3529.75</v>
      </c>
      <c r="E94" s="68">
        <v>1935.7</v>
      </c>
      <c r="F94" s="68">
        <v>1857.3</v>
      </c>
    </row>
    <row r="95" spans="1:6">
      <c r="A95" s="69">
        <v>2011</v>
      </c>
      <c r="B95" s="69" t="s">
        <v>21</v>
      </c>
      <c r="C95" s="65" t="s">
        <v>143</v>
      </c>
      <c r="D95" s="68">
        <v>4248.7</v>
      </c>
      <c r="E95" s="68">
        <v>2438.5</v>
      </c>
      <c r="F95" s="68">
        <v>2108.65</v>
      </c>
    </row>
    <row r="96" spans="1:6">
      <c r="A96" s="69">
        <v>2011</v>
      </c>
      <c r="B96" s="69" t="s">
        <v>8</v>
      </c>
      <c r="C96" s="65" t="s">
        <v>143</v>
      </c>
      <c r="D96" s="68">
        <v>4023</v>
      </c>
      <c r="E96" s="68">
        <v>2451</v>
      </c>
      <c r="F96" s="68">
        <v>1818</v>
      </c>
    </row>
    <row r="97" spans="1:6">
      <c r="A97" s="69">
        <v>2011</v>
      </c>
      <c r="B97" s="69" t="s">
        <v>19</v>
      </c>
      <c r="C97" s="65" t="s">
        <v>143</v>
      </c>
      <c r="D97" s="68">
        <v>3724</v>
      </c>
      <c r="E97" s="68">
        <v>1860.8</v>
      </c>
      <c r="F97" s="68">
        <v>1786.35</v>
      </c>
    </row>
    <row r="98" spans="1:6">
      <c r="A98" s="69">
        <v>2011</v>
      </c>
      <c r="B98" s="69" t="s">
        <v>20</v>
      </c>
      <c r="C98" s="65" t="s">
        <v>143</v>
      </c>
      <c r="D98" s="68">
        <v>3828.15</v>
      </c>
      <c r="E98" s="68">
        <v>2033.3</v>
      </c>
      <c r="F98" s="68">
        <v>8475.75</v>
      </c>
    </row>
    <row r="99" spans="1:6">
      <c r="A99" s="69">
        <v>2010</v>
      </c>
      <c r="B99" s="69" t="s">
        <v>21</v>
      </c>
      <c r="C99" s="65" t="s">
        <v>143</v>
      </c>
      <c r="D99" s="68">
        <v>3216.6</v>
      </c>
      <c r="E99" s="68">
        <v>2488.15</v>
      </c>
      <c r="F99" s="68">
        <v>1743.25</v>
      </c>
    </row>
    <row r="100" spans="1:6">
      <c r="A100" s="69">
        <v>2010</v>
      </c>
      <c r="B100" s="69" t="s">
        <v>8</v>
      </c>
      <c r="C100" s="65" t="s">
        <v>143</v>
      </c>
      <c r="D100" s="68">
        <v>3141.5</v>
      </c>
      <c r="E100" s="68">
        <v>2357.85</v>
      </c>
      <c r="F100" s="68">
        <v>1924.45</v>
      </c>
    </row>
    <row r="101" spans="1:6">
      <c r="A101" s="69">
        <v>2010</v>
      </c>
      <c r="B101" s="69" t="s">
        <v>19</v>
      </c>
      <c r="C101" s="65" t="s">
        <v>143</v>
      </c>
      <c r="D101" s="68">
        <v>3194</v>
      </c>
      <c r="E101" s="68">
        <v>2144</v>
      </c>
      <c r="F101" s="68">
        <v>1746</v>
      </c>
    </row>
    <row r="102" spans="1:6">
      <c r="A102" s="69">
        <v>2010</v>
      </c>
      <c r="B102" s="69" t="s">
        <v>20</v>
      </c>
      <c r="C102" s="65" t="s">
        <v>143</v>
      </c>
      <c r="D102" s="68">
        <v>3359.05</v>
      </c>
      <c r="E102" s="68">
        <v>2000</v>
      </c>
      <c r="F102" s="68">
        <v>1921.1</v>
      </c>
    </row>
    <row r="103" spans="1:6">
      <c r="A103" s="69">
        <v>2009</v>
      </c>
      <c r="B103" s="69" t="s">
        <v>21</v>
      </c>
      <c r="C103" s="65" t="s">
        <v>143</v>
      </c>
      <c r="D103" s="68">
        <v>2701</v>
      </c>
      <c r="E103" s="68">
        <v>4601</v>
      </c>
      <c r="F103" s="68">
        <v>2697</v>
      </c>
    </row>
    <row r="104" spans="1:6">
      <c r="A104" s="69">
        <v>2009</v>
      </c>
      <c r="B104" s="69" t="s">
        <v>8</v>
      </c>
      <c r="C104" s="65" t="s">
        <v>143</v>
      </c>
      <c r="D104" s="68">
        <v>2610</v>
      </c>
      <c r="E104" s="68">
        <v>6748</v>
      </c>
      <c r="F104" s="68">
        <v>3370</v>
      </c>
    </row>
    <row r="105" spans="1:6">
      <c r="A105" s="69">
        <v>2009</v>
      </c>
      <c r="B105" s="69" t="s">
        <v>19</v>
      </c>
      <c r="C105" s="65" t="s">
        <v>143</v>
      </c>
      <c r="D105" s="68">
        <v>2216</v>
      </c>
      <c r="E105" s="68">
        <v>3710</v>
      </c>
      <c r="F105" s="68">
        <v>2507</v>
      </c>
    </row>
    <row r="106" spans="1:6">
      <c r="A106" s="69">
        <v>2009</v>
      </c>
      <c r="B106" s="69" t="s">
        <v>20</v>
      </c>
      <c r="C106" s="65" t="s">
        <v>143</v>
      </c>
      <c r="D106" s="68">
        <v>1559</v>
      </c>
      <c r="E106" s="68">
        <v>3513</v>
      </c>
      <c r="F106" s="68">
        <v>1904</v>
      </c>
    </row>
    <row r="107" spans="1:6">
      <c r="A107" s="69">
        <v>2008</v>
      </c>
      <c r="B107" s="69" t="s">
        <v>21</v>
      </c>
      <c r="C107" s="65" t="s">
        <v>143</v>
      </c>
      <c r="D107" s="68">
        <v>1962</v>
      </c>
      <c r="E107" s="68">
        <v>3481</v>
      </c>
      <c r="F107" s="68">
        <v>1876</v>
      </c>
    </row>
    <row r="108" spans="1:6">
      <c r="A108" s="69">
        <v>2008</v>
      </c>
      <c r="B108" s="69" t="s">
        <v>8</v>
      </c>
      <c r="C108" s="65" t="s">
        <v>143</v>
      </c>
      <c r="D108" s="68">
        <v>1542</v>
      </c>
      <c r="E108" s="68">
        <v>2677</v>
      </c>
      <c r="F108" s="68">
        <v>1623</v>
      </c>
    </row>
    <row r="109" spans="1:6">
      <c r="A109" s="69">
        <v>2008</v>
      </c>
      <c r="B109" s="69" t="s">
        <v>19</v>
      </c>
      <c r="C109" s="65" t="s">
        <v>143</v>
      </c>
      <c r="D109" s="68">
        <v>1466</v>
      </c>
      <c r="E109" s="68">
        <v>2292</v>
      </c>
      <c r="F109" s="68">
        <v>682</v>
      </c>
    </row>
    <row r="110" spans="1:6">
      <c r="A110" s="69">
        <v>2008</v>
      </c>
      <c r="B110" s="69" t="s">
        <v>20</v>
      </c>
      <c r="C110" s="65" t="s">
        <v>143</v>
      </c>
      <c r="D110" s="68">
        <v>1434.152</v>
      </c>
      <c r="E110" s="68">
        <v>3337.42</v>
      </c>
      <c r="F110" s="68">
        <v>1508.624</v>
      </c>
    </row>
    <row r="111" spans="1:6">
      <c r="A111" s="69">
        <v>2007</v>
      </c>
      <c r="B111" s="69" t="s">
        <v>21</v>
      </c>
      <c r="C111" s="65" t="s">
        <v>143</v>
      </c>
      <c r="D111" s="68">
        <v>2349</v>
      </c>
      <c r="E111" s="68">
        <v>3718</v>
      </c>
      <c r="F111" s="68">
        <v>1841</v>
      </c>
    </row>
    <row r="112" spans="1:6">
      <c r="A112" s="69">
        <v>2007</v>
      </c>
      <c r="B112" s="69" t="s">
        <v>8</v>
      </c>
      <c r="C112" s="65" t="s">
        <v>143</v>
      </c>
      <c r="D112" s="68">
        <v>1812</v>
      </c>
      <c r="E112" s="68">
        <v>3419</v>
      </c>
      <c r="F112" s="68">
        <v>805</v>
      </c>
    </row>
    <row r="113" spans="1:6">
      <c r="A113" s="69">
        <v>2007</v>
      </c>
      <c r="B113" s="69" t="s">
        <v>19</v>
      </c>
      <c r="C113" s="65" t="s">
        <v>143</v>
      </c>
      <c r="D113" s="68">
        <v>1688</v>
      </c>
      <c r="E113" s="68">
        <v>2529</v>
      </c>
      <c r="F113" s="68">
        <v>374</v>
      </c>
    </row>
    <row r="114" spans="1:6">
      <c r="A114" s="69">
        <v>2007</v>
      </c>
      <c r="B114" s="69" t="s">
        <v>20</v>
      </c>
      <c r="C114" s="65" t="s">
        <v>143</v>
      </c>
      <c r="D114" s="68">
        <v>754</v>
      </c>
      <c r="E114" s="68">
        <v>1831</v>
      </c>
      <c r="F114" s="68">
        <v>424</v>
      </c>
    </row>
    <row r="115" spans="1:6">
      <c r="A115" s="69">
        <v>2006</v>
      </c>
      <c r="B115" s="69" t="s">
        <v>21</v>
      </c>
      <c r="C115" s="65" t="s">
        <v>143</v>
      </c>
      <c r="D115" s="68">
        <v>754.34400000000005</v>
      </c>
      <c r="E115" s="68">
        <v>1830.6679999999999</v>
      </c>
      <c r="F115" s="68">
        <v>423.58</v>
      </c>
    </row>
    <row r="116" spans="1:6">
      <c r="A116" s="69">
        <v>2006</v>
      </c>
      <c r="B116" s="69" t="s">
        <v>8</v>
      </c>
      <c r="C116" s="65" t="s">
        <v>143</v>
      </c>
      <c r="D116" s="68">
        <v>409.40499999999997</v>
      </c>
      <c r="E116" s="68">
        <v>740.85500000000002</v>
      </c>
      <c r="F116" s="68">
        <v>497.32</v>
      </c>
    </row>
    <row r="117" spans="1:6">
      <c r="A117" s="69">
        <v>2006</v>
      </c>
      <c r="B117" s="69" t="s">
        <v>19</v>
      </c>
      <c r="C117" s="65" t="s">
        <v>143</v>
      </c>
      <c r="D117" s="68">
        <v>545.20799999999997</v>
      </c>
      <c r="E117" s="68">
        <v>1211.1679999999999</v>
      </c>
      <c r="F117" s="68">
        <v>923.77599999999995</v>
      </c>
    </row>
    <row r="118" spans="1:6">
      <c r="A118" s="69">
        <v>2006</v>
      </c>
      <c r="B118" s="69" t="s">
        <v>20</v>
      </c>
      <c r="C118" s="65" t="s">
        <v>143</v>
      </c>
      <c r="D118" s="68">
        <v>594.67200000000003</v>
      </c>
      <c r="E118" s="68">
        <v>1523.828</v>
      </c>
      <c r="F118" s="68">
        <v>985.5</v>
      </c>
    </row>
    <row r="119" spans="1:6">
      <c r="A119" s="69">
        <v>2018</v>
      </c>
      <c r="B119" s="69" t="s">
        <v>8</v>
      </c>
      <c r="C119" s="69" t="s">
        <v>16</v>
      </c>
      <c r="D119" s="68">
        <v>7931.0584769150437</v>
      </c>
      <c r="E119" s="68">
        <v>13038.945015942954</v>
      </c>
      <c r="F119" s="68">
        <v>5964.9965071420038</v>
      </c>
    </row>
    <row r="120" spans="1:6">
      <c r="A120" s="69">
        <v>2018</v>
      </c>
      <c r="B120" s="69" t="s">
        <v>19</v>
      </c>
      <c r="C120" s="69" t="s">
        <v>16</v>
      </c>
      <c r="D120" s="68">
        <v>6529.2849999999999</v>
      </c>
      <c r="E120" s="68">
        <v>9677.0810000000001</v>
      </c>
      <c r="F120" s="68">
        <v>4167.6329999999998</v>
      </c>
    </row>
    <row r="121" spans="1:6">
      <c r="A121" s="69">
        <v>2018</v>
      </c>
      <c r="B121" s="69" t="s">
        <v>20</v>
      </c>
      <c r="C121" s="69" t="s">
        <v>16</v>
      </c>
      <c r="D121" s="68">
        <v>6786.73</v>
      </c>
      <c r="E121" s="68">
        <v>10647.388000000001</v>
      </c>
      <c r="F121" s="68">
        <v>4750.8819999999996</v>
      </c>
    </row>
    <row r="122" spans="1:6">
      <c r="A122" s="69">
        <v>2017</v>
      </c>
      <c r="B122" s="69" t="s">
        <v>21</v>
      </c>
      <c r="C122" s="69" t="s">
        <v>16</v>
      </c>
      <c r="D122" s="68">
        <v>6445.8378719500133</v>
      </c>
      <c r="E122" s="68">
        <v>8714.0905784623428</v>
      </c>
      <c r="F122" s="68">
        <v>4240.0715495876439</v>
      </c>
    </row>
    <row r="123" spans="1:6">
      <c r="A123" s="69">
        <v>2017</v>
      </c>
      <c r="B123" s="69" t="s">
        <v>8</v>
      </c>
      <c r="C123" s="69" t="s">
        <v>16</v>
      </c>
      <c r="D123" s="68">
        <v>7140.7579999999998</v>
      </c>
      <c r="E123" s="68">
        <v>11107.707</v>
      </c>
      <c r="F123" s="68">
        <v>4854.5349999999999</v>
      </c>
    </row>
    <row r="124" spans="1:6">
      <c r="A124" s="69">
        <v>2017</v>
      </c>
      <c r="B124" s="69" t="s">
        <v>19</v>
      </c>
      <c r="C124" s="69" t="s">
        <v>16</v>
      </c>
      <c r="D124" s="68">
        <v>5827.7144669999998</v>
      </c>
      <c r="E124" s="68">
        <v>7969.9385949999996</v>
      </c>
      <c r="F124" s="68">
        <v>3743.3469380000001</v>
      </c>
    </row>
    <row r="125" spans="1:6">
      <c r="A125" s="69">
        <v>2017</v>
      </c>
      <c r="B125" s="69" t="s">
        <v>20</v>
      </c>
      <c r="C125" s="69" t="s">
        <v>16</v>
      </c>
      <c r="D125" s="68">
        <v>6105.6905340000003</v>
      </c>
      <c r="E125" s="68">
        <v>9099.3508199999997</v>
      </c>
      <c r="F125" s="68">
        <v>3921.958646</v>
      </c>
    </row>
    <row r="126" spans="1:6">
      <c r="A126" s="69">
        <v>2016</v>
      </c>
      <c r="B126" s="69" t="s">
        <v>21</v>
      </c>
      <c r="C126" s="69" t="s">
        <v>16</v>
      </c>
      <c r="D126" s="68">
        <v>6269.6121692567131</v>
      </c>
      <c r="E126" s="68">
        <v>9092.6883786786839</v>
      </c>
      <c r="F126" s="68">
        <v>4116.6994520645994</v>
      </c>
    </row>
    <row r="127" spans="1:6">
      <c r="A127" s="69">
        <v>2016</v>
      </c>
      <c r="B127" s="69" t="s">
        <v>8</v>
      </c>
      <c r="C127" s="69" t="s">
        <v>16</v>
      </c>
      <c r="D127" s="68">
        <v>6489.838973792881</v>
      </c>
      <c r="E127" s="68">
        <v>10243.277679302048</v>
      </c>
      <c r="F127" s="68">
        <v>4376.8833469050714</v>
      </c>
    </row>
    <row r="128" spans="1:6">
      <c r="A128" s="69">
        <v>2016</v>
      </c>
      <c r="B128" s="69" t="s">
        <v>19</v>
      </c>
      <c r="C128" s="69" t="s">
        <v>16</v>
      </c>
      <c r="D128" s="68">
        <v>6037.43</v>
      </c>
      <c r="E128" s="68">
        <v>9040.91</v>
      </c>
      <c r="F128" s="68">
        <v>3888.67</v>
      </c>
    </row>
    <row r="129" spans="1:6">
      <c r="A129" s="69">
        <v>2016</v>
      </c>
      <c r="B129" s="69" t="s">
        <v>20</v>
      </c>
      <c r="C129" s="69" t="s">
        <v>16</v>
      </c>
      <c r="D129" s="68">
        <v>5517</v>
      </c>
      <c r="E129" s="68">
        <v>8508</v>
      </c>
      <c r="F129" s="68">
        <v>3600</v>
      </c>
    </row>
    <row r="130" spans="1:6">
      <c r="A130" s="69">
        <v>2015</v>
      </c>
      <c r="B130" s="69" t="s">
        <v>21</v>
      </c>
      <c r="C130" s="69" t="s">
        <v>16</v>
      </c>
      <c r="D130" s="68">
        <v>4698.45</v>
      </c>
      <c r="E130" s="68">
        <v>6658</v>
      </c>
      <c r="F130" s="68">
        <v>2809.55</v>
      </c>
    </row>
    <row r="131" spans="1:6">
      <c r="A131" s="69">
        <v>2015</v>
      </c>
      <c r="B131" s="69" t="s">
        <v>8</v>
      </c>
      <c r="C131" s="69" t="s">
        <v>16</v>
      </c>
      <c r="D131" s="68">
        <v>5440.0339999999997</v>
      </c>
      <c r="E131" s="68">
        <v>8649.6149999999998</v>
      </c>
      <c r="F131" s="68">
        <v>3591.3510000000001</v>
      </c>
    </row>
    <row r="132" spans="1:6">
      <c r="A132" s="69">
        <v>2015</v>
      </c>
      <c r="B132" s="69" t="s">
        <v>19</v>
      </c>
      <c r="C132" s="69" t="s">
        <v>16</v>
      </c>
      <c r="D132" s="68">
        <v>4587.1511043358278</v>
      </c>
      <c r="E132" s="68">
        <v>6903.6406679097954</v>
      </c>
      <c r="F132" s="68">
        <v>2703.2082277543759</v>
      </c>
    </row>
    <row r="133" spans="1:6">
      <c r="A133" s="69">
        <v>2015</v>
      </c>
      <c r="B133" s="69" t="s">
        <v>20</v>
      </c>
      <c r="C133" s="69" t="s">
        <v>16</v>
      </c>
      <c r="D133" s="68">
        <v>4735.5239360693095</v>
      </c>
      <c r="E133" s="68">
        <v>7454.42153643045</v>
      </c>
      <c r="F133" s="68">
        <v>2997.0545275002401</v>
      </c>
    </row>
    <row r="134" spans="1:6">
      <c r="A134" s="69">
        <v>2014</v>
      </c>
      <c r="B134" s="69" t="s">
        <v>21</v>
      </c>
      <c r="C134" s="69" t="s">
        <v>16</v>
      </c>
      <c r="D134" s="68">
        <v>4311</v>
      </c>
      <c r="E134" s="68">
        <v>5998</v>
      </c>
      <c r="F134" s="68">
        <v>2674</v>
      </c>
    </row>
    <row r="135" spans="1:6">
      <c r="A135" s="69">
        <v>2014</v>
      </c>
      <c r="B135" s="69" t="s">
        <v>8</v>
      </c>
      <c r="C135" s="69" t="s">
        <v>16</v>
      </c>
      <c r="D135" s="68">
        <v>4720.76</v>
      </c>
      <c r="E135" s="68">
        <v>7545.08</v>
      </c>
      <c r="F135" s="68">
        <v>2971.16</v>
      </c>
    </row>
    <row r="136" spans="1:6">
      <c r="A136" s="69">
        <v>2014</v>
      </c>
      <c r="B136" s="69" t="s">
        <v>19</v>
      </c>
      <c r="C136" s="69" t="s">
        <v>16</v>
      </c>
      <c r="D136" s="68">
        <v>4315.7169999999996</v>
      </c>
      <c r="E136" s="68">
        <v>6212.1589999999997</v>
      </c>
      <c r="F136" s="68">
        <v>2538.1239999999998</v>
      </c>
    </row>
    <row r="137" spans="1:6">
      <c r="A137" s="69">
        <v>2014</v>
      </c>
      <c r="B137" s="69" t="s">
        <v>20</v>
      </c>
      <c r="C137" s="69" t="s">
        <v>16</v>
      </c>
      <c r="D137" s="68">
        <v>4666</v>
      </c>
      <c r="E137" s="68">
        <v>6076</v>
      </c>
      <c r="F137" s="68">
        <v>3620</v>
      </c>
    </row>
    <row r="138" spans="1:6">
      <c r="A138" s="69">
        <v>2013</v>
      </c>
      <c r="B138" s="69" t="s">
        <v>21</v>
      </c>
      <c r="C138" s="69" t="s">
        <v>16</v>
      </c>
      <c r="D138" s="68">
        <v>3371</v>
      </c>
      <c r="E138" s="68">
        <v>4970</v>
      </c>
      <c r="F138" s="68">
        <v>3852</v>
      </c>
    </row>
    <row r="139" spans="1:6">
      <c r="A139" s="69">
        <v>2013</v>
      </c>
      <c r="B139" s="69" t="s">
        <v>8</v>
      </c>
      <c r="C139" s="69" t="s">
        <v>16</v>
      </c>
      <c r="D139" s="68">
        <v>4489.0609999999997</v>
      </c>
      <c r="E139" s="68">
        <v>7079.1859999999997</v>
      </c>
      <c r="F139" s="68">
        <v>3818.7530000000002</v>
      </c>
    </row>
    <row r="140" spans="1:6">
      <c r="A140" s="69">
        <v>2013</v>
      </c>
      <c r="B140" s="69" t="s">
        <v>19</v>
      </c>
      <c r="C140" s="69" t="s">
        <v>16</v>
      </c>
      <c r="D140" s="68">
        <v>3920.692</v>
      </c>
      <c r="E140" s="68">
        <v>6263.5150000000003</v>
      </c>
      <c r="F140" s="68">
        <v>3175.7930000000001</v>
      </c>
    </row>
    <row r="141" spans="1:6">
      <c r="A141" s="69">
        <v>2013</v>
      </c>
      <c r="B141" s="69" t="s">
        <v>20</v>
      </c>
      <c r="C141" s="69" t="s">
        <v>16</v>
      </c>
      <c r="D141" s="68">
        <v>3860.27</v>
      </c>
      <c r="E141" s="68">
        <v>6095.05</v>
      </c>
      <c r="F141" s="68">
        <v>3547.68</v>
      </c>
    </row>
    <row r="142" spans="1:6">
      <c r="A142" s="69">
        <v>2012</v>
      </c>
      <c r="B142" s="69" t="s">
        <v>21</v>
      </c>
      <c r="C142" s="69" t="s">
        <v>16</v>
      </c>
      <c r="D142" s="68">
        <v>3976</v>
      </c>
      <c r="E142" s="68">
        <v>6349</v>
      </c>
      <c r="F142" s="68">
        <v>2828</v>
      </c>
    </row>
    <row r="143" spans="1:6">
      <c r="A143" s="69">
        <v>2012</v>
      </c>
      <c r="B143" s="69" t="s">
        <v>8</v>
      </c>
      <c r="C143" s="69" t="s">
        <v>16</v>
      </c>
      <c r="D143" s="68">
        <v>5263.6220000000003</v>
      </c>
      <c r="E143" s="68">
        <v>8630.3279999999995</v>
      </c>
      <c r="F143" s="68">
        <v>3966.05</v>
      </c>
    </row>
    <row r="144" spans="1:6">
      <c r="A144" s="69">
        <v>2012</v>
      </c>
      <c r="B144" s="69" t="s">
        <v>19</v>
      </c>
      <c r="C144" s="69" t="s">
        <v>16</v>
      </c>
      <c r="D144" s="68">
        <v>5886</v>
      </c>
      <c r="E144" s="68">
        <v>3964</v>
      </c>
      <c r="F144" s="68">
        <v>2504</v>
      </c>
    </row>
    <row r="145" spans="1:6">
      <c r="A145" s="69">
        <v>2012</v>
      </c>
      <c r="B145" s="69" t="s">
        <v>20</v>
      </c>
      <c r="C145" s="69" t="s">
        <v>16</v>
      </c>
      <c r="D145" s="68">
        <v>3787.1469999999999</v>
      </c>
      <c r="E145" s="68">
        <v>7078.9129999999996</v>
      </c>
      <c r="F145" s="68">
        <v>2910.9389999999999</v>
      </c>
    </row>
    <row r="146" spans="1:6">
      <c r="A146" s="69">
        <v>2011</v>
      </c>
      <c r="B146" s="69" t="s">
        <v>21</v>
      </c>
      <c r="C146" s="69" t="s">
        <v>16</v>
      </c>
      <c r="D146" s="68">
        <v>3759.723</v>
      </c>
      <c r="E146" s="68">
        <v>5893.1350000000002</v>
      </c>
      <c r="F146" s="68">
        <v>2520.1410000000001</v>
      </c>
    </row>
    <row r="147" spans="1:6">
      <c r="A147" s="69">
        <v>2011</v>
      </c>
      <c r="B147" s="69" t="s">
        <v>8</v>
      </c>
      <c r="C147" s="69" t="s">
        <v>16</v>
      </c>
      <c r="D147" s="68">
        <v>4274</v>
      </c>
      <c r="E147" s="68">
        <v>6652</v>
      </c>
      <c r="F147" s="68">
        <v>3021</v>
      </c>
    </row>
    <row r="148" spans="1:6">
      <c r="A148" s="69">
        <v>2011</v>
      </c>
      <c r="B148" s="69" t="s">
        <v>19</v>
      </c>
      <c r="C148" s="69" t="s">
        <v>16</v>
      </c>
      <c r="D148" s="68">
        <v>3302</v>
      </c>
      <c r="E148" s="68">
        <v>5387</v>
      </c>
      <c r="F148" s="68">
        <v>3158</v>
      </c>
    </row>
    <row r="149" spans="1:6">
      <c r="A149" s="69">
        <v>2011</v>
      </c>
      <c r="B149" s="69" t="s">
        <v>20</v>
      </c>
      <c r="C149" s="69" t="s">
        <v>16</v>
      </c>
      <c r="D149" s="68">
        <v>6106</v>
      </c>
      <c r="E149" s="68">
        <v>3959</v>
      </c>
      <c r="F149" s="68">
        <v>2906</v>
      </c>
    </row>
    <row r="150" spans="1:6">
      <c r="A150" s="69">
        <v>2010</v>
      </c>
      <c r="B150" s="69" t="s">
        <v>21</v>
      </c>
      <c r="C150" s="69" t="s">
        <v>16</v>
      </c>
      <c r="D150" s="68">
        <v>3193</v>
      </c>
      <c r="E150" s="68">
        <v>4981</v>
      </c>
      <c r="F150" s="68">
        <v>3046</v>
      </c>
    </row>
    <row r="151" spans="1:6">
      <c r="A151" s="69">
        <v>2010</v>
      </c>
      <c r="B151" s="69" t="s">
        <v>8</v>
      </c>
      <c r="C151" s="69" t="s">
        <v>16</v>
      </c>
      <c r="D151" s="68">
        <v>3964.6709999999998</v>
      </c>
      <c r="E151" s="68">
        <v>5776.54</v>
      </c>
      <c r="F151" s="68">
        <v>2444.7890000000002</v>
      </c>
    </row>
    <row r="152" spans="1:6">
      <c r="A152" s="69">
        <v>2010</v>
      </c>
      <c r="B152" s="69" t="s">
        <v>19</v>
      </c>
      <c r="C152" s="69" t="s">
        <v>16</v>
      </c>
      <c r="D152" s="68">
        <v>3713</v>
      </c>
      <c r="E152" s="68">
        <v>5407</v>
      </c>
      <c r="F152" s="68">
        <v>2239</v>
      </c>
    </row>
    <row r="153" spans="1:6">
      <c r="A153" s="69">
        <v>2010</v>
      </c>
      <c r="B153" s="69" t="s">
        <v>20</v>
      </c>
      <c r="C153" s="69" t="s">
        <v>16</v>
      </c>
      <c r="D153" s="68">
        <v>3531</v>
      </c>
      <c r="E153" s="68">
        <v>4976</v>
      </c>
      <c r="F153" s="68">
        <v>2091</v>
      </c>
    </row>
    <row r="154" spans="1:6">
      <c r="A154" s="69">
        <v>2009</v>
      </c>
      <c r="B154" s="69" t="s">
        <v>21</v>
      </c>
      <c r="C154" s="69" t="s">
        <v>16</v>
      </c>
      <c r="D154" s="68">
        <v>3653</v>
      </c>
      <c r="E154" s="68">
        <v>4986</v>
      </c>
      <c r="F154" s="68">
        <v>2094</v>
      </c>
    </row>
    <row r="155" spans="1:6">
      <c r="A155" s="69">
        <v>2009</v>
      </c>
      <c r="B155" s="69" t="s">
        <v>8</v>
      </c>
      <c r="C155" s="69" t="s">
        <v>16</v>
      </c>
      <c r="D155" s="68">
        <v>3964</v>
      </c>
      <c r="E155" s="68">
        <v>5484</v>
      </c>
      <c r="F155" s="68">
        <v>2351</v>
      </c>
    </row>
    <row r="156" spans="1:6">
      <c r="A156" s="69">
        <v>2009</v>
      </c>
      <c r="B156" s="69" t="s">
        <v>19</v>
      </c>
      <c r="C156" s="69" t="s">
        <v>16</v>
      </c>
      <c r="D156" s="68">
        <v>3770</v>
      </c>
      <c r="E156" s="68">
        <v>4987</v>
      </c>
      <c r="F156" s="68">
        <v>1972</v>
      </c>
    </row>
    <row r="157" spans="1:6">
      <c r="A157" s="69">
        <v>2009</v>
      </c>
      <c r="B157" s="69" t="s">
        <v>20</v>
      </c>
      <c r="C157" s="69" t="s">
        <v>16</v>
      </c>
      <c r="D157" s="68">
        <v>3444</v>
      </c>
      <c r="E157" s="68">
        <v>4754</v>
      </c>
      <c r="F157" s="68">
        <v>2010</v>
      </c>
    </row>
    <row r="158" spans="1:6">
      <c r="A158" s="69">
        <v>2008</v>
      </c>
      <c r="B158" s="69" t="s">
        <v>21</v>
      </c>
      <c r="C158" s="69" t="s">
        <v>16</v>
      </c>
      <c r="D158" s="68">
        <v>4705</v>
      </c>
      <c r="E158" s="68">
        <v>3485</v>
      </c>
      <c r="F158" s="68">
        <v>2130</v>
      </c>
    </row>
    <row r="159" spans="1:6">
      <c r="A159" s="69">
        <v>2008</v>
      </c>
      <c r="B159" s="69" t="s">
        <v>8</v>
      </c>
      <c r="C159" s="69" t="s">
        <v>16</v>
      </c>
      <c r="D159" s="68">
        <v>5800</v>
      </c>
      <c r="E159" s="68">
        <v>3961</v>
      </c>
      <c r="F159" s="68">
        <v>2538</v>
      </c>
    </row>
    <row r="160" spans="1:6">
      <c r="A160" s="69">
        <v>2008</v>
      </c>
      <c r="B160" s="69" t="s">
        <v>19</v>
      </c>
      <c r="C160" s="69" t="s">
        <v>16</v>
      </c>
      <c r="D160" s="68">
        <v>4961</v>
      </c>
      <c r="E160" s="68">
        <v>3501</v>
      </c>
      <c r="F160" s="68">
        <v>1984</v>
      </c>
    </row>
    <row r="161" spans="1:6">
      <c r="A161" s="69">
        <v>2008</v>
      </c>
      <c r="B161" s="69" t="s">
        <v>20</v>
      </c>
      <c r="C161" s="69" t="s">
        <v>16</v>
      </c>
      <c r="D161" s="68">
        <v>3166.3359999999998</v>
      </c>
      <c r="E161" s="68">
        <v>4760.4830000000002</v>
      </c>
      <c r="F161" s="68">
        <v>2029.181</v>
      </c>
    </row>
    <row r="162" spans="1:6">
      <c r="A162" s="69">
        <v>2007</v>
      </c>
      <c r="B162" s="69" t="s">
        <v>21</v>
      </c>
      <c r="C162" s="69" t="s">
        <v>16</v>
      </c>
      <c r="D162" s="68">
        <v>5053</v>
      </c>
      <c r="E162" s="68">
        <v>2977</v>
      </c>
      <c r="F162" s="68">
        <v>2171</v>
      </c>
    </row>
    <row r="163" spans="1:6">
      <c r="A163" s="69">
        <v>2007</v>
      </c>
      <c r="B163" s="69" t="s">
        <v>8</v>
      </c>
      <c r="C163" s="69" t="s">
        <v>16</v>
      </c>
      <c r="D163" s="68">
        <v>0</v>
      </c>
      <c r="E163" s="68">
        <v>12037</v>
      </c>
      <c r="F163" s="68">
        <v>0</v>
      </c>
    </row>
    <row r="164" spans="1:6">
      <c r="A164" s="69">
        <v>2007</v>
      </c>
      <c r="B164" s="69" t="s">
        <v>19</v>
      </c>
      <c r="C164" s="69" t="s">
        <v>16</v>
      </c>
      <c r="D164" s="68">
        <v>2988</v>
      </c>
      <c r="E164" s="68">
        <v>5299</v>
      </c>
      <c r="F164" s="68">
        <v>2166</v>
      </c>
    </row>
    <row r="165" spans="1:6">
      <c r="A165" s="69">
        <v>2007</v>
      </c>
      <c r="B165" s="69" t="s">
        <v>20</v>
      </c>
      <c r="C165" s="69" t="s">
        <v>16</v>
      </c>
      <c r="D165" s="68">
        <v>10154</v>
      </c>
      <c r="E165" s="68">
        <v>0</v>
      </c>
      <c r="F165" s="68">
        <v>0</v>
      </c>
    </row>
    <row r="166" spans="1:6">
      <c r="A166" s="69">
        <v>2006</v>
      </c>
      <c r="B166" s="69" t="s">
        <v>21</v>
      </c>
      <c r="C166" s="69" t="s">
        <v>16</v>
      </c>
      <c r="D166" s="68">
        <v>10154</v>
      </c>
      <c r="E166" s="68">
        <v>0</v>
      </c>
      <c r="F166" s="68">
        <v>0</v>
      </c>
    </row>
    <row r="167" spans="1:6">
      <c r="A167" s="69">
        <v>2006</v>
      </c>
      <c r="B167" s="69" t="s">
        <v>8</v>
      </c>
      <c r="C167" s="69" t="s">
        <v>16</v>
      </c>
      <c r="D167" s="68">
        <v>12041</v>
      </c>
      <c r="E167" s="68">
        <v>0</v>
      </c>
      <c r="F167" s="68">
        <v>0</v>
      </c>
    </row>
    <row r="168" spans="1:6">
      <c r="A168" s="69">
        <v>2006</v>
      </c>
      <c r="B168" s="69" t="s">
        <v>19</v>
      </c>
      <c r="C168" s="69" t="s">
        <v>16</v>
      </c>
      <c r="D168" s="68">
        <v>9167</v>
      </c>
      <c r="E168" s="68">
        <v>0</v>
      </c>
      <c r="F168" s="68">
        <v>0</v>
      </c>
    </row>
    <row r="169" spans="1:6">
      <c r="A169" s="69">
        <v>2006</v>
      </c>
      <c r="B169" s="69" t="s">
        <v>20</v>
      </c>
      <c r="C169" s="69" t="s">
        <v>16</v>
      </c>
      <c r="D169" s="68">
        <v>8666</v>
      </c>
      <c r="E169" s="68">
        <v>0</v>
      </c>
      <c r="F169" s="68">
        <v>0</v>
      </c>
    </row>
    <row r="170" spans="1:6">
      <c r="A170" s="69">
        <v>2018</v>
      </c>
      <c r="B170" s="69" t="s">
        <v>8</v>
      </c>
      <c r="C170" s="70" t="s">
        <v>44</v>
      </c>
      <c r="D170" s="68">
        <v>525.92278047834839</v>
      </c>
      <c r="E170" s="68">
        <v>754.32558154537344</v>
      </c>
      <c r="F170" s="68">
        <v>371.0871379762782</v>
      </c>
    </row>
    <row r="171" spans="1:6">
      <c r="A171" s="69">
        <v>2018</v>
      </c>
      <c r="B171" s="69" t="s">
        <v>19</v>
      </c>
      <c r="C171" s="70" t="s">
        <v>44</v>
      </c>
      <c r="D171" s="68">
        <v>603.93899999999996</v>
      </c>
      <c r="E171" s="68">
        <v>989.72299999999996</v>
      </c>
      <c r="F171" s="68">
        <v>438.762</v>
      </c>
    </row>
    <row r="172" spans="1:6">
      <c r="A172" s="69">
        <v>2018</v>
      </c>
      <c r="B172" s="69" t="s">
        <v>20</v>
      </c>
      <c r="C172" s="70" t="s">
        <v>44</v>
      </c>
      <c r="D172" s="68">
        <v>497.40800000000002</v>
      </c>
      <c r="E172" s="68">
        <v>1381.913</v>
      </c>
      <c r="F172" s="68">
        <v>612.69000000000005</v>
      </c>
    </row>
    <row r="173" spans="1:6">
      <c r="A173" s="69">
        <v>2017</v>
      </c>
      <c r="B173" s="69" t="s">
        <v>21</v>
      </c>
      <c r="C173" s="70" t="s">
        <v>44</v>
      </c>
      <c r="D173" s="68">
        <v>737.03440248142624</v>
      </c>
      <c r="E173" s="68">
        <v>1217.0601095485331</v>
      </c>
      <c r="F173" s="68">
        <v>572.44642797004065</v>
      </c>
    </row>
    <row r="174" spans="1:6">
      <c r="A174" s="69">
        <v>2017</v>
      </c>
      <c r="B174" s="69" t="s">
        <v>8</v>
      </c>
      <c r="C174" s="70" t="s">
        <v>44</v>
      </c>
      <c r="D174" s="68">
        <v>838.71199999999999</v>
      </c>
      <c r="E174" s="68">
        <v>1367.748</v>
      </c>
      <c r="F174" s="68">
        <v>640.48400000000004</v>
      </c>
    </row>
    <row r="175" spans="1:6">
      <c r="A175" s="69">
        <v>2017</v>
      </c>
      <c r="B175" s="69" t="s">
        <v>19</v>
      </c>
      <c r="C175" s="70" t="s">
        <v>44</v>
      </c>
      <c r="D175" s="68">
        <v>917.53362230000005</v>
      </c>
      <c r="E175" s="68">
        <v>1235.6045919999999</v>
      </c>
      <c r="F175" s="68">
        <v>685.64946580000003</v>
      </c>
    </row>
    <row r="176" spans="1:6">
      <c r="A176" s="69">
        <v>2017</v>
      </c>
      <c r="B176" s="69" t="s">
        <v>20</v>
      </c>
      <c r="C176" s="70" t="s">
        <v>44</v>
      </c>
      <c r="D176" s="68">
        <v>461.66302289999999</v>
      </c>
      <c r="E176" s="68">
        <v>379.5932904</v>
      </c>
      <c r="F176" s="68">
        <v>225.20600669999999</v>
      </c>
    </row>
    <row r="177" spans="1:6">
      <c r="A177" s="69">
        <v>2016</v>
      </c>
      <c r="B177" s="69" t="s">
        <v>21</v>
      </c>
      <c r="C177" s="70" t="s">
        <v>44</v>
      </c>
      <c r="D177" s="68">
        <v>89.130693143948349</v>
      </c>
      <c r="E177" s="68">
        <v>86.468783568265252</v>
      </c>
      <c r="F177" s="68">
        <v>47.665263287786381</v>
      </c>
    </row>
    <row r="178" spans="1:6">
      <c r="A178" s="69">
        <v>2016</v>
      </c>
      <c r="B178" s="69" t="s">
        <v>8</v>
      </c>
      <c r="C178" s="70" t="s">
        <v>44</v>
      </c>
      <c r="D178" s="68">
        <v>194.24723198660803</v>
      </c>
      <c r="E178" s="68">
        <v>249.06650554319307</v>
      </c>
      <c r="F178" s="68">
        <v>125.57725833553937</v>
      </c>
    </row>
    <row r="179" spans="1:6">
      <c r="A179" s="69">
        <v>2016</v>
      </c>
      <c r="B179" s="69" t="s">
        <v>19</v>
      </c>
      <c r="C179" s="70" t="s">
        <v>44</v>
      </c>
      <c r="D179" s="68">
        <v>323.58999999999997</v>
      </c>
      <c r="E179" s="68">
        <v>324.85000000000002</v>
      </c>
      <c r="F179" s="68">
        <v>218.06</v>
      </c>
    </row>
    <row r="180" spans="1:6">
      <c r="A180" s="69">
        <v>2016</v>
      </c>
      <c r="B180" s="69" t="s">
        <v>20</v>
      </c>
      <c r="C180" s="70" t="s">
        <v>44</v>
      </c>
      <c r="D180" s="68">
        <v>272</v>
      </c>
      <c r="E180" s="68">
        <v>273</v>
      </c>
      <c r="F180" s="68">
        <v>205</v>
      </c>
    </row>
    <row r="181" spans="1:6">
      <c r="A181" s="69">
        <v>2015</v>
      </c>
      <c r="B181" s="69" t="s">
        <v>21</v>
      </c>
      <c r="C181" s="70" t="s">
        <v>44</v>
      </c>
      <c r="D181" s="68">
        <v>0</v>
      </c>
      <c r="E181" s="68">
        <v>0</v>
      </c>
      <c r="F181" s="68">
        <v>0</v>
      </c>
    </row>
    <row r="182" spans="1:6">
      <c r="A182" s="69">
        <v>2015</v>
      </c>
      <c r="B182" s="69" t="s">
        <v>8</v>
      </c>
      <c r="C182" s="70" t="s">
        <v>44</v>
      </c>
      <c r="D182" s="68">
        <v>0</v>
      </c>
      <c r="E182" s="68">
        <v>0</v>
      </c>
      <c r="F182" s="68">
        <v>0</v>
      </c>
    </row>
    <row r="183" spans="1:6">
      <c r="A183" s="69">
        <v>2015</v>
      </c>
      <c r="B183" s="69" t="s">
        <v>19</v>
      </c>
      <c r="C183" s="70" t="s">
        <v>44</v>
      </c>
      <c r="D183" s="68">
        <v>310.794760660164</v>
      </c>
      <c r="E183" s="68">
        <v>346.72373235871203</v>
      </c>
      <c r="F183" s="68">
        <v>234.42980698112376</v>
      </c>
    </row>
    <row r="184" spans="1:6">
      <c r="A184" s="69">
        <v>2015</v>
      </c>
      <c r="B184" s="69" t="s">
        <v>20</v>
      </c>
      <c r="C184" s="70" t="s">
        <v>44</v>
      </c>
      <c r="D184" s="68">
        <v>335.466489194394</v>
      </c>
      <c r="E184" s="68">
        <v>444.96484310110901</v>
      </c>
      <c r="F184" s="68">
        <v>270.50146770449703</v>
      </c>
    </row>
    <row r="185" spans="1:6">
      <c r="A185" s="69">
        <v>2014</v>
      </c>
      <c r="B185" s="69" t="s">
        <v>21</v>
      </c>
      <c r="C185" s="70" t="s">
        <v>44</v>
      </c>
      <c r="D185" s="68">
        <v>222</v>
      </c>
      <c r="E185" s="68">
        <v>88</v>
      </c>
      <c r="F185" s="68">
        <v>32</v>
      </c>
    </row>
    <row r="186" spans="1:6">
      <c r="A186" s="69">
        <v>2014</v>
      </c>
      <c r="B186" s="69" t="s">
        <v>8</v>
      </c>
      <c r="C186" s="70" t="s">
        <v>44</v>
      </c>
      <c r="D186" s="68">
        <v>469.44</v>
      </c>
      <c r="E186" s="68">
        <v>240.64</v>
      </c>
      <c r="F186" s="68">
        <v>46.12</v>
      </c>
    </row>
    <row r="187" spans="1:6">
      <c r="A187" s="69">
        <v>2014</v>
      </c>
      <c r="B187" s="69" t="s">
        <v>19</v>
      </c>
      <c r="C187" s="70" t="s">
        <v>44</v>
      </c>
      <c r="D187" s="68">
        <v>512.72</v>
      </c>
      <c r="E187" s="68">
        <v>384.584</v>
      </c>
      <c r="F187" s="68">
        <v>41.488</v>
      </c>
    </row>
    <row r="188" spans="1:6">
      <c r="A188" s="69">
        <v>2014</v>
      </c>
      <c r="B188" s="69" t="s">
        <v>20</v>
      </c>
      <c r="C188" s="70" t="s">
        <v>44</v>
      </c>
      <c r="D188" s="68">
        <v>301</v>
      </c>
      <c r="E188" s="68">
        <v>190</v>
      </c>
      <c r="F188" s="68">
        <v>57</v>
      </c>
    </row>
    <row r="189" spans="1:6">
      <c r="A189" s="69">
        <v>2013</v>
      </c>
      <c r="B189" s="69" t="s">
        <v>21</v>
      </c>
      <c r="C189" s="70" t="s">
        <v>44</v>
      </c>
      <c r="D189" s="68">
        <v>361</v>
      </c>
      <c r="E189" s="68">
        <v>189</v>
      </c>
      <c r="F189" s="68">
        <v>98</v>
      </c>
    </row>
    <row r="190" spans="1:6">
      <c r="A190" s="69">
        <v>2013</v>
      </c>
      <c r="B190" s="69" t="s">
        <v>8</v>
      </c>
      <c r="C190" s="70" t="s">
        <v>44</v>
      </c>
      <c r="D190" s="68">
        <v>204.74</v>
      </c>
      <c r="E190" s="68">
        <v>305.96800000000002</v>
      </c>
      <c r="F190" s="68">
        <v>78.494</v>
      </c>
    </row>
    <row r="191" spans="1:6">
      <c r="A191" s="69">
        <v>2013</v>
      </c>
      <c r="B191" s="69" t="s">
        <v>19</v>
      </c>
      <c r="C191" s="70" t="s">
        <v>44</v>
      </c>
      <c r="D191" s="68">
        <v>0</v>
      </c>
      <c r="E191" s="68">
        <v>0</v>
      </c>
      <c r="F191" s="68">
        <v>0</v>
      </c>
    </row>
    <row r="192" spans="1:6">
      <c r="A192" s="69">
        <v>2013</v>
      </c>
      <c r="B192" s="69" t="s">
        <v>20</v>
      </c>
      <c r="C192" s="70" t="s">
        <v>44</v>
      </c>
      <c r="D192" s="68">
        <v>97.92</v>
      </c>
      <c r="E192" s="68">
        <v>73.19</v>
      </c>
      <c r="F192" s="68">
        <v>51.87</v>
      </c>
    </row>
    <row r="193" spans="1:6">
      <c r="A193" s="69">
        <v>2012</v>
      </c>
      <c r="B193" s="69" t="s">
        <v>21</v>
      </c>
      <c r="C193" s="70" t="s">
        <v>44</v>
      </c>
      <c r="D193" s="68">
        <v>122</v>
      </c>
      <c r="E193" s="68">
        <v>40</v>
      </c>
      <c r="F193" s="68">
        <v>5</v>
      </c>
    </row>
    <row r="194" spans="1:6">
      <c r="A194" s="69">
        <v>2012</v>
      </c>
      <c r="B194" s="69" t="s">
        <v>8</v>
      </c>
      <c r="C194" s="70" t="s">
        <v>44</v>
      </c>
      <c r="D194" s="68">
        <v>337.09399999999999</v>
      </c>
      <c r="E194" s="68">
        <v>237.4</v>
      </c>
      <c r="F194" s="68">
        <v>34.238</v>
      </c>
    </row>
    <row r="195" spans="1:6">
      <c r="A195" s="69">
        <v>2012</v>
      </c>
      <c r="B195" s="69" t="s">
        <v>19</v>
      </c>
      <c r="C195" s="70" t="s">
        <v>44</v>
      </c>
      <c r="D195" s="68">
        <v>247</v>
      </c>
      <c r="E195" s="68">
        <v>163</v>
      </c>
      <c r="F195" s="68">
        <v>96</v>
      </c>
    </row>
    <row r="196" spans="1:6">
      <c r="A196" s="69">
        <v>2012</v>
      </c>
      <c r="B196" s="69" t="s">
        <v>20</v>
      </c>
      <c r="C196" s="70" t="s">
        <v>44</v>
      </c>
      <c r="D196" s="68">
        <v>152.36600000000001</v>
      </c>
      <c r="E196" s="68">
        <v>284.57600000000002</v>
      </c>
      <c r="F196" s="68">
        <v>116.895</v>
      </c>
    </row>
    <row r="197" spans="1:6">
      <c r="A197" s="69">
        <v>2011</v>
      </c>
      <c r="B197" s="69" t="s">
        <v>21</v>
      </c>
      <c r="C197" s="70" t="s">
        <v>44</v>
      </c>
      <c r="D197" s="68">
        <v>332.78800000000001</v>
      </c>
      <c r="E197" s="68">
        <v>263.45</v>
      </c>
      <c r="F197" s="68">
        <v>199.72300000000001</v>
      </c>
    </row>
    <row r="198" spans="1:6">
      <c r="A198" s="69">
        <v>2011</v>
      </c>
      <c r="B198" s="69" t="s">
        <v>8</v>
      </c>
      <c r="C198" s="70" t="s">
        <v>44</v>
      </c>
      <c r="D198" s="68">
        <v>413</v>
      </c>
      <c r="E198" s="68">
        <v>506</v>
      </c>
      <c r="F198" s="68">
        <v>377</v>
      </c>
    </row>
    <row r="199" spans="1:6">
      <c r="A199" s="69">
        <v>2011</v>
      </c>
      <c r="B199" s="69" t="s">
        <v>19</v>
      </c>
      <c r="C199" s="70" t="s">
        <v>44</v>
      </c>
      <c r="D199" s="68">
        <v>223</v>
      </c>
      <c r="E199" s="68">
        <v>401</v>
      </c>
      <c r="F199" s="68">
        <v>188</v>
      </c>
    </row>
    <row r="200" spans="1:6">
      <c r="A200" s="69">
        <v>2011</v>
      </c>
      <c r="B200" s="69" t="s">
        <v>20</v>
      </c>
      <c r="C200" s="70" t="s">
        <v>44</v>
      </c>
      <c r="D200" s="68">
        <v>99</v>
      </c>
      <c r="E200" s="68">
        <v>67</v>
      </c>
      <c r="F200" s="68">
        <v>45</v>
      </c>
    </row>
    <row r="201" spans="1:6">
      <c r="A201" s="69">
        <v>2010</v>
      </c>
      <c r="B201" s="69" t="s">
        <v>21</v>
      </c>
      <c r="C201" s="70" t="s">
        <v>44</v>
      </c>
      <c r="D201" s="68">
        <v>192</v>
      </c>
      <c r="E201" s="68">
        <v>308</v>
      </c>
      <c r="F201" s="68">
        <v>198</v>
      </c>
    </row>
    <row r="202" spans="1:6">
      <c r="A202" s="69">
        <v>2010</v>
      </c>
      <c r="B202" s="69" t="s">
        <v>8</v>
      </c>
      <c r="C202" s="70" t="s">
        <v>44</v>
      </c>
      <c r="D202" s="68">
        <v>341</v>
      </c>
      <c r="E202" s="68">
        <v>486</v>
      </c>
      <c r="F202" s="68">
        <v>220</v>
      </c>
    </row>
    <row r="203" spans="1:6">
      <c r="A203" s="69">
        <v>2010</v>
      </c>
      <c r="B203" s="69" t="s">
        <v>19</v>
      </c>
      <c r="C203" s="70" t="s">
        <v>44</v>
      </c>
      <c r="D203" s="68">
        <v>48</v>
      </c>
      <c r="E203" s="68">
        <v>144</v>
      </c>
      <c r="F203" s="68">
        <v>8</v>
      </c>
    </row>
    <row r="204" spans="1:6">
      <c r="A204" s="69">
        <v>2010</v>
      </c>
      <c r="B204" s="69" t="s">
        <v>20</v>
      </c>
      <c r="C204" s="70" t="s">
        <v>44</v>
      </c>
      <c r="D204" s="68">
        <v>4.25</v>
      </c>
      <c r="E204" s="68">
        <v>12.5</v>
      </c>
      <c r="F204" s="68">
        <v>4.25</v>
      </c>
    </row>
    <row r="205" spans="1:6">
      <c r="A205" s="69">
        <v>2009</v>
      </c>
      <c r="B205" s="69" t="s">
        <v>21</v>
      </c>
      <c r="C205" s="70" t="s">
        <v>44</v>
      </c>
      <c r="D205" s="68">
        <v>36</v>
      </c>
      <c r="E205" s="68">
        <v>69</v>
      </c>
      <c r="F205" s="68">
        <v>28</v>
      </c>
    </row>
    <row r="206" spans="1:6">
      <c r="A206" s="69">
        <v>2009</v>
      </c>
      <c r="B206" s="69" t="s">
        <v>8</v>
      </c>
      <c r="C206" s="70" t="s">
        <v>44</v>
      </c>
      <c r="D206" s="68">
        <v>76</v>
      </c>
      <c r="E206" s="68">
        <v>26</v>
      </c>
      <c r="F206" s="68">
        <v>12</v>
      </c>
    </row>
    <row r="207" spans="1:6">
      <c r="A207" s="69">
        <v>2009</v>
      </c>
      <c r="B207" s="69" t="s">
        <v>19</v>
      </c>
      <c r="C207" s="70" t="s">
        <v>44</v>
      </c>
      <c r="D207" s="68">
        <v>51</v>
      </c>
      <c r="E207" s="68">
        <v>77</v>
      </c>
      <c r="F207" s="68">
        <v>36</v>
      </c>
    </row>
    <row r="208" spans="1:6">
      <c r="A208" s="69">
        <v>2009</v>
      </c>
      <c r="B208" s="69" t="s">
        <v>20</v>
      </c>
      <c r="C208" s="70" t="s">
        <v>44</v>
      </c>
      <c r="D208" s="68">
        <v>9</v>
      </c>
      <c r="E208" s="68">
        <v>14</v>
      </c>
      <c r="F208" s="68">
        <v>3</v>
      </c>
    </row>
    <row r="209" spans="1:6">
      <c r="A209" s="69">
        <v>2008</v>
      </c>
      <c r="B209" s="69" t="s">
        <v>21</v>
      </c>
      <c r="C209" s="70" t="s">
        <v>44</v>
      </c>
      <c r="D209" s="68">
        <v>23</v>
      </c>
      <c r="E209" s="68">
        <v>34</v>
      </c>
      <c r="F209" s="68">
        <v>14</v>
      </c>
    </row>
    <row r="210" spans="1:6">
      <c r="A210" s="69">
        <v>2008</v>
      </c>
      <c r="B210" s="69" t="s">
        <v>8</v>
      </c>
      <c r="C210" s="70" t="s">
        <v>44</v>
      </c>
      <c r="D210" s="68">
        <v>2</v>
      </c>
      <c r="E210" s="68">
        <v>4</v>
      </c>
      <c r="F210" s="68">
        <v>1</v>
      </c>
    </row>
    <row r="211" spans="1:6">
      <c r="A211" s="69">
        <v>2008</v>
      </c>
      <c r="B211" s="69" t="s">
        <v>19</v>
      </c>
      <c r="C211" s="70" t="s">
        <v>44</v>
      </c>
      <c r="D211" s="68">
        <v>0</v>
      </c>
      <c r="E211" s="68">
        <v>0</v>
      </c>
      <c r="F211" s="68">
        <v>0</v>
      </c>
    </row>
    <row r="212" spans="1:6">
      <c r="A212" s="69">
        <v>2008</v>
      </c>
      <c r="B212" s="69" t="s">
        <v>20</v>
      </c>
      <c r="C212" s="70" t="s">
        <v>44</v>
      </c>
      <c r="D212" s="68">
        <v>0</v>
      </c>
      <c r="E212" s="68">
        <v>0</v>
      </c>
      <c r="F212" s="68">
        <v>0</v>
      </c>
    </row>
    <row r="213" spans="1:6">
      <c r="A213" s="69">
        <v>2007</v>
      </c>
      <c r="B213" s="69" t="s">
        <v>21</v>
      </c>
      <c r="C213" s="70" t="s">
        <v>44</v>
      </c>
      <c r="D213" s="68">
        <v>18</v>
      </c>
      <c r="E213" s="68">
        <v>16</v>
      </c>
      <c r="F213" s="68">
        <v>27</v>
      </c>
    </row>
    <row r="214" spans="1:6">
      <c r="A214" s="69">
        <v>2007</v>
      </c>
      <c r="B214" s="69" t="s">
        <v>8</v>
      </c>
      <c r="C214" s="70" t="s">
        <v>44</v>
      </c>
      <c r="D214" s="68">
        <v>0</v>
      </c>
      <c r="E214" s="68">
        <v>0</v>
      </c>
      <c r="F214" s="68">
        <v>41</v>
      </c>
    </row>
    <row r="215" spans="1:6">
      <c r="A215" s="69">
        <v>2007</v>
      </c>
      <c r="B215" s="69" t="s">
        <v>19</v>
      </c>
      <c r="C215" s="70" t="s">
        <v>44</v>
      </c>
      <c r="D215" s="68">
        <v>103</v>
      </c>
      <c r="E215" s="68">
        <v>48</v>
      </c>
      <c r="F215" s="68">
        <v>56</v>
      </c>
    </row>
    <row r="216" spans="1:6">
      <c r="A216" s="69">
        <v>2007</v>
      </c>
      <c r="B216" s="69" t="s">
        <v>20</v>
      </c>
      <c r="C216" s="70" t="s">
        <v>44</v>
      </c>
      <c r="D216" s="68">
        <v>341</v>
      </c>
      <c r="E216" s="68">
        <v>0</v>
      </c>
      <c r="F216" s="68">
        <v>0</v>
      </c>
    </row>
    <row r="217" spans="1:6">
      <c r="A217" s="69">
        <v>2006</v>
      </c>
      <c r="B217" s="69" t="s">
        <v>21</v>
      </c>
      <c r="C217" s="70" t="s">
        <v>44</v>
      </c>
      <c r="D217" s="68">
        <v>341</v>
      </c>
      <c r="E217" s="68">
        <v>0</v>
      </c>
      <c r="F217" s="68">
        <v>0</v>
      </c>
    </row>
    <row r="218" spans="1:6">
      <c r="A218" s="69">
        <v>2006</v>
      </c>
      <c r="B218" s="69" t="s">
        <v>8</v>
      </c>
      <c r="C218" s="70" t="s">
        <v>44</v>
      </c>
      <c r="D218" s="68">
        <v>561</v>
      </c>
      <c r="E218" s="68">
        <v>0</v>
      </c>
      <c r="F218" s="68">
        <v>0</v>
      </c>
    </row>
    <row r="219" spans="1:6">
      <c r="A219" s="69">
        <v>2006</v>
      </c>
      <c r="B219" s="69" t="s">
        <v>19</v>
      </c>
      <c r="C219" s="70" t="s">
        <v>44</v>
      </c>
      <c r="D219" s="68">
        <v>740.10699999999997</v>
      </c>
      <c r="E219" s="68">
        <v>0</v>
      </c>
      <c r="F219" s="68">
        <v>0</v>
      </c>
    </row>
    <row r="220" spans="1:6">
      <c r="A220" s="69">
        <v>2006</v>
      </c>
      <c r="B220" s="69" t="s">
        <v>20</v>
      </c>
      <c r="C220" s="70" t="s">
        <v>44</v>
      </c>
      <c r="D220" s="68">
        <v>833</v>
      </c>
      <c r="E220" s="68">
        <v>0</v>
      </c>
      <c r="F220" s="68">
        <v>0</v>
      </c>
    </row>
    <row r="221" spans="1:6">
      <c r="A221" s="69">
        <v>2018</v>
      </c>
      <c r="B221" s="69" t="s">
        <v>8</v>
      </c>
      <c r="C221" s="65" t="s">
        <v>179</v>
      </c>
      <c r="D221" s="68">
        <v>182.89099999999999</v>
      </c>
      <c r="E221" s="68">
        <v>215.30099999999999</v>
      </c>
      <c r="F221" s="68">
        <v>102.248</v>
      </c>
    </row>
    <row r="222" spans="1:6">
      <c r="A222" s="69">
        <v>2018</v>
      </c>
      <c r="B222" s="69" t="s">
        <v>19</v>
      </c>
      <c r="C222" s="65" t="s">
        <v>179</v>
      </c>
      <c r="D222" s="68">
        <v>200.40100000000001</v>
      </c>
      <c r="E222" s="68">
        <v>282.13299999999998</v>
      </c>
      <c r="F222" s="68">
        <v>101.47</v>
      </c>
    </row>
    <row r="223" spans="1:6">
      <c r="A223" s="69">
        <v>2018</v>
      </c>
      <c r="B223" s="69" t="s">
        <v>20</v>
      </c>
      <c r="C223" s="65" t="s">
        <v>179</v>
      </c>
      <c r="D223" s="68">
        <v>175.39599999999999</v>
      </c>
      <c r="E223" s="68">
        <v>258.72500000000002</v>
      </c>
      <c r="F223" s="68">
        <v>95.698999999999998</v>
      </c>
    </row>
    <row r="224" spans="1:6">
      <c r="A224" s="69">
        <v>2017</v>
      </c>
      <c r="B224" s="69" t="s">
        <v>21</v>
      </c>
      <c r="C224" s="65" t="s">
        <v>179</v>
      </c>
      <c r="D224" s="68">
        <v>254.72045</v>
      </c>
      <c r="E224" s="68">
        <v>354.68945000000002</v>
      </c>
      <c r="F224" s="68">
        <v>145.99100000000001</v>
      </c>
    </row>
    <row r="225" spans="1:6">
      <c r="A225" s="69">
        <v>2017</v>
      </c>
      <c r="B225" s="69" t="s">
        <v>8</v>
      </c>
      <c r="C225" s="65" t="s">
        <v>179</v>
      </c>
      <c r="D225" s="68">
        <v>180.084</v>
      </c>
      <c r="E225" s="68">
        <v>284.57900000000001</v>
      </c>
      <c r="F225" s="68">
        <v>91.48</v>
      </c>
    </row>
    <row r="226" spans="1:6">
      <c r="A226" s="69">
        <v>2017</v>
      </c>
      <c r="B226" s="69" t="s">
        <v>19</v>
      </c>
      <c r="C226" s="65" t="s">
        <v>179</v>
      </c>
      <c r="D226" s="68">
        <v>190.886</v>
      </c>
      <c r="E226" s="68">
        <v>284.548</v>
      </c>
      <c r="F226" s="68">
        <v>101.83199999999999</v>
      </c>
    </row>
    <row r="227" spans="1:6">
      <c r="A227" s="69">
        <v>2017</v>
      </c>
      <c r="B227" s="69" t="s">
        <v>20</v>
      </c>
      <c r="C227" s="65" t="s">
        <v>179</v>
      </c>
      <c r="D227" s="68">
        <v>193.571</v>
      </c>
      <c r="E227" s="68">
        <v>288.812456</v>
      </c>
      <c r="F227" s="68">
        <v>107.13244999999999</v>
      </c>
    </row>
    <row r="228" spans="1:6">
      <c r="A228" s="69">
        <v>2016</v>
      </c>
      <c r="B228" s="69" t="s">
        <v>21</v>
      </c>
      <c r="C228" s="65" t="s">
        <v>179</v>
      </c>
      <c r="D228" s="68">
        <v>163.36699999999999</v>
      </c>
      <c r="E228" s="68">
        <v>248.143</v>
      </c>
      <c r="F228" s="68">
        <v>90.355000000000004</v>
      </c>
    </row>
    <row r="229" spans="1:6">
      <c r="A229" s="69">
        <v>2016</v>
      </c>
      <c r="B229" s="69" t="s">
        <v>8</v>
      </c>
      <c r="C229" s="65" t="s">
        <v>179</v>
      </c>
      <c r="D229" s="68">
        <v>193.76400000000001</v>
      </c>
      <c r="E229" s="68">
        <v>296.30200000000002</v>
      </c>
      <c r="F229" s="68">
        <v>112.39400000000001</v>
      </c>
    </row>
    <row r="230" spans="1:6">
      <c r="A230" s="69">
        <v>2016</v>
      </c>
      <c r="B230" s="69" t="s">
        <v>19</v>
      </c>
      <c r="C230" s="65" t="s">
        <v>179</v>
      </c>
      <c r="D230" s="68">
        <v>171.41</v>
      </c>
      <c r="E230" s="68">
        <v>260.57</v>
      </c>
      <c r="F230" s="68">
        <v>97.62</v>
      </c>
    </row>
    <row r="231" spans="1:6">
      <c r="A231" s="69">
        <v>2016</v>
      </c>
      <c r="B231" s="69" t="s">
        <v>20</v>
      </c>
      <c r="C231" s="65" t="s">
        <v>179</v>
      </c>
      <c r="D231" s="68">
        <v>182</v>
      </c>
      <c r="E231" s="68">
        <v>271</v>
      </c>
      <c r="F231" s="68">
        <v>98</v>
      </c>
    </row>
    <row r="232" spans="1:6">
      <c r="A232" s="69">
        <v>2015</v>
      </c>
      <c r="B232" s="69" t="s">
        <v>21</v>
      </c>
      <c r="C232" s="65" t="s">
        <v>179</v>
      </c>
      <c r="D232" s="68">
        <v>192.15</v>
      </c>
      <c r="E232" s="68">
        <v>285.25</v>
      </c>
      <c r="F232" s="68">
        <v>97.86</v>
      </c>
    </row>
    <row r="233" spans="1:6">
      <c r="A233" s="69">
        <v>2015</v>
      </c>
      <c r="B233" s="69" t="s">
        <v>8</v>
      </c>
      <c r="C233" s="65" t="s">
        <v>179</v>
      </c>
      <c r="D233" s="68">
        <v>0</v>
      </c>
      <c r="E233" s="68">
        <v>0</v>
      </c>
      <c r="F233" s="68">
        <v>0</v>
      </c>
    </row>
    <row r="234" spans="1:6">
      <c r="A234" s="69">
        <v>2015</v>
      </c>
      <c r="B234" s="69" t="s">
        <v>19</v>
      </c>
      <c r="C234" s="65" t="s">
        <v>179</v>
      </c>
      <c r="D234" s="68">
        <v>188.881</v>
      </c>
      <c r="E234" s="68">
        <v>257.89600000000002</v>
      </c>
      <c r="F234" s="68">
        <v>103.729</v>
      </c>
    </row>
    <row r="235" spans="1:6">
      <c r="A235" s="69">
        <v>2015</v>
      </c>
      <c r="B235" s="69" t="s">
        <v>20</v>
      </c>
      <c r="C235" s="65" t="s">
        <v>179</v>
      </c>
      <c r="D235" s="68">
        <v>195.5615</v>
      </c>
      <c r="E235" s="68">
        <v>272.81450000000001</v>
      </c>
      <c r="F235" s="68">
        <v>108.49000000000001</v>
      </c>
    </row>
    <row r="236" spans="1:6">
      <c r="A236" s="69">
        <v>2014</v>
      </c>
      <c r="B236" s="69" t="s">
        <v>21</v>
      </c>
      <c r="C236" s="65" t="s">
        <v>179</v>
      </c>
      <c r="D236" s="68">
        <v>201</v>
      </c>
      <c r="E236" s="68">
        <v>306</v>
      </c>
      <c r="F236" s="68">
        <v>112</v>
      </c>
    </row>
    <row r="237" spans="1:6">
      <c r="A237" s="69">
        <v>2014</v>
      </c>
      <c r="B237" s="69" t="s">
        <v>8</v>
      </c>
      <c r="C237" s="65" t="s">
        <v>179</v>
      </c>
      <c r="D237" s="68">
        <v>0</v>
      </c>
      <c r="E237" s="68">
        <v>0</v>
      </c>
      <c r="F237" s="68">
        <v>0</v>
      </c>
    </row>
    <row r="238" spans="1:6">
      <c r="A238" s="69">
        <v>2014</v>
      </c>
      <c r="B238" s="69" t="s">
        <v>19</v>
      </c>
      <c r="C238" s="65" t="s">
        <v>179</v>
      </c>
      <c r="D238" s="68">
        <v>0</v>
      </c>
      <c r="E238" s="68">
        <v>0</v>
      </c>
      <c r="F238" s="68">
        <v>0</v>
      </c>
    </row>
    <row r="239" spans="1:6">
      <c r="A239" s="69">
        <v>2014</v>
      </c>
      <c r="B239" s="69" t="s">
        <v>20</v>
      </c>
      <c r="C239" s="65" t="s">
        <v>179</v>
      </c>
      <c r="D239" s="68">
        <v>0</v>
      </c>
      <c r="E239" s="68">
        <v>0</v>
      </c>
      <c r="F239" s="68">
        <v>0</v>
      </c>
    </row>
    <row r="240" spans="1:6">
      <c r="A240" s="69">
        <v>2013</v>
      </c>
      <c r="B240" s="69" t="s">
        <v>21</v>
      </c>
      <c r="C240" s="65" t="s">
        <v>179</v>
      </c>
      <c r="D240" s="71">
        <v>178</v>
      </c>
      <c r="E240" s="71">
        <v>263</v>
      </c>
      <c r="F240" s="71">
        <v>102</v>
      </c>
    </row>
    <row r="241" spans="1:6">
      <c r="A241" s="69">
        <v>2013</v>
      </c>
      <c r="B241" s="69" t="s">
        <v>8</v>
      </c>
      <c r="C241" s="65" t="s">
        <v>179</v>
      </c>
      <c r="D241" s="71">
        <v>207.488</v>
      </c>
      <c r="E241" s="71">
        <v>353.04300000000001</v>
      </c>
      <c r="F241" s="71">
        <v>118.89100000000001</v>
      </c>
    </row>
    <row r="242" spans="1:6">
      <c r="A242" s="69">
        <v>2013</v>
      </c>
      <c r="B242" s="69" t="s">
        <v>19</v>
      </c>
      <c r="C242" s="65" t="s">
        <v>179</v>
      </c>
      <c r="D242" s="71"/>
      <c r="E242" s="71"/>
      <c r="F242" s="71"/>
    </row>
    <row r="243" spans="1:6">
      <c r="A243" s="69">
        <v>2013</v>
      </c>
      <c r="B243" s="69" t="s">
        <v>20</v>
      </c>
      <c r="C243" s="65" t="s">
        <v>179</v>
      </c>
      <c r="D243" s="71"/>
      <c r="E243" s="71"/>
      <c r="F243" s="71"/>
    </row>
    <row r="244" spans="1:6">
      <c r="A244" s="69">
        <v>2012</v>
      </c>
      <c r="B244" s="69" t="s">
        <v>21</v>
      </c>
      <c r="C244" s="65" t="s">
        <v>179</v>
      </c>
      <c r="D244" s="71"/>
      <c r="E244" s="71"/>
      <c r="F244" s="71"/>
    </row>
    <row r="245" spans="1:6">
      <c r="A245" s="69">
        <v>2012</v>
      </c>
      <c r="B245" s="69" t="s">
        <v>8</v>
      </c>
      <c r="C245" s="65" t="s">
        <v>179</v>
      </c>
      <c r="D245" s="71"/>
      <c r="E245" s="71"/>
      <c r="F245" s="71"/>
    </row>
    <row r="246" spans="1:6">
      <c r="A246" s="69">
        <v>2012</v>
      </c>
      <c r="B246" s="69" t="s">
        <v>19</v>
      </c>
      <c r="C246" s="65" t="s">
        <v>179</v>
      </c>
      <c r="D246" s="71"/>
      <c r="E246" s="71"/>
      <c r="F246" s="71"/>
    </row>
    <row r="247" spans="1:6">
      <c r="A247" s="69">
        <v>2012</v>
      </c>
      <c r="B247" s="69" t="s">
        <v>20</v>
      </c>
      <c r="C247" s="65" t="s">
        <v>179</v>
      </c>
      <c r="D247" s="71"/>
      <c r="E247" s="71"/>
      <c r="F247" s="71"/>
    </row>
    <row r="248" spans="1:6">
      <c r="A248" s="69">
        <v>2011</v>
      </c>
      <c r="B248" s="69" t="s">
        <v>21</v>
      </c>
      <c r="C248" s="65" t="s">
        <v>179</v>
      </c>
      <c r="D248" s="71"/>
      <c r="E248" s="71"/>
      <c r="F248" s="71"/>
    </row>
    <row r="249" spans="1:6">
      <c r="A249" s="69">
        <v>2011</v>
      </c>
      <c r="B249" s="69" t="s">
        <v>8</v>
      </c>
      <c r="C249" s="65" t="s">
        <v>179</v>
      </c>
      <c r="D249" s="71"/>
      <c r="E249" s="71"/>
      <c r="F249" s="71"/>
    </row>
    <row r="250" spans="1:6">
      <c r="A250" s="69">
        <v>2011</v>
      </c>
      <c r="B250" s="69" t="s">
        <v>19</v>
      </c>
      <c r="C250" s="65" t="s">
        <v>179</v>
      </c>
      <c r="D250" s="71"/>
      <c r="E250" s="71"/>
      <c r="F250" s="71"/>
    </row>
    <row r="251" spans="1:6">
      <c r="A251" s="69">
        <v>2011</v>
      </c>
      <c r="B251" s="69" t="s">
        <v>20</v>
      </c>
      <c r="C251" s="65" t="s">
        <v>179</v>
      </c>
      <c r="D251" s="71"/>
      <c r="E251" s="71"/>
      <c r="F251" s="71"/>
    </row>
    <row r="252" spans="1:6">
      <c r="A252" s="69">
        <v>2010</v>
      </c>
      <c r="B252" s="69" t="s">
        <v>21</v>
      </c>
      <c r="C252" s="65" t="s">
        <v>179</v>
      </c>
      <c r="D252" s="71"/>
      <c r="E252" s="71"/>
      <c r="F252" s="71"/>
    </row>
    <row r="253" spans="1:6">
      <c r="A253" s="69">
        <v>2010</v>
      </c>
      <c r="B253" s="69" t="s">
        <v>8</v>
      </c>
      <c r="C253" s="65" t="s">
        <v>179</v>
      </c>
      <c r="D253" s="71"/>
      <c r="E253" s="71"/>
      <c r="F253" s="71"/>
    </row>
    <row r="254" spans="1:6">
      <c r="A254" s="69">
        <v>2010</v>
      </c>
      <c r="B254" s="69" t="s">
        <v>19</v>
      </c>
      <c r="C254" s="65" t="s">
        <v>179</v>
      </c>
      <c r="D254" s="71"/>
      <c r="E254" s="71"/>
      <c r="F254" s="71"/>
    </row>
    <row r="255" spans="1:6">
      <c r="A255" s="69">
        <v>2010</v>
      </c>
      <c r="B255" s="69" t="s">
        <v>20</v>
      </c>
      <c r="C255" s="65" t="s">
        <v>179</v>
      </c>
      <c r="D255" s="71"/>
      <c r="E255" s="71"/>
      <c r="F255" s="71"/>
    </row>
    <row r="256" spans="1:6">
      <c r="A256" s="69">
        <v>2009</v>
      </c>
      <c r="B256" s="69" t="s">
        <v>21</v>
      </c>
      <c r="C256" s="65" t="s">
        <v>179</v>
      </c>
      <c r="D256" s="71"/>
      <c r="E256" s="71"/>
      <c r="F256" s="71"/>
    </row>
    <row r="257" spans="1:9">
      <c r="A257" s="69">
        <v>2009</v>
      </c>
      <c r="B257" s="69" t="s">
        <v>8</v>
      </c>
      <c r="C257" s="65" t="s">
        <v>179</v>
      </c>
      <c r="D257" s="71"/>
      <c r="E257" s="71"/>
      <c r="F257" s="71"/>
    </row>
    <row r="258" spans="1:9">
      <c r="A258" s="69">
        <v>2009</v>
      </c>
      <c r="B258" s="69" t="s">
        <v>19</v>
      </c>
      <c r="C258" s="65" t="s">
        <v>179</v>
      </c>
      <c r="D258" s="71"/>
      <c r="E258" s="71"/>
      <c r="F258" s="71"/>
    </row>
    <row r="259" spans="1:9">
      <c r="A259" s="69">
        <v>2009</v>
      </c>
      <c r="B259" s="69" t="s">
        <v>20</v>
      </c>
      <c r="C259" s="65" t="s">
        <v>179</v>
      </c>
      <c r="D259" s="71"/>
      <c r="E259" s="71"/>
      <c r="F259" s="71"/>
    </row>
    <row r="260" spans="1:9">
      <c r="A260" s="69">
        <v>2008</v>
      </c>
      <c r="B260" s="69" t="s">
        <v>21</v>
      </c>
      <c r="C260" s="65" t="s">
        <v>179</v>
      </c>
      <c r="D260" s="71"/>
      <c r="E260" s="71"/>
      <c r="F260" s="71"/>
    </row>
    <row r="261" spans="1:9">
      <c r="A261" s="69">
        <v>2008</v>
      </c>
      <c r="B261" s="69" t="s">
        <v>8</v>
      </c>
      <c r="C261" s="65" t="s">
        <v>179</v>
      </c>
      <c r="D261" s="71"/>
      <c r="E261" s="71"/>
      <c r="F261" s="71"/>
    </row>
    <row r="262" spans="1:9">
      <c r="A262" s="69">
        <v>2008</v>
      </c>
      <c r="B262" s="69" t="s">
        <v>19</v>
      </c>
      <c r="C262" s="65" t="s">
        <v>179</v>
      </c>
      <c r="D262" s="71"/>
      <c r="E262" s="71"/>
      <c r="F262" s="71"/>
    </row>
    <row r="263" spans="1:9">
      <c r="A263" s="69">
        <v>2008</v>
      </c>
      <c r="B263" s="69" t="s">
        <v>20</v>
      </c>
      <c r="C263" s="65" t="s">
        <v>179</v>
      </c>
      <c r="D263" s="71"/>
      <c r="E263" s="71"/>
      <c r="F263" s="71"/>
    </row>
    <row r="264" spans="1:9">
      <c r="A264" s="69">
        <v>2007</v>
      </c>
      <c r="B264" s="69" t="s">
        <v>21</v>
      </c>
      <c r="C264" s="65" t="s">
        <v>179</v>
      </c>
      <c r="D264" s="71"/>
      <c r="E264" s="71"/>
      <c r="F264" s="71"/>
    </row>
    <row r="265" spans="1:9">
      <c r="A265" s="69">
        <v>2007</v>
      </c>
      <c r="B265" s="69" t="s">
        <v>8</v>
      </c>
      <c r="C265" s="65" t="s">
        <v>179</v>
      </c>
      <c r="D265" s="71"/>
      <c r="E265" s="71"/>
      <c r="F265" s="71"/>
    </row>
    <row r="266" spans="1:9">
      <c r="A266" s="69">
        <v>2007</v>
      </c>
      <c r="B266" s="69" t="s">
        <v>19</v>
      </c>
      <c r="C266" s="65" t="s">
        <v>179</v>
      </c>
      <c r="D266" s="71"/>
      <c r="E266" s="71"/>
      <c r="F266" s="71"/>
    </row>
    <row r="267" spans="1:9">
      <c r="A267" s="69">
        <v>2007</v>
      </c>
      <c r="B267" s="69" t="s">
        <v>20</v>
      </c>
      <c r="C267" s="65" t="s">
        <v>179</v>
      </c>
      <c r="D267" s="71"/>
      <c r="E267" s="71"/>
      <c r="F267" s="71"/>
    </row>
    <row r="268" spans="1:9">
      <c r="A268" s="69">
        <v>2006</v>
      </c>
      <c r="B268" s="69" t="s">
        <v>21</v>
      </c>
      <c r="C268" s="65" t="s">
        <v>179</v>
      </c>
      <c r="D268" s="71"/>
      <c r="E268" s="71"/>
      <c r="F268" s="71"/>
    </row>
    <row r="269" spans="1:9">
      <c r="A269" s="69">
        <v>2006</v>
      </c>
      <c r="B269" s="69" t="s">
        <v>8</v>
      </c>
      <c r="C269" s="65" t="s">
        <v>179</v>
      </c>
      <c r="D269" s="71"/>
      <c r="E269" s="71"/>
      <c r="F269" s="71"/>
    </row>
    <row r="270" spans="1:9">
      <c r="A270" s="69">
        <v>2006</v>
      </c>
      <c r="B270" s="69" t="s">
        <v>19</v>
      </c>
      <c r="C270" s="65" t="s">
        <v>179</v>
      </c>
      <c r="D270" s="71"/>
      <c r="E270" s="71"/>
      <c r="F270" s="71"/>
    </row>
    <row r="271" spans="1:9">
      <c r="A271" s="69">
        <v>2006</v>
      </c>
      <c r="B271" s="69" t="s">
        <v>20</v>
      </c>
      <c r="C271" s="65" t="s">
        <v>179</v>
      </c>
      <c r="D271" s="71"/>
      <c r="E271" s="71"/>
      <c r="F271" s="71"/>
    </row>
    <row r="272" spans="1:9">
      <c r="A272" s="65">
        <v>2019</v>
      </c>
      <c r="B272" s="65" t="s">
        <v>19</v>
      </c>
      <c r="C272" s="65" t="s">
        <v>214</v>
      </c>
      <c r="D272" s="67">
        <v>252364.04337064401</v>
      </c>
      <c r="E272" s="67">
        <v>497882.40569595399</v>
      </c>
      <c r="F272" s="67">
        <v>207356.41445800001</v>
      </c>
      <c r="I272" s="163"/>
    </row>
    <row r="273" spans="1:6">
      <c r="A273" s="65">
        <v>2019</v>
      </c>
      <c r="B273" s="65" t="s">
        <v>19</v>
      </c>
      <c r="C273" s="65" t="s">
        <v>143</v>
      </c>
      <c r="D273" s="67">
        <v>23978.945</v>
      </c>
      <c r="E273" s="67">
        <v>34536.639999999999</v>
      </c>
      <c r="F273" s="67">
        <v>8066.8</v>
      </c>
    </row>
    <row r="274" spans="1:6">
      <c r="A274" s="65">
        <v>2019</v>
      </c>
      <c r="B274" s="65" t="s">
        <v>19</v>
      </c>
      <c r="C274" s="65" t="s">
        <v>16</v>
      </c>
      <c r="D274" s="67">
        <v>6413.1048069965073</v>
      </c>
      <c r="E274" s="67">
        <v>9614.8429922132746</v>
      </c>
      <c r="F274" s="67">
        <v>4172.0522007902173</v>
      </c>
    </row>
    <row r="275" spans="1:6">
      <c r="A275" s="65">
        <v>2019</v>
      </c>
      <c r="B275" s="65" t="s">
        <v>19</v>
      </c>
      <c r="C275" s="65" t="s">
        <v>44</v>
      </c>
      <c r="D275" s="67">
        <v>437.03582371432799</v>
      </c>
      <c r="E275" s="67">
        <v>591.79865541767288</v>
      </c>
      <c r="F275" s="67">
        <v>302.8810208679991</v>
      </c>
    </row>
    <row r="276" spans="1:6">
      <c r="A276" s="65">
        <v>2019</v>
      </c>
      <c r="B276" s="65" t="s">
        <v>19</v>
      </c>
      <c r="C276" s="65" t="s">
        <v>179</v>
      </c>
      <c r="D276" s="67">
        <v>195.69441999999992</v>
      </c>
      <c r="E276" s="67">
        <v>316.21699000000024</v>
      </c>
      <c r="F276" s="67">
        <v>102.0753999999999</v>
      </c>
    </row>
    <row r="277" spans="1:6">
      <c r="A277" s="65">
        <v>2019</v>
      </c>
      <c r="B277" s="65" t="s">
        <v>20</v>
      </c>
      <c r="C277" s="65" t="s">
        <v>143</v>
      </c>
      <c r="D277" s="67">
        <v>19728.195</v>
      </c>
      <c r="E277" s="67">
        <v>21135.895</v>
      </c>
      <c r="F277" s="67">
        <v>4977.6000000000004</v>
      </c>
    </row>
    <row r="278" spans="1:6">
      <c r="A278" s="65">
        <v>2019</v>
      </c>
      <c r="B278" s="65" t="s">
        <v>20</v>
      </c>
      <c r="C278" s="65" t="s">
        <v>16</v>
      </c>
      <c r="D278" s="67">
        <v>6234.1945960582534</v>
      </c>
      <c r="E278" s="67">
        <v>9562.6673327153567</v>
      </c>
      <c r="F278" s="67">
        <v>3989.1380712263881</v>
      </c>
    </row>
    <row r="279" spans="1:6">
      <c r="A279" s="65">
        <v>2019</v>
      </c>
      <c r="B279" s="65" t="s">
        <v>20</v>
      </c>
      <c r="C279" s="65" t="s">
        <v>44</v>
      </c>
      <c r="D279" s="67">
        <v>749.76232010576916</v>
      </c>
      <c r="E279" s="67">
        <v>1042.7512463500123</v>
      </c>
      <c r="F279" s="67">
        <v>525.50613354421841</v>
      </c>
    </row>
    <row r="280" spans="1:6">
      <c r="A280" s="65">
        <v>2019</v>
      </c>
      <c r="B280" s="65" t="s">
        <v>20</v>
      </c>
      <c r="C280" s="65" t="s">
        <v>179</v>
      </c>
      <c r="D280" s="67">
        <v>199.096</v>
      </c>
      <c r="E280" s="67">
        <v>318.67500000000001</v>
      </c>
      <c r="F280" s="67">
        <v>105.94499999999999</v>
      </c>
    </row>
    <row r="281" spans="1:6">
      <c r="A281" s="65">
        <v>2019</v>
      </c>
      <c r="B281" s="65" t="s">
        <v>20</v>
      </c>
      <c r="C281" s="65" t="s">
        <v>214</v>
      </c>
      <c r="D281" s="67">
        <v>255082.24400000001</v>
      </c>
      <c r="E281" s="67">
        <v>505563.842</v>
      </c>
      <c r="F281" s="67">
        <v>208722.274</v>
      </c>
    </row>
    <row r="282" spans="1:6" s="249" customFormat="1">
      <c r="A282" s="333">
        <v>2020</v>
      </c>
      <c r="B282" s="333" t="s">
        <v>20</v>
      </c>
      <c r="C282" s="333" t="s">
        <v>214</v>
      </c>
      <c r="D282" s="334">
        <v>276248.58526591567</v>
      </c>
      <c r="E282" s="334">
        <v>543499.9345231707</v>
      </c>
      <c r="F282" s="334">
        <v>219109.21121091358</v>
      </c>
    </row>
    <row r="283" spans="1:6" s="249" customFormat="1">
      <c r="A283" s="333">
        <v>2020</v>
      </c>
      <c r="B283" s="333" t="s">
        <v>20</v>
      </c>
      <c r="C283" s="333" t="s">
        <v>143</v>
      </c>
      <c r="D283" s="334">
        <v>20373.285</v>
      </c>
      <c r="E283" s="334">
        <v>8342.9</v>
      </c>
      <c r="F283" s="334">
        <v>2952.82</v>
      </c>
    </row>
    <row r="284" spans="1:6" s="249" customFormat="1">
      <c r="A284" s="333">
        <v>2020</v>
      </c>
      <c r="B284" s="333" t="s">
        <v>20</v>
      </c>
      <c r="C284" s="333" t="s">
        <v>16</v>
      </c>
      <c r="D284" s="334">
        <v>5763.5331600053996</v>
      </c>
      <c r="E284" s="334">
        <v>8447.070252488289</v>
      </c>
      <c r="F284" s="334">
        <v>3717.3965875063127</v>
      </c>
    </row>
    <row r="285" spans="1:6" s="249" customFormat="1">
      <c r="A285" s="333">
        <v>2020</v>
      </c>
      <c r="B285" s="333" t="s">
        <v>20</v>
      </c>
      <c r="C285" s="333" t="s">
        <v>44</v>
      </c>
      <c r="D285" s="334">
        <v>389.49707302220645</v>
      </c>
      <c r="E285" s="334">
        <v>548.11866781279571</v>
      </c>
      <c r="F285" s="334">
        <v>280.50941916499789</v>
      </c>
    </row>
    <row r="286" spans="1:6" s="249" customFormat="1">
      <c r="A286" s="333">
        <v>2020</v>
      </c>
      <c r="B286" s="333" t="s">
        <v>20</v>
      </c>
      <c r="C286" s="333" t="s">
        <v>179</v>
      </c>
      <c r="D286" s="334">
        <v>217.37799999999999</v>
      </c>
      <c r="E286" s="334">
        <v>342.46300000000002</v>
      </c>
      <c r="F286" s="334">
        <v>104.979</v>
      </c>
    </row>
    <row r="287" spans="1:6" s="249" customFormat="1">
      <c r="A287" s="333">
        <v>2020</v>
      </c>
      <c r="B287" s="333" t="s">
        <v>19</v>
      </c>
      <c r="C287" s="333" t="s">
        <v>214</v>
      </c>
      <c r="D287" s="334">
        <v>235461.34485716451</v>
      </c>
      <c r="E287" s="334">
        <v>466642.26969874679</v>
      </c>
      <c r="F287" s="334">
        <v>185822.92167646269</v>
      </c>
    </row>
    <row r="288" spans="1:6" s="249" customFormat="1">
      <c r="A288" s="333">
        <v>2020</v>
      </c>
      <c r="B288" s="333" t="s">
        <v>19</v>
      </c>
      <c r="C288" s="333" t="s">
        <v>143</v>
      </c>
      <c r="D288" s="334">
        <v>16662.439999999999</v>
      </c>
      <c r="E288" s="334">
        <v>9587.5149999999994</v>
      </c>
      <c r="F288" s="334">
        <v>2641.3449999999998</v>
      </c>
    </row>
    <row r="289" spans="1:6" s="249" customFormat="1">
      <c r="A289" s="333">
        <v>2020</v>
      </c>
      <c r="B289" s="333" t="s">
        <v>19</v>
      </c>
      <c r="C289" s="333" t="s">
        <v>16</v>
      </c>
      <c r="D289" s="334">
        <v>6079.7730000000001</v>
      </c>
      <c r="E289" s="334">
        <v>8807.8960000000006</v>
      </c>
      <c r="F289" s="334">
        <v>3876.3310000000001</v>
      </c>
    </row>
    <row r="290" spans="1:6" s="249" customFormat="1">
      <c r="A290" s="333">
        <v>2020</v>
      </c>
      <c r="B290" s="333" t="s">
        <v>19</v>
      </c>
      <c r="C290" s="333" t="s">
        <v>44</v>
      </c>
      <c r="D290" s="334">
        <v>398.13</v>
      </c>
      <c r="E290" s="334">
        <v>666.255</v>
      </c>
      <c r="F290" s="334">
        <v>281.79399999999998</v>
      </c>
    </row>
    <row r="291" spans="1:6" s="249" customFormat="1">
      <c r="A291" s="333">
        <v>2020</v>
      </c>
      <c r="B291" s="333" t="s">
        <v>19</v>
      </c>
      <c r="C291" s="333" t="s">
        <v>179</v>
      </c>
      <c r="D291" s="334">
        <v>136.255</v>
      </c>
      <c r="E291" s="334">
        <v>232.33099999999999</v>
      </c>
      <c r="F291" s="334">
        <v>63.128</v>
      </c>
    </row>
    <row r="292" spans="1:6" s="249" customFormat="1">
      <c r="A292" s="333">
        <v>2020</v>
      </c>
      <c r="B292" s="333" t="s">
        <v>8</v>
      </c>
      <c r="C292" s="333" t="s">
        <v>214</v>
      </c>
      <c r="D292" s="334">
        <v>267239.39632381813</v>
      </c>
      <c r="E292" s="334">
        <v>541833.36957995384</v>
      </c>
      <c r="F292" s="334">
        <v>211186.42109622803</v>
      </c>
    </row>
    <row r="293" spans="1:6" s="249" customFormat="1">
      <c r="A293" s="333">
        <v>2020</v>
      </c>
      <c r="B293" s="333" t="s">
        <v>8</v>
      </c>
      <c r="C293" s="333" t="s">
        <v>143</v>
      </c>
      <c r="D293" s="334">
        <v>19996.53</v>
      </c>
      <c r="E293" s="334">
        <v>15870.31</v>
      </c>
      <c r="F293" s="334">
        <v>2481.5349999999999</v>
      </c>
    </row>
    <row r="294" spans="1:6" s="249" customFormat="1">
      <c r="A294" s="333">
        <v>2020</v>
      </c>
      <c r="B294" s="333" t="s">
        <v>8</v>
      </c>
      <c r="C294" s="333" t="s">
        <v>16</v>
      </c>
      <c r="D294" s="334">
        <v>7175.9984035423058</v>
      </c>
      <c r="E294" s="334">
        <v>11359.065787833471</v>
      </c>
      <c r="F294" s="334">
        <v>4924.9358086242246</v>
      </c>
    </row>
    <row r="295" spans="1:6" s="249" customFormat="1">
      <c r="A295" s="333">
        <v>2020</v>
      </c>
      <c r="B295" s="333" t="s">
        <v>8</v>
      </c>
      <c r="C295" s="333" t="s">
        <v>44</v>
      </c>
      <c r="D295" s="334">
        <v>647.3011942691279</v>
      </c>
      <c r="E295" s="334">
        <v>1028.4437348612485</v>
      </c>
      <c r="F295" s="334">
        <v>465.09865981584562</v>
      </c>
    </row>
    <row r="296" spans="1:6" s="249" customFormat="1">
      <c r="A296" s="333">
        <v>2020</v>
      </c>
      <c r="B296" s="333" t="s">
        <v>8</v>
      </c>
      <c r="C296" s="333" t="s">
        <v>179</v>
      </c>
      <c r="D296" s="334">
        <v>165.31800000000001</v>
      </c>
      <c r="E296" s="334">
        <v>276.71600000000001</v>
      </c>
      <c r="F296" s="334">
        <v>77.33</v>
      </c>
    </row>
    <row r="297" spans="1:6" s="249" customFormat="1">
      <c r="A297" s="333">
        <v>2020</v>
      </c>
      <c r="B297" s="333" t="s">
        <v>21</v>
      </c>
      <c r="C297" s="333" t="s">
        <v>214</v>
      </c>
      <c r="D297" s="334">
        <v>282391.93803327013</v>
      </c>
      <c r="E297" s="334">
        <v>561314.09390645858</v>
      </c>
      <c r="F297" s="334">
        <v>215303.56206027139</v>
      </c>
    </row>
    <row r="298" spans="1:6" s="249" customFormat="1">
      <c r="A298" s="333">
        <v>2020</v>
      </c>
      <c r="B298" s="333" t="s">
        <v>21</v>
      </c>
      <c r="C298" s="333" t="s">
        <v>143</v>
      </c>
      <c r="D298" s="334">
        <v>19354.865000000002</v>
      </c>
      <c r="E298" s="334">
        <v>10912.934999999999</v>
      </c>
      <c r="F298" s="334">
        <v>2821.355</v>
      </c>
    </row>
    <row r="299" spans="1:6" s="249" customFormat="1">
      <c r="A299" s="333">
        <v>2020</v>
      </c>
      <c r="B299" s="333" t="s">
        <v>21</v>
      </c>
      <c r="C299" s="333" t="s">
        <v>16</v>
      </c>
      <c r="D299" s="334">
        <v>6628.8409903542988</v>
      </c>
      <c r="E299" s="334">
        <v>10154.097961669049</v>
      </c>
      <c r="F299" s="334">
        <v>4444.0610479766528</v>
      </c>
    </row>
    <row r="300" spans="1:6" s="249" customFormat="1">
      <c r="A300" s="333">
        <v>2020</v>
      </c>
      <c r="B300" s="333" t="s">
        <v>21</v>
      </c>
      <c r="C300" s="333" t="s">
        <v>44</v>
      </c>
      <c r="D300" s="334">
        <v>588.97502168087533</v>
      </c>
      <c r="E300" s="334">
        <v>940.15893698516322</v>
      </c>
      <c r="F300" s="334">
        <v>435.54690133396127</v>
      </c>
    </row>
    <row r="301" spans="1:6" s="249" customFormat="1">
      <c r="A301" s="333">
        <v>2020</v>
      </c>
      <c r="B301" s="333" t="s">
        <v>21</v>
      </c>
      <c r="C301" s="333" t="s">
        <v>179</v>
      </c>
      <c r="D301" s="334">
        <v>180.012</v>
      </c>
      <c r="E301" s="334">
        <v>279.60300000000001</v>
      </c>
      <c r="F301" s="334">
        <v>93.94</v>
      </c>
    </row>
    <row r="302" spans="1:6">
      <c r="A302" s="333">
        <v>2021</v>
      </c>
      <c r="B302" s="333" t="s">
        <v>20</v>
      </c>
      <c r="C302" s="333" t="s">
        <v>214</v>
      </c>
      <c r="D302" s="334">
        <v>286574.62199999997</v>
      </c>
      <c r="E302" s="334">
        <v>569318.78300000005</v>
      </c>
      <c r="F302" s="334">
        <v>219634.43599999999</v>
      </c>
    </row>
    <row r="303" spans="1:6">
      <c r="A303" s="333">
        <v>2021</v>
      </c>
      <c r="B303" s="333" t="s">
        <v>20</v>
      </c>
      <c r="C303" s="333" t="s">
        <v>143</v>
      </c>
      <c r="D303" s="334">
        <v>21120.45</v>
      </c>
      <c r="E303" s="334">
        <v>33753.47</v>
      </c>
      <c r="F303" s="334">
        <v>3623.83</v>
      </c>
    </row>
    <row r="304" spans="1:6">
      <c r="A304" s="333">
        <v>2021</v>
      </c>
      <c r="B304" s="333" t="s">
        <v>20</v>
      </c>
      <c r="C304" s="333" t="s">
        <v>16</v>
      </c>
      <c r="D304" s="334">
        <v>6812.1065529668449</v>
      </c>
      <c r="E304" s="334">
        <v>10746.609337303891</v>
      </c>
      <c r="F304" s="334">
        <v>4429.284109729263</v>
      </c>
    </row>
    <row r="305" spans="1:6">
      <c r="A305" s="333">
        <v>2021</v>
      </c>
      <c r="B305" s="333" t="s">
        <v>20</v>
      </c>
      <c r="C305" s="333" t="s">
        <v>44</v>
      </c>
      <c r="D305" s="334">
        <v>631.1124420382057</v>
      </c>
      <c r="E305" s="334">
        <v>1007.0899133860241</v>
      </c>
      <c r="F305" s="334">
        <v>473.23404457577016</v>
      </c>
    </row>
    <row r="306" spans="1:6">
      <c r="A306" s="333">
        <v>2021</v>
      </c>
      <c r="B306" s="333" t="s">
        <v>20</v>
      </c>
      <c r="C306" s="333" t="s">
        <v>179</v>
      </c>
      <c r="D306" s="334">
        <v>146.066</v>
      </c>
      <c r="E306" s="334">
        <v>236.82499999999999</v>
      </c>
      <c r="F306" s="334">
        <v>75.864000000000004</v>
      </c>
    </row>
    <row r="307" spans="1:6">
      <c r="A307" s="333">
        <v>2021</v>
      </c>
      <c r="B307" s="333" t="s">
        <v>19</v>
      </c>
      <c r="C307" s="333" t="s">
        <v>214</v>
      </c>
      <c r="D307" s="334">
        <v>286575.375</v>
      </c>
      <c r="E307" s="334">
        <v>579222.35100000002</v>
      </c>
      <c r="F307" s="334">
        <v>224956.649</v>
      </c>
    </row>
    <row r="308" spans="1:6">
      <c r="A308" s="333">
        <v>2021</v>
      </c>
      <c r="B308" s="333" t="s">
        <v>19</v>
      </c>
      <c r="C308" s="333" t="s">
        <v>143</v>
      </c>
      <c r="D308" s="334">
        <v>22370.32</v>
      </c>
      <c r="E308" s="334">
        <v>34467.040000000001</v>
      </c>
      <c r="F308" s="334">
        <v>5294.38</v>
      </c>
    </row>
    <row r="309" spans="1:6">
      <c r="A309" s="333">
        <v>2021</v>
      </c>
      <c r="B309" s="333" t="s">
        <v>19</v>
      </c>
      <c r="C309" s="333" t="s">
        <v>16</v>
      </c>
      <c r="D309" s="334">
        <v>6939.6289999999999</v>
      </c>
      <c r="E309" s="334">
        <v>10649.608</v>
      </c>
      <c r="F309" s="334">
        <v>4529.7629999999999</v>
      </c>
    </row>
    <row r="310" spans="1:6">
      <c r="A310" s="333">
        <v>2021</v>
      </c>
      <c r="B310" s="333" t="s">
        <v>19</v>
      </c>
      <c r="C310" s="333" t="s">
        <v>44</v>
      </c>
      <c r="D310" s="334">
        <v>575.59500000000003</v>
      </c>
      <c r="E310" s="334">
        <v>977.41700000000003</v>
      </c>
      <c r="F310" s="334">
        <v>443.30700000000002</v>
      </c>
    </row>
    <row r="311" spans="1:6" s="361" customFormat="1">
      <c r="A311" s="333">
        <v>2021</v>
      </c>
      <c r="B311" s="333" t="s">
        <v>19</v>
      </c>
      <c r="C311" s="333" t="s">
        <v>179</v>
      </c>
      <c r="D311" s="334">
        <v>151.82</v>
      </c>
      <c r="E311" s="334">
        <v>225.57300000000001</v>
      </c>
      <c r="F311" s="334">
        <v>82.872</v>
      </c>
    </row>
    <row r="312" spans="1:6" s="361" customFormat="1">
      <c r="A312" s="333">
        <v>2021</v>
      </c>
      <c r="B312" s="333" t="s">
        <v>8</v>
      </c>
      <c r="C312" s="333" t="s">
        <v>214</v>
      </c>
      <c r="D312" s="334">
        <v>289290.185</v>
      </c>
      <c r="E312" s="334">
        <v>594973.60499999998</v>
      </c>
      <c r="F312" s="334">
        <v>225151.49799999999</v>
      </c>
    </row>
    <row r="313" spans="1:6" s="361" customFormat="1">
      <c r="A313" s="333">
        <v>2021</v>
      </c>
      <c r="B313" s="333" t="s">
        <v>8</v>
      </c>
      <c r="C313" s="333" t="s">
        <v>143</v>
      </c>
      <c r="D313" s="334">
        <v>25652.883999999998</v>
      </c>
      <c r="E313" s="334">
        <v>50138.184999999998</v>
      </c>
      <c r="F313" s="334">
        <v>5999.2150000000001</v>
      </c>
    </row>
    <row r="314" spans="1:6" s="361" customFormat="1">
      <c r="A314" s="333">
        <v>2021</v>
      </c>
      <c r="B314" s="333" t="s">
        <v>8</v>
      </c>
      <c r="C314" s="333" t="s">
        <v>16</v>
      </c>
      <c r="D314" s="334">
        <v>8468.741</v>
      </c>
      <c r="E314" s="334">
        <v>13644.736999999999</v>
      </c>
      <c r="F314" s="334">
        <v>5866.5219999999999</v>
      </c>
    </row>
    <row r="315" spans="1:6" s="361" customFormat="1">
      <c r="A315" s="333">
        <v>2021</v>
      </c>
      <c r="B315" s="333" t="s">
        <v>8</v>
      </c>
      <c r="C315" s="333" t="s">
        <v>44</v>
      </c>
      <c r="D315" s="334">
        <v>537.49300000000005</v>
      </c>
      <c r="E315" s="334">
        <v>939.35</v>
      </c>
      <c r="F315" s="334">
        <v>408.61599999999999</v>
      </c>
    </row>
    <row r="316" spans="1:6" s="361" customFormat="1">
      <c r="A316" s="333">
        <v>2021</v>
      </c>
      <c r="B316" s="333" t="s">
        <v>8</v>
      </c>
      <c r="C316" s="333" t="s">
        <v>179</v>
      </c>
      <c r="D316" s="334">
        <v>146.399</v>
      </c>
      <c r="E316" s="334">
        <v>235.14</v>
      </c>
      <c r="F316" s="334">
        <v>77.338999999999999</v>
      </c>
    </row>
    <row r="317" spans="1:6" s="361" customFormat="1">
      <c r="A317" s="333">
        <v>2021</v>
      </c>
      <c r="B317" s="333" t="s">
        <v>21</v>
      </c>
      <c r="C317" s="333" t="s">
        <v>214</v>
      </c>
      <c r="D317" s="334">
        <v>299434.32799999998</v>
      </c>
      <c r="E317" s="334">
        <v>611423.79799999995</v>
      </c>
      <c r="F317" s="334">
        <v>238679.94200000001</v>
      </c>
    </row>
    <row r="318" spans="1:6" s="361" customFormat="1">
      <c r="A318" s="333">
        <v>2021</v>
      </c>
      <c r="B318" s="333" t="s">
        <v>21</v>
      </c>
      <c r="C318" s="333" t="s">
        <v>143</v>
      </c>
      <c r="D318" s="334">
        <v>26278.799999999999</v>
      </c>
      <c r="E318" s="334">
        <v>47649.05</v>
      </c>
      <c r="F318" s="334">
        <v>6485.7</v>
      </c>
    </row>
    <row r="319" spans="1:6" s="361" customFormat="1">
      <c r="A319" s="333">
        <v>2021</v>
      </c>
      <c r="B319" s="333" t="s">
        <v>21</v>
      </c>
      <c r="C319" s="333" t="s">
        <v>16</v>
      </c>
      <c r="D319" s="334">
        <v>8554.9391153005854</v>
      </c>
      <c r="E319" s="334">
        <v>13215.091512338431</v>
      </c>
      <c r="F319" s="334">
        <v>6055.9693723609826</v>
      </c>
    </row>
    <row r="320" spans="1:6" s="361" customFormat="1">
      <c r="A320" s="333">
        <v>2021</v>
      </c>
      <c r="B320" s="333" t="s">
        <v>21</v>
      </c>
      <c r="C320" s="333" t="s">
        <v>44</v>
      </c>
      <c r="D320" s="334">
        <v>633.01344145616622</v>
      </c>
      <c r="E320" s="334">
        <v>905.68188374880879</v>
      </c>
      <c r="F320" s="334">
        <v>471.8541747950249</v>
      </c>
    </row>
    <row r="321" spans="1:8" s="361" customFormat="1">
      <c r="A321" s="333">
        <v>2021</v>
      </c>
      <c r="B321" s="333" t="s">
        <v>21</v>
      </c>
      <c r="C321" s="333" t="s">
        <v>179</v>
      </c>
      <c r="D321" s="334">
        <v>160.136</v>
      </c>
      <c r="E321" s="334">
        <v>215</v>
      </c>
      <c r="F321" s="334">
        <v>86.167000000000002</v>
      </c>
    </row>
    <row r="322" spans="1:8">
      <c r="A322" s="333">
        <v>2022</v>
      </c>
      <c r="B322" s="333" t="s">
        <v>20</v>
      </c>
      <c r="C322" s="333" t="s">
        <v>214</v>
      </c>
      <c r="D322" s="334">
        <v>294978.71100000001</v>
      </c>
      <c r="E322" s="334">
        <v>636418.36699999997</v>
      </c>
      <c r="F322" s="334">
        <v>235185.16800000001</v>
      </c>
    </row>
    <row r="323" spans="1:8">
      <c r="A323" s="333">
        <v>2022</v>
      </c>
      <c r="B323" s="333" t="s">
        <v>20</v>
      </c>
      <c r="C323" s="333" t="s">
        <v>143</v>
      </c>
      <c r="D323" s="334">
        <v>28360.35</v>
      </c>
      <c r="E323" s="334">
        <v>49745.85</v>
      </c>
      <c r="F323" s="334">
        <v>17454.25</v>
      </c>
    </row>
    <row r="324" spans="1:8">
      <c r="A324" s="333">
        <v>2022</v>
      </c>
      <c r="B324" s="333" t="s">
        <v>20</v>
      </c>
      <c r="C324" s="333" t="s">
        <v>16</v>
      </c>
      <c r="D324" s="334">
        <v>8286.219970924536</v>
      </c>
      <c r="E324" s="334">
        <v>13728.042860802674</v>
      </c>
      <c r="F324" s="334">
        <v>5693.2371682727871</v>
      </c>
    </row>
    <row r="325" spans="1:8">
      <c r="A325" s="333">
        <v>2022</v>
      </c>
      <c r="B325" s="333" t="s">
        <v>20</v>
      </c>
      <c r="C325" s="333" t="s">
        <v>44</v>
      </c>
      <c r="D325" s="334">
        <v>630.03323499733915</v>
      </c>
      <c r="E325" s="334">
        <v>1114.3404769515435</v>
      </c>
      <c r="F325" s="334">
        <v>500.21528805111745</v>
      </c>
    </row>
    <row r="326" spans="1:8">
      <c r="A326" s="333">
        <v>2022</v>
      </c>
      <c r="B326" s="333" t="s">
        <v>20</v>
      </c>
      <c r="C326" s="333" t="s">
        <v>179</v>
      </c>
      <c r="D326" s="334">
        <v>160.202</v>
      </c>
      <c r="E326" s="334">
        <v>236.16900000000001</v>
      </c>
      <c r="F326" s="334">
        <v>82.462000000000003</v>
      </c>
    </row>
    <row r="327" spans="1:8" s="361" customFormat="1">
      <c r="A327" s="333">
        <v>2022</v>
      </c>
      <c r="B327" s="333" t="s">
        <v>19</v>
      </c>
      <c r="C327" s="333" t="s">
        <v>214</v>
      </c>
      <c r="D327" s="334">
        <v>318321.99</v>
      </c>
      <c r="E327" s="334">
        <v>624024.10800000001</v>
      </c>
      <c r="F327" s="334">
        <v>234853.84299999999</v>
      </c>
      <c r="H327" s="400"/>
    </row>
    <row r="328" spans="1:8" s="361" customFormat="1">
      <c r="A328" s="333">
        <v>2022</v>
      </c>
      <c r="B328" s="333" t="s">
        <v>19</v>
      </c>
      <c r="C328" s="333" t="s">
        <v>143</v>
      </c>
      <c r="D328" s="334">
        <v>24656.45</v>
      </c>
      <c r="E328" s="334">
        <v>43155.15</v>
      </c>
      <c r="F328" s="334">
        <v>6432.45</v>
      </c>
    </row>
    <row r="329" spans="1:8" s="361" customFormat="1">
      <c r="A329" s="333">
        <v>2022</v>
      </c>
      <c r="B329" s="333" t="s">
        <v>19</v>
      </c>
      <c r="C329" s="333" t="s">
        <v>16</v>
      </c>
      <c r="D329" s="334">
        <v>8511.5202112221614</v>
      </c>
      <c r="E329" s="334">
        <v>13410.123887259806</v>
      </c>
      <c r="F329" s="334">
        <v>5790.9259015180305</v>
      </c>
    </row>
    <row r="330" spans="1:8" s="361" customFormat="1">
      <c r="A330" s="333">
        <v>2022</v>
      </c>
      <c r="B330" s="333" t="s">
        <v>19</v>
      </c>
      <c r="C330" s="333" t="s">
        <v>44</v>
      </c>
      <c r="D330" s="334">
        <v>551.85042625990116</v>
      </c>
      <c r="E330" s="334">
        <v>882.4863688797335</v>
      </c>
      <c r="F330" s="334">
        <v>410.91294486036537</v>
      </c>
    </row>
    <row r="331" spans="1:8" s="361" customFormat="1">
      <c r="A331" s="333">
        <v>2022</v>
      </c>
      <c r="B331" s="333" t="s">
        <v>19</v>
      </c>
      <c r="C331" s="333" t="s">
        <v>179</v>
      </c>
      <c r="D331" s="334">
        <v>173.50800000000001</v>
      </c>
      <c r="E331" s="334">
        <v>245.221</v>
      </c>
      <c r="F331" s="334">
        <v>87.858999999999995</v>
      </c>
    </row>
  </sheetData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1"/>
  <dimension ref="A1:J272"/>
  <sheetViews>
    <sheetView topLeftCell="A95" workbookViewId="0">
      <selection activeCell="E114" sqref="E114"/>
    </sheetView>
  </sheetViews>
  <sheetFormatPr defaultRowHeight="14.5"/>
  <cols>
    <col min="1" max="1" width="41.1796875" customWidth="1"/>
    <col min="2" max="2" width="21.1796875" customWidth="1"/>
    <col min="3" max="3" width="10.1796875" bestFit="1" customWidth="1"/>
    <col min="4" max="4" width="24.1796875" bestFit="1" customWidth="1"/>
    <col min="5" max="5" width="24.1796875" style="51" bestFit="1" customWidth="1"/>
    <col min="6" max="6" width="24" bestFit="1" customWidth="1"/>
  </cols>
  <sheetData>
    <row r="1" spans="1:5">
      <c r="A1" t="s">
        <v>24</v>
      </c>
      <c r="B1" t="s">
        <v>6</v>
      </c>
      <c r="C1" t="s">
        <v>7</v>
      </c>
      <c r="D1" t="s">
        <v>25</v>
      </c>
    </row>
    <row r="2" spans="1:5">
      <c r="A2" t="s">
        <v>9</v>
      </c>
      <c r="B2" s="49" t="s">
        <v>26</v>
      </c>
      <c r="C2" t="s">
        <v>27</v>
      </c>
      <c r="D2" t="s">
        <v>27</v>
      </c>
    </row>
    <row r="3" spans="1:5">
      <c r="A3" t="s">
        <v>22</v>
      </c>
      <c r="B3" s="49" t="s">
        <v>28</v>
      </c>
      <c r="C3" t="s">
        <v>29</v>
      </c>
      <c r="D3" t="s">
        <v>22</v>
      </c>
    </row>
    <row r="4" spans="1:5">
      <c r="A4" t="s">
        <v>11</v>
      </c>
      <c r="B4" s="49" t="s">
        <v>30</v>
      </c>
      <c r="C4" t="s">
        <v>29</v>
      </c>
      <c r="D4" t="s">
        <v>31</v>
      </c>
    </row>
    <row r="5" spans="1:5">
      <c r="A5" t="s">
        <v>12</v>
      </c>
      <c r="B5" s="49" t="s">
        <v>32</v>
      </c>
      <c r="C5" t="s">
        <v>29</v>
      </c>
      <c r="D5" t="s">
        <v>33</v>
      </c>
    </row>
    <row r="6" spans="1:5">
      <c r="A6" t="s">
        <v>13</v>
      </c>
      <c r="B6" s="49" t="s">
        <v>34</v>
      </c>
      <c r="C6" t="s">
        <v>29</v>
      </c>
      <c r="D6" t="s">
        <v>35</v>
      </c>
    </row>
    <row r="7" spans="1:5">
      <c r="A7" t="s">
        <v>14</v>
      </c>
      <c r="B7" s="49" t="s">
        <v>36</v>
      </c>
      <c r="C7" t="s">
        <v>29</v>
      </c>
      <c r="D7" t="s">
        <v>37</v>
      </c>
    </row>
    <row r="8" spans="1:5">
      <c r="A8" t="s">
        <v>10</v>
      </c>
      <c r="B8" s="49" t="s">
        <v>38</v>
      </c>
      <c r="C8" t="s">
        <v>29</v>
      </c>
      <c r="D8" t="s">
        <v>10</v>
      </c>
    </row>
    <row r="9" spans="1:5">
      <c r="A9" t="s">
        <v>15</v>
      </c>
      <c r="B9" s="49" t="s">
        <v>39</v>
      </c>
      <c r="C9" t="s">
        <v>40</v>
      </c>
      <c r="D9" t="s">
        <v>41</v>
      </c>
    </row>
    <row r="10" spans="1:5">
      <c r="A10" t="s">
        <v>16</v>
      </c>
      <c r="B10" s="49" t="s">
        <v>42</v>
      </c>
      <c r="C10" t="s">
        <v>40</v>
      </c>
      <c r="D10" t="s">
        <v>16</v>
      </c>
    </row>
    <row r="11" spans="1:5">
      <c r="A11" t="s">
        <v>17</v>
      </c>
      <c r="B11" s="49" t="s">
        <v>43</v>
      </c>
      <c r="C11" t="s">
        <v>40</v>
      </c>
      <c r="D11" t="s">
        <v>44</v>
      </c>
    </row>
    <row r="12" spans="1:5">
      <c r="A12" t="s">
        <v>18</v>
      </c>
      <c r="B12" s="49" t="s">
        <v>45</v>
      </c>
      <c r="C12" t="s">
        <v>40</v>
      </c>
      <c r="D12" t="s">
        <v>46</v>
      </c>
    </row>
    <row r="13" spans="1:5">
      <c r="A13" t="s">
        <v>23</v>
      </c>
      <c r="B13" s="50" t="s">
        <v>47</v>
      </c>
      <c r="C13" t="s">
        <v>29</v>
      </c>
      <c r="D13" t="s">
        <v>23</v>
      </c>
      <c r="E13" s="51" t="s">
        <v>270</v>
      </c>
    </row>
    <row r="14" spans="1:5">
      <c r="A14" t="s">
        <v>521</v>
      </c>
      <c r="B14" s="50" t="s">
        <v>522</v>
      </c>
      <c r="C14" t="s">
        <v>523</v>
      </c>
      <c r="D14" t="s">
        <v>521</v>
      </c>
      <c r="E14" s="51" t="s">
        <v>269</v>
      </c>
    </row>
    <row r="15" spans="1:5">
      <c r="A15" t="s">
        <v>427</v>
      </c>
      <c r="B15" s="50" t="s">
        <v>524</v>
      </c>
      <c r="C15" t="s">
        <v>525</v>
      </c>
      <c r="E15" s="51" t="s">
        <v>271</v>
      </c>
    </row>
    <row r="16" spans="1:5">
      <c r="A16" t="s">
        <v>526</v>
      </c>
      <c r="B16" s="50" t="s">
        <v>527</v>
      </c>
      <c r="C16" t="s">
        <v>525</v>
      </c>
      <c r="D16" t="s">
        <v>526</v>
      </c>
      <c r="E16" s="51" t="s">
        <v>272</v>
      </c>
    </row>
    <row r="17" spans="1:5">
      <c r="A17" t="s">
        <v>528</v>
      </c>
      <c r="B17" s="50" t="s">
        <v>529</v>
      </c>
      <c r="C17" t="s">
        <v>525</v>
      </c>
      <c r="D17" t="s">
        <v>528</v>
      </c>
      <c r="E17" s="51" t="s">
        <v>273</v>
      </c>
    </row>
    <row r="18" spans="1:5">
      <c r="A18" t="s">
        <v>530</v>
      </c>
      <c r="B18" s="50" t="s">
        <v>531</v>
      </c>
      <c r="C18" t="s">
        <v>525</v>
      </c>
      <c r="D18" t="s">
        <v>530</v>
      </c>
      <c r="E18" s="51" t="s">
        <v>274</v>
      </c>
    </row>
    <row r="19" spans="1:5">
      <c r="B19" s="50"/>
    </row>
    <row r="20" spans="1:5">
      <c r="B20" s="50"/>
    </row>
    <row r="21" spans="1:5">
      <c r="B21" s="50"/>
    </row>
    <row r="22" spans="1:5">
      <c r="A22" t="s">
        <v>0</v>
      </c>
    </row>
    <row r="23" spans="1:5">
      <c r="A23">
        <v>2022</v>
      </c>
    </row>
    <row r="24" spans="1:5" s="361" customFormat="1">
      <c r="A24" s="361">
        <v>2021</v>
      </c>
      <c r="E24" s="51"/>
    </row>
    <row r="25" spans="1:5">
      <c r="A25">
        <v>2020</v>
      </c>
    </row>
    <row r="26" spans="1:5">
      <c r="A26">
        <v>2019</v>
      </c>
    </row>
    <row r="27" spans="1:5">
      <c r="A27">
        <v>2018</v>
      </c>
    </row>
    <row r="28" spans="1:5">
      <c r="A28">
        <v>2017</v>
      </c>
    </row>
    <row r="29" spans="1:5">
      <c r="A29">
        <v>2016</v>
      </c>
    </row>
    <row r="30" spans="1:5">
      <c r="A30">
        <v>2015</v>
      </c>
    </row>
    <row r="31" spans="1:5">
      <c r="A31">
        <v>2014</v>
      </c>
    </row>
    <row r="32" spans="1:5">
      <c r="A32">
        <v>2013</v>
      </c>
    </row>
    <row r="33" spans="1:1">
      <c r="A33">
        <v>2012</v>
      </c>
    </row>
    <row r="34" spans="1:1">
      <c r="A34">
        <v>2011</v>
      </c>
    </row>
    <row r="35" spans="1:1">
      <c r="A35">
        <v>2010</v>
      </c>
    </row>
    <row r="36" spans="1:1">
      <c r="A36">
        <v>2009</v>
      </c>
    </row>
    <row r="37" spans="1:1">
      <c r="A37">
        <v>2008</v>
      </c>
    </row>
    <row r="38" spans="1:1">
      <c r="A38">
        <v>2007</v>
      </c>
    </row>
    <row r="39" spans="1:1">
      <c r="A39">
        <v>2006</v>
      </c>
    </row>
    <row r="40" spans="1:1">
      <c r="A40">
        <v>2005</v>
      </c>
    </row>
    <row r="41" spans="1:1">
      <c r="A41">
        <v>2004</v>
      </c>
    </row>
    <row r="42" spans="1:1">
      <c r="A42">
        <v>2003</v>
      </c>
    </row>
    <row r="43" spans="1:1">
      <c r="A43">
        <v>2002</v>
      </c>
    </row>
    <row r="46" spans="1:1">
      <c r="A46" t="s">
        <v>48</v>
      </c>
    </row>
    <row r="47" spans="1:1">
      <c r="A47" t="s">
        <v>20</v>
      </c>
    </row>
    <row r="48" spans="1:1">
      <c r="A48" t="s">
        <v>19</v>
      </c>
    </row>
    <row r="49" spans="1:6">
      <c r="A49" t="s">
        <v>8</v>
      </c>
    </row>
    <row r="50" spans="1:6">
      <c r="A50" t="s">
        <v>21</v>
      </c>
    </row>
    <row r="53" spans="1:6">
      <c r="A53" s="109" t="s">
        <v>24</v>
      </c>
      <c r="B53" s="109" t="s">
        <v>49</v>
      </c>
      <c r="C53" s="109" t="s">
        <v>89</v>
      </c>
      <c r="D53" s="109" t="s">
        <v>55</v>
      </c>
      <c r="E53" s="109" t="s">
        <v>90</v>
      </c>
      <c r="F53" s="109" t="s">
        <v>91</v>
      </c>
    </row>
    <row r="54" spans="1:6">
      <c r="A54" t="s">
        <v>56</v>
      </c>
      <c r="B54" t="s">
        <v>92</v>
      </c>
      <c r="C54" t="s">
        <v>93</v>
      </c>
      <c r="D54" t="s">
        <v>94</v>
      </c>
      <c r="E54" t="s">
        <v>95</v>
      </c>
      <c r="F54" t="s">
        <v>95</v>
      </c>
    </row>
    <row r="55" spans="1:6">
      <c r="A55" t="s">
        <v>57</v>
      </c>
      <c r="B55" t="s">
        <v>92</v>
      </c>
      <c r="C55" t="s">
        <v>96</v>
      </c>
      <c r="D55" t="s">
        <v>97</v>
      </c>
      <c r="E55" t="s">
        <v>98</v>
      </c>
      <c r="F55" t="s">
        <v>98</v>
      </c>
    </row>
    <row r="56" spans="1:6">
      <c r="A56" t="s">
        <v>58</v>
      </c>
      <c r="B56" t="s">
        <v>77</v>
      </c>
      <c r="C56" s="205" t="s">
        <v>99</v>
      </c>
      <c r="D56" t="s">
        <v>100</v>
      </c>
      <c r="E56" t="s">
        <v>101</v>
      </c>
      <c r="F56" t="s">
        <v>101</v>
      </c>
    </row>
    <row r="57" spans="1:6">
      <c r="A57" t="s">
        <v>59</v>
      </c>
      <c r="B57" t="s">
        <v>77</v>
      </c>
      <c r="C57" s="205" t="s">
        <v>102</v>
      </c>
      <c r="D57" t="s">
        <v>103</v>
      </c>
      <c r="E57" t="s">
        <v>104</v>
      </c>
      <c r="F57" t="s">
        <v>104</v>
      </c>
    </row>
    <row r="58" spans="1:6">
      <c r="A58" t="s">
        <v>60</v>
      </c>
      <c r="B58" t="s">
        <v>77</v>
      </c>
      <c r="C58" s="205" t="s">
        <v>105</v>
      </c>
      <c r="D58" t="s">
        <v>106</v>
      </c>
      <c r="E58" t="s">
        <v>551</v>
      </c>
      <c r="F58" t="s">
        <v>551</v>
      </c>
    </row>
    <row r="59" spans="1:6">
      <c r="A59" t="s">
        <v>61</v>
      </c>
      <c r="B59" t="s">
        <v>77</v>
      </c>
      <c r="C59" s="205" t="s">
        <v>107</v>
      </c>
      <c r="D59" t="s">
        <v>108</v>
      </c>
      <c r="E59" t="s">
        <v>109</v>
      </c>
      <c r="F59" t="s">
        <v>109</v>
      </c>
    </row>
    <row r="60" spans="1:6">
      <c r="A60" t="s">
        <v>62</v>
      </c>
      <c r="B60" t="s">
        <v>110</v>
      </c>
      <c r="C60" t="s">
        <v>111</v>
      </c>
      <c r="D60" t="s">
        <v>112</v>
      </c>
      <c r="E60" t="s">
        <v>113</v>
      </c>
      <c r="F60" t="s">
        <v>113</v>
      </c>
    </row>
    <row r="61" spans="1:6">
      <c r="A61" t="s">
        <v>63</v>
      </c>
      <c r="B61" t="s">
        <v>110</v>
      </c>
      <c r="C61" t="s">
        <v>114</v>
      </c>
      <c r="D61" t="s">
        <v>115</v>
      </c>
      <c r="E61" t="s">
        <v>116</v>
      </c>
      <c r="F61" t="s">
        <v>116</v>
      </c>
    </row>
    <row r="62" spans="1:6">
      <c r="A62" t="s">
        <v>64</v>
      </c>
      <c r="B62" t="s">
        <v>77</v>
      </c>
      <c r="C62" s="205" t="s">
        <v>117</v>
      </c>
      <c r="D62" t="s">
        <v>118</v>
      </c>
      <c r="E62" t="s">
        <v>552</v>
      </c>
      <c r="F62" t="s">
        <v>552</v>
      </c>
    </row>
    <row r="63" spans="1:6">
      <c r="A63" t="s">
        <v>65</v>
      </c>
      <c r="B63" t="s">
        <v>119</v>
      </c>
      <c r="C63" t="s">
        <v>120</v>
      </c>
      <c r="D63" t="s">
        <v>121</v>
      </c>
      <c r="E63" t="s">
        <v>557</v>
      </c>
      <c r="F63" t="s">
        <v>122</v>
      </c>
    </row>
    <row r="64" spans="1:6">
      <c r="A64" t="s">
        <v>66</v>
      </c>
      <c r="B64" t="s">
        <v>119</v>
      </c>
      <c r="C64" t="s">
        <v>123</v>
      </c>
      <c r="D64" t="s">
        <v>124</v>
      </c>
      <c r="E64" t="s">
        <v>124</v>
      </c>
      <c r="F64" t="s">
        <v>124</v>
      </c>
    </row>
    <row r="65" spans="1:6">
      <c r="A65" t="s">
        <v>68</v>
      </c>
      <c r="B65" t="s">
        <v>119</v>
      </c>
      <c r="C65" t="s">
        <v>127</v>
      </c>
      <c r="D65" t="s">
        <v>128</v>
      </c>
      <c r="E65" t="s">
        <v>540</v>
      </c>
      <c r="F65" t="s">
        <v>540</v>
      </c>
    </row>
    <row r="66" spans="1:6" s="361" customFormat="1">
      <c r="A66" s="361" t="s">
        <v>519</v>
      </c>
      <c r="B66" s="361" t="s">
        <v>119</v>
      </c>
      <c r="C66" s="361" t="s">
        <v>591</v>
      </c>
      <c r="D66" s="361" t="s">
        <v>519</v>
      </c>
      <c r="E66" s="361" t="s">
        <v>519</v>
      </c>
      <c r="F66" s="361" t="s">
        <v>519</v>
      </c>
    </row>
    <row r="67" spans="1:6">
      <c r="A67" t="s">
        <v>67</v>
      </c>
      <c r="B67" t="s">
        <v>77</v>
      </c>
      <c r="C67" s="205" t="s">
        <v>125</v>
      </c>
      <c r="D67" t="s">
        <v>126</v>
      </c>
      <c r="E67" t="s">
        <v>526</v>
      </c>
      <c r="F67" t="s">
        <v>526</v>
      </c>
    </row>
    <row r="68" spans="1:6">
      <c r="A68" t="s">
        <v>69</v>
      </c>
      <c r="B68" t="s">
        <v>129</v>
      </c>
      <c r="C68" t="s">
        <v>130</v>
      </c>
      <c r="D68" t="s">
        <v>131</v>
      </c>
      <c r="E68" t="s">
        <v>553</v>
      </c>
      <c r="F68" t="s">
        <v>553</v>
      </c>
    </row>
    <row r="69" spans="1:6">
      <c r="A69" t="s">
        <v>70</v>
      </c>
      <c r="B69" t="s">
        <v>77</v>
      </c>
      <c r="C69" s="205" t="s">
        <v>133</v>
      </c>
      <c r="D69" t="s">
        <v>134</v>
      </c>
      <c r="E69" t="s">
        <v>135</v>
      </c>
      <c r="F69" t="s">
        <v>135</v>
      </c>
    </row>
    <row r="70" spans="1:6">
      <c r="A70" t="s">
        <v>71</v>
      </c>
      <c r="B70" t="s">
        <v>77</v>
      </c>
      <c r="C70" s="205" t="s">
        <v>136</v>
      </c>
      <c r="D70" t="s">
        <v>137</v>
      </c>
      <c r="E70" t="s">
        <v>554</v>
      </c>
      <c r="F70" t="s">
        <v>554</v>
      </c>
    </row>
    <row r="71" spans="1:6">
      <c r="A71" t="s">
        <v>72</v>
      </c>
      <c r="B71" t="s">
        <v>129</v>
      </c>
      <c r="C71" t="s">
        <v>138</v>
      </c>
      <c r="D71" t="s">
        <v>139</v>
      </c>
      <c r="E71" t="s">
        <v>536</v>
      </c>
      <c r="F71" t="s">
        <v>140</v>
      </c>
    </row>
    <row r="72" spans="1:6">
      <c r="A72" t="s">
        <v>15</v>
      </c>
      <c r="B72" t="s">
        <v>78</v>
      </c>
      <c r="C72" s="60" t="s">
        <v>141</v>
      </c>
      <c r="D72" t="s">
        <v>142</v>
      </c>
      <c r="E72" t="s">
        <v>142</v>
      </c>
      <c r="F72" t="s">
        <v>142</v>
      </c>
    </row>
    <row r="73" spans="1:6">
      <c r="A73" t="s">
        <v>79</v>
      </c>
      <c r="B73" t="s">
        <v>78</v>
      </c>
      <c r="C73" s="60" t="s">
        <v>144</v>
      </c>
      <c r="D73" t="s">
        <v>44</v>
      </c>
      <c r="E73" t="s">
        <v>44</v>
      </c>
      <c r="F73" t="s">
        <v>44</v>
      </c>
    </row>
    <row r="74" spans="1:6">
      <c r="A74" t="s">
        <v>145</v>
      </c>
      <c r="B74" t="s">
        <v>77</v>
      </c>
      <c r="C74">
        <v>21</v>
      </c>
      <c r="D74" t="s">
        <v>103</v>
      </c>
      <c r="E74"/>
    </row>
    <row r="75" spans="1:6">
      <c r="A75" t="s">
        <v>82</v>
      </c>
      <c r="B75" t="s">
        <v>110</v>
      </c>
      <c r="C75" t="s">
        <v>146</v>
      </c>
      <c r="D75" t="s">
        <v>147</v>
      </c>
      <c r="E75" t="s">
        <v>148</v>
      </c>
    </row>
    <row r="76" spans="1:6">
      <c r="A76" t="s">
        <v>73</v>
      </c>
      <c r="B76" t="s">
        <v>77</v>
      </c>
      <c r="C76" s="205" t="s">
        <v>494</v>
      </c>
      <c r="D76" t="s">
        <v>149</v>
      </c>
      <c r="E76" t="s">
        <v>150</v>
      </c>
      <c r="F76" t="s">
        <v>150</v>
      </c>
    </row>
    <row r="77" spans="1:6">
      <c r="A77" t="s">
        <v>83</v>
      </c>
      <c r="B77" t="s">
        <v>110</v>
      </c>
      <c r="C77" t="s">
        <v>495</v>
      </c>
      <c r="D77" t="s">
        <v>151</v>
      </c>
      <c r="E77" t="s">
        <v>152</v>
      </c>
    </row>
    <row r="78" spans="1:6">
      <c r="A78" t="s">
        <v>75</v>
      </c>
      <c r="B78" t="s">
        <v>77</v>
      </c>
      <c r="C78" s="205" t="s">
        <v>153</v>
      </c>
      <c r="D78" t="s">
        <v>154</v>
      </c>
      <c r="E78" t="s">
        <v>80</v>
      </c>
      <c r="F78" t="s">
        <v>80</v>
      </c>
    </row>
    <row r="79" spans="1:6">
      <c r="A79" t="s">
        <v>74</v>
      </c>
      <c r="B79" t="s">
        <v>77</v>
      </c>
      <c r="C79" s="205" t="s">
        <v>155</v>
      </c>
      <c r="D79" t="s">
        <v>156</v>
      </c>
      <c r="E79" t="s">
        <v>81</v>
      </c>
      <c r="F79" t="s">
        <v>81</v>
      </c>
    </row>
    <row r="80" spans="1:6">
      <c r="A80" t="s">
        <v>76</v>
      </c>
      <c r="B80" t="s">
        <v>77</v>
      </c>
      <c r="C80" s="205" t="s">
        <v>157</v>
      </c>
      <c r="D80" t="s">
        <v>158</v>
      </c>
      <c r="E80" t="s">
        <v>558</v>
      </c>
      <c r="F80" t="s">
        <v>159</v>
      </c>
    </row>
    <row r="81" spans="1:6">
      <c r="A81" t="s">
        <v>87</v>
      </c>
      <c r="B81" t="s">
        <v>92</v>
      </c>
      <c r="C81" t="s">
        <v>160</v>
      </c>
      <c r="D81" t="s">
        <v>161</v>
      </c>
      <c r="E81" t="s">
        <v>161</v>
      </c>
      <c r="F81" t="s">
        <v>161</v>
      </c>
    </row>
    <row r="82" spans="1:6">
      <c r="A82" t="s">
        <v>85</v>
      </c>
      <c r="B82" t="s">
        <v>129</v>
      </c>
      <c r="C82" t="s">
        <v>162</v>
      </c>
      <c r="D82" t="s">
        <v>85</v>
      </c>
      <c r="E82" t="s">
        <v>559</v>
      </c>
      <c r="F82" t="s">
        <v>559</v>
      </c>
    </row>
    <row r="83" spans="1:6">
      <c r="A83" t="s">
        <v>84</v>
      </c>
      <c r="B83" t="s">
        <v>77</v>
      </c>
      <c r="C83" s="205" t="s">
        <v>163</v>
      </c>
      <c r="D83" t="s">
        <v>84</v>
      </c>
      <c r="E83" t="s">
        <v>84</v>
      </c>
      <c r="F83" t="s">
        <v>84</v>
      </c>
    </row>
    <row r="84" spans="1:6">
      <c r="A84" t="s">
        <v>86</v>
      </c>
      <c r="B84" t="s">
        <v>77</v>
      </c>
      <c r="C84" s="205" t="s">
        <v>164</v>
      </c>
      <c r="D84" t="s">
        <v>560</v>
      </c>
      <c r="E84" t="s">
        <v>560</v>
      </c>
      <c r="F84" t="s">
        <v>560</v>
      </c>
    </row>
    <row r="85" spans="1:6">
      <c r="A85" t="s">
        <v>513</v>
      </c>
      <c r="B85" t="s">
        <v>129</v>
      </c>
      <c r="C85" t="s">
        <v>165</v>
      </c>
      <c r="D85" t="s">
        <v>514</v>
      </c>
      <c r="E85" t="s">
        <v>556</v>
      </c>
      <c r="F85" t="s">
        <v>556</v>
      </c>
    </row>
    <row r="86" spans="1:6">
      <c r="A86" t="s">
        <v>88</v>
      </c>
      <c r="B86" t="s">
        <v>77</v>
      </c>
      <c r="C86" s="205" t="s">
        <v>166</v>
      </c>
      <c r="D86" t="s">
        <v>88</v>
      </c>
      <c r="E86" t="s">
        <v>555</v>
      </c>
      <c r="F86" t="s">
        <v>555</v>
      </c>
    </row>
    <row r="87" spans="1:6">
      <c r="A87" t="s">
        <v>489</v>
      </c>
      <c r="B87" t="s">
        <v>77</v>
      </c>
      <c r="C87" s="205" t="s">
        <v>490</v>
      </c>
      <c r="D87" t="s">
        <v>491</v>
      </c>
      <c r="E87" s="51" t="s">
        <v>538</v>
      </c>
      <c r="F87" t="s">
        <v>489</v>
      </c>
    </row>
    <row r="88" spans="1:6">
      <c r="A88" t="s">
        <v>488</v>
      </c>
      <c r="B88" t="s">
        <v>77</v>
      </c>
      <c r="C88" t="s">
        <v>492</v>
      </c>
      <c r="D88" t="s">
        <v>493</v>
      </c>
      <c r="E88" s="51" t="s">
        <v>537</v>
      </c>
      <c r="F88" t="s">
        <v>488</v>
      </c>
    </row>
    <row r="89" spans="1:6">
      <c r="A89" t="s">
        <v>496</v>
      </c>
      <c r="B89" t="s">
        <v>77</v>
      </c>
      <c r="C89" t="s">
        <v>497</v>
      </c>
      <c r="D89" t="s">
        <v>498</v>
      </c>
      <c r="E89" s="51" t="s">
        <v>496</v>
      </c>
      <c r="F89" t="s">
        <v>496</v>
      </c>
    </row>
    <row r="90" spans="1:6">
      <c r="A90" t="s">
        <v>511</v>
      </c>
      <c r="B90" t="s">
        <v>92</v>
      </c>
      <c r="C90" t="s">
        <v>512</v>
      </c>
      <c r="D90" s="198" t="s">
        <v>546</v>
      </c>
      <c r="E90" s="198" t="s">
        <v>546</v>
      </c>
      <c r="F90" s="198" t="s">
        <v>546</v>
      </c>
    </row>
    <row r="91" spans="1:6">
      <c r="A91" t="s">
        <v>598</v>
      </c>
      <c r="B91" t="s">
        <v>518</v>
      </c>
      <c r="C91" t="s">
        <v>587</v>
      </c>
      <c r="D91" s="198"/>
      <c r="E91" s="198"/>
      <c r="F91" s="198"/>
    </row>
    <row r="92" spans="1:6">
      <c r="A92" t="s">
        <v>23</v>
      </c>
      <c r="B92" t="s">
        <v>518</v>
      </c>
      <c r="C92" t="s">
        <v>593</v>
      </c>
      <c r="D92" s="198"/>
      <c r="E92" s="198"/>
      <c r="F92" s="198"/>
    </row>
    <row r="93" spans="1:6">
      <c r="A93" t="s">
        <v>427</v>
      </c>
      <c r="B93" t="s">
        <v>518</v>
      </c>
      <c r="C93" t="s">
        <v>594</v>
      </c>
      <c r="D93" s="198"/>
      <c r="E93" s="198"/>
      <c r="F93" s="198"/>
    </row>
    <row r="94" spans="1:6">
      <c r="A94" t="s">
        <v>528</v>
      </c>
      <c r="B94" t="s">
        <v>432</v>
      </c>
      <c r="C94" t="s">
        <v>597</v>
      </c>
      <c r="D94" s="198"/>
      <c r="E94" s="198"/>
      <c r="F94" s="198"/>
    </row>
    <row r="95" spans="1:6">
      <c r="A95" t="s">
        <v>530</v>
      </c>
      <c r="B95" t="s">
        <v>432</v>
      </c>
      <c r="C95" t="s">
        <v>595</v>
      </c>
      <c r="D95" s="198"/>
      <c r="E95" s="198"/>
      <c r="F95" s="198"/>
    </row>
    <row r="96" spans="1:6">
      <c r="A96" t="s">
        <v>430</v>
      </c>
      <c r="B96" t="s">
        <v>432</v>
      </c>
      <c r="C96" t="s">
        <v>596</v>
      </c>
      <c r="D96" s="198"/>
      <c r="E96" s="198"/>
      <c r="F96" s="198"/>
    </row>
    <row r="97" spans="1:6" s="168" customFormat="1">
      <c r="A97" s="168" t="s">
        <v>442</v>
      </c>
      <c r="B97" s="168" t="s">
        <v>77</v>
      </c>
      <c r="C97" s="168" t="s">
        <v>599</v>
      </c>
      <c r="D97" s="250"/>
      <c r="E97" s="250"/>
      <c r="F97" s="250"/>
    </row>
    <row r="98" spans="1:6" s="168" customFormat="1">
      <c r="A98" s="124" t="s">
        <v>606</v>
      </c>
      <c r="B98" s="168" t="s">
        <v>129</v>
      </c>
      <c r="C98" s="168" t="s">
        <v>600</v>
      </c>
      <c r="D98" s="168" t="s">
        <v>608</v>
      </c>
    </row>
    <row r="99" spans="1:6" s="168" customFormat="1">
      <c r="A99" s="168" t="s">
        <v>571</v>
      </c>
      <c r="B99" s="168" t="s">
        <v>77</v>
      </c>
      <c r="C99" s="168" t="s">
        <v>601</v>
      </c>
      <c r="D99" s="168" t="s">
        <v>571</v>
      </c>
    </row>
    <row r="100" spans="1:6" s="168" customFormat="1">
      <c r="A100" s="168" t="s">
        <v>415</v>
      </c>
      <c r="B100" s="168" t="s">
        <v>119</v>
      </c>
      <c r="C100" s="168" t="s">
        <v>591</v>
      </c>
    </row>
    <row r="101" spans="1:6" s="168" customFormat="1">
      <c r="A101" s="168" t="s">
        <v>417</v>
      </c>
      <c r="B101" s="168" t="s">
        <v>119</v>
      </c>
      <c r="C101" s="168" t="s">
        <v>592</v>
      </c>
    </row>
    <row r="102" spans="1:6" s="168" customFormat="1">
      <c r="A102" s="207" t="s">
        <v>640</v>
      </c>
      <c r="B102" s="207" t="s">
        <v>77</v>
      </c>
      <c r="C102" s="168" t="s">
        <v>631</v>
      </c>
      <c r="D102" s="251" t="s">
        <v>632</v>
      </c>
    </row>
    <row r="103" spans="1:6" s="168" customFormat="1">
      <c r="A103" s="207" t="s">
        <v>634</v>
      </c>
      <c r="B103" s="207" t="s">
        <v>92</v>
      </c>
      <c r="C103" s="168" t="s">
        <v>641</v>
      </c>
      <c r="D103" s="251"/>
    </row>
    <row r="104" spans="1:6" s="168" customFormat="1">
      <c r="A104" s="277" t="s">
        <v>648</v>
      </c>
      <c r="B104" s="207" t="s">
        <v>77</v>
      </c>
      <c r="C104" s="275" t="s">
        <v>646</v>
      </c>
      <c r="D104" s="251" t="s">
        <v>645</v>
      </c>
    </row>
    <row r="105" spans="1:6" s="168" customFormat="1">
      <c r="A105" s="385" t="s">
        <v>654</v>
      </c>
      <c r="B105" s="207" t="s">
        <v>77</v>
      </c>
      <c r="C105" s="207" t="s">
        <v>653</v>
      </c>
      <c r="D105" s="251" t="s">
        <v>635</v>
      </c>
    </row>
    <row r="106" spans="1:6" s="168" customFormat="1">
      <c r="A106" s="207" t="s">
        <v>656</v>
      </c>
      <c r="B106" s="207" t="s">
        <v>77</v>
      </c>
      <c r="C106" s="207" t="s">
        <v>655</v>
      </c>
      <c r="D106" s="251" t="s">
        <v>637</v>
      </c>
    </row>
    <row r="107" spans="1:6" s="168" customFormat="1">
      <c r="A107" s="207" t="s">
        <v>726</v>
      </c>
      <c r="B107" s="361" t="s">
        <v>110</v>
      </c>
      <c r="C107" s="361" t="s">
        <v>114</v>
      </c>
      <c r="D107" s="398" t="s">
        <v>115</v>
      </c>
      <c r="E107" s="398" t="s">
        <v>116</v>
      </c>
      <c r="F107" s="398" t="s">
        <v>116</v>
      </c>
    </row>
    <row r="108" spans="1:6" s="168" customFormat="1">
      <c r="A108" s="207" t="s">
        <v>730</v>
      </c>
      <c r="B108" s="207" t="s">
        <v>77</v>
      </c>
      <c r="C108" s="207" t="s">
        <v>729</v>
      </c>
      <c r="D108" s="251"/>
    </row>
    <row r="109" spans="1:6" s="168" customFormat="1">
      <c r="A109" s="361" t="s">
        <v>16</v>
      </c>
      <c r="B109" s="361" t="s">
        <v>78</v>
      </c>
      <c r="C109" s="60" t="s">
        <v>728</v>
      </c>
      <c r="D109" s="251"/>
    </row>
    <row r="110" spans="1:6" s="168" customFormat="1">
      <c r="A110" s="207"/>
      <c r="B110" s="207"/>
      <c r="D110" s="251"/>
    </row>
    <row r="111" spans="1:6" s="168" customFormat="1">
      <c r="A111" s="207"/>
      <c r="B111" s="207"/>
      <c r="D111" s="251"/>
    </row>
    <row r="112" spans="1:6" s="168" customFormat="1">
      <c r="A112" s="207"/>
      <c r="B112" s="207"/>
      <c r="D112" s="251"/>
    </row>
    <row r="113" spans="1:4" s="168" customFormat="1">
      <c r="A113" s="207"/>
      <c r="B113" s="207"/>
      <c r="D113" s="251"/>
    </row>
    <row r="114" spans="1:4" s="168" customFormat="1">
      <c r="A114" s="207"/>
      <c r="B114" s="207"/>
      <c r="D114" s="251"/>
    </row>
    <row r="115" spans="1:4" s="168" customFormat="1"/>
    <row r="118" spans="1:4">
      <c r="B118" t="s">
        <v>220</v>
      </c>
      <c r="C118" t="s">
        <v>221</v>
      </c>
    </row>
    <row r="119" spans="1:4">
      <c r="A119" t="s">
        <v>20</v>
      </c>
      <c r="B119" s="249" t="s">
        <v>223</v>
      </c>
    </row>
    <row r="120" spans="1:4">
      <c r="A120" t="s">
        <v>19</v>
      </c>
      <c r="B120" s="249" t="s">
        <v>224</v>
      </c>
    </row>
    <row r="121" spans="1:4">
      <c r="A121" t="s">
        <v>8</v>
      </c>
      <c r="B121" s="249" t="s">
        <v>225</v>
      </c>
    </row>
    <row r="122" spans="1:4">
      <c r="A122" t="s">
        <v>21</v>
      </c>
      <c r="B122" s="249" t="s">
        <v>226</v>
      </c>
    </row>
    <row r="123" spans="1:4">
      <c r="A123" t="s">
        <v>216</v>
      </c>
      <c r="B123" s="249" t="s">
        <v>227</v>
      </c>
    </row>
    <row r="124" spans="1:4">
      <c r="A124" t="s">
        <v>217</v>
      </c>
      <c r="B124" s="249" t="s">
        <v>228</v>
      </c>
    </row>
    <row r="125" spans="1:4">
      <c r="A125" t="s">
        <v>218</v>
      </c>
      <c r="B125" s="249" t="s">
        <v>222</v>
      </c>
    </row>
    <row r="126" spans="1:4">
      <c r="A126" t="s">
        <v>219</v>
      </c>
      <c r="B126" s="249" t="s">
        <v>229</v>
      </c>
    </row>
    <row r="140" spans="1:1">
      <c r="A140" t="s">
        <v>20</v>
      </c>
    </row>
    <row r="141" spans="1:1">
      <c r="A141" t="s">
        <v>19</v>
      </c>
    </row>
    <row r="142" spans="1:1">
      <c r="A142" t="s">
        <v>8</v>
      </c>
    </row>
    <row r="143" spans="1:1">
      <c r="A143" t="s">
        <v>21</v>
      </c>
    </row>
    <row r="144" spans="1:1">
      <c r="A144" t="s">
        <v>216</v>
      </c>
    </row>
    <row r="145" spans="1:4">
      <c r="A145" t="s">
        <v>217</v>
      </c>
    </row>
    <row r="146" spans="1:4">
      <c r="A146" t="s">
        <v>218</v>
      </c>
    </row>
    <row r="147" spans="1:4">
      <c r="A147" t="s">
        <v>219</v>
      </c>
    </row>
    <row r="148" spans="1:4">
      <c r="A148" t="s">
        <v>231</v>
      </c>
    </row>
    <row r="154" spans="1:4">
      <c r="A154" t="s">
        <v>24</v>
      </c>
      <c r="B154" t="s">
        <v>25</v>
      </c>
      <c r="C154" t="s">
        <v>275</v>
      </c>
      <c r="D154" t="s">
        <v>314</v>
      </c>
    </row>
    <row r="155" spans="1:4">
      <c r="A155" t="s">
        <v>264</v>
      </c>
      <c r="B155" t="s">
        <v>276</v>
      </c>
      <c r="C155" t="s">
        <v>10</v>
      </c>
      <c r="D155" t="s">
        <v>300</v>
      </c>
    </row>
    <row r="156" spans="1:4">
      <c r="A156" t="s">
        <v>265</v>
      </c>
      <c r="B156" t="s">
        <v>277</v>
      </c>
      <c r="C156" t="s">
        <v>10</v>
      </c>
      <c r="D156" t="s">
        <v>301</v>
      </c>
    </row>
    <row r="157" spans="1:4">
      <c r="A157" t="s">
        <v>266</v>
      </c>
      <c r="B157" t="s">
        <v>278</v>
      </c>
      <c r="C157" t="s">
        <v>10</v>
      </c>
      <c r="D157" t="s">
        <v>302</v>
      </c>
    </row>
    <row r="158" spans="1:4">
      <c r="A158" t="s">
        <v>268</v>
      </c>
      <c r="B158" t="s">
        <v>279</v>
      </c>
      <c r="C158" t="s">
        <v>10</v>
      </c>
      <c r="D158" t="s">
        <v>303</v>
      </c>
    </row>
    <row r="159" spans="1:4">
      <c r="A159" t="s">
        <v>267</v>
      </c>
      <c r="B159" t="s">
        <v>280</v>
      </c>
      <c r="C159" t="s">
        <v>10</v>
      </c>
      <c r="D159" t="s">
        <v>304</v>
      </c>
    </row>
    <row r="160" spans="1:4">
      <c r="A160" t="s">
        <v>258</v>
      </c>
      <c r="B160" t="s">
        <v>281</v>
      </c>
      <c r="C160" t="s">
        <v>10</v>
      </c>
      <c r="D160" t="s">
        <v>305</v>
      </c>
    </row>
    <row r="161" spans="1:10">
      <c r="A161" t="s">
        <v>263</v>
      </c>
      <c r="B161" t="s">
        <v>282</v>
      </c>
      <c r="C161" t="s">
        <v>10</v>
      </c>
      <c r="D161" t="s">
        <v>306</v>
      </c>
    </row>
    <row r="162" spans="1:10">
      <c r="A162" t="s">
        <v>262</v>
      </c>
      <c r="B162" t="s">
        <v>283</v>
      </c>
      <c r="C162" t="s">
        <v>10</v>
      </c>
      <c r="D162" t="s">
        <v>307</v>
      </c>
      <c r="E162" s="51" t="s">
        <v>486</v>
      </c>
      <c r="F162" t="s">
        <v>487</v>
      </c>
    </row>
    <row r="163" spans="1:10">
      <c r="A163" t="s">
        <v>261</v>
      </c>
      <c r="B163" t="s">
        <v>35</v>
      </c>
      <c r="C163" t="s">
        <v>35</v>
      </c>
      <c r="D163" t="s">
        <v>308</v>
      </c>
    </row>
    <row r="164" spans="1:10">
      <c r="A164" t="s">
        <v>257</v>
      </c>
      <c r="B164" t="s">
        <v>284</v>
      </c>
      <c r="C164" t="s">
        <v>284</v>
      </c>
      <c r="D164" t="s">
        <v>309</v>
      </c>
    </row>
    <row r="165" spans="1:10">
      <c r="A165" t="s">
        <v>259</v>
      </c>
      <c r="B165" t="s">
        <v>37</v>
      </c>
      <c r="C165" t="s">
        <v>37</v>
      </c>
      <c r="D165" t="s">
        <v>310</v>
      </c>
    </row>
    <row r="166" spans="1:10">
      <c r="A166" t="s">
        <v>260</v>
      </c>
      <c r="B166" t="s">
        <v>31</v>
      </c>
      <c r="C166" t="s">
        <v>31</v>
      </c>
      <c r="D166" t="s">
        <v>311</v>
      </c>
    </row>
    <row r="167" spans="1:10">
      <c r="A167" t="s">
        <v>10</v>
      </c>
      <c r="B167" t="s">
        <v>10</v>
      </c>
      <c r="C167" t="s">
        <v>10</v>
      </c>
      <c r="D167" t="s">
        <v>312</v>
      </c>
    </row>
    <row r="168" spans="1:10">
      <c r="A168" s="106" t="s">
        <v>256</v>
      </c>
      <c r="B168" t="s">
        <v>285</v>
      </c>
      <c r="C168" t="s">
        <v>285</v>
      </c>
      <c r="D168" t="s">
        <v>313</v>
      </c>
    </row>
    <row r="169" spans="1:10">
      <c r="A169" t="s">
        <v>639</v>
      </c>
      <c r="B169" t="s">
        <v>638</v>
      </c>
      <c r="C169" t="s">
        <v>10</v>
      </c>
      <c r="D169" t="s">
        <v>309</v>
      </c>
    </row>
    <row r="173" spans="1:10">
      <c r="F173" s="111" t="s">
        <v>240</v>
      </c>
      <c r="G173" s="110" t="s">
        <v>241</v>
      </c>
      <c r="H173" s="110" t="s">
        <v>242</v>
      </c>
      <c r="I173" s="110" t="s">
        <v>243</v>
      </c>
    </row>
    <row r="174" spans="1:10">
      <c r="F174">
        <v>100</v>
      </c>
      <c r="G174">
        <v>50</v>
      </c>
      <c r="H174">
        <v>12</v>
      </c>
      <c r="I174">
        <v>6</v>
      </c>
      <c r="J174">
        <f>SUMPRODUCT((F173:I173)=($B$175:$B$199),$F$174:$I$174*C175:C199)</f>
        <v>0</v>
      </c>
    </row>
    <row r="175" spans="1:10">
      <c r="B175" s="111" t="s">
        <v>240</v>
      </c>
      <c r="C175">
        <v>4</v>
      </c>
    </row>
    <row r="176" spans="1:10">
      <c r="B176" s="110" t="s">
        <v>241</v>
      </c>
      <c r="C176">
        <v>5</v>
      </c>
    </row>
    <row r="177" spans="2:3">
      <c r="B177" s="110" t="s">
        <v>242</v>
      </c>
      <c r="C177">
        <v>6</v>
      </c>
    </row>
    <row r="178" spans="2:3">
      <c r="B178" s="110" t="s">
        <v>243</v>
      </c>
      <c r="C178">
        <v>15</v>
      </c>
    </row>
    <row r="179" spans="2:3">
      <c r="B179" s="110" t="s">
        <v>244</v>
      </c>
      <c r="C179">
        <v>16</v>
      </c>
    </row>
    <row r="180" spans="2:3">
      <c r="B180" s="110" t="s">
        <v>236</v>
      </c>
      <c r="C180">
        <v>25</v>
      </c>
    </row>
    <row r="181" spans="2:3">
      <c r="B181" s="110" t="s">
        <v>237</v>
      </c>
      <c r="C181">
        <v>50</v>
      </c>
    </row>
    <row r="182" spans="2:3">
      <c r="B182" s="110" t="s">
        <v>245</v>
      </c>
      <c r="C182">
        <v>63</v>
      </c>
    </row>
    <row r="183" spans="2:3">
      <c r="B183" s="110" t="s">
        <v>315</v>
      </c>
      <c r="C183">
        <v>80</v>
      </c>
    </row>
    <row r="184" spans="2:3">
      <c r="B184" s="110" t="s">
        <v>238</v>
      </c>
      <c r="C184">
        <v>100</v>
      </c>
    </row>
    <row r="185" spans="2:3">
      <c r="B185" s="110" t="s">
        <v>246</v>
      </c>
      <c r="C185">
        <v>150</v>
      </c>
    </row>
    <row r="186" spans="2:3">
      <c r="B186" s="110" t="s">
        <v>316</v>
      </c>
      <c r="C186">
        <v>160</v>
      </c>
    </row>
    <row r="187" spans="2:3">
      <c r="B187" s="110" t="s">
        <v>239</v>
      </c>
      <c r="C187">
        <v>200</v>
      </c>
    </row>
    <row r="188" spans="2:3">
      <c r="B188" s="110" t="s">
        <v>501</v>
      </c>
      <c r="C188">
        <v>250</v>
      </c>
    </row>
    <row r="189" spans="2:3">
      <c r="B189" s="110" t="s">
        <v>500</v>
      </c>
      <c r="C189">
        <v>300</v>
      </c>
    </row>
    <row r="190" spans="2:3">
      <c r="B190" s="110" t="s">
        <v>499</v>
      </c>
      <c r="C190">
        <v>315</v>
      </c>
    </row>
    <row r="191" spans="2:3">
      <c r="B191" s="110" t="s">
        <v>247</v>
      </c>
      <c r="C191">
        <v>315</v>
      </c>
    </row>
    <row r="192" spans="2:3">
      <c r="B192" s="110" t="s">
        <v>248</v>
      </c>
      <c r="C192">
        <v>400</v>
      </c>
    </row>
    <row r="193" spans="2:3">
      <c r="B193" s="110" t="s">
        <v>249</v>
      </c>
      <c r="C193">
        <v>500</v>
      </c>
    </row>
    <row r="194" spans="2:3">
      <c r="B194" s="110" t="s">
        <v>250</v>
      </c>
      <c r="C194">
        <v>500</v>
      </c>
    </row>
    <row r="195" spans="2:3">
      <c r="B195" s="110" t="s">
        <v>251</v>
      </c>
      <c r="C195">
        <v>600</v>
      </c>
    </row>
    <row r="196" spans="2:3">
      <c r="B196" s="110" t="s">
        <v>252</v>
      </c>
      <c r="C196">
        <v>630</v>
      </c>
    </row>
    <row r="197" spans="2:3">
      <c r="B197" s="110" t="s">
        <v>253</v>
      </c>
      <c r="C197">
        <v>750</v>
      </c>
    </row>
    <row r="198" spans="2:3">
      <c r="B198" s="110" t="s">
        <v>254</v>
      </c>
      <c r="C198">
        <v>800</v>
      </c>
    </row>
    <row r="199" spans="2:3">
      <c r="B199" s="110" t="s">
        <v>255</v>
      </c>
      <c r="C199">
        <v>1000</v>
      </c>
    </row>
    <row r="218" spans="1:1">
      <c r="A218" s="159" t="s">
        <v>469</v>
      </c>
    </row>
    <row r="219" spans="1:1">
      <c r="A219" s="108" t="s">
        <v>470</v>
      </c>
    </row>
    <row r="220" spans="1:1">
      <c r="A220" s="108" t="s">
        <v>471</v>
      </c>
    </row>
    <row r="221" spans="1:1">
      <c r="A221" s="108" t="s">
        <v>472</v>
      </c>
    </row>
    <row r="222" spans="1:1">
      <c r="A222" s="108" t="s">
        <v>473</v>
      </c>
    </row>
    <row r="223" spans="1:1">
      <c r="A223" s="108" t="s">
        <v>474</v>
      </c>
    </row>
    <row r="224" spans="1:1">
      <c r="A224" s="108" t="s">
        <v>475</v>
      </c>
    </row>
    <row r="270" spans="4:5">
      <c r="D270">
        <v>2011</v>
      </c>
      <c r="E270" s="51">
        <v>3.7999999999999999E-2</v>
      </c>
    </row>
    <row r="271" spans="4:5">
      <c r="D271">
        <v>2012</v>
      </c>
      <c r="E271" s="51">
        <v>3.85E-2</v>
      </c>
    </row>
    <row r="272" spans="4:5">
      <c r="D272">
        <v>2013</v>
      </c>
      <c r="E272" s="51">
        <v>3.85E-2</v>
      </c>
    </row>
  </sheetData>
  <conditionalFormatting sqref="B2:B21">
    <cfRule type="duplicateValues" dxfId="9" priority="3"/>
    <cfRule type="duplicateValues" dxfId="8" priority="4"/>
  </conditionalFormatting>
  <conditionalFormatting sqref="A168">
    <cfRule type="cellIs" dxfId="7" priority="1" operator="greaterThan">
      <formula>500</formula>
    </cfRule>
  </conditionalFormatting>
  <pageMargins left="0.7" right="0.7" top="0.75" bottom="0.75" header="0.3" footer="0.3"/>
  <pageSetup orientation="portrait" r:id="rId1"/>
  <headerFooter>
    <oddFooter>&amp;C&amp;K008004&amp;10&amp;"Calibri"Official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1"/>
  <dimension ref="A1:O86"/>
  <sheetViews>
    <sheetView topLeftCell="A76" workbookViewId="0">
      <selection activeCell="G41" sqref="G41"/>
    </sheetView>
  </sheetViews>
  <sheetFormatPr defaultRowHeight="14.5"/>
  <cols>
    <col min="1" max="1" width="22.54296875" customWidth="1"/>
    <col min="2" max="2" width="16.1796875" customWidth="1"/>
    <col min="3" max="3" width="12" customWidth="1"/>
    <col min="4" max="5" width="12" bestFit="1" customWidth="1"/>
    <col min="6" max="6" width="12.54296875" bestFit="1" customWidth="1"/>
    <col min="7" max="8" width="15.1796875" bestFit="1" customWidth="1"/>
  </cols>
  <sheetData>
    <row r="1" spans="1:8">
      <c r="A1" s="112" t="s">
        <v>478</v>
      </c>
      <c r="B1" s="112" t="s">
        <v>319</v>
      </c>
    </row>
    <row r="2" spans="1:8">
      <c r="A2" s="112" t="s">
        <v>317</v>
      </c>
      <c r="B2" t="s">
        <v>284</v>
      </c>
      <c r="C2" t="s">
        <v>31</v>
      </c>
      <c r="D2" t="s">
        <v>37</v>
      </c>
      <c r="E2" t="s">
        <v>35</v>
      </c>
      <c r="F2" t="s">
        <v>10</v>
      </c>
      <c r="G2" t="s">
        <v>285</v>
      </c>
      <c r="H2" t="s">
        <v>318</v>
      </c>
    </row>
    <row r="3" spans="1:8">
      <c r="A3" s="113">
        <v>2008</v>
      </c>
      <c r="B3" s="115">
        <v>0</v>
      </c>
      <c r="C3" s="115">
        <v>0</v>
      </c>
      <c r="D3" s="115">
        <v>0</v>
      </c>
      <c r="E3" s="115">
        <v>0</v>
      </c>
      <c r="F3" s="115">
        <v>0</v>
      </c>
      <c r="G3" s="115">
        <v>1278477007</v>
      </c>
      <c r="H3" s="115">
        <v>1278477007</v>
      </c>
    </row>
    <row r="4" spans="1:8">
      <c r="A4" s="113">
        <v>2009</v>
      </c>
      <c r="B4" s="115">
        <v>0</v>
      </c>
      <c r="C4" s="115">
        <v>0</v>
      </c>
      <c r="D4" s="115">
        <v>0</v>
      </c>
      <c r="E4" s="115">
        <v>0</v>
      </c>
      <c r="F4" s="115">
        <v>3578185.49</v>
      </c>
      <c r="G4" s="115">
        <v>1400918840</v>
      </c>
      <c r="H4" s="115">
        <v>1404497025.49</v>
      </c>
    </row>
    <row r="5" spans="1:8">
      <c r="A5" s="113">
        <v>2010</v>
      </c>
      <c r="B5" s="115">
        <v>204816</v>
      </c>
      <c r="C5" s="115">
        <v>1648505</v>
      </c>
      <c r="D5" s="115">
        <v>0</v>
      </c>
      <c r="E5" s="115">
        <v>0</v>
      </c>
      <c r="F5" s="115">
        <v>7165121.1599999983</v>
      </c>
      <c r="G5" s="115">
        <v>1627535762</v>
      </c>
      <c r="H5" s="115">
        <v>1636554204.1600001</v>
      </c>
    </row>
    <row r="6" spans="1:8">
      <c r="A6" s="113">
        <v>2011</v>
      </c>
      <c r="B6" s="115">
        <v>748628</v>
      </c>
      <c r="C6" s="115">
        <v>1785057.5</v>
      </c>
      <c r="D6" s="115">
        <v>0</v>
      </c>
      <c r="E6" s="115">
        <v>227898.79700000002</v>
      </c>
      <c r="F6" s="115">
        <v>9511658.3100000005</v>
      </c>
      <c r="G6" s="115">
        <v>1731976000</v>
      </c>
      <c r="H6" s="115">
        <v>1744249242.6070001</v>
      </c>
    </row>
    <row r="7" spans="1:8">
      <c r="A7" s="113">
        <v>2012</v>
      </c>
      <c r="B7" s="160">
        <v>1160059</v>
      </c>
      <c r="C7" s="160">
        <v>2432824.718212368</v>
      </c>
      <c r="D7" s="160">
        <v>0</v>
      </c>
      <c r="E7" s="160">
        <v>1101377.702</v>
      </c>
      <c r="F7" s="160">
        <v>11946874.25</v>
      </c>
      <c r="G7" s="160">
        <v>1937285508.3276</v>
      </c>
      <c r="H7" s="160">
        <v>1953926643.9978123</v>
      </c>
    </row>
    <row r="8" spans="1:8">
      <c r="A8" s="113">
        <v>2013</v>
      </c>
      <c r="B8" s="160">
        <v>1405252</v>
      </c>
      <c r="C8" s="160">
        <v>2885700.08186338</v>
      </c>
      <c r="D8" s="160">
        <v>0</v>
      </c>
      <c r="E8" s="160">
        <v>1129628.281</v>
      </c>
      <c r="F8" s="160">
        <v>13426184.729</v>
      </c>
      <c r="G8" s="160">
        <v>2091824406.5540001</v>
      </c>
      <c r="H8" s="160">
        <v>2110671171.6458635</v>
      </c>
    </row>
    <row r="9" spans="1:8">
      <c r="A9" s="113">
        <v>2014</v>
      </c>
      <c r="B9" s="160">
        <v>1565349</v>
      </c>
      <c r="C9" s="160">
        <v>3280242.7876117597</v>
      </c>
      <c r="D9" s="160">
        <v>762037.7</v>
      </c>
      <c r="E9" s="160">
        <v>1528898.45</v>
      </c>
      <c r="F9" s="160">
        <v>14399226.595853925</v>
      </c>
      <c r="G9" s="160">
        <v>2276543838.4177909</v>
      </c>
      <c r="H9" s="160">
        <v>2298079592.9512568</v>
      </c>
    </row>
    <row r="10" spans="1:8">
      <c r="A10" s="113">
        <v>2015</v>
      </c>
      <c r="B10" s="160">
        <v>1712166.4</v>
      </c>
      <c r="C10" s="160">
        <v>4581209.1160541587</v>
      </c>
      <c r="D10" s="160">
        <v>1184565.3</v>
      </c>
      <c r="E10" s="160">
        <v>1784473</v>
      </c>
      <c r="F10" s="160">
        <v>27133979.52749851</v>
      </c>
      <c r="G10" s="160">
        <v>2457390921.3477139</v>
      </c>
      <c r="H10" s="160">
        <v>2493787314.6912665</v>
      </c>
    </row>
    <row r="11" spans="1:8">
      <c r="A11" s="113">
        <v>2016</v>
      </c>
      <c r="B11" s="160">
        <v>1910621</v>
      </c>
      <c r="C11" s="160">
        <v>4084354.6500000004</v>
      </c>
      <c r="D11" s="160">
        <v>1732142.3</v>
      </c>
      <c r="E11" s="160">
        <v>1978580</v>
      </c>
      <c r="F11" s="160">
        <v>15454875.34</v>
      </c>
      <c r="G11" s="160">
        <v>2570228816.604188</v>
      </c>
      <c r="H11" s="160">
        <v>2595389389.8941879</v>
      </c>
    </row>
    <row r="12" spans="1:8">
      <c r="A12" s="113">
        <v>2017</v>
      </c>
      <c r="B12" s="160">
        <v>2249939.4</v>
      </c>
      <c r="C12" s="160">
        <v>4432628.5600000005</v>
      </c>
      <c r="D12" s="160">
        <v>2430689.7000000002</v>
      </c>
      <c r="E12" s="160">
        <v>1833311.8</v>
      </c>
      <c r="F12" s="160">
        <v>29003880.52655426</v>
      </c>
      <c r="G12" s="160">
        <v>2762589169.4088163</v>
      </c>
      <c r="H12" s="160">
        <v>2802539619.3953705</v>
      </c>
    </row>
    <row r="13" spans="1:8">
      <c r="A13" s="113">
        <v>2018</v>
      </c>
      <c r="B13" s="160">
        <v>2377142.2599999998</v>
      </c>
      <c r="C13" s="160">
        <v>5266920.29</v>
      </c>
      <c r="D13" s="160">
        <v>3124011.9</v>
      </c>
      <c r="E13" s="160">
        <v>2111391</v>
      </c>
      <c r="F13" s="160">
        <v>43187231.036809839</v>
      </c>
      <c r="G13" s="160">
        <v>3011004829.5348692</v>
      </c>
      <c r="H13" s="160">
        <v>3067071526.0216789</v>
      </c>
    </row>
    <row r="14" spans="1:8">
      <c r="A14" s="113">
        <v>2019</v>
      </c>
      <c r="B14" s="160">
        <v>1452960.6084</v>
      </c>
      <c r="C14" s="160">
        <v>2650071.0699999994</v>
      </c>
      <c r="D14" s="160">
        <v>1462437.92</v>
      </c>
      <c r="E14" s="160">
        <v>943335</v>
      </c>
      <c r="F14" s="160">
        <v>24715790.039209388</v>
      </c>
      <c r="G14" s="160">
        <v>1543973790.3752122</v>
      </c>
      <c r="H14" s="160">
        <v>1575198385.0128217</v>
      </c>
    </row>
    <row r="15" spans="1:8">
      <c r="A15" s="113" t="s">
        <v>318</v>
      </c>
      <c r="B15" s="114">
        <v>14786933.668400001</v>
      </c>
      <c r="C15" s="114">
        <v>33047513.77374167</v>
      </c>
      <c r="D15" s="114">
        <v>10695884.82</v>
      </c>
      <c r="E15" s="114">
        <v>12638894.030000001</v>
      </c>
      <c r="F15" s="114">
        <v>199523007.00492594</v>
      </c>
      <c r="G15" s="114">
        <v>24689748889.570194</v>
      </c>
      <c r="H15" s="114">
        <v>24960441122.867256</v>
      </c>
    </row>
    <row r="19" spans="1:8">
      <c r="A19" s="112" t="s">
        <v>479</v>
      </c>
      <c r="B19" s="112" t="s">
        <v>319</v>
      </c>
    </row>
    <row r="20" spans="1:8">
      <c r="A20" s="112" t="s">
        <v>317</v>
      </c>
      <c r="B20" t="s">
        <v>284</v>
      </c>
      <c r="C20" t="s">
        <v>31</v>
      </c>
      <c r="D20" t="s">
        <v>37</v>
      </c>
      <c r="E20" t="s">
        <v>35</v>
      </c>
      <c r="F20" t="s">
        <v>10</v>
      </c>
      <c r="G20" t="s">
        <v>285</v>
      </c>
      <c r="H20" t="s">
        <v>318</v>
      </c>
    </row>
    <row r="21" spans="1:8">
      <c r="A21" s="113">
        <v>2008</v>
      </c>
      <c r="B21" s="115">
        <v>0</v>
      </c>
      <c r="C21" s="115">
        <v>0</v>
      </c>
      <c r="D21" s="115">
        <v>0</v>
      </c>
      <c r="E21" s="115">
        <v>0</v>
      </c>
      <c r="F21" s="115">
        <v>0</v>
      </c>
      <c r="G21" s="115">
        <v>1944036304</v>
      </c>
      <c r="H21" s="115">
        <v>1944036304</v>
      </c>
    </row>
    <row r="22" spans="1:8">
      <c r="A22" s="113">
        <v>2009</v>
      </c>
      <c r="B22" s="115">
        <v>0</v>
      </c>
      <c r="C22" s="115">
        <v>294466</v>
      </c>
      <c r="D22" s="115">
        <v>0</v>
      </c>
      <c r="E22" s="115">
        <v>0</v>
      </c>
      <c r="F22" s="115">
        <v>4604883</v>
      </c>
      <c r="G22" s="115">
        <v>2151692170</v>
      </c>
      <c r="H22" s="115">
        <v>2156591519</v>
      </c>
    </row>
    <row r="23" spans="1:8">
      <c r="A23" s="113">
        <v>2010</v>
      </c>
      <c r="B23" s="115">
        <v>0</v>
      </c>
      <c r="C23" s="115">
        <v>1549901</v>
      </c>
      <c r="D23" s="115">
        <v>0</v>
      </c>
      <c r="E23" s="115">
        <v>0</v>
      </c>
      <c r="F23" s="115">
        <v>9499193</v>
      </c>
      <c r="G23" s="115">
        <v>2323825632</v>
      </c>
      <c r="H23" s="115">
        <v>2334874726</v>
      </c>
    </row>
    <row r="24" spans="1:8">
      <c r="A24" s="113">
        <v>2011</v>
      </c>
      <c r="B24" s="115">
        <v>865371</v>
      </c>
      <c r="C24" s="115">
        <v>4139239</v>
      </c>
      <c r="D24" s="115">
        <v>0</v>
      </c>
      <c r="E24" s="115">
        <v>0</v>
      </c>
      <c r="F24" s="115">
        <v>13077295</v>
      </c>
      <c r="G24" s="115">
        <v>2387423435</v>
      </c>
      <c r="H24" s="115">
        <v>2405505340</v>
      </c>
    </row>
    <row r="25" spans="1:8">
      <c r="A25" s="113">
        <v>2012</v>
      </c>
      <c r="B25" s="160">
        <v>1386460</v>
      </c>
      <c r="C25" s="160">
        <v>6484083</v>
      </c>
      <c r="D25" s="160">
        <v>0</v>
      </c>
      <c r="E25" s="160">
        <v>1247961</v>
      </c>
      <c r="F25" s="160">
        <v>17131502</v>
      </c>
      <c r="G25" s="160">
        <v>2624815248</v>
      </c>
      <c r="H25" s="160">
        <v>2651065254</v>
      </c>
    </row>
    <row r="26" spans="1:8">
      <c r="A26" s="113">
        <v>2013</v>
      </c>
      <c r="B26" s="160">
        <v>1742782</v>
      </c>
      <c r="C26" s="160">
        <v>2910555</v>
      </c>
      <c r="D26" s="160">
        <v>0</v>
      </c>
      <c r="E26" s="160">
        <v>1461812</v>
      </c>
      <c r="F26" s="160">
        <v>20695366</v>
      </c>
      <c r="G26" s="160">
        <v>2796425808</v>
      </c>
      <c r="H26" s="160">
        <v>2823236323</v>
      </c>
    </row>
    <row r="27" spans="1:8">
      <c r="A27" s="113">
        <v>2014</v>
      </c>
      <c r="B27" s="160">
        <v>1770618</v>
      </c>
      <c r="C27" s="160">
        <v>3715298</v>
      </c>
      <c r="D27" s="160">
        <v>1234871</v>
      </c>
      <c r="E27" s="160">
        <v>1754761</v>
      </c>
      <c r="F27" s="160">
        <v>23880222</v>
      </c>
      <c r="G27" s="160">
        <v>2898842036</v>
      </c>
      <c r="H27" s="160">
        <v>2931197806</v>
      </c>
    </row>
    <row r="28" spans="1:8">
      <c r="A28" s="113">
        <v>2015</v>
      </c>
      <c r="B28" s="160">
        <v>2143849</v>
      </c>
      <c r="C28" s="160">
        <v>5021170</v>
      </c>
      <c r="D28" s="160">
        <v>2075212</v>
      </c>
      <c r="E28" s="160">
        <v>2164894</v>
      </c>
      <c r="F28" s="160">
        <v>37007709.100000001</v>
      </c>
      <c r="G28" s="160">
        <v>3051143650</v>
      </c>
      <c r="H28" s="160">
        <v>3099556484.0999999</v>
      </c>
    </row>
    <row r="29" spans="1:8">
      <c r="A29" s="113">
        <v>2016</v>
      </c>
      <c r="B29" s="160">
        <v>2958446</v>
      </c>
      <c r="C29" s="160">
        <v>5037701</v>
      </c>
      <c r="D29" s="160">
        <v>2642252</v>
      </c>
      <c r="E29" s="160">
        <v>2262695</v>
      </c>
      <c r="F29" s="160">
        <v>25659318.5</v>
      </c>
      <c r="G29" s="160">
        <v>3170340763</v>
      </c>
      <c r="H29" s="160">
        <v>3208901175.5</v>
      </c>
    </row>
    <row r="30" spans="1:8">
      <c r="A30" s="113">
        <v>2017</v>
      </c>
      <c r="B30" s="160">
        <v>2914802.0000000009</v>
      </c>
      <c r="C30" s="160">
        <v>5662699</v>
      </c>
      <c r="D30" s="160">
        <v>3482616</v>
      </c>
      <c r="E30" s="160">
        <v>2229265.0000000019</v>
      </c>
      <c r="F30" s="160">
        <v>40449237.195829995</v>
      </c>
      <c r="G30" s="160">
        <v>3335748034</v>
      </c>
      <c r="H30" s="160">
        <v>3390486653.1958299</v>
      </c>
    </row>
    <row r="31" spans="1:8">
      <c r="A31" s="113">
        <v>2018</v>
      </c>
      <c r="B31" s="160">
        <v>3087736</v>
      </c>
      <c r="C31" s="160">
        <v>6322925.5199999996</v>
      </c>
      <c r="D31" s="160">
        <v>4153353</v>
      </c>
      <c r="E31" s="160">
        <v>2341630</v>
      </c>
      <c r="F31" s="160">
        <v>68186510.535181999</v>
      </c>
      <c r="G31" s="160">
        <v>3611898426.7000003</v>
      </c>
      <c r="H31" s="160">
        <v>3695990581.7551823</v>
      </c>
    </row>
    <row r="32" spans="1:8">
      <c r="A32" s="113">
        <v>2019</v>
      </c>
      <c r="B32" s="160">
        <v>1795336</v>
      </c>
      <c r="C32" s="160">
        <v>3286045</v>
      </c>
      <c r="D32" s="160">
        <v>2045991</v>
      </c>
      <c r="E32" s="160">
        <v>1178963</v>
      </c>
      <c r="F32" s="160">
        <v>33630094.662507996</v>
      </c>
      <c r="G32" s="160">
        <v>1880905213</v>
      </c>
      <c r="H32" s="160">
        <v>1922841642.662508</v>
      </c>
    </row>
    <row r="33" spans="1:8">
      <c r="A33" s="113" t="s">
        <v>318</v>
      </c>
      <c r="B33" s="115">
        <v>18665400</v>
      </c>
      <c r="C33" s="115">
        <v>44424082.519999996</v>
      </c>
      <c r="D33" s="115">
        <v>15634295</v>
      </c>
      <c r="E33" s="115">
        <v>14641981.000000002</v>
      </c>
      <c r="F33" s="115">
        <v>293821330.99351996</v>
      </c>
      <c r="G33" s="115">
        <v>32177096719.700001</v>
      </c>
      <c r="H33" s="115">
        <v>32564283809.213516</v>
      </c>
    </row>
    <row r="35" spans="1:8">
      <c r="B35" t="str">
        <f>B20</f>
        <v>BECS</v>
      </c>
      <c r="C35" t="str">
        <f t="shared" ref="C35:H35" si="0">C20</f>
        <v>KIL</v>
      </c>
      <c r="D35" t="str">
        <f t="shared" si="0"/>
        <v>KRECS</v>
      </c>
      <c r="E35" t="str">
        <f t="shared" si="0"/>
        <v>PACMECS</v>
      </c>
      <c r="F35" t="str">
        <f t="shared" si="0"/>
        <v>UEDCL</v>
      </c>
      <c r="G35" t="str">
        <f t="shared" si="0"/>
        <v>Umeme</v>
      </c>
      <c r="H35" t="str">
        <f t="shared" si="0"/>
        <v>Grand Total</v>
      </c>
    </row>
    <row r="36" spans="1:8">
      <c r="A36">
        <f>A25</f>
        <v>2012</v>
      </c>
      <c r="B36" s="161">
        <f t="shared" ref="B36:H36" si="1">1-B7/B25</f>
        <v>0.16329428905269538</v>
      </c>
      <c r="C36" s="161">
        <f t="shared" si="1"/>
        <v>0.62480049712312935</v>
      </c>
      <c r="D36" s="161" t="e">
        <f t="shared" si="1"/>
        <v>#DIV/0!</v>
      </c>
      <c r="E36" s="161">
        <f t="shared" si="1"/>
        <v>0.11745823627501173</v>
      </c>
      <c r="F36" s="161">
        <f t="shared" si="1"/>
        <v>0.30263708050817728</v>
      </c>
      <c r="G36" s="161">
        <f t="shared" si="1"/>
        <v>0.26193452670479156</v>
      </c>
      <c r="H36" s="161">
        <f t="shared" si="1"/>
        <v>0.26296546603306947</v>
      </c>
    </row>
    <row r="37" spans="1:8">
      <c r="A37">
        <f t="shared" ref="A37:A43" si="2">A26</f>
        <v>2013</v>
      </c>
      <c r="B37" s="161">
        <f t="shared" ref="B37:H37" si="3">1-B8/B26</f>
        <v>0.19367310426662654</v>
      </c>
      <c r="C37" s="161">
        <f t="shared" si="3"/>
        <v>8.539580298815852E-3</v>
      </c>
      <c r="D37" s="161" t="e">
        <f t="shared" si="3"/>
        <v>#DIV/0!</v>
      </c>
      <c r="E37" s="161">
        <f t="shared" si="3"/>
        <v>0.22724106725078197</v>
      </c>
      <c r="F37" s="161">
        <f t="shared" si="3"/>
        <v>0.35124680911659156</v>
      </c>
      <c r="G37" s="161">
        <f t="shared" si="3"/>
        <v>0.25196499024943908</v>
      </c>
      <c r="H37" s="161">
        <f t="shared" si="3"/>
        <v>0.25239302340689551</v>
      </c>
    </row>
    <row r="38" spans="1:8">
      <c r="A38">
        <f t="shared" si="2"/>
        <v>2014</v>
      </c>
      <c r="B38" s="161">
        <f t="shared" ref="B38:H38" si="4">1-B9/B27</f>
        <v>0.11593070893891289</v>
      </c>
      <c r="C38" s="161">
        <f t="shared" si="4"/>
        <v>0.11709833568888428</v>
      </c>
      <c r="D38" s="161">
        <f t="shared" si="4"/>
        <v>0.38290096698359588</v>
      </c>
      <c r="E38" s="161">
        <f t="shared" si="4"/>
        <v>0.12871413827866018</v>
      </c>
      <c r="F38" s="161">
        <f t="shared" si="4"/>
        <v>0.39702291729725436</v>
      </c>
      <c r="G38" s="161">
        <f t="shared" si="4"/>
        <v>0.21467130318038796</v>
      </c>
      <c r="H38" s="161">
        <f t="shared" si="4"/>
        <v>0.21599300182088876</v>
      </c>
    </row>
    <row r="39" spans="1:8">
      <c r="A39">
        <f t="shared" si="2"/>
        <v>2015</v>
      </c>
      <c r="B39" s="161">
        <f t="shared" ref="B39:H39" si="5">1-B10/B28</f>
        <v>0.2013586777800116</v>
      </c>
      <c r="C39" s="161">
        <f t="shared" si="5"/>
        <v>8.7621188676312745E-2</v>
      </c>
      <c r="D39" s="161">
        <f t="shared" si="5"/>
        <v>0.42918347619423936</v>
      </c>
      <c r="E39" s="161">
        <f t="shared" si="5"/>
        <v>0.17572269127264428</v>
      </c>
      <c r="F39" s="161">
        <f t="shared" si="5"/>
        <v>0.26680196674215351</v>
      </c>
      <c r="G39" s="161">
        <f t="shared" si="5"/>
        <v>0.19460005714653461</v>
      </c>
      <c r="H39" s="161">
        <f t="shared" si="5"/>
        <v>0.19543737064195721</v>
      </c>
    </row>
    <row r="40" spans="1:8">
      <c r="A40">
        <f t="shared" si="2"/>
        <v>2016</v>
      </c>
      <c r="B40" s="161">
        <f t="shared" ref="B40:H40" si="6">1-B11/B29</f>
        <v>0.35418087739306381</v>
      </c>
      <c r="C40" s="161">
        <f t="shared" si="6"/>
        <v>0.18924234487120206</v>
      </c>
      <c r="D40" s="161">
        <f t="shared" si="6"/>
        <v>0.34444470095963597</v>
      </c>
      <c r="E40" s="161">
        <f t="shared" si="6"/>
        <v>0.12556486844227788</v>
      </c>
      <c r="F40" s="161">
        <f t="shared" si="6"/>
        <v>0.39768956295546198</v>
      </c>
      <c r="G40" s="161">
        <f t="shared" si="6"/>
        <v>0.18928941437447999</v>
      </c>
      <c r="H40" s="161">
        <f t="shared" si="6"/>
        <v>0.19119061387430125</v>
      </c>
    </row>
    <row r="41" spans="1:8">
      <c r="A41">
        <f t="shared" si="2"/>
        <v>2017</v>
      </c>
      <c r="B41" s="161">
        <f t="shared" ref="B41:H41" si="7">1-B12/B30</f>
        <v>0.22809871819766858</v>
      </c>
      <c r="C41" s="161">
        <f t="shared" si="7"/>
        <v>0.21722334879533589</v>
      </c>
      <c r="D41" s="161">
        <f t="shared" si="7"/>
        <v>0.30205061367661545</v>
      </c>
      <c r="E41" s="161">
        <f t="shared" si="7"/>
        <v>0.1776160303956692</v>
      </c>
      <c r="F41" s="161">
        <f t="shared" si="7"/>
        <v>0.28295605709112515</v>
      </c>
      <c r="G41" s="161">
        <f t="shared" si="7"/>
        <v>0.17182318890671455</v>
      </c>
      <c r="H41" s="161">
        <f t="shared" si="7"/>
        <v>0.17341080910796924</v>
      </c>
    </row>
    <row r="42" spans="1:8">
      <c r="A42">
        <f t="shared" si="2"/>
        <v>2018</v>
      </c>
      <c r="B42" s="161">
        <f t="shared" ref="B42:H42" si="8">1-B13/B31</f>
        <v>0.23013422779667703</v>
      </c>
      <c r="C42" s="161">
        <f t="shared" si="8"/>
        <v>0.16701212542513066</v>
      </c>
      <c r="D42" s="161">
        <f t="shared" si="8"/>
        <v>0.24783376226388654</v>
      </c>
      <c r="E42" s="161">
        <f t="shared" si="8"/>
        <v>9.8324244223041202E-2</v>
      </c>
      <c r="F42" s="161">
        <f t="shared" si="8"/>
        <v>0.36663086733956496</v>
      </c>
      <c r="G42" s="161">
        <f t="shared" si="8"/>
        <v>0.16636503195194652</v>
      </c>
      <c r="H42" s="161">
        <f t="shared" si="8"/>
        <v>0.17016251579159525</v>
      </c>
    </row>
    <row r="43" spans="1:8">
      <c r="A43">
        <f t="shared" si="2"/>
        <v>2019</v>
      </c>
      <c r="B43" s="161">
        <f t="shared" ref="B43:H43" si="9">1-B14/B32</f>
        <v>0.1907026827290268</v>
      </c>
      <c r="C43" s="161">
        <f t="shared" si="9"/>
        <v>0.19353780304286783</v>
      </c>
      <c r="D43" s="161">
        <f t="shared" si="9"/>
        <v>0.28521781376359923</v>
      </c>
      <c r="E43" s="161">
        <f t="shared" si="9"/>
        <v>0.19986038577970644</v>
      </c>
      <c r="F43" s="161">
        <f t="shared" si="9"/>
        <v>0.26506926943731102</v>
      </c>
      <c r="G43" s="161">
        <f t="shared" si="9"/>
        <v>0.17913259014652316</v>
      </c>
      <c r="H43" s="161">
        <f t="shared" si="9"/>
        <v>0.1807966136869773</v>
      </c>
    </row>
    <row r="44" spans="1:8">
      <c r="B44" s="161"/>
      <c r="C44" s="161"/>
      <c r="D44" s="161"/>
      <c r="E44" s="161"/>
      <c r="F44" s="161"/>
      <c r="G44" s="161"/>
      <c r="H44" s="161"/>
    </row>
    <row r="45" spans="1:8">
      <c r="B45" s="157"/>
      <c r="C45" s="157"/>
      <c r="D45" s="157"/>
      <c r="E45" s="157"/>
      <c r="F45" s="157"/>
      <c r="G45" s="157"/>
      <c r="H45" s="157"/>
    </row>
    <row r="46" spans="1:8">
      <c r="B46" s="157"/>
      <c r="C46" s="157"/>
      <c r="D46" s="157"/>
      <c r="E46" s="157"/>
      <c r="F46" s="157"/>
      <c r="G46" s="157"/>
      <c r="H46" s="157"/>
    </row>
    <row r="47" spans="1:8">
      <c r="B47">
        <v>2013</v>
      </c>
      <c r="C47">
        <v>2014</v>
      </c>
      <c r="D47">
        <v>2015</v>
      </c>
      <c r="E47">
        <v>2016</v>
      </c>
      <c r="F47">
        <v>2017</v>
      </c>
      <c r="G47">
        <v>2018</v>
      </c>
    </row>
    <row r="48" spans="1:8">
      <c r="A48" t="s">
        <v>232</v>
      </c>
      <c r="B48">
        <v>2796.425808</v>
      </c>
      <c r="C48">
        <v>2898.842036</v>
      </c>
      <c r="D48">
        <v>3051.14365</v>
      </c>
      <c r="E48">
        <v>3170.3407630000002</v>
      </c>
      <c r="F48">
        <v>3335.7480340000002</v>
      </c>
      <c r="G48">
        <v>3611.8984267000001</v>
      </c>
    </row>
    <row r="49" spans="1:7">
      <c r="A49" t="s">
        <v>233</v>
      </c>
      <c r="B49">
        <v>2091.8244065540002</v>
      </c>
      <c r="C49">
        <v>2276.543838417791</v>
      </c>
      <c r="D49">
        <v>2457.3909213477141</v>
      </c>
      <c r="E49">
        <v>2570.2288166041881</v>
      </c>
      <c r="F49">
        <v>2762.5891694088164</v>
      </c>
      <c r="G49">
        <v>3011.0048295348693</v>
      </c>
    </row>
    <row r="50" spans="1:7">
      <c r="A50" t="s">
        <v>234</v>
      </c>
      <c r="B50">
        <v>704.60140144599973</v>
      </c>
      <c r="C50">
        <v>622.29819758220901</v>
      </c>
      <c r="D50">
        <v>593.7527286522859</v>
      </c>
      <c r="E50">
        <v>600.11194639581208</v>
      </c>
      <c r="F50">
        <v>573.15886459118383</v>
      </c>
      <c r="G50">
        <v>600.89359716513081</v>
      </c>
    </row>
    <row r="51" spans="1:7">
      <c r="A51" t="s">
        <v>235</v>
      </c>
      <c r="B51">
        <v>0.25196499024943908</v>
      </c>
      <c r="C51">
        <v>0.21467130318038793</v>
      </c>
      <c r="D51">
        <v>0.1946000571465345</v>
      </c>
      <c r="E51">
        <v>0.18928941437447999</v>
      </c>
      <c r="F51">
        <v>0.17182318890671458</v>
      </c>
      <c r="G51">
        <v>0.16636503195194649</v>
      </c>
    </row>
    <row r="53" spans="1:7">
      <c r="B53">
        <v>2013</v>
      </c>
      <c r="C53">
        <v>2014</v>
      </c>
      <c r="D53">
        <v>2015</v>
      </c>
      <c r="E53">
        <v>2016</v>
      </c>
      <c r="F53">
        <v>2017</v>
      </c>
      <c r="G53">
        <v>2018</v>
      </c>
    </row>
    <row r="54" spans="1:7">
      <c r="A54" t="s">
        <v>232</v>
      </c>
      <c r="B54">
        <v>2823.2363230000001</v>
      </c>
      <c r="C54">
        <v>2931.1978060000001</v>
      </c>
      <c r="D54">
        <v>3099.5564841</v>
      </c>
      <c r="E54">
        <v>3208.9011755000001</v>
      </c>
      <c r="F54">
        <v>3390.4866531958301</v>
      </c>
      <c r="G54">
        <v>3695.9905817551826</v>
      </c>
    </row>
    <row r="55" spans="1:7">
      <c r="A55" t="s">
        <v>233</v>
      </c>
      <c r="B55">
        <v>2110.6711716458631</v>
      </c>
      <c r="C55">
        <v>2297.5811386612568</v>
      </c>
      <c r="D55">
        <v>2493.7873146912661</v>
      </c>
      <c r="E55">
        <v>2595.3893898941878</v>
      </c>
      <c r="F55">
        <v>2802.5396193953702</v>
      </c>
      <c r="G55">
        <v>3067.071526021678</v>
      </c>
    </row>
    <row r="56" spans="1:7">
      <c r="A56" t="s">
        <v>234</v>
      </c>
      <c r="B56">
        <v>712.56515135413702</v>
      </c>
      <c r="C56">
        <v>633.61666733874335</v>
      </c>
      <c r="D56">
        <v>605.76916940873389</v>
      </c>
      <c r="E56">
        <v>613.51178560581229</v>
      </c>
      <c r="F56">
        <v>587.94703380045985</v>
      </c>
      <c r="G56">
        <v>628.91905573350459</v>
      </c>
    </row>
    <row r="57" spans="1:7">
      <c r="A57" t="s">
        <v>235</v>
      </c>
      <c r="B57">
        <v>0.25239302340689562</v>
      </c>
      <c r="C57">
        <v>0.21616305322068849</v>
      </c>
      <c r="D57">
        <v>0.19543737064195735</v>
      </c>
      <c r="E57">
        <v>0.19119061387430136</v>
      </c>
      <c r="F57">
        <v>0.17341080910796933</v>
      </c>
      <c r="G57">
        <v>0.17016251579159553</v>
      </c>
    </row>
    <row r="59" spans="1:7">
      <c r="B59">
        <v>2013</v>
      </c>
      <c r="C59">
        <v>2014</v>
      </c>
      <c r="D59">
        <v>2015</v>
      </c>
      <c r="E59">
        <v>2016</v>
      </c>
      <c r="F59">
        <v>2017</v>
      </c>
      <c r="G59">
        <v>2018</v>
      </c>
    </row>
    <row r="60" spans="1:7">
      <c r="A60" t="s">
        <v>232</v>
      </c>
      <c r="B60" s="158">
        <f>B54-B48</f>
        <v>26.810515000000123</v>
      </c>
      <c r="C60" s="158">
        <f t="shared" ref="C60:G61" si="10">C54-C48</f>
        <v>32.35577000000012</v>
      </c>
      <c r="D60" s="158">
        <f t="shared" si="10"/>
        <v>48.412834100000055</v>
      </c>
      <c r="E60" s="158">
        <f t="shared" si="10"/>
        <v>38.560412499999984</v>
      </c>
      <c r="F60" s="158">
        <f t="shared" si="10"/>
        <v>54.73861919582987</v>
      </c>
      <c r="G60" s="158">
        <f t="shared" si="10"/>
        <v>84.092155055182502</v>
      </c>
    </row>
    <row r="61" spans="1:7">
      <c r="A61" t="s">
        <v>233</v>
      </c>
      <c r="B61" s="158">
        <f>B55-B49</f>
        <v>18.846765091862835</v>
      </c>
      <c r="C61" s="158">
        <f t="shared" si="10"/>
        <v>21.037300243465779</v>
      </c>
      <c r="D61" s="158">
        <f t="shared" si="10"/>
        <v>36.396393343552063</v>
      </c>
      <c r="E61" s="158">
        <f t="shared" si="10"/>
        <v>25.160573289999775</v>
      </c>
      <c r="F61" s="158">
        <f t="shared" si="10"/>
        <v>39.950449986553849</v>
      </c>
      <c r="G61" s="158">
        <f t="shared" si="10"/>
        <v>56.066696486808723</v>
      </c>
    </row>
    <row r="62" spans="1:7">
      <c r="A62" t="s">
        <v>299</v>
      </c>
      <c r="B62" s="161">
        <f t="shared" ref="B62:G62" si="11">1-B61/B60</f>
        <v>0.29703830411826293</v>
      </c>
      <c r="C62" s="161">
        <f t="shared" si="11"/>
        <v>0.34981302427771921</v>
      </c>
      <c r="D62" s="161">
        <f t="shared" si="11"/>
        <v>0.24820775275471796</v>
      </c>
      <c r="E62" s="161">
        <f t="shared" si="11"/>
        <v>0.3475024861313456</v>
      </c>
      <c r="F62" s="161">
        <f t="shared" si="11"/>
        <v>0.27015970491273589</v>
      </c>
      <c r="G62" s="161">
        <f t="shared" si="11"/>
        <v>0.3332707854850796</v>
      </c>
    </row>
    <row r="65" spans="1:15">
      <c r="B65">
        <v>2013</v>
      </c>
      <c r="C65">
        <v>2014</v>
      </c>
      <c r="D65">
        <v>2015</v>
      </c>
      <c r="E65">
        <v>2016</v>
      </c>
      <c r="F65">
        <v>2017</v>
      </c>
      <c r="G65">
        <v>2018</v>
      </c>
      <c r="J65">
        <v>2013</v>
      </c>
      <c r="K65">
        <v>2014</v>
      </c>
      <c r="L65">
        <v>2015</v>
      </c>
      <c r="M65">
        <v>2016</v>
      </c>
      <c r="N65">
        <v>2017</v>
      </c>
      <c r="O65">
        <v>2018</v>
      </c>
    </row>
    <row r="66" spans="1:15">
      <c r="A66" t="s">
        <v>292</v>
      </c>
      <c r="B66">
        <v>480.04328643111683</v>
      </c>
      <c r="C66">
        <v>548.73301766959571</v>
      </c>
      <c r="D66">
        <v>587.05181636503062</v>
      </c>
      <c r="E66">
        <v>598.74332834258485</v>
      </c>
      <c r="F66">
        <v>642.22504754390866</v>
      </c>
      <c r="G66">
        <v>668.64155528243396</v>
      </c>
      <c r="I66" t="s">
        <v>292</v>
      </c>
      <c r="J66">
        <v>476.12594839499997</v>
      </c>
      <c r="K66">
        <v>540.86525833490805</v>
      </c>
      <c r="L66">
        <v>570.21601143949204</v>
      </c>
      <c r="M66">
        <v>584.68083228305693</v>
      </c>
      <c r="N66">
        <v>620.55312505918005</v>
      </c>
      <c r="O66">
        <v>640.4361893885723</v>
      </c>
    </row>
    <row r="67" spans="1:15">
      <c r="A67" t="s">
        <v>293</v>
      </c>
      <c r="B67">
        <v>256.91031550474651</v>
      </c>
      <c r="C67">
        <v>287.58500832592676</v>
      </c>
      <c r="D67">
        <v>316.7016887632733</v>
      </c>
      <c r="E67">
        <v>328.79057403895575</v>
      </c>
      <c r="F67">
        <v>353.24817142516349</v>
      </c>
      <c r="G67">
        <v>384.67092119068838</v>
      </c>
      <c r="I67" t="s">
        <v>293</v>
      </c>
      <c r="J67">
        <v>255.40707317799999</v>
      </c>
      <c r="K67">
        <v>283.71831210588283</v>
      </c>
      <c r="L67">
        <v>309.80657251722181</v>
      </c>
      <c r="M67">
        <v>323.0451527721313</v>
      </c>
      <c r="N67">
        <v>341.36975590563617</v>
      </c>
      <c r="O67">
        <v>366.88322800874033</v>
      </c>
    </row>
    <row r="68" spans="1:15">
      <c r="A68" t="s">
        <v>294</v>
      </c>
      <c r="B68">
        <v>378.33778070400001</v>
      </c>
      <c r="C68">
        <v>390.13670517700007</v>
      </c>
      <c r="D68">
        <v>409.84801053576501</v>
      </c>
      <c r="E68">
        <v>424.55514982264776</v>
      </c>
      <c r="F68">
        <v>439.39202042229823</v>
      </c>
      <c r="G68">
        <v>485.13339236105622</v>
      </c>
      <c r="I68" t="s">
        <v>294</v>
      </c>
      <c r="J68">
        <v>378.33778070400001</v>
      </c>
      <c r="K68">
        <v>390.01958116700007</v>
      </c>
      <c r="L68">
        <v>406.11895591099994</v>
      </c>
      <c r="M68">
        <v>422.13439224900003</v>
      </c>
      <c r="N68">
        <v>434.03657652500004</v>
      </c>
      <c r="O68">
        <v>477.2287189275562</v>
      </c>
    </row>
    <row r="69" spans="1:15">
      <c r="A69" t="s">
        <v>295</v>
      </c>
      <c r="B69">
        <v>980.14438327699997</v>
      </c>
      <c r="C69">
        <v>1060.4200812899999</v>
      </c>
      <c r="D69">
        <v>1171.0225597115707</v>
      </c>
      <c r="E69">
        <v>1239.4883602999998</v>
      </c>
      <c r="F69">
        <v>719.00351990000001</v>
      </c>
      <c r="G69">
        <v>795.32108015150027</v>
      </c>
      <c r="I69" t="s">
        <v>295</v>
      </c>
      <c r="J69">
        <v>980.14438327699997</v>
      </c>
      <c r="K69">
        <v>1060.0621478099999</v>
      </c>
      <c r="L69">
        <v>1169.6906844800001</v>
      </c>
      <c r="M69">
        <v>1238.7624713</v>
      </c>
      <c r="N69">
        <v>717.95885181499989</v>
      </c>
      <c r="O69">
        <v>793.1521161740003</v>
      </c>
    </row>
    <row r="70" spans="1:15">
      <c r="A70" t="s">
        <v>296</v>
      </c>
      <c r="B70">
        <v>0</v>
      </c>
      <c r="C70">
        <v>0</v>
      </c>
      <c r="D70">
        <v>0</v>
      </c>
      <c r="E70">
        <v>0</v>
      </c>
      <c r="F70">
        <v>647.07661810399998</v>
      </c>
      <c r="G70">
        <v>732.2340925960001</v>
      </c>
      <c r="I70" t="s">
        <v>296</v>
      </c>
      <c r="J70">
        <v>0</v>
      </c>
      <c r="K70">
        <v>0</v>
      </c>
      <c r="L70">
        <v>0</v>
      </c>
      <c r="M70">
        <v>0</v>
      </c>
      <c r="N70">
        <v>647.07661810399998</v>
      </c>
      <c r="O70">
        <v>732.2340925960001</v>
      </c>
    </row>
    <row r="71" spans="1:15">
      <c r="A71" t="s">
        <v>297</v>
      </c>
      <c r="B71">
        <v>1.809221</v>
      </c>
      <c r="C71">
        <v>1.878539</v>
      </c>
      <c r="D71">
        <v>1.558697</v>
      </c>
      <c r="E71">
        <v>1.6059680000000001</v>
      </c>
      <c r="F71">
        <v>1.5942419999999999</v>
      </c>
      <c r="G71">
        <v>1.07048444</v>
      </c>
      <c r="I71" t="s">
        <v>297</v>
      </c>
      <c r="J71">
        <v>1.809221</v>
      </c>
      <c r="K71">
        <v>1.878539</v>
      </c>
      <c r="L71">
        <v>1.558697</v>
      </c>
      <c r="M71">
        <v>1.6059680000000001</v>
      </c>
      <c r="N71">
        <v>1.5942419999999999</v>
      </c>
      <c r="O71">
        <v>1.07048444</v>
      </c>
    </row>
    <row r="72" spans="1:15">
      <c r="A72" t="s">
        <v>287</v>
      </c>
      <c r="B72">
        <v>2110.6711716458631</v>
      </c>
      <c r="C72">
        <v>2297.5811386612568</v>
      </c>
      <c r="D72">
        <v>2493.7873146912661</v>
      </c>
      <c r="E72">
        <v>2595.3893898941878</v>
      </c>
      <c r="F72">
        <v>2802.5396193953702</v>
      </c>
      <c r="G72">
        <v>3067.071526021678</v>
      </c>
      <c r="I72" t="s">
        <v>287</v>
      </c>
      <c r="J72">
        <v>2091.8244065540002</v>
      </c>
      <c r="K72">
        <v>2276.543838417791</v>
      </c>
      <c r="L72">
        <v>2457.3909213477141</v>
      </c>
      <c r="M72">
        <v>2570.2288166041881</v>
      </c>
      <c r="N72">
        <v>2762.5891694088164</v>
      </c>
      <c r="O72">
        <v>3011.0048295348693</v>
      </c>
    </row>
    <row r="75" spans="1:15">
      <c r="B75">
        <f t="shared" ref="B75:B81" si="12">B66-J66</f>
        <v>3.9173380361168597</v>
      </c>
      <c r="C75">
        <f t="shared" ref="C75:G81" si="13">C66-K66</f>
        <v>7.867759334687662</v>
      </c>
      <c r="D75">
        <f t="shared" si="13"/>
        <v>16.835804925538582</v>
      </c>
      <c r="E75">
        <f t="shared" si="13"/>
        <v>14.062496059527916</v>
      </c>
      <c r="F75">
        <f t="shared" si="13"/>
        <v>21.671922484728611</v>
      </c>
      <c r="G75">
        <f t="shared" si="13"/>
        <v>28.205365893861654</v>
      </c>
    </row>
    <row r="76" spans="1:15">
      <c r="B76">
        <f t="shared" si="12"/>
        <v>1.5032423267465163</v>
      </c>
      <c r="C76">
        <f t="shared" si="13"/>
        <v>3.8666962200439343</v>
      </c>
      <c r="D76">
        <f t="shared" si="13"/>
        <v>6.8951162460514865</v>
      </c>
      <c r="E76">
        <f t="shared" si="13"/>
        <v>5.7454212668244509</v>
      </c>
      <c r="F76">
        <f t="shared" si="13"/>
        <v>11.878415519527323</v>
      </c>
      <c r="G76">
        <f t="shared" si="13"/>
        <v>17.787693181948043</v>
      </c>
    </row>
    <row r="77" spans="1:15">
      <c r="B77">
        <f t="shared" si="12"/>
        <v>0</v>
      </c>
      <c r="C77">
        <f t="shared" si="13"/>
        <v>0.11712400999999772</v>
      </c>
      <c r="D77">
        <f t="shared" si="13"/>
        <v>3.7290546247650695</v>
      </c>
      <c r="E77">
        <f t="shared" si="13"/>
        <v>2.4207575736477338</v>
      </c>
      <c r="F77">
        <f t="shared" si="13"/>
        <v>5.355443897298187</v>
      </c>
      <c r="G77">
        <f t="shared" si="13"/>
        <v>7.9046734335000224</v>
      </c>
    </row>
    <row r="78" spans="1:15">
      <c r="B78">
        <f t="shared" si="12"/>
        <v>0</v>
      </c>
      <c r="C78">
        <f t="shared" si="13"/>
        <v>0.35793347999992875</v>
      </c>
      <c r="D78">
        <f t="shared" si="13"/>
        <v>1.3318752315706206</v>
      </c>
      <c r="E78">
        <f t="shared" si="13"/>
        <v>0.72588899999982459</v>
      </c>
      <c r="F78">
        <f t="shared" si="13"/>
        <v>1.0446680850001258</v>
      </c>
      <c r="G78">
        <f t="shared" si="13"/>
        <v>2.1689639774999705</v>
      </c>
    </row>
    <row r="79" spans="1:15">
      <c r="B79">
        <f t="shared" si="12"/>
        <v>0</v>
      </c>
      <c r="C79">
        <f t="shared" si="13"/>
        <v>0</v>
      </c>
      <c r="D79">
        <f t="shared" si="13"/>
        <v>0</v>
      </c>
      <c r="E79">
        <f t="shared" si="13"/>
        <v>0</v>
      </c>
      <c r="F79">
        <f t="shared" si="13"/>
        <v>0</v>
      </c>
      <c r="G79">
        <f t="shared" si="13"/>
        <v>0</v>
      </c>
    </row>
    <row r="80" spans="1:15">
      <c r="B80">
        <f t="shared" si="12"/>
        <v>0</v>
      </c>
      <c r="C80">
        <f t="shared" si="13"/>
        <v>0</v>
      </c>
      <c r="D80">
        <f t="shared" si="13"/>
        <v>0</v>
      </c>
      <c r="E80">
        <f t="shared" si="13"/>
        <v>0</v>
      </c>
      <c r="F80">
        <f t="shared" si="13"/>
        <v>0</v>
      </c>
      <c r="G80">
        <f t="shared" si="13"/>
        <v>0</v>
      </c>
    </row>
    <row r="81" spans="2:7">
      <c r="B81">
        <f t="shared" si="12"/>
        <v>18.846765091862835</v>
      </c>
      <c r="C81">
        <f t="shared" si="13"/>
        <v>21.037300243465779</v>
      </c>
      <c r="D81">
        <f t="shared" si="13"/>
        <v>36.396393343552063</v>
      </c>
      <c r="E81">
        <f t="shared" si="13"/>
        <v>25.160573289999775</v>
      </c>
      <c r="F81">
        <f t="shared" si="13"/>
        <v>39.950449986553849</v>
      </c>
      <c r="G81">
        <f t="shared" si="13"/>
        <v>56.066696486808723</v>
      </c>
    </row>
    <row r="84" spans="2:7">
      <c r="B84" s="157">
        <f>B75/B$81</f>
        <v>0.20785201157986449</v>
      </c>
      <c r="C84" s="157">
        <f t="shared" ref="C84:G85" si="14">C75/C$81</f>
        <v>0.37399092296224662</v>
      </c>
      <c r="D84" s="157">
        <f t="shared" si="14"/>
        <v>0.46256794640673349</v>
      </c>
      <c r="E84" s="157">
        <f t="shared" si="14"/>
        <v>0.55891000166984039</v>
      </c>
      <c r="F84" s="157">
        <f t="shared" si="14"/>
        <v>0.54247004707137836</v>
      </c>
      <c r="G84" s="157">
        <f t="shared" si="14"/>
        <v>0.50306808963673766</v>
      </c>
    </row>
    <row r="85" spans="2:7">
      <c r="B85" s="157">
        <f>B76/B$81</f>
        <v>7.9761291628532419E-2</v>
      </c>
      <c r="C85" s="157">
        <f t="shared" si="14"/>
        <v>0.18380192207623869</v>
      </c>
      <c r="D85" s="157">
        <f t="shared" si="14"/>
        <v>0.18944504146241228</v>
      </c>
      <c r="E85" s="157">
        <f t="shared" si="14"/>
        <v>0.22835017313011718</v>
      </c>
      <c r="F85" s="157">
        <f t="shared" si="14"/>
        <v>0.29732870402023631</v>
      </c>
      <c r="G85" s="157">
        <f t="shared" si="14"/>
        <v>0.31725951940352148</v>
      </c>
    </row>
    <row r="86" spans="2:7">
      <c r="B86" s="157">
        <f t="shared" ref="B86:G86" si="15">SUM(B77:B80)/B$81</f>
        <v>0</v>
      </c>
      <c r="C86" s="157">
        <f t="shared" si="15"/>
        <v>2.2581675619117531E-2</v>
      </c>
      <c r="D86" s="157">
        <f t="shared" si="15"/>
        <v>0.139050312171447</v>
      </c>
      <c r="E86" s="157">
        <f t="shared" si="15"/>
        <v>0.12506259445599407</v>
      </c>
      <c r="F86" s="157">
        <f t="shared" si="15"/>
        <v>0.16020124890839535</v>
      </c>
      <c r="G86" s="157">
        <f t="shared" si="15"/>
        <v>0.17967239095975809</v>
      </c>
    </row>
  </sheetData>
  <pageMargins left="0.7" right="0.7" top="0.75" bottom="0.75" header="0.3" footer="0.3"/>
  <pageSetup paperSize="9" orientation="portrait" horizontalDpi="300" r:id="rId3"/>
  <headerFooter>
    <oddFooter>&amp;C&amp;K008004&amp;10&amp;"Calibri"Official</oddFooter>
  </headerFooter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31"/>
  <dimension ref="A1:CG20"/>
  <sheetViews>
    <sheetView topLeftCell="A13" workbookViewId="0">
      <selection activeCell="B21" sqref="B21"/>
    </sheetView>
  </sheetViews>
  <sheetFormatPr defaultRowHeight="14.5"/>
  <cols>
    <col min="1" max="1" width="12.453125" bestFit="1" customWidth="1"/>
    <col min="2" max="2" width="24.7265625" bestFit="1" customWidth="1"/>
    <col min="3" max="3" width="26.81640625" bestFit="1" customWidth="1"/>
    <col min="4" max="4" width="31.54296875" bestFit="1" customWidth="1"/>
    <col min="5" max="5" width="28.81640625" bestFit="1" customWidth="1"/>
    <col min="6" max="6" width="22" bestFit="1" customWidth="1"/>
    <col min="7" max="7" width="25.54296875" bestFit="1" customWidth="1"/>
    <col min="8" max="8" width="24.7265625" bestFit="1" customWidth="1"/>
    <col min="9" max="9" width="26.81640625" bestFit="1" customWidth="1"/>
    <col min="10" max="10" width="31.54296875" bestFit="1" customWidth="1"/>
    <col min="11" max="11" width="28.81640625" bestFit="1" customWidth="1"/>
    <col min="12" max="12" width="22" bestFit="1" customWidth="1"/>
    <col min="13" max="13" width="25.54296875" bestFit="1" customWidth="1"/>
    <col min="14" max="14" width="24.7265625" bestFit="1" customWidth="1"/>
    <col min="15" max="15" width="26.81640625" bestFit="1" customWidth="1"/>
    <col min="16" max="16" width="31.54296875" bestFit="1" customWidth="1"/>
    <col min="17" max="17" width="28.81640625" bestFit="1" customWidth="1"/>
    <col min="18" max="18" width="22" bestFit="1" customWidth="1"/>
    <col min="19" max="19" width="25.54296875" bestFit="1" customWidth="1"/>
    <col min="20" max="20" width="24.7265625" bestFit="1" customWidth="1"/>
    <col min="21" max="21" width="26.81640625" bestFit="1" customWidth="1"/>
    <col min="22" max="22" width="31.54296875" bestFit="1" customWidth="1"/>
    <col min="23" max="23" width="28.81640625" bestFit="1" customWidth="1"/>
    <col min="24" max="24" width="22" bestFit="1" customWidth="1"/>
    <col min="25" max="25" width="25.54296875" bestFit="1" customWidth="1"/>
    <col min="26" max="26" width="24.7265625" bestFit="1" customWidth="1"/>
    <col min="27" max="27" width="26.81640625" bestFit="1" customWidth="1"/>
    <col min="28" max="28" width="31.54296875" bestFit="1" customWidth="1"/>
    <col min="29" max="29" width="28.81640625" bestFit="1" customWidth="1"/>
    <col min="30" max="30" width="22" bestFit="1" customWidth="1"/>
    <col min="31" max="31" width="25.54296875" bestFit="1" customWidth="1"/>
    <col min="32" max="32" width="24.7265625" bestFit="1" customWidth="1"/>
    <col min="33" max="33" width="26.81640625" bestFit="1" customWidth="1"/>
    <col min="34" max="34" width="31.54296875" bestFit="1" customWidth="1"/>
    <col min="35" max="35" width="28.81640625" bestFit="1" customWidth="1"/>
    <col min="36" max="36" width="22" bestFit="1" customWidth="1"/>
    <col min="37" max="37" width="25.54296875" bestFit="1" customWidth="1"/>
    <col min="38" max="38" width="24.7265625" bestFit="1" customWidth="1"/>
    <col min="39" max="39" width="26.81640625" bestFit="1" customWidth="1"/>
    <col min="40" max="40" width="31.54296875" bestFit="1" customWidth="1"/>
    <col min="41" max="41" width="28.81640625" bestFit="1" customWidth="1"/>
    <col min="42" max="42" width="22" bestFit="1" customWidth="1"/>
    <col min="43" max="43" width="25.54296875" bestFit="1" customWidth="1"/>
    <col min="44" max="44" width="24.7265625" bestFit="1" customWidth="1"/>
    <col min="45" max="45" width="26.81640625" bestFit="1" customWidth="1"/>
    <col min="46" max="46" width="31.54296875" bestFit="1" customWidth="1"/>
    <col min="47" max="47" width="28.81640625" bestFit="1" customWidth="1"/>
    <col min="48" max="48" width="22" bestFit="1" customWidth="1"/>
    <col min="49" max="49" width="25.54296875" bestFit="1" customWidth="1"/>
    <col min="50" max="50" width="24.7265625" bestFit="1" customWidth="1"/>
    <col min="51" max="51" width="26.81640625" bestFit="1" customWidth="1"/>
    <col min="52" max="52" width="31.54296875" bestFit="1" customWidth="1"/>
    <col min="53" max="53" width="28.81640625" bestFit="1" customWidth="1"/>
    <col min="54" max="54" width="22" bestFit="1" customWidth="1"/>
    <col min="55" max="55" width="25.54296875" bestFit="1" customWidth="1"/>
    <col min="56" max="56" width="24.7265625" bestFit="1" customWidth="1"/>
    <col min="57" max="57" width="26.81640625" bestFit="1" customWidth="1"/>
    <col min="58" max="58" width="31.54296875" bestFit="1" customWidth="1"/>
    <col min="59" max="59" width="28.81640625" bestFit="1" customWidth="1"/>
    <col min="60" max="60" width="22" bestFit="1" customWidth="1"/>
    <col min="61" max="61" width="25.54296875" bestFit="1" customWidth="1"/>
    <col min="62" max="62" width="24.7265625" bestFit="1" customWidth="1"/>
    <col min="63" max="63" width="26.81640625" bestFit="1" customWidth="1"/>
    <col min="64" max="64" width="31.54296875" bestFit="1" customWidth="1"/>
    <col min="65" max="65" width="28.81640625" bestFit="1" customWidth="1"/>
    <col min="66" max="66" width="22" bestFit="1" customWidth="1"/>
    <col min="67" max="67" width="25.54296875" bestFit="1" customWidth="1"/>
    <col min="68" max="68" width="24.7265625" bestFit="1" customWidth="1"/>
    <col min="69" max="69" width="26.81640625" bestFit="1" customWidth="1"/>
    <col min="70" max="70" width="31.54296875" bestFit="1" customWidth="1"/>
    <col min="71" max="71" width="28.81640625" bestFit="1" customWidth="1"/>
    <col min="72" max="72" width="22" bestFit="1" customWidth="1"/>
    <col min="73" max="73" width="25.54296875" bestFit="1" customWidth="1"/>
    <col min="74" max="74" width="24.7265625" bestFit="1" customWidth="1"/>
    <col min="75" max="75" width="26.81640625" bestFit="1" customWidth="1"/>
    <col min="76" max="76" width="31.54296875" bestFit="1" customWidth="1"/>
    <col min="77" max="77" width="28.81640625" bestFit="1" customWidth="1"/>
    <col min="78" max="78" width="22" bestFit="1" customWidth="1"/>
    <col min="79" max="79" width="25.54296875" bestFit="1" customWidth="1"/>
    <col min="80" max="80" width="29.54296875" bestFit="1" customWidth="1"/>
    <col min="81" max="81" width="31.7265625" bestFit="1" customWidth="1"/>
    <col min="82" max="82" width="36.453125" bestFit="1" customWidth="1"/>
    <col min="83" max="83" width="33.81640625" bestFit="1" customWidth="1"/>
    <col min="84" max="84" width="26.81640625" bestFit="1" customWidth="1"/>
    <col min="85" max="85" width="30.453125" bestFit="1" customWidth="1"/>
    <col min="86" max="86" width="24.7265625" bestFit="1" customWidth="1"/>
    <col min="87" max="87" width="26.81640625" bestFit="1" customWidth="1"/>
    <col min="88" max="88" width="31.54296875" bestFit="1" customWidth="1"/>
    <col min="89" max="89" width="28.81640625" bestFit="1" customWidth="1"/>
    <col min="90" max="90" width="22" bestFit="1" customWidth="1"/>
    <col min="91" max="91" width="25.54296875" bestFit="1" customWidth="1"/>
    <col min="92" max="92" width="26.54296875" bestFit="1" customWidth="1"/>
    <col min="93" max="93" width="29.54296875" bestFit="1" customWidth="1"/>
    <col min="94" max="94" width="31.7265625" bestFit="1" customWidth="1"/>
    <col min="95" max="95" width="36.453125" bestFit="1" customWidth="1"/>
    <col min="96" max="96" width="33.81640625" bestFit="1" customWidth="1"/>
    <col min="97" max="97" width="26.81640625" bestFit="1" customWidth="1"/>
    <col min="98" max="98" width="30.453125" bestFit="1" customWidth="1"/>
    <col min="99" max="99" width="31.453125" bestFit="1" customWidth="1"/>
  </cols>
  <sheetData>
    <row r="1" spans="1:85">
      <c r="A1" s="112" t="s">
        <v>0</v>
      </c>
      <c r="B1" s="113">
        <v>2020</v>
      </c>
    </row>
    <row r="3" spans="1:85">
      <c r="B3" s="112" t="s">
        <v>319</v>
      </c>
    </row>
    <row r="4" spans="1:85">
      <c r="B4" t="s">
        <v>284</v>
      </c>
      <c r="H4" t="s">
        <v>276</v>
      </c>
      <c r="N4" t="s">
        <v>277</v>
      </c>
      <c r="T4" t="s">
        <v>31</v>
      </c>
      <c r="Z4" t="s">
        <v>37</v>
      </c>
      <c r="AF4" t="s">
        <v>278</v>
      </c>
      <c r="AL4" t="s">
        <v>279</v>
      </c>
      <c r="AR4" t="s">
        <v>280</v>
      </c>
      <c r="AX4" t="s">
        <v>283</v>
      </c>
      <c r="BD4" t="s">
        <v>35</v>
      </c>
      <c r="BJ4" t="s">
        <v>281</v>
      </c>
      <c r="BP4" t="s">
        <v>282</v>
      </c>
      <c r="BV4" t="s">
        <v>285</v>
      </c>
      <c r="CB4" t="s">
        <v>609</v>
      </c>
      <c r="CC4" t="s">
        <v>610</v>
      </c>
      <c r="CD4" t="s">
        <v>611</v>
      </c>
      <c r="CE4" t="s">
        <v>612</v>
      </c>
      <c r="CF4" t="s">
        <v>613</v>
      </c>
      <c r="CG4" t="s">
        <v>614</v>
      </c>
    </row>
    <row r="5" spans="1:85">
      <c r="A5" s="112" t="s">
        <v>317</v>
      </c>
      <c r="B5" t="s">
        <v>320</v>
      </c>
      <c r="C5" t="s">
        <v>482</v>
      </c>
      <c r="D5" t="s">
        <v>483</v>
      </c>
      <c r="E5" t="s">
        <v>484</v>
      </c>
      <c r="F5" t="s">
        <v>485</v>
      </c>
      <c r="G5" t="s">
        <v>615</v>
      </c>
      <c r="H5" t="s">
        <v>320</v>
      </c>
      <c r="I5" t="s">
        <v>482</v>
      </c>
      <c r="J5" t="s">
        <v>483</v>
      </c>
      <c r="K5" t="s">
        <v>484</v>
      </c>
      <c r="L5" t="s">
        <v>485</v>
      </c>
      <c r="M5" t="s">
        <v>615</v>
      </c>
      <c r="N5" t="s">
        <v>320</v>
      </c>
      <c r="O5" t="s">
        <v>482</v>
      </c>
      <c r="P5" t="s">
        <v>483</v>
      </c>
      <c r="Q5" t="s">
        <v>484</v>
      </c>
      <c r="R5" t="s">
        <v>485</v>
      </c>
      <c r="S5" t="s">
        <v>615</v>
      </c>
      <c r="T5" t="s">
        <v>320</v>
      </c>
      <c r="U5" t="s">
        <v>482</v>
      </c>
      <c r="V5" t="s">
        <v>483</v>
      </c>
      <c r="W5" t="s">
        <v>484</v>
      </c>
      <c r="X5" t="s">
        <v>485</v>
      </c>
      <c r="Y5" t="s">
        <v>615</v>
      </c>
      <c r="Z5" t="s">
        <v>320</v>
      </c>
      <c r="AA5" t="s">
        <v>482</v>
      </c>
      <c r="AB5" t="s">
        <v>483</v>
      </c>
      <c r="AC5" t="s">
        <v>484</v>
      </c>
      <c r="AD5" t="s">
        <v>485</v>
      </c>
      <c r="AE5" t="s">
        <v>615</v>
      </c>
      <c r="AF5" t="s">
        <v>320</v>
      </c>
      <c r="AG5" t="s">
        <v>482</v>
      </c>
      <c r="AH5" t="s">
        <v>483</v>
      </c>
      <c r="AI5" t="s">
        <v>484</v>
      </c>
      <c r="AJ5" t="s">
        <v>485</v>
      </c>
      <c r="AK5" t="s">
        <v>615</v>
      </c>
      <c r="AL5" t="s">
        <v>320</v>
      </c>
      <c r="AM5" t="s">
        <v>482</v>
      </c>
      <c r="AN5" t="s">
        <v>483</v>
      </c>
      <c r="AO5" t="s">
        <v>484</v>
      </c>
      <c r="AP5" t="s">
        <v>485</v>
      </c>
      <c r="AQ5" t="s">
        <v>615</v>
      </c>
      <c r="AR5" t="s">
        <v>320</v>
      </c>
      <c r="AS5" t="s">
        <v>482</v>
      </c>
      <c r="AT5" t="s">
        <v>483</v>
      </c>
      <c r="AU5" t="s">
        <v>484</v>
      </c>
      <c r="AV5" t="s">
        <v>485</v>
      </c>
      <c r="AW5" t="s">
        <v>615</v>
      </c>
      <c r="AX5" t="s">
        <v>320</v>
      </c>
      <c r="AY5" t="s">
        <v>482</v>
      </c>
      <c r="AZ5" t="s">
        <v>483</v>
      </c>
      <c r="BA5" t="s">
        <v>484</v>
      </c>
      <c r="BB5" t="s">
        <v>485</v>
      </c>
      <c r="BC5" t="s">
        <v>615</v>
      </c>
      <c r="BD5" t="s">
        <v>320</v>
      </c>
      <c r="BE5" t="s">
        <v>482</v>
      </c>
      <c r="BF5" t="s">
        <v>483</v>
      </c>
      <c r="BG5" t="s">
        <v>484</v>
      </c>
      <c r="BH5" t="s">
        <v>485</v>
      </c>
      <c r="BI5" t="s">
        <v>615</v>
      </c>
      <c r="BJ5" t="s">
        <v>320</v>
      </c>
      <c r="BK5" t="s">
        <v>482</v>
      </c>
      <c r="BL5" t="s">
        <v>483</v>
      </c>
      <c r="BM5" t="s">
        <v>484</v>
      </c>
      <c r="BN5" t="s">
        <v>485</v>
      </c>
      <c r="BO5" t="s">
        <v>615</v>
      </c>
      <c r="BP5" t="s">
        <v>320</v>
      </c>
      <c r="BQ5" t="s">
        <v>482</v>
      </c>
      <c r="BR5" t="s">
        <v>483</v>
      </c>
      <c r="BS5" t="s">
        <v>484</v>
      </c>
      <c r="BT5" t="s">
        <v>485</v>
      </c>
      <c r="BU5" t="s">
        <v>615</v>
      </c>
      <c r="BV5" t="s">
        <v>320</v>
      </c>
      <c r="BW5" t="s">
        <v>482</v>
      </c>
      <c r="BX5" t="s">
        <v>483</v>
      </c>
      <c r="BY5" t="s">
        <v>484</v>
      </c>
      <c r="BZ5" t="s">
        <v>485</v>
      </c>
      <c r="CA5" t="s">
        <v>615</v>
      </c>
    </row>
    <row r="6" spans="1:85">
      <c r="A6" s="113" t="s">
        <v>8</v>
      </c>
      <c r="B6" s="115">
        <v>679001.50499999989</v>
      </c>
      <c r="C6" s="115">
        <v>119823.79499999998</v>
      </c>
      <c r="D6" s="115">
        <v>0</v>
      </c>
      <c r="E6" s="115">
        <v>0</v>
      </c>
      <c r="F6" s="115">
        <v>0</v>
      </c>
      <c r="G6" s="115">
        <v>0</v>
      </c>
      <c r="H6" s="115">
        <v>317044.5508084083</v>
      </c>
      <c r="I6" s="115">
        <v>289600.35384243808</v>
      </c>
      <c r="J6" s="115">
        <v>33859.300000000003</v>
      </c>
      <c r="K6" s="115">
        <v>0</v>
      </c>
      <c r="L6" s="115">
        <v>0</v>
      </c>
      <c r="M6" s="115">
        <v>0</v>
      </c>
      <c r="N6" s="115">
        <v>433885.29999999632</v>
      </c>
      <c r="O6" s="115">
        <v>426354.60000000027</v>
      </c>
      <c r="P6" s="115">
        <v>11691.6</v>
      </c>
      <c r="Q6" s="115">
        <v>0</v>
      </c>
      <c r="R6" s="115">
        <v>0</v>
      </c>
      <c r="S6" s="115">
        <v>0</v>
      </c>
      <c r="T6" s="115">
        <v>871828.21</v>
      </c>
      <c r="U6" s="115">
        <v>430275.33999999997</v>
      </c>
      <c r="V6" s="115">
        <v>76577</v>
      </c>
      <c r="W6" s="115">
        <v>0</v>
      </c>
      <c r="X6" s="115">
        <v>0</v>
      </c>
      <c r="Y6" s="115">
        <v>0</v>
      </c>
      <c r="Z6" s="115">
        <v>547981</v>
      </c>
      <c r="AA6" s="115">
        <v>520282</v>
      </c>
      <c r="AB6" s="115">
        <v>0</v>
      </c>
      <c r="AC6" s="115">
        <v>0</v>
      </c>
      <c r="AD6" s="115">
        <v>0</v>
      </c>
      <c r="AE6" s="115">
        <v>0</v>
      </c>
      <c r="AF6" s="115">
        <v>374970.39999999764</v>
      </c>
      <c r="AG6" s="115">
        <v>508811.99999999988</v>
      </c>
      <c r="AH6" s="115">
        <v>61586.9</v>
      </c>
      <c r="AI6" s="115">
        <v>0</v>
      </c>
      <c r="AJ6" s="115">
        <v>0</v>
      </c>
      <c r="AK6" s="115">
        <v>0</v>
      </c>
      <c r="AL6" s="115">
        <v>502146.76729190495</v>
      </c>
      <c r="AM6" s="115">
        <v>530452.15025938221</v>
      </c>
      <c r="AN6" s="115">
        <v>143886.90000000002</v>
      </c>
      <c r="AO6" s="115">
        <v>96586</v>
      </c>
      <c r="AP6" s="115">
        <v>0</v>
      </c>
      <c r="AQ6" s="115">
        <v>0</v>
      </c>
      <c r="AR6" s="115">
        <v>799894.89999999688</v>
      </c>
      <c r="AS6" s="115">
        <v>592274.4</v>
      </c>
      <c r="AT6" s="115">
        <v>149181.90000000002</v>
      </c>
      <c r="AU6" s="115">
        <v>6.4</v>
      </c>
      <c r="AV6" s="115">
        <v>0</v>
      </c>
      <c r="AW6" s="115">
        <v>0</v>
      </c>
      <c r="AX6" s="115">
        <v>1501557.2891841463</v>
      </c>
      <c r="AY6" s="115">
        <v>1093542.4858988097</v>
      </c>
      <c r="AZ6" s="115">
        <v>598391.69999999995</v>
      </c>
      <c r="BA6" s="115">
        <v>909189</v>
      </c>
      <c r="BB6" s="115">
        <v>0</v>
      </c>
      <c r="BC6" s="115">
        <v>0</v>
      </c>
      <c r="BD6" s="115">
        <v>248021</v>
      </c>
      <c r="BE6" s="115">
        <v>119630</v>
      </c>
      <c r="BF6" s="115">
        <v>0</v>
      </c>
      <c r="BG6" s="115">
        <v>0</v>
      </c>
      <c r="BH6" s="115">
        <v>0</v>
      </c>
      <c r="BI6" s="115">
        <v>0</v>
      </c>
      <c r="BJ6" s="115">
        <v>1188448.6999999965</v>
      </c>
      <c r="BK6" s="115">
        <v>924474.89999999956</v>
      </c>
      <c r="BL6" s="115">
        <v>300837</v>
      </c>
      <c r="BM6" s="115">
        <v>0</v>
      </c>
      <c r="BN6" s="115">
        <v>0</v>
      </c>
      <c r="BO6" s="115">
        <v>0</v>
      </c>
      <c r="BP6" s="115">
        <v>521983.69999999978</v>
      </c>
      <c r="BQ6" s="115">
        <v>409542.1</v>
      </c>
      <c r="BR6" s="115">
        <v>233617</v>
      </c>
      <c r="BS6" s="115">
        <v>429978</v>
      </c>
      <c r="BT6" s="115">
        <v>0</v>
      </c>
      <c r="BU6" s="115">
        <v>0</v>
      </c>
      <c r="BV6" s="115">
        <v>173349696.59033334</v>
      </c>
      <c r="BW6" s="115">
        <v>83838679.17846702</v>
      </c>
      <c r="BX6" s="115">
        <v>114120488.86599997</v>
      </c>
      <c r="BY6" s="115">
        <v>206073099.68599996</v>
      </c>
      <c r="BZ6" s="115">
        <v>244986902.47900003</v>
      </c>
      <c r="CA6" s="115">
        <v>424534.05000000005</v>
      </c>
      <c r="CB6" s="115">
        <v>181336459.9126178</v>
      </c>
      <c r="CC6" s="115">
        <v>89803743.303467646</v>
      </c>
      <c r="CD6" s="115">
        <v>115730118.16599996</v>
      </c>
      <c r="CE6" s="115">
        <v>207508859.08599997</v>
      </c>
      <c r="CF6" s="115">
        <v>244986902.47900003</v>
      </c>
      <c r="CG6" s="115">
        <v>424534.05000000005</v>
      </c>
    </row>
    <row r="7" spans="1:85">
      <c r="A7" s="113" t="s">
        <v>19</v>
      </c>
      <c r="B7" s="115">
        <v>606743.09623749997</v>
      </c>
      <c r="C7" s="115">
        <v>107072.31110073529</v>
      </c>
      <c r="D7" s="115"/>
      <c r="E7" s="115"/>
      <c r="F7" s="115"/>
      <c r="G7" s="115"/>
      <c r="H7" s="115">
        <v>204074.55879487004</v>
      </c>
      <c r="I7" s="115">
        <v>162471.86275056709</v>
      </c>
      <c r="J7" s="115">
        <v>12067</v>
      </c>
      <c r="K7" s="115">
        <v>0</v>
      </c>
      <c r="L7" s="115">
        <v>0</v>
      </c>
      <c r="M7" s="115">
        <v>0</v>
      </c>
      <c r="N7" s="115">
        <v>349000.79999999789</v>
      </c>
      <c r="O7" s="115">
        <v>245546.50000000017</v>
      </c>
      <c r="P7" s="115">
        <v>295</v>
      </c>
      <c r="Q7" s="115">
        <v>0</v>
      </c>
      <c r="R7" s="115">
        <v>0</v>
      </c>
      <c r="S7" s="115">
        <v>0</v>
      </c>
      <c r="T7" s="115">
        <v>766122.54</v>
      </c>
      <c r="U7" s="115">
        <v>308304.27</v>
      </c>
      <c r="V7" s="115">
        <v>70139</v>
      </c>
      <c r="W7" s="115">
        <v>0</v>
      </c>
      <c r="X7" s="115">
        <v>0</v>
      </c>
      <c r="Y7" s="115">
        <v>0</v>
      </c>
      <c r="Z7" s="115">
        <v>528067</v>
      </c>
      <c r="AA7" s="115">
        <v>380365</v>
      </c>
      <c r="AB7" s="115">
        <v>0</v>
      </c>
      <c r="AC7" s="115">
        <v>0</v>
      </c>
      <c r="AD7" s="115">
        <v>0</v>
      </c>
      <c r="AE7" s="115">
        <v>0</v>
      </c>
      <c r="AF7" s="115">
        <v>332327.19999999896</v>
      </c>
      <c r="AG7" s="115">
        <v>463369.80000000005</v>
      </c>
      <c r="AH7" s="115">
        <v>13724.900000000001</v>
      </c>
      <c r="AI7" s="115">
        <v>0</v>
      </c>
      <c r="AJ7" s="115">
        <v>0</v>
      </c>
      <c r="AK7" s="115">
        <v>0</v>
      </c>
      <c r="AL7" s="115">
        <v>406540.36570749793</v>
      </c>
      <c r="AM7" s="115">
        <v>347602.60445060069</v>
      </c>
      <c r="AN7" s="115">
        <v>195289.9</v>
      </c>
      <c r="AO7" s="115">
        <v>91714</v>
      </c>
      <c r="AP7" s="115">
        <v>0</v>
      </c>
      <c r="AQ7" s="115">
        <v>0</v>
      </c>
      <c r="AR7" s="115">
        <v>713690.59999999893</v>
      </c>
      <c r="AS7" s="115">
        <v>483760.19999999995</v>
      </c>
      <c r="AT7" s="115">
        <v>174164.59999999998</v>
      </c>
      <c r="AU7" s="115">
        <v>0</v>
      </c>
      <c r="AV7" s="115">
        <v>0</v>
      </c>
      <c r="AW7" s="115">
        <v>0</v>
      </c>
      <c r="AX7" s="115">
        <v>1501557.2891841463</v>
      </c>
      <c r="AY7" s="115">
        <v>1093542.4858988097</v>
      </c>
      <c r="AZ7" s="115">
        <v>598391.69999999995</v>
      </c>
      <c r="BA7" s="115">
        <v>909189</v>
      </c>
      <c r="BB7" s="115">
        <v>0</v>
      </c>
      <c r="BC7" s="115">
        <v>0</v>
      </c>
      <c r="BD7" s="115">
        <v>261407</v>
      </c>
      <c r="BE7" s="115">
        <v>123528.78</v>
      </c>
      <c r="BF7" s="115">
        <v>0</v>
      </c>
      <c r="BG7" s="115">
        <v>0</v>
      </c>
      <c r="BH7" s="115">
        <v>0</v>
      </c>
      <c r="BI7" s="115">
        <v>0</v>
      </c>
      <c r="BJ7" s="115">
        <v>1018085.6000000027</v>
      </c>
      <c r="BK7" s="115">
        <v>734919.99999999965</v>
      </c>
      <c r="BL7" s="115">
        <v>205985</v>
      </c>
      <c r="BM7" s="115">
        <v>0</v>
      </c>
      <c r="BN7" s="115">
        <v>0</v>
      </c>
      <c r="BO7" s="115">
        <v>0</v>
      </c>
      <c r="BP7" s="115">
        <v>484218.40000000014</v>
      </c>
      <c r="BQ7" s="115">
        <v>318379.70000000007</v>
      </c>
      <c r="BR7" s="115">
        <v>242555</v>
      </c>
      <c r="BS7" s="115">
        <v>587295</v>
      </c>
      <c r="BT7" s="115">
        <v>0</v>
      </c>
      <c r="BU7" s="115">
        <v>0</v>
      </c>
      <c r="BV7" s="115">
        <v>160650552.3697142</v>
      </c>
      <c r="BW7" s="115">
        <v>71899088.229133427</v>
      </c>
      <c r="BX7" s="115">
        <v>96997917.455999911</v>
      </c>
      <c r="BY7" s="115">
        <v>173895447.09100002</v>
      </c>
      <c r="BZ7" s="115">
        <v>182539170.28200001</v>
      </c>
      <c r="CA7" s="115">
        <v>419342.19299999997</v>
      </c>
      <c r="CB7" s="115">
        <v>167822386.81963822</v>
      </c>
      <c r="CC7" s="115">
        <v>76667951.743334144</v>
      </c>
      <c r="CD7" s="115">
        <v>98510529.555999905</v>
      </c>
      <c r="CE7" s="115">
        <v>175483645.09100002</v>
      </c>
      <c r="CF7" s="115">
        <v>182539170.28200001</v>
      </c>
      <c r="CG7" s="115">
        <v>419342.19299999997</v>
      </c>
    </row>
    <row r="8" spans="1:85">
      <c r="A8" s="113" t="s">
        <v>20</v>
      </c>
      <c r="B8" s="115">
        <v>594263.92568749993</v>
      </c>
      <c r="C8" s="115">
        <v>104870.10453308823</v>
      </c>
      <c r="D8" s="115"/>
      <c r="E8" s="115"/>
      <c r="F8" s="115"/>
      <c r="G8" s="115"/>
      <c r="H8" s="115">
        <v>317883.98934821127</v>
      </c>
      <c r="I8" s="115">
        <v>247206.32378675486</v>
      </c>
      <c r="J8" s="115">
        <v>100837</v>
      </c>
      <c r="K8" s="115">
        <v>0</v>
      </c>
      <c r="L8" s="115">
        <v>0</v>
      </c>
      <c r="M8" s="115">
        <v>0</v>
      </c>
      <c r="N8" s="115">
        <v>398058.89999999601</v>
      </c>
      <c r="O8" s="115">
        <v>328056.89999999909</v>
      </c>
      <c r="P8" s="115">
        <v>0</v>
      </c>
      <c r="Q8" s="115">
        <v>0</v>
      </c>
      <c r="R8" s="115">
        <v>0</v>
      </c>
      <c r="S8" s="115">
        <v>0</v>
      </c>
      <c r="T8" s="115">
        <v>904424.46</v>
      </c>
      <c r="U8" s="115">
        <v>388870.59</v>
      </c>
      <c r="V8" s="115">
        <v>108616</v>
      </c>
      <c r="W8" s="115">
        <v>0</v>
      </c>
      <c r="X8" s="115">
        <v>0</v>
      </c>
      <c r="Y8" s="115">
        <v>0</v>
      </c>
      <c r="Z8" s="115">
        <v>534976</v>
      </c>
      <c r="AA8" s="115">
        <v>485188</v>
      </c>
      <c r="AB8" s="115">
        <v>0</v>
      </c>
      <c r="AC8" s="115">
        <v>0</v>
      </c>
      <c r="AD8" s="115">
        <v>0</v>
      </c>
      <c r="AE8" s="115">
        <v>0</v>
      </c>
      <c r="AF8" s="115">
        <v>355626.49999999756</v>
      </c>
      <c r="AG8" s="115">
        <v>513948.00000000105</v>
      </c>
      <c r="AH8" s="115">
        <v>39574.700000000004</v>
      </c>
      <c r="AI8" s="115">
        <v>0</v>
      </c>
      <c r="AJ8" s="115">
        <v>0</v>
      </c>
      <c r="AK8" s="115">
        <v>0</v>
      </c>
      <c r="AL8" s="115">
        <v>510106.60260443005</v>
      </c>
      <c r="AM8" s="115">
        <v>473466.24312925187</v>
      </c>
      <c r="AN8" s="115">
        <v>79340.399999999994</v>
      </c>
      <c r="AO8" s="115">
        <v>128097</v>
      </c>
      <c r="AP8" s="115">
        <v>0</v>
      </c>
      <c r="AQ8" s="115">
        <v>0</v>
      </c>
      <c r="AR8" s="115">
        <v>871020.69999999902</v>
      </c>
      <c r="AS8" s="115">
        <v>570977.80000000005</v>
      </c>
      <c r="AT8" s="115">
        <v>179560.5</v>
      </c>
      <c r="AU8" s="115">
        <v>0</v>
      </c>
      <c r="AV8" s="115">
        <v>0</v>
      </c>
      <c r="AW8" s="115">
        <v>0</v>
      </c>
      <c r="AX8" s="115">
        <v>1764224.3000000108</v>
      </c>
      <c r="AY8" s="115">
        <v>1498465.8000000017</v>
      </c>
      <c r="AZ8" s="115">
        <v>1057629.2</v>
      </c>
      <c r="BA8" s="115">
        <v>479860</v>
      </c>
      <c r="BB8" s="115">
        <v>0</v>
      </c>
      <c r="BC8" s="115">
        <v>0</v>
      </c>
      <c r="BD8" s="115">
        <v>320393</v>
      </c>
      <c r="BE8" s="115">
        <v>162207.79999999999</v>
      </c>
      <c r="BF8" s="115">
        <v>0</v>
      </c>
      <c r="BG8" s="115">
        <v>0</v>
      </c>
      <c r="BH8" s="115">
        <v>0</v>
      </c>
      <c r="BI8" s="115">
        <v>0</v>
      </c>
      <c r="BJ8" s="115">
        <v>1128421.2000000034</v>
      </c>
      <c r="BK8" s="115">
        <v>827988.5</v>
      </c>
      <c r="BL8" s="115">
        <v>215894</v>
      </c>
      <c r="BM8" s="115">
        <v>0</v>
      </c>
      <c r="BN8" s="115">
        <v>0</v>
      </c>
      <c r="BO8" s="115">
        <v>0</v>
      </c>
      <c r="BP8" s="115">
        <v>558997.80000000168</v>
      </c>
      <c r="BQ8" s="115">
        <v>446766.10000000033</v>
      </c>
      <c r="BR8" s="115">
        <v>280522</v>
      </c>
      <c r="BS8" s="115">
        <v>385140</v>
      </c>
      <c r="BT8" s="115">
        <v>0</v>
      </c>
      <c r="BU8" s="115">
        <v>0</v>
      </c>
      <c r="BV8" s="115">
        <v>181640093.94266859</v>
      </c>
      <c r="BW8" s="115">
        <v>90828996.193707153</v>
      </c>
      <c r="BX8" s="115">
        <v>127588158.33000004</v>
      </c>
      <c r="BY8" s="115">
        <v>216894243.64700001</v>
      </c>
      <c r="BZ8" s="115">
        <v>234607039.16799998</v>
      </c>
      <c r="CA8" s="115">
        <v>367782.82299999997</v>
      </c>
      <c r="CB8" s="115">
        <v>189898491.32030874</v>
      </c>
      <c r="CC8" s="115">
        <v>96877008.355156243</v>
      </c>
      <c r="CD8" s="115">
        <v>129650132.13000004</v>
      </c>
      <c r="CE8" s="115">
        <v>217887340.64700001</v>
      </c>
      <c r="CF8" s="115">
        <v>234607039.16799998</v>
      </c>
      <c r="CG8" s="115">
        <v>367782.82299999997</v>
      </c>
    </row>
    <row r="9" spans="1:85">
      <c r="A9" s="113" t="s">
        <v>318</v>
      </c>
      <c r="B9" s="115">
        <v>1880008.5269249999</v>
      </c>
      <c r="C9" s="115">
        <v>331766.21063382347</v>
      </c>
      <c r="D9" s="115">
        <v>0</v>
      </c>
      <c r="E9" s="115">
        <v>0</v>
      </c>
      <c r="F9" s="115">
        <v>0</v>
      </c>
      <c r="G9" s="115">
        <v>0</v>
      </c>
      <c r="H9" s="115">
        <v>839003.09895148966</v>
      </c>
      <c r="I9" s="115">
        <v>699278.54037976009</v>
      </c>
      <c r="J9" s="115">
        <v>146763.29999999999</v>
      </c>
      <c r="K9" s="115">
        <v>0</v>
      </c>
      <c r="L9" s="115">
        <v>0</v>
      </c>
      <c r="M9" s="115">
        <v>0</v>
      </c>
      <c r="N9" s="115">
        <v>1180944.9999999902</v>
      </c>
      <c r="O9" s="115">
        <v>999957.99999999953</v>
      </c>
      <c r="P9" s="115">
        <v>11986.6</v>
      </c>
      <c r="Q9" s="115">
        <v>0</v>
      </c>
      <c r="R9" s="115">
        <v>0</v>
      </c>
      <c r="S9" s="115">
        <v>0</v>
      </c>
      <c r="T9" s="115">
        <v>2542375.21</v>
      </c>
      <c r="U9" s="115">
        <v>1127450.2</v>
      </c>
      <c r="V9" s="115">
        <v>255332</v>
      </c>
      <c r="W9" s="115">
        <v>0</v>
      </c>
      <c r="X9" s="115">
        <v>0</v>
      </c>
      <c r="Y9" s="115">
        <v>0</v>
      </c>
      <c r="Z9" s="115">
        <v>1611024</v>
      </c>
      <c r="AA9" s="115">
        <v>1385835</v>
      </c>
      <c r="AB9" s="115">
        <v>0</v>
      </c>
      <c r="AC9" s="115">
        <v>0</v>
      </c>
      <c r="AD9" s="115">
        <v>0</v>
      </c>
      <c r="AE9" s="115">
        <v>0</v>
      </c>
      <c r="AF9" s="115">
        <v>1062924.099999994</v>
      </c>
      <c r="AG9" s="115">
        <v>1486129.800000001</v>
      </c>
      <c r="AH9" s="115">
        <v>114886.5</v>
      </c>
      <c r="AI9" s="115">
        <v>0</v>
      </c>
      <c r="AJ9" s="115">
        <v>0</v>
      </c>
      <c r="AK9" s="115">
        <v>0</v>
      </c>
      <c r="AL9" s="115">
        <v>1418793.7356038331</v>
      </c>
      <c r="AM9" s="115">
        <v>1351520.9978392348</v>
      </c>
      <c r="AN9" s="115">
        <v>418517.20000000007</v>
      </c>
      <c r="AO9" s="115">
        <v>316397</v>
      </c>
      <c r="AP9" s="115">
        <v>0</v>
      </c>
      <c r="AQ9" s="115">
        <v>0</v>
      </c>
      <c r="AR9" s="115">
        <v>2384606.1999999946</v>
      </c>
      <c r="AS9" s="115">
        <v>1647012.4000000001</v>
      </c>
      <c r="AT9" s="115">
        <v>502907</v>
      </c>
      <c r="AU9" s="115">
        <v>6.4</v>
      </c>
      <c r="AV9" s="115">
        <v>0</v>
      </c>
      <c r="AW9" s="115">
        <v>0</v>
      </c>
      <c r="AX9" s="115">
        <v>4767338.8783683032</v>
      </c>
      <c r="AY9" s="115">
        <v>3685550.7717976212</v>
      </c>
      <c r="AZ9" s="115">
        <v>2254412.5999999996</v>
      </c>
      <c r="BA9" s="115">
        <v>2298238</v>
      </c>
      <c r="BB9" s="115">
        <v>0</v>
      </c>
      <c r="BC9" s="115">
        <v>0</v>
      </c>
      <c r="BD9" s="115">
        <v>829821</v>
      </c>
      <c r="BE9" s="115">
        <v>405366.57999999996</v>
      </c>
      <c r="BF9" s="115">
        <v>0</v>
      </c>
      <c r="BG9" s="115">
        <v>0</v>
      </c>
      <c r="BH9" s="115">
        <v>0</v>
      </c>
      <c r="BI9" s="115">
        <v>0</v>
      </c>
      <c r="BJ9" s="115">
        <v>3334955.5000000023</v>
      </c>
      <c r="BK9" s="115">
        <v>2487383.3999999994</v>
      </c>
      <c r="BL9" s="115">
        <v>722716</v>
      </c>
      <c r="BM9" s="115">
        <v>0</v>
      </c>
      <c r="BN9" s="115">
        <v>0</v>
      </c>
      <c r="BO9" s="115">
        <v>0</v>
      </c>
      <c r="BP9" s="115">
        <v>1565199.9000000015</v>
      </c>
      <c r="BQ9" s="115">
        <v>1174687.9000000004</v>
      </c>
      <c r="BR9" s="115">
        <v>756694</v>
      </c>
      <c r="BS9" s="115">
        <v>1402413</v>
      </c>
      <c r="BT9" s="115">
        <v>0</v>
      </c>
      <c r="BU9" s="115">
        <v>0</v>
      </c>
      <c r="BV9" s="115">
        <v>515640342.90271616</v>
      </c>
      <c r="BW9" s="115">
        <v>246566763.60130763</v>
      </c>
      <c r="BX9" s="115">
        <v>338706564.65199995</v>
      </c>
      <c r="BY9" s="115">
        <v>596862790.42400002</v>
      </c>
      <c r="BZ9" s="115">
        <v>662133111.92900002</v>
      </c>
      <c r="CA9" s="115">
        <v>1211659.0660000001</v>
      </c>
      <c r="CB9" s="115">
        <v>539057338.05256486</v>
      </c>
      <c r="CC9" s="115">
        <v>263348703.40195805</v>
      </c>
      <c r="CD9" s="115">
        <v>343890779.85199994</v>
      </c>
      <c r="CE9" s="115">
        <v>600879844.824</v>
      </c>
      <c r="CF9" s="115">
        <v>662133111.92900002</v>
      </c>
      <c r="CG9" s="115">
        <v>1211659.0660000001</v>
      </c>
    </row>
    <row r="16" spans="1:85">
      <c r="A16" t="s">
        <v>682</v>
      </c>
    </row>
    <row r="20" spans="1:1">
      <c r="A20" t="s">
        <v>683</v>
      </c>
    </row>
  </sheetData>
  <pageMargins left="0.7" right="0.7" top="0.75" bottom="0.75" header="0.3" footer="0.3"/>
  <pageSetup paperSize="9" orientation="portrait" horizontalDpi="300" r:id="rId2"/>
  <headerFooter>
    <oddFooter>&amp;C&amp;K008004&amp;10&amp;"Calibri"Official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4"/>
  <dimension ref="A1:H27"/>
  <sheetViews>
    <sheetView workbookViewId="0">
      <selection activeCell="E14" sqref="E14"/>
    </sheetView>
  </sheetViews>
  <sheetFormatPr defaultRowHeight="14.5"/>
  <cols>
    <col min="1" max="1" width="13.1796875" bestFit="1" customWidth="1"/>
    <col min="2" max="5" width="15.81640625" customWidth="1"/>
    <col min="6" max="6" width="23.453125" customWidth="1"/>
    <col min="7" max="7" width="33.1796875" bestFit="1" customWidth="1"/>
  </cols>
  <sheetData>
    <row r="1" spans="1:4">
      <c r="A1" s="112" t="s">
        <v>24</v>
      </c>
      <c r="B1" t="s">
        <v>270</v>
      </c>
    </row>
    <row r="3" spans="1:4">
      <c r="A3" s="112" t="s">
        <v>317</v>
      </c>
      <c r="B3" t="s">
        <v>481</v>
      </c>
      <c r="C3" t="s">
        <v>478</v>
      </c>
    </row>
    <row r="4" spans="1:4">
      <c r="A4" s="113">
        <v>2008</v>
      </c>
      <c r="B4" s="115">
        <v>0</v>
      </c>
      <c r="C4" s="115">
        <v>3715209</v>
      </c>
    </row>
    <row r="5" spans="1:4">
      <c r="A5" s="113">
        <v>2009</v>
      </c>
      <c r="B5" s="115">
        <v>0</v>
      </c>
      <c r="C5" s="115">
        <v>2493575</v>
      </c>
    </row>
    <row r="6" spans="1:4">
      <c r="A6" s="113">
        <v>2010</v>
      </c>
      <c r="B6" s="115">
        <v>0</v>
      </c>
      <c r="C6" s="115">
        <v>4662448</v>
      </c>
    </row>
    <row r="7" spans="1:4">
      <c r="A7" s="113">
        <v>2011</v>
      </c>
      <c r="B7" s="115">
        <v>0</v>
      </c>
      <c r="C7" s="115">
        <v>3266342</v>
      </c>
    </row>
    <row r="8" spans="1:4">
      <c r="A8" s="113">
        <v>2012</v>
      </c>
      <c r="B8" s="115">
        <v>0</v>
      </c>
      <c r="C8" s="115">
        <v>3262640</v>
      </c>
    </row>
    <row r="9" spans="1:4">
      <c r="A9" s="113">
        <v>2013</v>
      </c>
      <c r="B9" s="115">
        <v>9853751.3000000007</v>
      </c>
      <c r="C9" s="115">
        <v>6749861</v>
      </c>
      <c r="D9" s="157">
        <f>1-C9/B9</f>
        <v>0.31499580266451421</v>
      </c>
    </row>
    <row r="10" spans="1:4">
      <c r="A10" s="113">
        <v>2014</v>
      </c>
      <c r="B10" s="115">
        <v>10447881</v>
      </c>
      <c r="C10" s="115">
        <v>6971761.4408599995</v>
      </c>
      <c r="D10" s="157">
        <f t="shared" ref="D10:D15" si="0">1-C10/B10</f>
        <v>0.33271048542187653</v>
      </c>
    </row>
    <row r="11" spans="1:4">
      <c r="A11" s="113">
        <v>2015</v>
      </c>
      <c r="B11" s="115">
        <v>11394470</v>
      </c>
      <c r="C11" s="115">
        <v>8576197.8000000007</v>
      </c>
      <c r="D11" s="157">
        <f t="shared" si="0"/>
        <v>0.24733683971259735</v>
      </c>
    </row>
    <row r="12" spans="1:4">
      <c r="A12" s="113">
        <v>2016</v>
      </c>
      <c r="B12" s="115">
        <v>14711481</v>
      </c>
      <c r="C12" s="115">
        <v>11334352</v>
      </c>
      <c r="D12" s="157">
        <f t="shared" si="0"/>
        <v>0.22955737766986206</v>
      </c>
    </row>
    <row r="13" spans="1:4">
      <c r="A13" s="113">
        <v>2017</v>
      </c>
      <c r="B13" s="115">
        <v>14913151</v>
      </c>
      <c r="C13" s="115">
        <v>11942082</v>
      </c>
      <c r="D13" s="157">
        <f t="shared" si="0"/>
        <v>0.19922476477305162</v>
      </c>
    </row>
    <row r="14" spans="1:4">
      <c r="A14" s="113">
        <v>2018</v>
      </c>
      <c r="B14" s="115">
        <v>16582572</v>
      </c>
      <c r="C14" s="115">
        <v>16454693.5</v>
      </c>
      <c r="D14" s="157">
        <f t="shared" si="0"/>
        <v>7.7116203686617979E-3</v>
      </c>
    </row>
    <row r="15" spans="1:4">
      <c r="A15" s="113" t="s">
        <v>318</v>
      </c>
      <c r="B15" s="114">
        <v>77903306.299999997</v>
      </c>
      <c r="C15" s="114">
        <v>79429161.74086</v>
      </c>
      <c r="D15" s="157">
        <f t="shared" si="0"/>
        <v>-1.9586529934737973E-2</v>
      </c>
    </row>
    <row r="20" spans="2:8">
      <c r="B20" s="208" t="s">
        <v>0</v>
      </c>
    </row>
    <row r="21" spans="2:8" ht="16.399999999999999" customHeight="1" thickBot="1">
      <c r="C21" s="72"/>
      <c r="D21" s="72"/>
      <c r="E21" s="72"/>
      <c r="F21" s="72"/>
    </row>
    <row r="22" spans="2:8" ht="29.5" thickBot="1">
      <c r="B22" s="210" t="s">
        <v>167</v>
      </c>
      <c r="C22" s="211" t="s">
        <v>292</v>
      </c>
      <c r="D22" s="211" t="s">
        <v>293</v>
      </c>
      <c r="E22" s="211" t="s">
        <v>287</v>
      </c>
      <c r="F22" s="212" t="s">
        <v>532</v>
      </c>
    </row>
    <row r="23" spans="2:8" ht="16.399999999999999" customHeight="1">
      <c r="B23" s="213">
        <v>2015</v>
      </c>
      <c r="C23" s="214">
        <v>1935</v>
      </c>
      <c r="D23" s="214">
        <v>17</v>
      </c>
      <c r="E23" s="214">
        <f>SUM(C23:D23)</f>
        <v>1952</v>
      </c>
      <c r="F23" s="215">
        <f>C23/SUM(C23:D23)</f>
        <v>0.99129098360655743</v>
      </c>
    </row>
    <row r="24" spans="2:8" ht="16.399999999999999" customHeight="1">
      <c r="B24" s="213">
        <v>2016</v>
      </c>
      <c r="C24" s="214">
        <v>2428</v>
      </c>
      <c r="D24" s="214">
        <v>19</v>
      </c>
      <c r="E24" s="214">
        <f>SUM(C24:D24)</f>
        <v>2447</v>
      </c>
      <c r="F24" s="215">
        <f>C24/SUM(C24:D24)</f>
        <v>0.9922353902738047</v>
      </c>
      <c r="H24" s="157">
        <f>E24/E23-1</f>
        <v>0.2535860655737705</v>
      </c>
    </row>
    <row r="25" spans="2:8" ht="16.399999999999999" customHeight="1">
      <c r="B25" s="213">
        <v>2017</v>
      </c>
      <c r="C25" s="214">
        <v>2534</v>
      </c>
      <c r="D25" s="214">
        <v>30</v>
      </c>
      <c r="E25" s="214">
        <f>SUM(C25:D25)</f>
        <v>2564</v>
      </c>
      <c r="F25" s="215">
        <f>C25/SUM(C25:D25)</f>
        <v>0.98829953198127929</v>
      </c>
      <c r="H25" s="157">
        <f>E25/E24-1</f>
        <v>4.7813649366571287E-2</v>
      </c>
    </row>
    <row r="26" spans="2:8" ht="16.399999999999999" customHeight="1">
      <c r="B26" s="216">
        <v>2018</v>
      </c>
      <c r="C26" s="214">
        <v>2647</v>
      </c>
      <c r="D26" s="214">
        <v>47</v>
      </c>
      <c r="E26" s="214">
        <f>SUM(C26:D26)</f>
        <v>2694</v>
      </c>
      <c r="F26" s="215">
        <f>C26/SUM(C26:D26)</f>
        <v>0.98255382331106167</v>
      </c>
      <c r="H26" s="157">
        <f>E26/E25-1</f>
        <v>5.0702028081123229E-2</v>
      </c>
    </row>
    <row r="27" spans="2:8" ht="16.399999999999999" customHeight="1" thickBot="1">
      <c r="B27" s="217">
        <v>2019</v>
      </c>
      <c r="C27" s="218">
        <v>3397</v>
      </c>
      <c r="D27" s="218">
        <v>49</v>
      </c>
      <c r="E27" s="218">
        <f>SUM(C27:D27)</f>
        <v>3446</v>
      </c>
      <c r="F27" s="219">
        <f>C27/SUM(C27:D27)</f>
        <v>0.98578061520603599</v>
      </c>
      <c r="H27" s="157">
        <f>E27/E26-1</f>
        <v>0.27913882702301418</v>
      </c>
    </row>
  </sheetData>
  <conditionalFormatting sqref="C23:E27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{4A7CED74-EB4F-4D2D-A302-CF9C509D0015}</x14:id>
        </ext>
      </extLst>
    </cfRule>
  </conditionalFormatting>
  <pageMargins left="0.7" right="0.7" top="0.75" bottom="0.75" header="0.3" footer="0.3"/>
  <pageSetup paperSize="9" orientation="portrait" horizontalDpi="300" r:id="rId2"/>
  <headerFooter>
    <oddFooter>&amp;C&amp;K008004&amp;10&amp;"Calibri"Official</oddFooter>
  </headerFooter>
  <ignoredErrors>
    <ignoredError sqref="E23:E27 F23:F27" formulaRange="1"/>
  </ignoredError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7CED74-EB4F-4D2D-A302-CF9C509D00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C23:E27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"/>
  <dimension ref="A1:Q47"/>
  <sheetViews>
    <sheetView workbookViewId="0">
      <selection activeCell="G84" sqref="G84"/>
    </sheetView>
  </sheetViews>
  <sheetFormatPr defaultRowHeight="14.5"/>
  <cols>
    <col min="1" max="1" width="11.1796875" bestFit="1" customWidth="1"/>
    <col min="5" max="6" width="9" bestFit="1" customWidth="1"/>
    <col min="7" max="7" width="20.81640625" customWidth="1"/>
    <col min="8" max="8" width="15.54296875" customWidth="1"/>
    <col min="9" max="9" width="13.1796875" customWidth="1"/>
    <col min="10" max="11" width="9" bestFit="1" customWidth="1"/>
    <col min="12" max="12" width="18.54296875" bestFit="1" customWidth="1"/>
    <col min="13" max="13" width="10.1796875" customWidth="1"/>
    <col min="14" max="14" width="11.7265625" customWidth="1"/>
    <col min="15" max="15" width="10.1796875" bestFit="1" customWidth="1"/>
  </cols>
  <sheetData>
    <row r="1" spans="1:17" ht="85" thickBot="1">
      <c r="A1" s="169" t="s">
        <v>507</v>
      </c>
      <c r="B1" s="170" t="s">
        <v>508</v>
      </c>
      <c r="C1" s="171" t="s">
        <v>509</v>
      </c>
      <c r="D1" s="172" t="s">
        <v>510</v>
      </c>
      <c r="E1" s="177"/>
    </row>
    <row r="2" spans="1:17">
      <c r="A2" s="173">
        <v>6</v>
      </c>
      <c r="B2" s="174">
        <v>206</v>
      </c>
      <c r="C2" s="174">
        <v>0</v>
      </c>
      <c r="D2" s="174">
        <v>0</v>
      </c>
      <c r="E2" s="178">
        <f>B2+C2-D2</f>
        <v>206</v>
      </c>
      <c r="F2" t="str">
        <f>A2&amp;" KVA"</f>
        <v>6 KVA</v>
      </c>
      <c r="H2" s="307" t="s">
        <v>220</v>
      </c>
      <c r="I2" s="308" t="s">
        <v>520</v>
      </c>
      <c r="J2" s="309" t="s">
        <v>503</v>
      </c>
      <c r="K2" s="309"/>
      <c r="L2" s="310" t="s">
        <v>630</v>
      </c>
      <c r="M2" s="310"/>
      <c r="N2" s="316"/>
    </row>
    <row r="3" spans="1:17">
      <c r="A3" s="173">
        <v>15</v>
      </c>
      <c r="B3" s="175">
        <v>1</v>
      </c>
      <c r="C3" s="175">
        <v>0</v>
      </c>
      <c r="D3" s="175">
        <v>0</v>
      </c>
      <c r="E3" s="178">
        <f t="shared" ref="E3:E27" si="0">B3+C3-D3</f>
        <v>1</v>
      </c>
      <c r="F3" t="str">
        <f t="shared" ref="F3:F27" si="1">A3&amp;" KVA"</f>
        <v>15 KVA</v>
      </c>
      <c r="H3" s="305" t="s">
        <v>628</v>
      </c>
      <c r="I3" s="320"/>
      <c r="J3" s="306"/>
      <c r="K3" s="306"/>
      <c r="L3" s="324"/>
      <c r="M3" s="324"/>
      <c r="N3" s="311"/>
    </row>
    <row r="4" spans="1:17">
      <c r="A4" s="173">
        <v>16</v>
      </c>
      <c r="B4" s="175">
        <v>140</v>
      </c>
      <c r="C4" s="175">
        <v>0</v>
      </c>
      <c r="D4" s="175">
        <v>0</v>
      </c>
      <c r="E4" s="178">
        <f t="shared" si="0"/>
        <v>140</v>
      </c>
      <c r="F4" t="str">
        <f t="shared" si="1"/>
        <v>16 KVA</v>
      </c>
      <c r="H4" s="312" t="e">
        <f>#REF!</f>
        <v>#REF!</v>
      </c>
      <c r="I4" s="320"/>
      <c r="J4" s="306"/>
      <c r="K4" s="306"/>
      <c r="L4" s="324" t="s">
        <v>292</v>
      </c>
      <c r="M4" s="325" t="e">
        <f>#REF!</f>
        <v>#REF!</v>
      </c>
      <c r="N4" s="311"/>
    </row>
    <row r="5" spans="1:17" ht="15" thickBot="1">
      <c r="A5" s="173">
        <v>25</v>
      </c>
      <c r="B5" s="175">
        <v>1141</v>
      </c>
      <c r="C5" s="175">
        <v>5</v>
      </c>
      <c r="D5" s="175">
        <v>0</v>
      </c>
      <c r="E5" s="178">
        <f t="shared" si="0"/>
        <v>1146</v>
      </c>
      <c r="F5" t="str">
        <f t="shared" si="1"/>
        <v>25 KVA</v>
      </c>
      <c r="H5" s="305"/>
      <c r="I5" s="321" t="e">
        <f>#REF!</f>
        <v>#REF!</v>
      </c>
      <c r="J5" s="306"/>
      <c r="K5" s="306"/>
      <c r="L5" s="324" t="s">
        <v>293</v>
      </c>
      <c r="M5" s="325" t="e">
        <f>#REF!</f>
        <v>#REF!</v>
      </c>
      <c r="N5" s="311"/>
    </row>
    <row r="6" spans="1:17">
      <c r="A6" s="173">
        <v>50</v>
      </c>
      <c r="B6" s="175">
        <v>4524</v>
      </c>
      <c r="C6" s="175">
        <v>35</v>
      </c>
      <c r="D6" s="175">
        <v>0</v>
      </c>
      <c r="E6" s="178">
        <f t="shared" si="0"/>
        <v>4559</v>
      </c>
      <c r="F6" t="str">
        <f t="shared" si="1"/>
        <v>50 KVA</v>
      </c>
      <c r="H6" s="305"/>
      <c r="I6" s="320"/>
      <c r="J6" s="317" t="e">
        <f>#REF!</f>
        <v>#REF!</v>
      </c>
      <c r="K6" s="306"/>
      <c r="L6" s="324" t="s">
        <v>627</v>
      </c>
      <c r="M6" s="325" t="e">
        <f>#REF!</f>
        <v>#REF!</v>
      </c>
      <c r="N6" s="311"/>
    </row>
    <row r="7" spans="1:17">
      <c r="A7" s="173">
        <v>63</v>
      </c>
      <c r="B7" s="175">
        <v>1</v>
      </c>
      <c r="C7" s="175">
        <v>2</v>
      </c>
      <c r="D7" s="175">
        <v>0</v>
      </c>
      <c r="E7" s="178">
        <f t="shared" si="0"/>
        <v>3</v>
      </c>
      <c r="F7" t="str">
        <f t="shared" si="1"/>
        <v>63 KVA</v>
      </c>
      <c r="H7" s="305"/>
      <c r="I7" s="320"/>
      <c r="J7" s="318"/>
      <c r="K7" s="306"/>
      <c r="L7" s="324" t="s">
        <v>295</v>
      </c>
      <c r="M7" s="325" t="e">
        <f>#REF!</f>
        <v>#REF!</v>
      </c>
      <c r="N7" s="311"/>
    </row>
    <row r="8" spans="1:17" ht="15" thickBot="1">
      <c r="A8" s="173">
        <v>80</v>
      </c>
      <c r="B8" s="175">
        <v>1</v>
      </c>
      <c r="C8" s="175">
        <v>0</v>
      </c>
      <c r="D8" s="175">
        <v>0</v>
      </c>
      <c r="E8" s="178">
        <f t="shared" si="0"/>
        <v>1</v>
      </c>
      <c r="F8" t="str">
        <f t="shared" si="1"/>
        <v>80 KVA</v>
      </c>
      <c r="H8" s="305"/>
      <c r="I8" s="320"/>
      <c r="J8" s="319" t="e">
        <f>#REF!</f>
        <v>#REF!</v>
      </c>
      <c r="K8" s="306"/>
      <c r="L8" s="324" t="s">
        <v>296</v>
      </c>
      <c r="M8" s="325" t="e">
        <f>#REF!</f>
        <v>#REF!</v>
      </c>
      <c r="N8" s="311"/>
    </row>
    <row r="9" spans="1:17">
      <c r="A9" s="173">
        <v>100</v>
      </c>
      <c r="B9" s="175">
        <v>2647</v>
      </c>
      <c r="C9" s="175">
        <v>17</v>
      </c>
      <c r="D9" s="175">
        <v>0</v>
      </c>
      <c r="E9" s="178">
        <f t="shared" si="0"/>
        <v>2664</v>
      </c>
      <c r="F9" t="str">
        <f t="shared" si="1"/>
        <v>100 KVA</v>
      </c>
      <c r="H9" s="305"/>
      <c r="I9" s="322" t="e">
        <f>#REF!</f>
        <v>#REF!</v>
      </c>
      <c r="J9" s="306"/>
      <c r="K9" s="306"/>
      <c r="L9" s="324" t="s">
        <v>297</v>
      </c>
      <c r="M9" s="325" t="e">
        <f>#REF!</f>
        <v>#REF!</v>
      </c>
      <c r="N9" s="311"/>
    </row>
    <row r="10" spans="1:17">
      <c r="A10" s="173">
        <v>150</v>
      </c>
      <c r="B10" s="175">
        <v>18</v>
      </c>
      <c r="C10" s="175">
        <v>0</v>
      </c>
      <c r="D10" s="175">
        <v>0</v>
      </c>
      <c r="E10" s="178">
        <f t="shared" si="0"/>
        <v>18</v>
      </c>
      <c r="F10" t="str">
        <f t="shared" si="1"/>
        <v>150 KVA</v>
      </c>
      <c r="H10" s="305" t="s">
        <v>629</v>
      </c>
      <c r="I10" s="320"/>
      <c r="J10" s="306"/>
      <c r="K10" s="306"/>
      <c r="L10" s="324" t="s">
        <v>287</v>
      </c>
      <c r="M10" s="326" t="e">
        <f>SUM(M4:M9)</f>
        <v>#REF!</v>
      </c>
      <c r="N10" s="311"/>
    </row>
    <row r="11" spans="1:17" ht="15" thickBot="1">
      <c r="A11" s="173">
        <v>160</v>
      </c>
      <c r="B11" s="175">
        <v>3</v>
      </c>
      <c r="C11" s="175">
        <v>0</v>
      </c>
      <c r="D11" s="175">
        <v>0</v>
      </c>
      <c r="E11" s="178">
        <f t="shared" si="0"/>
        <v>3</v>
      </c>
      <c r="F11" t="str">
        <f t="shared" si="1"/>
        <v>160 KVA</v>
      </c>
      <c r="H11" s="313" t="e">
        <f>#REF!</f>
        <v>#REF!</v>
      </c>
      <c r="I11" s="323"/>
      <c r="J11" s="314"/>
      <c r="K11" s="314"/>
      <c r="L11" s="327"/>
      <c r="M11" s="327"/>
      <c r="N11" s="315"/>
    </row>
    <row r="12" spans="1:17">
      <c r="A12" s="173">
        <v>200</v>
      </c>
      <c r="B12" s="175">
        <v>2081</v>
      </c>
      <c r="C12" s="175">
        <v>0</v>
      </c>
      <c r="D12" s="175">
        <v>8</v>
      </c>
      <c r="E12" s="178">
        <f t="shared" si="0"/>
        <v>2073</v>
      </c>
      <c r="F12" t="str">
        <f t="shared" si="1"/>
        <v>200 KVA</v>
      </c>
    </row>
    <row r="13" spans="1:17">
      <c r="A13" s="173">
        <v>250</v>
      </c>
      <c r="B13" s="175">
        <v>13</v>
      </c>
      <c r="C13" s="175">
        <v>0</v>
      </c>
      <c r="D13" s="175">
        <v>0</v>
      </c>
      <c r="E13" s="178">
        <f t="shared" si="0"/>
        <v>13</v>
      </c>
      <c r="F13" t="str">
        <f t="shared" si="1"/>
        <v>250 KVA</v>
      </c>
    </row>
    <row r="14" spans="1:17">
      <c r="A14" s="173">
        <v>300</v>
      </c>
      <c r="B14" s="175">
        <v>20</v>
      </c>
      <c r="C14" s="175">
        <v>1</v>
      </c>
      <c r="D14" s="175">
        <v>0</v>
      </c>
      <c r="E14" s="178">
        <f t="shared" si="0"/>
        <v>21</v>
      </c>
      <c r="F14" t="str">
        <f t="shared" si="1"/>
        <v>300 KVA</v>
      </c>
      <c r="I14" t="s">
        <v>502</v>
      </c>
      <c r="J14" t="s">
        <v>503</v>
      </c>
      <c r="L14" t="s">
        <v>502</v>
      </c>
      <c r="M14" t="s">
        <v>621</v>
      </c>
      <c r="O14" s="78" t="s">
        <v>622</v>
      </c>
      <c r="P14" s="78" t="s">
        <v>623</v>
      </c>
      <c r="Q14" s="78" t="s">
        <v>298</v>
      </c>
    </row>
    <row r="15" spans="1:17">
      <c r="A15" s="173">
        <v>315</v>
      </c>
      <c r="B15" s="175">
        <v>1236</v>
      </c>
      <c r="C15" s="175">
        <v>5</v>
      </c>
      <c r="D15" s="175">
        <v>0</v>
      </c>
      <c r="E15" s="178">
        <f t="shared" si="0"/>
        <v>1241</v>
      </c>
      <c r="F15" t="str">
        <f t="shared" si="1"/>
        <v>315 KVA</v>
      </c>
      <c r="H15" t="e">
        <f t="array" ref="H15:H20">TRANSPOSE(#REF!)</f>
        <v>#REF!</v>
      </c>
      <c r="I15" s="209" t="e">
        <f t="array" ref="I15:I20">TRANSPOSE(#REF!)</f>
        <v>#REF!</v>
      </c>
      <c r="J15" s="209" t="e">
        <f t="array" ref="J15:J20">TRANSPOSE(#REF!)</f>
        <v>#REF!</v>
      </c>
      <c r="L15" s="252" t="e">
        <f t="shared" ref="L15:L20" si="2">J15</f>
        <v>#REF!</v>
      </c>
      <c r="M15" s="252" t="e">
        <f>L16</f>
        <v>#REF!</v>
      </c>
      <c r="N15" s="252" t="e">
        <f t="shared" ref="N15:N20" si="3">M15-L15</f>
        <v>#REF!</v>
      </c>
      <c r="O15" s="78" t="e">
        <f>IF(N15&gt;0,N15,"")</f>
        <v>#REF!</v>
      </c>
      <c r="P15" s="78" t="e">
        <f>IF(N15&lt;0,-N15,"")</f>
        <v>#REF!</v>
      </c>
      <c r="Q15" s="296" t="e">
        <f>N15/L15</f>
        <v>#REF!</v>
      </c>
    </row>
    <row r="16" spans="1:17">
      <c r="A16" s="173">
        <v>400</v>
      </c>
      <c r="B16" s="175">
        <v>10</v>
      </c>
      <c r="C16" s="175">
        <v>0</v>
      </c>
      <c r="D16" s="175">
        <v>1</v>
      </c>
      <c r="E16" s="178">
        <f t="shared" si="0"/>
        <v>9</v>
      </c>
      <c r="F16" t="str">
        <f t="shared" si="1"/>
        <v>400 KVA</v>
      </c>
      <c r="H16" t="e">
        <v>#REF!</v>
      </c>
      <c r="I16" s="209" t="e">
        <v>#REF!</v>
      </c>
      <c r="J16" s="209" t="e">
        <v>#REF!</v>
      </c>
      <c r="L16" s="252" t="e">
        <f t="shared" si="2"/>
        <v>#REF!</v>
      </c>
      <c r="M16" s="252" t="e">
        <f>L17</f>
        <v>#REF!</v>
      </c>
      <c r="N16" s="252" t="e">
        <f t="shared" si="3"/>
        <v>#REF!</v>
      </c>
      <c r="O16" s="78" t="e">
        <f>IF(N16&gt;0,N16,"")</f>
        <v>#REF!</v>
      </c>
      <c r="P16" s="78" t="e">
        <f>IF(N16&lt;0,-N16,"")</f>
        <v>#REF!</v>
      </c>
      <c r="Q16" s="296" t="e">
        <f>N16/L16</f>
        <v>#REF!</v>
      </c>
    </row>
    <row r="17" spans="1:17">
      <c r="A17" s="173">
        <v>500</v>
      </c>
      <c r="B17" s="175">
        <v>868</v>
      </c>
      <c r="C17" s="175">
        <v>15</v>
      </c>
      <c r="D17" s="175">
        <v>0</v>
      </c>
      <c r="E17" s="178">
        <f t="shared" si="0"/>
        <v>883</v>
      </c>
      <c r="F17" t="str">
        <f t="shared" si="1"/>
        <v>500 KVA</v>
      </c>
      <c r="H17" t="e">
        <v>#REF!</v>
      </c>
      <c r="I17" s="209" t="e">
        <v>#REF!</v>
      </c>
      <c r="J17" s="209" t="e">
        <v>#REF!</v>
      </c>
      <c r="L17" s="252" t="e">
        <f t="shared" si="2"/>
        <v>#REF!</v>
      </c>
      <c r="M17" s="252" t="e">
        <f>L18</f>
        <v>#REF!</v>
      </c>
      <c r="N17" s="252" t="e">
        <f t="shared" si="3"/>
        <v>#REF!</v>
      </c>
      <c r="O17" s="78" t="e">
        <f>IF(N17&gt;0,N17,"")</f>
        <v>#REF!</v>
      </c>
      <c r="P17" s="78" t="e">
        <f>IF(N17&lt;0,-N17,"")</f>
        <v>#REF!</v>
      </c>
      <c r="Q17" s="296" t="e">
        <f>N17/L17</f>
        <v>#REF!</v>
      </c>
    </row>
    <row r="18" spans="1:17">
      <c r="A18" s="173">
        <v>600</v>
      </c>
      <c r="B18" s="175">
        <v>4</v>
      </c>
      <c r="C18" s="175">
        <v>0</v>
      </c>
      <c r="D18" s="175">
        <v>0</v>
      </c>
      <c r="E18" s="178">
        <f t="shared" si="0"/>
        <v>4</v>
      </c>
      <c r="F18" t="str">
        <f t="shared" si="1"/>
        <v>600 KVA</v>
      </c>
      <c r="H18" t="e">
        <v>#REF!</v>
      </c>
      <c r="I18" s="209" t="e">
        <v>#REF!</v>
      </c>
      <c r="J18" s="209" t="e">
        <v>#REF!</v>
      </c>
      <c r="L18" s="252" t="e">
        <f t="shared" si="2"/>
        <v>#REF!</v>
      </c>
      <c r="M18" s="252" t="e">
        <f>L19</f>
        <v>#REF!</v>
      </c>
      <c r="N18" s="252" t="e">
        <f t="shared" si="3"/>
        <v>#REF!</v>
      </c>
      <c r="O18" s="78" t="e">
        <f>IF(N18&gt;0,N18,"")</f>
        <v>#REF!</v>
      </c>
      <c r="P18" s="78" t="e">
        <f>IF(N18&lt;0,-N18,"")</f>
        <v>#REF!</v>
      </c>
      <c r="Q18" s="296" t="e">
        <f>N18/L18</f>
        <v>#REF!</v>
      </c>
    </row>
    <row r="19" spans="1:17">
      <c r="A19" s="173">
        <v>630</v>
      </c>
      <c r="B19" s="175">
        <v>67</v>
      </c>
      <c r="C19" s="175">
        <v>0</v>
      </c>
      <c r="D19" s="175">
        <v>0</v>
      </c>
      <c r="E19" s="178">
        <f t="shared" si="0"/>
        <v>67</v>
      </c>
      <c r="F19" t="str">
        <f t="shared" si="1"/>
        <v>630 KVA</v>
      </c>
      <c r="H19" t="e">
        <v>#REF!</v>
      </c>
      <c r="I19" s="209" t="e">
        <v>#REF!</v>
      </c>
      <c r="J19" s="209" t="e">
        <v>#REF!</v>
      </c>
      <c r="L19" s="252" t="e">
        <f t="shared" si="2"/>
        <v>#REF!</v>
      </c>
      <c r="M19" s="252" t="e">
        <f>L20</f>
        <v>#REF!</v>
      </c>
      <c r="N19" s="252" t="e">
        <f t="shared" si="3"/>
        <v>#REF!</v>
      </c>
      <c r="O19" s="78" t="e">
        <f>IF(N19&gt;0,N19,"")</f>
        <v>#REF!</v>
      </c>
      <c r="P19" s="78" t="e">
        <f>IF(N19&lt;0,-N19,"")</f>
        <v>#REF!</v>
      </c>
      <c r="Q19" s="296" t="e">
        <f>N19/L19</f>
        <v>#REF!</v>
      </c>
    </row>
    <row r="20" spans="1:17">
      <c r="A20" s="173">
        <v>750</v>
      </c>
      <c r="B20" s="175">
        <v>30</v>
      </c>
      <c r="C20" s="175">
        <v>0</v>
      </c>
      <c r="D20" s="175">
        <v>0</v>
      </c>
      <c r="E20" s="178">
        <f t="shared" si="0"/>
        <v>30</v>
      </c>
      <c r="F20" t="str">
        <f t="shared" si="1"/>
        <v>750 KVA</v>
      </c>
      <c r="H20" t="e">
        <v>#REF!</v>
      </c>
      <c r="I20" s="209" t="e">
        <v>#REF!</v>
      </c>
      <c r="J20" s="209" t="e">
        <v>#REF!</v>
      </c>
      <c r="L20" s="252" t="e">
        <f t="shared" si="2"/>
        <v>#REF!</v>
      </c>
      <c r="N20" s="252" t="e">
        <f t="shared" si="3"/>
        <v>#REF!</v>
      </c>
    </row>
    <row r="21" spans="1:17">
      <c r="A21" s="173">
        <v>800</v>
      </c>
      <c r="B21" s="175">
        <v>17</v>
      </c>
      <c r="C21" s="175">
        <v>0</v>
      </c>
      <c r="D21" s="175">
        <v>0</v>
      </c>
      <c r="E21" s="178">
        <f t="shared" si="0"/>
        <v>17</v>
      </c>
      <c r="F21" t="str">
        <f t="shared" si="1"/>
        <v>800 KVA</v>
      </c>
    </row>
    <row r="22" spans="1:17">
      <c r="A22" s="173">
        <v>1000</v>
      </c>
      <c r="B22" s="175">
        <v>32</v>
      </c>
      <c r="C22" s="175">
        <v>3</v>
      </c>
      <c r="D22" s="175">
        <v>0</v>
      </c>
      <c r="E22" s="178">
        <f t="shared" si="0"/>
        <v>35</v>
      </c>
      <c r="F22" t="str">
        <f t="shared" si="1"/>
        <v>1000 KVA</v>
      </c>
    </row>
    <row r="23" spans="1:17">
      <c r="A23" s="173">
        <v>1200</v>
      </c>
      <c r="B23" s="175">
        <v>0</v>
      </c>
      <c r="C23" s="175">
        <v>1</v>
      </c>
      <c r="D23" s="175">
        <v>0</v>
      </c>
      <c r="E23" s="178">
        <f t="shared" si="0"/>
        <v>1</v>
      </c>
      <c r="F23" t="str">
        <f t="shared" si="1"/>
        <v>1200 KVA</v>
      </c>
    </row>
    <row r="24" spans="1:17">
      <c r="A24" s="173">
        <v>1250</v>
      </c>
      <c r="B24" s="175">
        <v>2</v>
      </c>
      <c r="C24" s="175">
        <v>0</v>
      </c>
      <c r="D24" s="175">
        <v>0</v>
      </c>
      <c r="E24" s="178">
        <f t="shared" si="0"/>
        <v>2</v>
      </c>
      <c r="F24" t="str">
        <f t="shared" si="1"/>
        <v>1250 KVA</v>
      </c>
    </row>
    <row r="25" spans="1:17">
      <c r="A25" s="173">
        <v>1500</v>
      </c>
      <c r="B25" s="175">
        <v>3</v>
      </c>
      <c r="C25" s="175">
        <v>1</v>
      </c>
      <c r="D25" s="175">
        <v>0</v>
      </c>
      <c r="E25" s="178">
        <f t="shared" si="0"/>
        <v>4</v>
      </c>
      <c r="F25" t="str">
        <f t="shared" si="1"/>
        <v>1500 KVA</v>
      </c>
    </row>
    <row r="26" spans="1:17">
      <c r="A26" s="173">
        <v>1650</v>
      </c>
      <c r="B26" s="175">
        <v>0</v>
      </c>
      <c r="C26" s="175">
        <v>1</v>
      </c>
      <c r="D26" s="175">
        <v>0</v>
      </c>
      <c r="E26" s="178">
        <f t="shared" si="0"/>
        <v>1</v>
      </c>
      <c r="F26" t="str">
        <f t="shared" si="1"/>
        <v>1650 KVA</v>
      </c>
    </row>
    <row r="27" spans="1:17" ht="15" thickBot="1">
      <c r="A27" s="176">
        <v>2000</v>
      </c>
      <c r="B27" s="175">
        <v>1</v>
      </c>
      <c r="C27" s="175">
        <v>0</v>
      </c>
      <c r="D27" s="175">
        <v>1</v>
      </c>
      <c r="E27" s="178">
        <f t="shared" si="0"/>
        <v>0</v>
      </c>
      <c r="F27" t="str">
        <f t="shared" si="1"/>
        <v>2000 KVA</v>
      </c>
    </row>
    <row r="44" spans="4:17">
      <c r="E44">
        <v>2010</v>
      </c>
      <c r="F44">
        <v>2011</v>
      </c>
      <c r="G44">
        <v>2012</v>
      </c>
      <c r="H44">
        <v>2013</v>
      </c>
      <c r="I44">
        <v>2014</v>
      </c>
      <c r="J44">
        <v>2015</v>
      </c>
      <c r="K44">
        <v>2016</v>
      </c>
      <c r="L44">
        <v>2017</v>
      </c>
      <c r="M44">
        <v>2018</v>
      </c>
      <c r="N44">
        <v>2019</v>
      </c>
      <c r="O44" s="165">
        <v>43891</v>
      </c>
    </row>
    <row r="45" spans="4:17">
      <c r="D45" t="s">
        <v>468</v>
      </c>
      <c r="E45" s="209">
        <v>385792</v>
      </c>
      <c r="F45" s="209">
        <v>467429</v>
      </c>
      <c r="G45" s="209">
        <v>498414</v>
      </c>
      <c r="H45" s="209">
        <v>592208</v>
      </c>
      <c r="I45" s="209">
        <v>698359</v>
      </c>
      <c r="J45" s="107">
        <v>867321</v>
      </c>
      <c r="K45" s="107">
        <v>985885</v>
      </c>
      <c r="L45" s="107">
        <v>1195735</v>
      </c>
      <c r="M45" s="107">
        <v>1381117</v>
      </c>
      <c r="N45" s="107">
        <v>1579322</v>
      </c>
      <c r="O45" s="209">
        <v>1595039</v>
      </c>
    </row>
    <row r="46" spans="4:17">
      <c r="D46" t="s">
        <v>286</v>
      </c>
      <c r="E46" s="209">
        <v>3054</v>
      </c>
      <c r="F46" s="209">
        <v>3113</v>
      </c>
      <c r="G46" s="209">
        <v>3340</v>
      </c>
      <c r="H46" s="209">
        <v>4313</v>
      </c>
      <c r="I46" s="209">
        <v>6278</v>
      </c>
      <c r="J46" s="209">
        <v>10151</v>
      </c>
      <c r="K46" s="209">
        <v>13548</v>
      </c>
      <c r="L46" s="209">
        <v>17023</v>
      </c>
      <c r="M46" s="209">
        <v>19431</v>
      </c>
      <c r="N46" s="209">
        <v>21749</v>
      </c>
      <c r="O46" s="209">
        <f>12426+3591</f>
        <v>16017</v>
      </c>
    </row>
    <row r="47" spans="4:17">
      <c r="D47" t="s">
        <v>287</v>
      </c>
      <c r="E47" s="209">
        <f>SUM(E45:E46)</f>
        <v>388846</v>
      </c>
      <c r="F47" s="209">
        <f t="shared" ref="F47:O47" si="4">SUM(F45:F46)</f>
        <v>470542</v>
      </c>
      <c r="G47" s="209">
        <f t="shared" si="4"/>
        <v>501754</v>
      </c>
      <c r="H47" s="209">
        <f t="shared" si="4"/>
        <v>596521</v>
      </c>
      <c r="I47" s="209">
        <f t="shared" si="4"/>
        <v>704637</v>
      </c>
      <c r="J47" s="209">
        <f t="shared" si="4"/>
        <v>877472</v>
      </c>
      <c r="K47" s="209">
        <f t="shared" si="4"/>
        <v>999433</v>
      </c>
      <c r="L47" s="209">
        <f t="shared" si="4"/>
        <v>1212758</v>
      </c>
      <c r="M47" s="209">
        <f t="shared" si="4"/>
        <v>1400548</v>
      </c>
      <c r="N47" s="209">
        <f t="shared" si="4"/>
        <v>1601071</v>
      </c>
      <c r="O47" s="209">
        <f t="shared" si="4"/>
        <v>1611056</v>
      </c>
      <c r="Q47" s="209">
        <f>N47/E47</f>
        <v>4.117493815032172</v>
      </c>
    </row>
  </sheetData>
  <dataValidations count="13">
    <dataValidation type="textLength" errorStyle="information" allowBlank="1" showInputMessage="1" showErrorMessage="1" error="XLBVal:6=2810_x000d__x000a_" sqref="A3" xr:uid="{00000000-0002-0000-1D00-000000000000}">
      <formula1>0</formula1>
      <formula2>300</formula2>
    </dataValidation>
    <dataValidation type="textLength" errorStyle="information" allowBlank="1" showInputMessage="1" showErrorMessage="1" error="XLBVal:6=-173482299_x000d__x000a_" sqref="A5" xr:uid="{00000000-0002-0000-1D00-000001000000}">
      <formula1>0</formula1>
      <formula2>300</formula2>
    </dataValidation>
    <dataValidation type="textLength" errorStyle="information" allowBlank="1" showInputMessage="1" showErrorMessage="1" error="XLBVal:6=-6720000_x000d__x000a_" sqref="A6" xr:uid="{00000000-0002-0000-1D00-000002000000}">
      <formula1>0</formula1>
      <formula2>300</formula2>
    </dataValidation>
    <dataValidation type="textLength" errorStyle="information" allowBlank="1" showInputMessage="1" showErrorMessage="1" error="XLBVal:6=-1674926_x000d__x000a_" sqref="A18" xr:uid="{00000000-0002-0000-1D00-000003000000}">
      <formula1>0</formula1>
      <formula2>300</formula2>
    </dataValidation>
    <dataValidation type="textLength" errorStyle="information" allowBlank="1" showInputMessage="1" showErrorMessage="1" error="XLBVal:6=-237238_x000d__x000a_" sqref="A21" xr:uid="{00000000-0002-0000-1D00-000004000000}">
      <formula1>0</formula1>
      <formula2>300</formula2>
    </dataValidation>
    <dataValidation type="textLength" errorStyle="information" allowBlank="1" showInputMessage="1" showErrorMessage="1" error="XLBVal:6=-11830000_x000d__x000a_" sqref="A23" xr:uid="{00000000-0002-0000-1D00-000005000000}">
      <formula1>0</formula1>
      <formula2>300</formula2>
    </dataValidation>
    <dataValidation type="textLength" errorStyle="information" allowBlank="1" showInputMessage="1" showErrorMessage="1" error="XLBVal:6=370000_x000d__x000a_" sqref="A1" xr:uid="{00000000-0002-0000-1D00-000006000000}">
      <formula1>0</formula1>
      <formula2>300</formula2>
    </dataValidation>
    <dataValidation type="textLength" errorStyle="information" allowBlank="1" showInputMessage="1" showErrorMessage="1" error="XLBVal:6=-24000_x000d__x000a_" sqref="A8" xr:uid="{00000000-0002-0000-1D00-000007000000}">
      <formula1>0</formula1>
      <formula2>300</formula2>
    </dataValidation>
    <dataValidation type="textLength" errorStyle="information" allowBlank="1" showInputMessage="1" showErrorMessage="1" error="XLBVal:6=1402245_x000d__x000a_" sqref="A11" xr:uid="{00000000-0002-0000-1D00-000008000000}">
      <formula1>0</formula1>
      <formula2>300</formula2>
    </dataValidation>
    <dataValidation type="textLength" errorStyle="information" allowBlank="1" showInputMessage="1" showErrorMessage="1" error="XLBVal:6=5640000_x000d__x000a_" sqref="A14" xr:uid="{00000000-0002-0000-1D00-000009000000}">
      <formula1>0</formula1>
      <formula2>300</formula2>
    </dataValidation>
    <dataValidation type="textLength" errorStyle="information" allowBlank="1" showInputMessage="1" showErrorMessage="1" error="XLBVal:6=-47017600_x000d__x000a_" sqref="A26" xr:uid="{00000000-0002-0000-1D00-00000A000000}">
      <formula1>0</formula1>
      <formula2>300</formula2>
    </dataValidation>
    <dataValidation type="textLength" errorStyle="information" allowBlank="1" showInputMessage="1" showErrorMessage="1" error="XLBVal:6=0_x000d__x000a_" sqref="A2 A4 A7 A9 A12:A13 A15:A16 A20 A22 A24:A25" xr:uid="{00000000-0002-0000-1D00-00000B000000}">
      <formula1>0</formula1>
      <formula2>300</formula2>
    </dataValidation>
    <dataValidation type="textLength" errorStyle="information" allowBlank="1" showInputMessage="1" showErrorMessage="1" error="XLBVal:2=0_x000d__x000a_" sqref="A10 A17 A19 A27" xr:uid="{00000000-0002-0000-1D00-00000C000000}">
      <formula1>0</formula1>
      <formula2>300</formula2>
    </dataValidation>
  </dataValidations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ignoredErrors>
    <ignoredError sqref="E47" formulaRange="1"/>
  </ignoredError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EF16B-DEDB-43C0-AE04-DC7333786168}">
  <sheetPr codeName="Sheet59">
    <tabColor rgb="FF00B050"/>
  </sheetPr>
  <dimension ref="A1:BI50"/>
  <sheetViews>
    <sheetView workbookViewId="0">
      <pane xSplit="3" ySplit="1" topLeftCell="AD17" activePane="bottomRight" state="frozen"/>
      <selection pane="topRight" activeCell="E1" sqref="E1"/>
      <selection pane="bottomLeft" activeCell="A2" sqref="A2"/>
      <selection pane="bottomRight" activeCell="AE10" sqref="AE10"/>
    </sheetView>
  </sheetViews>
  <sheetFormatPr defaultRowHeight="30" customHeight="1"/>
  <cols>
    <col min="1" max="2" width="6.1796875" customWidth="1"/>
    <col min="3" max="3" width="27.81640625" customWidth="1"/>
    <col min="4" max="4" width="12.54296875" bestFit="1" customWidth="1"/>
    <col min="5" max="5" width="5.453125" bestFit="1" customWidth="1"/>
    <col min="6" max="6" width="9.1796875" bestFit="1" customWidth="1"/>
    <col min="7" max="7" width="18.1796875" customWidth="1"/>
    <col min="8" max="8" width="11.453125" customWidth="1"/>
    <col min="9" max="9" width="14.453125" style="168" bestFit="1" customWidth="1"/>
    <col min="10" max="10" width="14.453125" style="168" customWidth="1"/>
    <col min="11" max="11" width="10.81640625" bestFit="1" customWidth="1"/>
    <col min="12" max="12" width="17.1796875" customWidth="1"/>
    <col min="13" max="13" width="9" bestFit="1" customWidth="1"/>
    <col min="14" max="14" width="13.453125" bestFit="1" customWidth="1"/>
    <col min="15" max="15" width="13.453125" customWidth="1"/>
    <col min="16" max="16" width="38" customWidth="1"/>
    <col min="17" max="17" width="12.54296875" customWidth="1"/>
    <col min="18" max="18" width="15.1796875" customWidth="1"/>
    <col min="19" max="19" width="8.54296875" customWidth="1"/>
    <col min="20" max="20" width="12.453125" customWidth="1"/>
    <col min="21" max="21" width="11.54296875" customWidth="1"/>
    <col min="22" max="22" width="7.453125" customWidth="1"/>
    <col min="23" max="23" width="9.1796875" customWidth="1"/>
    <col min="24" max="24" width="7.81640625" customWidth="1"/>
    <col min="25" max="25" width="8.81640625" customWidth="1"/>
    <col min="26" max="26" width="11.453125" customWidth="1"/>
    <col min="27" max="27" width="22.54296875" customWidth="1"/>
    <col min="28" max="28" width="15.1796875" customWidth="1"/>
    <col min="29" max="29" width="14.54296875" customWidth="1"/>
    <col min="30" max="30" width="6.453125" customWidth="1"/>
    <col min="31" max="31" width="12.81640625" customWidth="1"/>
    <col min="32" max="32" width="9" customWidth="1"/>
    <col min="33" max="33" width="13.54296875" customWidth="1"/>
    <col min="34" max="34" width="9.1796875" customWidth="1"/>
    <col min="35" max="35" width="11.453125" customWidth="1"/>
    <col min="36" max="36" width="7.1796875" customWidth="1"/>
    <col min="37" max="37" width="11.81640625" customWidth="1"/>
    <col min="38" max="38" width="10" customWidth="1"/>
    <col min="39" max="39" width="7.453125" customWidth="1"/>
    <col min="40" max="40" width="9" customWidth="1"/>
    <col min="41" max="41" width="7.81640625" customWidth="1"/>
    <col min="42" max="42" width="10.453125" customWidth="1"/>
    <col min="43" max="43" width="12.1796875" customWidth="1"/>
    <col min="44" max="44" width="22.453125" customWidth="1"/>
    <col min="45" max="45" width="12.453125" customWidth="1"/>
    <col min="46" max="46" width="11.54296875" customWidth="1"/>
    <col min="47" max="47" width="35.81640625" customWidth="1"/>
    <col min="48" max="48" width="20.453125" customWidth="1"/>
    <col min="49" max="49" width="9.453125" customWidth="1"/>
    <col min="50" max="50" width="9.1796875" customWidth="1"/>
  </cols>
  <sheetData>
    <row r="1" spans="1:59" ht="25" customHeight="1">
      <c r="A1" s="116" t="s">
        <v>314</v>
      </c>
      <c r="B1" s="116" t="s">
        <v>6</v>
      </c>
      <c r="C1" s="117" t="s">
        <v>321</v>
      </c>
      <c r="D1" s="117"/>
      <c r="E1" s="117" t="s">
        <v>469</v>
      </c>
      <c r="F1" s="117" t="s">
        <v>322</v>
      </c>
      <c r="G1" s="117" t="s">
        <v>323</v>
      </c>
      <c r="H1" s="117" t="s">
        <v>324</v>
      </c>
      <c r="I1" s="220" t="s">
        <v>534</v>
      </c>
      <c r="J1" s="220" t="s">
        <v>535</v>
      </c>
      <c r="K1" s="117" t="s">
        <v>574</v>
      </c>
      <c r="L1" s="117" t="s">
        <v>325</v>
      </c>
      <c r="M1" s="117" t="s">
        <v>326</v>
      </c>
      <c r="N1" s="117" t="s">
        <v>327</v>
      </c>
      <c r="O1" s="117" t="s">
        <v>602</v>
      </c>
      <c r="P1" s="117" t="s">
        <v>275</v>
      </c>
      <c r="Q1" s="117" t="s">
        <v>328</v>
      </c>
      <c r="R1" s="117" t="s">
        <v>329</v>
      </c>
      <c r="S1" s="117" t="s">
        <v>330</v>
      </c>
      <c r="T1" s="117" t="s">
        <v>331</v>
      </c>
      <c r="U1" s="117" t="s">
        <v>332</v>
      </c>
      <c r="V1" s="117" t="s">
        <v>333</v>
      </c>
      <c r="W1" s="117" t="s">
        <v>334</v>
      </c>
      <c r="X1" s="117" t="s">
        <v>335</v>
      </c>
      <c r="Y1" s="117" t="s">
        <v>336</v>
      </c>
      <c r="Z1" s="117" t="s">
        <v>337</v>
      </c>
      <c r="AA1" s="117" t="s">
        <v>338</v>
      </c>
      <c r="AB1" s="117" t="s">
        <v>339</v>
      </c>
      <c r="AC1" s="117" t="s">
        <v>340</v>
      </c>
      <c r="AD1" s="117" t="s">
        <v>341</v>
      </c>
      <c r="AE1" s="118" t="s">
        <v>342</v>
      </c>
      <c r="AF1" s="119" t="s">
        <v>343</v>
      </c>
      <c r="AG1" s="118" t="s">
        <v>344</v>
      </c>
      <c r="AH1" s="118" t="s">
        <v>467</v>
      </c>
      <c r="AI1" s="118" t="s">
        <v>345</v>
      </c>
      <c r="AJ1" s="118" t="s">
        <v>346</v>
      </c>
      <c r="AK1" s="118" t="s">
        <v>347</v>
      </c>
      <c r="AL1" s="118" t="s">
        <v>348</v>
      </c>
      <c r="AM1" s="118" t="s">
        <v>349</v>
      </c>
      <c r="AN1" s="118" t="s">
        <v>350</v>
      </c>
      <c r="AO1" s="118" t="s">
        <v>351</v>
      </c>
      <c r="AP1" s="118" t="s">
        <v>352</v>
      </c>
      <c r="AQ1" s="120"/>
      <c r="AR1" s="121" t="s">
        <v>353</v>
      </c>
      <c r="AS1" s="121" t="s">
        <v>354</v>
      </c>
      <c r="AT1" s="121" t="s">
        <v>355</v>
      </c>
      <c r="AU1" s="121" t="s">
        <v>356</v>
      </c>
      <c r="AV1" s="121" t="s">
        <v>357</v>
      </c>
      <c r="AW1" s="121"/>
      <c r="AX1" s="162" t="s">
        <v>480</v>
      </c>
      <c r="AY1" s="162" t="s">
        <v>504</v>
      </c>
      <c r="AZ1" s="162" t="s">
        <v>604</v>
      </c>
      <c r="BA1" s="162" t="s">
        <v>518</v>
      </c>
      <c r="BB1" s="162" t="s">
        <v>516</v>
      </c>
      <c r="BC1" s="162" t="s">
        <v>167</v>
      </c>
      <c r="BD1" s="162" t="s">
        <v>563</v>
      </c>
      <c r="BE1" s="162" t="s">
        <v>564</v>
      </c>
      <c r="BF1" s="162" t="s">
        <v>568</v>
      </c>
      <c r="BG1" s="162" t="s">
        <v>575</v>
      </c>
    </row>
    <row r="2" spans="1:59" ht="25" customHeight="1">
      <c r="A2" s="122">
        <v>1</v>
      </c>
      <c r="B2" s="122" t="s">
        <v>102</v>
      </c>
      <c r="C2" s="123" t="s">
        <v>590</v>
      </c>
      <c r="D2" t="s">
        <v>103</v>
      </c>
      <c r="E2" s="123"/>
      <c r="F2" s="124" t="s">
        <v>77</v>
      </c>
      <c r="G2" s="124" t="s">
        <v>409</v>
      </c>
      <c r="H2" s="125">
        <v>5</v>
      </c>
      <c r="I2" s="221">
        <v>0</v>
      </c>
      <c r="J2" s="221"/>
      <c r="K2" s="125"/>
      <c r="L2" s="124" t="s">
        <v>77</v>
      </c>
      <c r="M2" s="124" t="s">
        <v>359</v>
      </c>
      <c r="N2" s="124">
        <v>1956</v>
      </c>
      <c r="O2" s="124"/>
      <c r="P2" s="124" t="s">
        <v>360</v>
      </c>
      <c r="Q2" s="126">
        <v>43101</v>
      </c>
      <c r="R2" s="126">
        <v>43831</v>
      </c>
      <c r="S2" s="127">
        <v>2</v>
      </c>
      <c r="T2" s="124"/>
      <c r="U2" s="124"/>
      <c r="V2" s="124"/>
      <c r="W2" s="124"/>
      <c r="X2" s="124"/>
      <c r="Y2" s="124"/>
      <c r="Z2" s="124"/>
      <c r="AA2" s="124" t="s">
        <v>361</v>
      </c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8"/>
      <c r="AR2" s="128"/>
      <c r="AS2" s="128"/>
      <c r="AT2" s="128"/>
      <c r="AU2" s="128"/>
      <c r="AV2" s="128"/>
      <c r="AW2" s="128"/>
      <c r="AX2" t="s">
        <v>517</v>
      </c>
      <c r="BB2">
        <f>MONTH(K2)</f>
        <v>1</v>
      </c>
      <c r="BC2">
        <f>YEAR(K2)</f>
        <v>1900</v>
      </c>
      <c r="BE2" t="s">
        <v>566</v>
      </c>
    </row>
    <row r="3" spans="1:59" ht="25" customHeight="1">
      <c r="A3" s="122">
        <v>2</v>
      </c>
      <c r="B3" s="122" t="s">
        <v>93</v>
      </c>
      <c r="C3" s="124" t="s">
        <v>362</v>
      </c>
      <c r="D3" s="124" t="s">
        <v>547</v>
      </c>
      <c r="E3" s="124"/>
      <c r="F3" s="124" t="s">
        <v>92</v>
      </c>
      <c r="G3" s="124" t="s">
        <v>358</v>
      </c>
      <c r="H3" s="125">
        <v>180</v>
      </c>
      <c r="I3" s="221">
        <v>162</v>
      </c>
      <c r="J3" s="221"/>
      <c r="K3" s="125"/>
      <c r="L3" s="124" t="s">
        <v>92</v>
      </c>
      <c r="M3" s="124" t="s">
        <v>363</v>
      </c>
      <c r="N3" s="124">
        <v>1954</v>
      </c>
      <c r="O3" s="124"/>
      <c r="P3" s="124" t="s">
        <v>364</v>
      </c>
      <c r="Q3" s="126">
        <v>37712</v>
      </c>
      <c r="R3" s="126">
        <v>45017</v>
      </c>
      <c r="S3" s="127">
        <v>20</v>
      </c>
      <c r="T3" s="124"/>
      <c r="U3" s="124"/>
      <c r="V3" s="124"/>
      <c r="W3" s="124"/>
      <c r="X3" s="124"/>
      <c r="Y3" s="124"/>
      <c r="Z3" s="124"/>
      <c r="AA3" s="124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8"/>
      <c r="AR3" s="128"/>
      <c r="AS3" s="128"/>
      <c r="AT3" s="128"/>
      <c r="AU3" s="128"/>
      <c r="AV3" s="128" t="s">
        <v>365</v>
      </c>
      <c r="AW3" s="128"/>
      <c r="AX3">
        <v>1.5</v>
      </c>
      <c r="BB3">
        <f t="shared" ref="BB3:BB49" si="0">MONTH(K3)</f>
        <v>1</v>
      </c>
      <c r="BC3">
        <f t="shared" ref="BC3:BC49" si="1">YEAR(K3)</f>
        <v>1900</v>
      </c>
      <c r="BE3" t="s">
        <v>566</v>
      </c>
    </row>
    <row r="4" spans="1:59" ht="25" customHeight="1">
      <c r="A4" s="122">
        <v>3</v>
      </c>
      <c r="B4" s="122" t="s">
        <v>99</v>
      </c>
      <c r="C4" s="123" t="s">
        <v>588</v>
      </c>
      <c r="D4" s="123" t="s">
        <v>548</v>
      </c>
      <c r="E4" s="123"/>
      <c r="F4" s="124" t="s">
        <v>77</v>
      </c>
      <c r="G4" s="124" t="s">
        <v>358</v>
      </c>
      <c r="H4" s="125">
        <v>9.9</v>
      </c>
      <c r="I4" s="221">
        <v>9.9</v>
      </c>
      <c r="J4" s="221"/>
      <c r="K4" s="125"/>
      <c r="L4" s="124" t="s">
        <v>77</v>
      </c>
      <c r="M4" s="124" t="s">
        <v>359</v>
      </c>
      <c r="N4" s="124">
        <v>2008</v>
      </c>
      <c r="O4" s="124"/>
      <c r="P4" s="124" t="s">
        <v>366</v>
      </c>
      <c r="Q4" s="126">
        <v>41640</v>
      </c>
      <c r="R4" s="126">
        <v>48945</v>
      </c>
      <c r="S4" s="124">
        <v>20</v>
      </c>
      <c r="T4" s="127">
        <v>22500</v>
      </c>
      <c r="U4" s="129">
        <v>8.8378258948298705E-3</v>
      </c>
      <c r="V4" s="130">
        <v>0.6</v>
      </c>
      <c r="W4" s="131">
        <v>0.04</v>
      </c>
      <c r="X4" s="130">
        <v>0.25</v>
      </c>
      <c r="Y4" s="122">
        <v>5.2999999999999999E-2</v>
      </c>
      <c r="Z4" s="127">
        <v>53768.88</v>
      </c>
      <c r="AA4" s="124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8"/>
      <c r="AR4" s="128"/>
      <c r="AS4" s="128"/>
      <c r="AT4" s="128"/>
      <c r="AU4" s="128"/>
      <c r="AV4" s="128"/>
      <c r="AW4" s="128"/>
      <c r="AX4">
        <v>5.38</v>
      </c>
      <c r="BB4">
        <f t="shared" si="0"/>
        <v>1</v>
      </c>
      <c r="BC4">
        <f t="shared" si="1"/>
        <v>1900</v>
      </c>
      <c r="BE4" t="s">
        <v>565</v>
      </c>
    </row>
    <row r="5" spans="1:59" ht="25" customHeight="1">
      <c r="A5" s="122">
        <v>4</v>
      </c>
      <c r="B5" s="122" t="s">
        <v>93</v>
      </c>
      <c r="C5" s="124" t="s">
        <v>367</v>
      </c>
      <c r="D5" s="124"/>
      <c r="E5" s="124"/>
      <c r="F5" s="124" t="s">
        <v>92</v>
      </c>
      <c r="G5" s="124" t="s">
        <v>358</v>
      </c>
      <c r="H5" s="125">
        <v>200</v>
      </c>
      <c r="I5" s="221">
        <v>200</v>
      </c>
      <c r="J5" s="221"/>
      <c r="K5" s="125"/>
      <c r="L5" s="124" t="s">
        <v>92</v>
      </c>
      <c r="M5" s="124" t="s">
        <v>368</v>
      </c>
      <c r="N5" s="124">
        <v>2000</v>
      </c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8"/>
      <c r="AR5" s="128"/>
      <c r="AS5" s="128"/>
      <c r="AT5" s="128"/>
      <c r="AU5" s="128"/>
      <c r="AV5" s="128" t="s">
        <v>365</v>
      </c>
      <c r="AW5" s="128"/>
      <c r="AX5">
        <v>1.5</v>
      </c>
      <c r="BB5">
        <f t="shared" si="0"/>
        <v>1</v>
      </c>
      <c r="BC5">
        <f t="shared" si="1"/>
        <v>1900</v>
      </c>
      <c r="BE5" t="s">
        <v>566</v>
      </c>
    </row>
    <row r="6" spans="1:59" ht="25" customHeight="1">
      <c r="A6" s="122">
        <v>5</v>
      </c>
      <c r="B6" s="122" t="s">
        <v>114</v>
      </c>
      <c r="C6" s="124" t="s">
        <v>369</v>
      </c>
      <c r="D6" s="124"/>
      <c r="E6" s="124"/>
      <c r="F6" s="124" t="s">
        <v>110</v>
      </c>
      <c r="G6" s="124" t="s">
        <v>358</v>
      </c>
      <c r="H6" s="125">
        <v>50</v>
      </c>
      <c r="I6" s="221">
        <v>50</v>
      </c>
      <c r="J6" s="221"/>
      <c r="K6" s="125"/>
      <c r="L6" s="124" t="s">
        <v>370</v>
      </c>
      <c r="M6" s="124" t="s">
        <v>371</v>
      </c>
      <c r="N6" s="124">
        <v>2008</v>
      </c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8"/>
      <c r="AR6" s="128"/>
      <c r="AS6" s="128"/>
      <c r="AT6" s="128"/>
      <c r="AU6" s="128"/>
      <c r="AV6" s="128"/>
      <c r="AW6" s="128"/>
      <c r="AX6">
        <v>18</v>
      </c>
      <c r="BB6">
        <f t="shared" si="0"/>
        <v>1</v>
      </c>
      <c r="BC6">
        <f t="shared" si="1"/>
        <v>1900</v>
      </c>
      <c r="BE6" t="s">
        <v>566</v>
      </c>
    </row>
    <row r="7" spans="1:59" ht="25" customHeight="1">
      <c r="A7" s="122">
        <v>6</v>
      </c>
      <c r="B7" s="122" t="s">
        <v>105</v>
      </c>
      <c r="C7" s="123" t="s">
        <v>589</v>
      </c>
      <c r="D7" s="123"/>
      <c r="E7" s="123"/>
      <c r="F7" s="124" t="s">
        <v>77</v>
      </c>
      <c r="G7" s="124" t="s">
        <v>358</v>
      </c>
      <c r="H7" s="125">
        <v>13</v>
      </c>
      <c r="I7" s="221">
        <v>13</v>
      </c>
      <c r="J7" s="221"/>
      <c r="K7" s="125"/>
      <c r="L7" s="124" t="s">
        <v>77</v>
      </c>
      <c r="M7" s="124" t="s">
        <v>359</v>
      </c>
      <c r="N7" s="124">
        <v>2009</v>
      </c>
      <c r="O7" s="124"/>
      <c r="P7" s="132" t="s">
        <v>372</v>
      </c>
      <c r="Q7" s="126">
        <v>39539</v>
      </c>
      <c r="R7" s="126">
        <v>49400</v>
      </c>
      <c r="S7" s="127">
        <v>27</v>
      </c>
      <c r="T7" s="133">
        <v>51930</v>
      </c>
      <c r="U7" s="134">
        <v>2.5125181109391232E-2</v>
      </c>
      <c r="V7" s="135">
        <v>0.65</v>
      </c>
      <c r="W7" s="136">
        <v>0.1</v>
      </c>
      <c r="X7" s="136">
        <v>0.15</v>
      </c>
      <c r="Y7" s="137">
        <v>8.14E-2</v>
      </c>
      <c r="Z7" s="133">
        <v>77563.62</v>
      </c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38"/>
      <c r="AR7" s="138"/>
      <c r="AS7" s="138"/>
      <c r="AT7" s="138"/>
      <c r="AU7" s="128"/>
      <c r="AV7" s="128" t="s">
        <v>365</v>
      </c>
      <c r="AW7" s="128"/>
      <c r="AX7">
        <v>9.31</v>
      </c>
      <c r="BB7">
        <f t="shared" si="0"/>
        <v>1</v>
      </c>
      <c r="BC7">
        <f t="shared" si="1"/>
        <v>1900</v>
      </c>
      <c r="BE7" t="s">
        <v>565</v>
      </c>
    </row>
    <row r="8" spans="1:59" ht="25" customHeight="1">
      <c r="A8" s="122">
        <v>7</v>
      </c>
      <c r="B8" s="122" t="s">
        <v>111</v>
      </c>
      <c r="C8" s="124" t="s">
        <v>373</v>
      </c>
      <c r="D8" s="124"/>
      <c r="E8" s="124"/>
      <c r="F8" s="124" t="s">
        <v>110</v>
      </c>
      <c r="G8" s="124" t="s">
        <v>358</v>
      </c>
      <c r="H8" s="125">
        <v>50</v>
      </c>
      <c r="I8" s="224">
        <v>50</v>
      </c>
      <c r="J8" s="224"/>
      <c r="K8" s="125"/>
      <c r="L8" s="124" t="s">
        <v>370</v>
      </c>
      <c r="M8" s="124" t="s">
        <v>374</v>
      </c>
      <c r="N8" s="124">
        <v>2010</v>
      </c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38"/>
      <c r="AR8" s="138"/>
      <c r="AS8" s="138"/>
      <c r="AT8" s="138"/>
      <c r="AU8" s="128"/>
      <c r="AV8" s="128"/>
      <c r="AW8" s="128"/>
      <c r="AX8">
        <v>8</v>
      </c>
      <c r="AY8">
        <v>2020</v>
      </c>
      <c r="AZ8">
        <v>8</v>
      </c>
      <c r="BB8">
        <f t="shared" si="0"/>
        <v>1</v>
      </c>
      <c r="BC8">
        <f t="shared" si="1"/>
        <v>1900</v>
      </c>
      <c r="BE8" t="s">
        <v>565</v>
      </c>
    </row>
    <row r="9" spans="1:59" ht="25" customHeight="1">
      <c r="A9" s="122">
        <v>7</v>
      </c>
      <c r="B9" s="122" t="s">
        <v>111</v>
      </c>
      <c r="C9" s="124" t="s">
        <v>373</v>
      </c>
      <c r="D9" s="124"/>
      <c r="E9" s="124"/>
      <c r="F9" s="124" t="s">
        <v>286</v>
      </c>
      <c r="G9" s="124" t="s">
        <v>420</v>
      </c>
      <c r="H9" s="125">
        <v>8</v>
      </c>
      <c r="I9" s="224">
        <v>8</v>
      </c>
      <c r="J9" s="224"/>
      <c r="K9" s="125"/>
      <c r="L9" s="124" t="s">
        <v>370</v>
      </c>
      <c r="M9" s="124" t="s">
        <v>605</v>
      </c>
      <c r="N9" s="124">
        <v>2020</v>
      </c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38"/>
      <c r="AR9" s="138"/>
      <c r="AS9" s="138"/>
      <c r="AT9" s="138"/>
      <c r="AU9" s="128"/>
      <c r="AV9" s="128"/>
      <c r="AW9" s="128"/>
      <c r="AX9">
        <v>8</v>
      </c>
      <c r="BB9">
        <f t="shared" si="0"/>
        <v>1</v>
      </c>
      <c r="BC9">
        <f t="shared" si="1"/>
        <v>1900</v>
      </c>
      <c r="BE9" t="s">
        <v>565</v>
      </c>
    </row>
    <row r="10" spans="1:59" ht="25" customHeight="1">
      <c r="A10" s="122">
        <v>8</v>
      </c>
      <c r="B10" s="122" t="s">
        <v>117</v>
      </c>
      <c r="C10" s="123" t="s">
        <v>375</v>
      </c>
      <c r="D10" s="123"/>
      <c r="E10" s="123"/>
      <c r="F10" s="124" t="s">
        <v>77</v>
      </c>
      <c r="G10" s="124" t="s">
        <v>358</v>
      </c>
      <c r="H10" s="125">
        <v>6.4</v>
      </c>
      <c r="I10" s="221">
        <v>6.4</v>
      </c>
      <c r="J10" s="221"/>
      <c r="K10" s="139">
        <v>40620</v>
      </c>
      <c r="L10" s="124" t="s">
        <v>77</v>
      </c>
      <c r="M10" s="124" t="s">
        <v>376</v>
      </c>
      <c r="N10" s="124">
        <v>2011</v>
      </c>
      <c r="O10" s="124"/>
      <c r="P10" s="124"/>
      <c r="Q10" s="126">
        <v>39264</v>
      </c>
      <c r="R10" s="126">
        <v>50222</v>
      </c>
      <c r="S10" s="127">
        <v>30</v>
      </c>
      <c r="T10" s="133">
        <v>14711.4</v>
      </c>
      <c r="U10" s="134">
        <v>9.9430809697880623E-3</v>
      </c>
      <c r="V10" s="135">
        <v>0.7</v>
      </c>
      <c r="W10" s="136">
        <v>0.1</v>
      </c>
      <c r="X10" s="136">
        <v>0.17199999999999999</v>
      </c>
      <c r="Y10" s="140">
        <v>7.7499999999999999E-2</v>
      </c>
      <c r="Z10" s="133">
        <v>28874.35</v>
      </c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38"/>
      <c r="AR10" s="138"/>
      <c r="AS10" s="138"/>
      <c r="AT10" s="138"/>
      <c r="AU10" s="128"/>
      <c r="AV10" s="128"/>
      <c r="AW10" s="128"/>
      <c r="AX10">
        <v>7.25</v>
      </c>
      <c r="BB10">
        <f t="shared" si="0"/>
        <v>3</v>
      </c>
      <c r="BC10">
        <f t="shared" si="1"/>
        <v>2011</v>
      </c>
      <c r="BE10" t="s">
        <v>565</v>
      </c>
    </row>
    <row r="11" spans="1:59" ht="25" customHeight="1">
      <c r="A11" s="122">
        <v>9</v>
      </c>
      <c r="B11" s="122" t="s">
        <v>107</v>
      </c>
      <c r="C11" s="123" t="s">
        <v>377</v>
      </c>
      <c r="D11" s="123"/>
      <c r="E11" s="123"/>
      <c r="F11" s="124" t="s">
        <v>77</v>
      </c>
      <c r="G11" s="124" t="s">
        <v>358</v>
      </c>
      <c r="H11" s="125">
        <v>18</v>
      </c>
      <c r="I11" s="221">
        <v>18</v>
      </c>
      <c r="J11" s="221"/>
      <c r="K11" s="125"/>
      <c r="L11" s="124" t="s">
        <v>77</v>
      </c>
      <c r="M11" s="124" t="s">
        <v>378</v>
      </c>
      <c r="N11" s="124">
        <v>2011</v>
      </c>
      <c r="O11" s="124"/>
      <c r="P11" s="132" t="s">
        <v>379</v>
      </c>
      <c r="Q11" s="141">
        <v>39569</v>
      </c>
      <c r="R11" s="141">
        <v>46874</v>
      </c>
      <c r="S11" s="127">
        <v>20</v>
      </c>
      <c r="T11" s="133">
        <v>27309</v>
      </c>
      <c r="U11" s="134">
        <v>1.0617966944759298E-2</v>
      </c>
      <c r="V11" s="135">
        <v>0.6</v>
      </c>
      <c r="W11" s="136">
        <v>7.0000000000000007E-2</v>
      </c>
      <c r="X11" s="136">
        <v>0.24399999999999999</v>
      </c>
      <c r="Y11" s="137">
        <v>7.3200000000000001E-2</v>
      </c>
      <c r="Z11" s="133">
        <v>78828.649999999994</v>
      </c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38"/>
      <c r="AR11" s="138"/>
      <c r="AS11" s="138"/>
      <c r="AT11" s="138"/>
      <c r="AU11" s="128"/>
      <c r="AV11" s="128" t="s">
        <v>365</v>
      </c>
      <c r="AW11" s="128"/>
      <c r="AX11">
        <v>6.66</v>
      </c>
      <c r="BB11">
        <f t="shared" si="0"/>
        <v>1</v>
      </c>
      <c r="BC11">
        <f t="shared" si="1"/>
        <v>1900</v>
      </c>
      <c r="BE11" t="s">
        <v>565</v>
      </c>
    </row>
    <row r="12" spans="1:59" ht="25" customHeight="1">
      <c r="A12" s="122">
        <v>10</v>
      </c>
      <c r="B12" s="122" t="s">
        <v>96</v>
      </c>
      <c r="C12" s="124" t="s">
        <v>380</v>
      </c>
      <c r="D12" s="124"/>
      <c r="E12" s="124"/>
      <c r="F12" s="124" t="s">
        <v>92</v>
      </c>
      <c r="G12" s="124" t="s">
        <v>358</v>
      </c>
      <c r="H12" s="125">
        <v>250</v>
      </c>
      <c r="I12" s="221">
        <v>250</v>
      </c>
      <c r="J12" s="221"/>
      <c r="K12" s="139">
        <v>41190</v>
      </c>
      <c r="L12" s="124" t="s">
        <v>92</v>
      </c>
      <c r="M12" s="124" t="s">
        <v>363</v>
      </c>
      <c r="N12" s="124">
        <v>2012</v>
      </c>
      <c r="O12" s="124"/>
      <c r="P12" s="124" t="s">
        <v>381</v>
      </c>
      <c r="Q12" s="126">
        <v>39234</v>
      </c>
      <c r="R12" s="126">
        <v>50424</v>
      </c>
      <c r="S12" s="127">
        <v>31</v>
      </c>
      <c r="T12" s="127">
        <v>755070.04469989892</v>
      </c>
      <c r="U12" s="142">
        <v>3.3128151097404153E-3</v>
      </c>
      <c r="V12" s="143">
        <v>0.92955902988049377</v>
      </c>
      <c r="W12" s="144">
        <v>4.7199999999999999E-2</v>
      </c>
      <c r="X12" s="131">
        <v>0.19</v>
      </c>
      <c r="Y12" s="122">
        <v>9.8699999999999996E-2</v>
      </c>
      <c r="Z12" s="127">
        <v>1479840</v>
      </c>
      <c r="AA12" s="124">
        <v>56</v>
      </c>
      <c r="AB12" s="124" t="s">
        <v>382</v>
      </c>
      <c r="AC12" s="124" t="s">
        <v>383</v>
      </c>
      <c r="AD12" s="124" t="s">
        <v>384</v>
      </c>
      <c r="AE12" s="124">
        <v>255</v>
      </c>
      <c r="AF12" s="124">
        <v>0.72399999999999998</v>
      </c>
      <c r="AG12" s="124" t="s">
        <v>385</v>
      </c>
      <c r="AH12" s="124" t="s">
        <v>386</v>
      </c>
      <c r="AI12" s="124">
        <v>28</v>
      </c>
      <c r="AJ12" s="124">
        <v>21.9</v>
      </c>
      <c r="AK12" s="124" t="s">
        <v>387</v>
      </c>
      <c r="AL12" s="124" t="s">
        <v>388</v>
      </c>
      <c r="AM12" s="124" t="s">
        <v>388</v>
      </c>
      <c r="AN12" s="124" t="s">
        <v>388</v>
      </c>
      <c r="AO12" s="124" t="s">
        <v>389</v>
      </c>
      <c r="AP12" s="124" t="s">
        <v>390</v>
      </c>
      <c r="AQ12" s="145"/>
      <c r="AR12" s="145" t="s">
        <v>388</v>
      </c>
      <c r="AS12" s="145" t="s">
        <v>388</v>
      </c>
      <c r="AT12" s="145" t="s">
        <v>388</v>
      </c>
      <c r="AU12" s="128"/>
      <c r="AV12" s="128" t="s">
        <v>365</v>
      </c>
      <c r="AW12" s="128"/>
      <c r="AX12">
        <v>8.6</v>
      </c>
      <c r="BB12">
        <f t="shared" si="0"/>
        <v>10</v>
      </c>
      <c r="BC12">
        <f t="shared" si="1"/>
        <v>2012</v>
      </c>
      <c r="BE12" t="s">
        <v>567</v>
      </c>
    </row>
    <row r="13" spans="1:59" ht="25" customHeight="1">
      <c r="A13" s="122">
        <v>11</v>
      </c>
      <c r="B13" s="122" t="s">
        <v>125</v>
      </c>
      <c r="C13" s="123" t="s">
        <v>391</v>
      </c>
      <c r="D13" s="123"/>
      <c r="E13" s="123"/>
      <c r="F13" s="124" t="s">
        <v>77</v>
      </c>
      <c r="G13" s="124" t="s">
        <v>358</v>
      </c>
      <c r="H13" s="125">
        <v>9</v>
      </c>
      <c r="I13" s="221">
        <v>9</v>
      </c>
      <c r="J13" s="221"/>
      <c r="K13" s="146"/>
      <c r="L13" s="124" t="s">
        <v>77</v>
      </c>
      <c r="M13" s="124" t="s">
        <v>392</v>
      </c>
      <c r="N13" s="124">
        <v>2012</v>
      </c>
      <c r="O13" s="124"/>
      <c r="P13" s="124" t="s">
        <v>393</v>
      </c>
      <c r="Q13" s="141">
        <v>39387</v>
      </c>
      <c r="R13" s="141">
        <v>50345</v>
      </c>
      <c r="S13" s="127">
        <v>30</v>
      </c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45"/>
      <c r="AR13" s="145"/>
      <c r="AS13" s="145"/>
      <c r="AT13" s="145"/>
      <c r="AU13" s="128"/>
      <c r="AV13" s="128" t="s">
        <v>365</v>
      </c>
      <c r="AW13" s="128"/>
      <c r="AX13">
        <v>9.5</v>
      </c>
      <c r="BB13">
        <f t="shared" si="0"/>
        <v>1</v>
      </c>
      <c r="BC13">
        <f t="shared" si="1"/>
        <v>1900</v>
      </c>
      <c r="BE13" t="s">
        <v>565</v>
      </c>
    </row>
    <row r="14" spans="1:59" ht="25" customHeight="1">
      <c r="A14" s="122">
        <v>12</v>
      </c>
      <c r="B14" s="122" t="s">
        <v>130</v>
      </c>
      <c r="C14" s="124" t="s">
        <v>394</v>
      </c>
      <c r="D14" s="124"/>
      <c r="E14" s="124"/>
      <c r="F14" s="124" t="s">
        <v>395</v>
      </c>
      <c r="G14" s="124" t="s">
        <v>358</v>
      </c>
      <c r="H14" s="125">
        <v>10</v>
      </c>
      <c r="I14" s="221">
        <v>3</v>
      </c>
      <c r="J14" s="221"/>
      <c r="K14" s="125"/>
      <c r="L14" s="124" t="s">
        <v>129</v>
      </c>
      <c r="M14" s="124" t="s">
        <v>396</v>
      </c>
      <c r="N14" s="124">
        <v>2016</v>
      </c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45"/>
      <c r="AR14" s="145"/>
      <c r="AS14" s="145"/>
      <c r="AT14" s="145"/>
      <c r="AU14" s="128"/>
      <c r="AV14" s="128"/>
      <c r="AW14" s="128" t="s">
        <v>456</v>
      </c>
      <c r="AX14">
        <v>11.11</v>
      </c>
      <c r="BB14">
        <f t="shared" si="0"/>
        <v>1</v>
      </c>
      <c r="BC14">
        <f t="shared" si="1"/>
        <v>1900</v>
      </c>
      <c r="BE14" t="s">
        <v>565</v>
      </c>
    </row>
    <row r="15" spans="1:59" ht="25" customHeight="1">
      <c r="A15" s="122">
        <v>13</v>
      </c>
      <c r="B15" s="122" t="s">
        <v>136</v>
      </c>
      <c r="C15" s="123" t="s">
        <v>397</v>
      </c>
      <c r="D15" s="123"/>
      <c r="E15" s="123"/>
      <c r="F15" s="124" t="s">
        <v>77</v>
      </c>
      <c r="G15" s="124" t="s">
        <v>358</v>
      </c>
      <c r="H15" s="125">
        <v>5</v>
      </c>
      <c r="I15" s="221">
        <v>5</v>
      </c>
      <c r="J15" s="221"/>
      <c r="K15" s="125"/>
      <c r="L15" s="124" t="s">
        <v>77</v>
      </c>
      <c r="M15" s="124" t="s">
        <v>398</v>
      </c>
      <c r="N15" s="124">
        <v>2017</v>
      </c>
      <c r="O15" s="124"/>
      <c r="P15" s="132" t="s">
        <v>399</v>
      </c>
      <c r="Q15" s="147">
        <v>41791</v>
      </c>
      <c r="R15" s="147">
        <v>49827</v>
      </c>
      <c r="S15" s="127">
        <v>22</v>
      </c>
      <c r="T15" s="133">
        <v>13789</v>
      </c>
      <c r="U15" s="134">
        <v>4.8984645864289252E-2</v>
      </c>
      <c r="V15" s="135">
        <v>0.7</v>
      </c>
      <c r="W15" s="136">
        <v>6.3E-2</v>
      </c>
      <c r="X15" s="136">
        <v>0.2</v>
      </c>
      <c r="Y15" s="137">
        <v>9.0999999999999998E-2</v>
      </c>
      <c r="Z15" s="133">
        <v>20190</v>
      </c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45"/>
      <c r="AR15" s="145"/>
      <c r="AS15" s="145"/>
      <c r="AT15" s="145"/>
      <c r="AU15" s="128"/>
      <c r="AV15" s="128"/>
      <c r="AW15" s="128" t="s">
        <v>456</v>
      </c>
      <c r="AX15">
        <v>10.039999999999999</v>
      </c>
      <c r="BB15">
        <f t="shared" si="0"/>
        <v>1</v>
      </c>
      <c r="BC15">
        <f t="shared" si="1"/>
        <v>1900</v>
      </c>
      <c r="BE15" t="s">
        <v>565</v>
      </c>
    </row>
    <row r="16" spans="1:59" ht="25" customHeight="1">
      <c r="A16" s="122">
        <v>14</v>
      </c>
      <c r="B16" s="122" t="s">
        <v>133</v>
      </c>
      <c r="C16" s="123" t="s">
        <v>400</v>
      </c>
      <c r="D16" s="123"/>
      <c r="E16" s="123"/>
      <c r="F16" s="124" t="s">
        <v>77</v>
      </c>
      <c r="G16" s="124" t="s">
        <v>358</v>
      </c>
      <c r="H16" s="125">
        <v>6.5</v>
      </c>
      <c r="I16" s="221">
        <v>6.5</v>
      </c>
      <c r="J16" s="221"/>
      <c r="K16" s="125"/>
      <c r="L16" s="124" t="s">
        <v>77</v>
      </c>
      <c r="M16" s="124" t="s">
        <v>401</v>
      </c>
      <c r="N16" s="124">
        <v>2017</v>
      </c>
      <c r="O16" s="124"/>
      <c r="P16" s="132" t="s">
        <v>402</v>
      </c>
      <c r="Q16" s="147">
        <v>41971</v>
      </c>
      <c r="R16" s="147">
        <v>50068</v>
      </c>
      <c r="S16" s="127">
        <v>23</v>
      </c>
      <c r="T16" s="148">
        <v>11529</v>
      </c>
      <c r="U16" s="148">
        <v>6.8056000000000002E-3</v>
      </c>
      <c r="V16" s="148">
        <v>0.7</v>
      </c>
      <c r="W16" s="148">
        <v>0.09</v>
      </c>
      <c r="X16" s="148">
        <v>0.23449999999999999</v>
      </c>
      <c r="Y16" s="148">
        <v>9.4E-2</v>
      </c>
      <c r="Z16" s="148">
        <v>31420</v>
      </c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45"/>
      <c r="AR16" s="145"/>
      <c r="AS16" s="145"/>
      <c r="AT16" s="145"/>
      <c r="AU16" s="128"/>
      <c r="AV16" s="128"/>
      <c r="AW16" s="128" t="s">
        <v>456</v>
      </c>
      <c r="AX16">
        <v>9.44</v>
      </c>
      <c r="BA16" s="128" t="s">
        <v>403</v>
      </c>
      <c r="BB16">
        <f t="shared" si="0"/>
        <v>1</v>
      </c>
      <c r="BC16">
        <f t="shared" si="1"/>
        <v>1900</v>
      </c>
      <c r="BE16" t="s">
        <v>565</v>
      </c>
    </row>
    <row r="17" spans="1:57" ht="25" customHeight="1">
      <c r="A17" s="122">
        <v>15</v>
      </c>
      <c r="B17" s="122" t="s">
        <v>138</v>
      </c>
      <c r="C17" s="124" t="s">
        <v>140</v>
      </c>
      <c r="D17" s="124"/>
      <c r="E17" s="124"/>
      <c r="F17" s="124" t="s">
        <v>395</v>
      </c>
      <c r="G17" s="124" t="s">
        <v>358</v>
      </c>
      <c r="H17" s="125">
        <v>10</v>
      </c>
      <c r="I17" s="221">
        <v>3</v>
      </c>
      <c r="J17" s="221"/>
      <c r="K17" s="125"/>
      <c r="L17" s="124" t="s">
        <v>129</v>
      </c>
      <c r="M17" s="124" t="s">
        <v>374</v>
      </c>
      <c r="N17" s="124">
        <v>2017</v>
      </c>
      <c r="O17" s="124" t="s">
        <v>603</v>
      </c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38"/>
      <c r="AR17" s="138"/>
      <c r="AS17" s="138"/>
      <c r="AT17" s="138"/>
      <c r="AU17" s="128"/>
      <c r="AV17" s="128"/>
      <c r="AW17" s="128" t="s">
        <v>456</v>
      </c>
      <c r="AX17">
        <v>11.19</v>
      </c>
      <c r="BB17">
        <f t="shared" si="0"/>
        <v>1</v>
      </c>
      <c r="BC17">
        <f t="shared" si="1"/>
        <v>1900</v>
      </c>
      <c r="BE17" t="s">
        <v>565</v>
      </c>
    </row>
    <row r="18" spans="1:57" ht="25" customHeight="1">
      <c r="A18" s="122">
        <v>16</v>
      </c>
      <c r="B18" s="122" t="s">
        <v>494</v>
      </c>
      <c r="C18" s="123" t="s">
        <v>404</v>
      </c>
      <c r="D18" s="123"/>
      <c r="E18" s="123"/>
      <c r="F18" s="124" t="s">
        <v>77</v>
      </c>
      <c r="G18" s="124" t="s">
        <v>358</v>
      </c>
      <c r="H18" s="125">
        <v>5.54</v>
      </c>
      <c r="I18" s="221">
        <v>5.5</v>
      </c>
      <c r="J18" s="221"/>
      <c r="K18" s="125"/>
      <c r="L18" s="124" t="s">
        <v>77</v>
      </c>
      <c r="M18" s="124" t="s">
        <v>359</v>
      </c>
      <c r="N18" s="124">
        <v>2017</v>
      </c>
      <c r="O18" s="124" t="s">
        <v>603</v>
      </c>
      <c r="P18" s="132" t="s">
        <v>405</v>
      </c>
      <c r="Q18" s="141">
        <v>41791</v>
      </c>
      <c r="R18" s="141">
        <v>49827</v>
      </c>
      <c r="S18" s="127">
        <v>22</v>
      </c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38"/>
      <c r="AR18" s="138"/>
      <c r="AS18" s="138"/>
      <c r="AT18" s="138"/>
      <c r="AU18" s="128"/>
      <c r="AV18" s="128"/>
      <c r="AW18" s="128" t="s">
        <v>456</v>
      </c>
      <c r="AX18">
        <v>9.83</v>
      </c>
      <c r="BB18">
        <f t="shared" si="0"/>
        <v>1</v>
      </c>
      <c r="BC18">
        <f t="shared" si="1"/>
        <v>1900</v>
      </c>
      <c r="BE18" t="s">
        <v>565</v>
      </c>
    </row>
    <row r="19" spans="1:57" ht="25" customHeight="1">
      <c r="A19" s="122">
        <v>17</v>
      </c>
      <c r="B19" s="122" t="s">
        <v>153</v>
      </c>
      <c r="C19" s="123" t="s">
        <v>406</v>
      </c>
      <c r="D19" s="123"/>
      <c r="E19" s="123"/>
      <c r="F19" s="124" t="s">
        <v>77</v>
      </c>
      <c r="G19" s="124" t="s">
        <v>358</v>
      </c>
      <c r="H19" s="125">
        <v>9.1999999999999993</v>
      </c>
      <c r="I19" s="221">
        <v>0</v>
      </c>
      <c r="J19" s="221"/>
      <c r="K19" s="139">
        <v>43220</v>
      </c>
      <c r="L19" s="124" t="s">
        <v>77</v>
      </c>
      <c r="M19" s="124" t="s">
        <v>359</v>
      </c>
      <c r="N19" s="124">
        <v>2018</v>
      </c>
      <c r="O19" s="124" t="s">
        <v>603</v>
      </c>
      <c r="P19" s="124" t="s">
        <v>407</v>
      </c>
      <c r="Q19" s="141">
        <v>40918</v>
      </c>
      <c r="R19" s="141">
        <v>48223</v>
      </c>
      <c r="S19" s="127">
        <v>20</v>
      </c>
      <c r="T19" s="133">
        <v>27008.2936010913</v>
      </c>
      <c r="U19" s="149">
        <v>8.1524122142857137E-3</v>
      </c>
      <c r="V19" s="135">
        <v>0.75</v>
      </c>
      <c r="W19" s="135">
        <v>0.1</v>
      </c>
      <c r="X19" s="135">
        <v>0.15</v>
      </c>
      <c r="Y19" s="137">
        <v>8.5000000000000006E-2</v>
      </c>
      <c r="Z19" s="133">
        <v>35000</v>
      </c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38"/>
      <c r="AR19" s="138"/>
      <c r="AS19" s="138"/>
      <c r="AT19" s="138"/>
      <c r="AU19" s="128"/>
      <c r="AV19" s="128"/>
      <c r="AW19" s="128" t="s">
        <v>456</v>
      </c>
      <c r="AX19">
        <v>8.52</v>
      </c>
      <c r="BB19">
        <f t="shared" si="0"/>
        <v>4</v>
      </c>
      <c r="BC19">
        <f t="shared" si="1"/>
        <v>2018</v>
      </c>
      <c r="BE19" t="s">
        <v>565</v>
      </c>
    </row>
    <row r="20" spans="1:57" ht="25" customHeight="1">
      <c r="A20" s="122">
        <v>18</v>
      </c>
      <c r="B20" s="122" t="s">
        <v>120</v>
      </c>
      <c r="C20" s="124" t="s">
        <v>408</v>
      </c>
      <c r="D20" s="124"/>
      <c r="E20" s="124"/>
      <c r="F20" s="124" t="s">
        <v>119</v>
      </c>
      <c r="G20" s="124" t="s">
        <v>409</v>
      </c>
      <c r="H20" s="125">
        <v>51.1</v>
      </c>
      <c r="I20" s="221">
        <v>35</v>
      </c>
      <c r="J20" s="221"/>
      <c r="K20" s="125"/>
      <c r="L20" s="124" t="s">
        <v>410</v>
      </c>
      <c r="M20" s="124" t="s">
        <v>368</v>
      </c>
      <c r="N20" s="124">
        <v>2009</v>
      </c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38"/>
      <c r="AR20" s="138"/>
      <c r="AS20" s="138"/>
      <c r="AT20" s="138"/>
      <c r="AU20" s="128"/>
      <c r="AV20" s="128"/>
      <c r="AW20" s="128" t="s">
        <v>456</v>
      </c>
      <c r="AX20">
        <v>9.5500000000000007</v>
      </c>
      <c r="BB20">
        <f>MONTH(K20)</f>
        <v>1</v>
      </c>
      <c r="BC20">
        <f>YEAR(K20)</f>
        <v>1900</v>
      </c>
      <c r="BD20">
        <v>32</v>
      </c>
      <c r="BE20" t="s">
        <v>565</v>
      </c>
    </row>
    <row r="21" spans="1:57" ht="25" customHeight="1">
      <c r="A21" s="122">
        <v>19</v>
      </c>
      <c r="B21" s="122" t="s">
        <v>123</v>
      </c>
      <c r="C21" s="124" t="s">
        <v>411</v>
      </c>
      <c r="D21" s="124"/>
      <c r="E21" s="124"/>
      <c r="F21" s="124" t="s">
        <v>119</v>
      </c>
      <c r="G21" s="124" t="s">
        <v>409</v>
      </c>
      <c r="H21" s="125">
        <v>14.5</v>
      </c>
      <c r="I21" s="221">
        <v>2</v>
      </c>
      <c r="J21" s="221"/>
      <c r="K21" s="125"/>
      <c r="L21" s="124" t="s">
        <v>410</v>
      </c>
      <c r="M21" s="124" t="s">
        <v>412</v>
      </c>
      <c r="N21" s="124">
        <v>2010</v>
      </c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38"/>
      <c r="AR21" s="138"/>
      <c r="AS21" s="138"/>
      <c r="AT21" s="138"/>
      <c r="AU21" s="128"/>
      <c r="AV21" s="128"/>
      <c r="AW21" s="128"/>
      <c r="AX21">
        <v>8.1</v>
      </c>
      <c r="BB21">
        <f t="shared" si="0"/>
        <v>1</v>
      </c>
      <c r="BC21">
        <f t="shared" si="1"/>
        <v>1900</v>
      </c>
      <c r="BD21">
        <v>5</v>
      </c>
      <c r="BE21" t="s">
        <v>565</v>
      </c>
    </row>
    <row r="22" spans="1:57" ht="25" customHeight="1">
      <c r="A22" s="122">
        <v>20</v>
      </c>
      <c r="B22" s="122" t="s">
        <v>127</v>
      </c>
      <c r="C22" s="124" t="s">
        <v>413</v>
      </c>
      <c r="D22" s="124"/>
      <c r="E22" s="124"/>
      <c r="F22" s="124" t="s">
        <v>119</v>
      </c>
      <c r="G22" s="124" t="s">
        <v>409</v>
      </c>
      <c r="H22" s="125">
        <v>11.9</v>
      </c>
      <c r="I22" s="221">
        <v>5</v>
      </c>
      <c r="J22" s="221"/>
      <c r="K22" s="125"/>
      <c r="L22" s="124" t="s">
        <v>410</v>
      </c>
      <c r="M22" s="124" t="s">
        <v>414</v>
      </c>
      <c r="N22" s="124">
        <v>2015</v>
      </c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38"/>
      <c r="AR22" s="138"/>
      <c r="AS22" s="138"/>
      <c r="AT22" s="138"/>
      <c r="AU22" s="128"/>
      <c r="AV22" s="128"/>
      <c r="AW22" s="128"/>
      <c r="AX22">
        <v>9.7100000000000009</v>
      </c>
      <c r="BB22">
        <f t="shared" si="0"/>
        <v>1</v>
      </c>
      <c r="BC22">
        <f t="shared" si="1"/>
        <v>1900</v>
      </c>
      <c r="BD22">
        <v>6</v>
      </c>
      <c r="BE22" t="s">
        <v>565</v>
      </c>
    </row>
    <row r="23" spans="1:57" ht="25" customHeight="1">
      <c r="A23" s="122">
        <v>21</v>
      </c>
      <c r="B23" s="122" t="s">
        <v>591</v>
      </c>
      <c r="C23" s="124" t="s">
        <v>415</v>
      </c>
      <c r="D23" s="124"/>
      <c r="E23" s="124"/>
      <c r="F23" s="124" t="s">
        <v>119</v>
      </c>
      <c r="G23" s="124" t="s">
        <v>416</v>
      </c>
      <c r="H23" s="125">
        <v>9.5</v>
      </c>
      <c r="I23" s="221">
        <v>0</v>
      </c>
      <c r="J23" s="221"/>
      <c r="K23" s="125"/>
      <c r="L23" s="124" t="s">
        <v>410</v>
      </c>
      <c r="M23" s="124" t="s">
        <v>363</v>
      </c>
      <c r="N23" s="124">
        <v>1998</v>
      </c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38"/>
      <c r="AR23" s="138"/>
      <c r="AS23" s="138"/>
      <c r="AT23" s="138"/>
      <c r="AU23" s="128"/>
      <c r="AV23" s="128"/>
      <c r="AW23" s="128"/>
      <c r="AX23">
        <v>0</v>
      </c>
      <c r="BB23">
        <f t="shared" si="0"/>
        <v>1</v>
      </c>
      <c r="BC23">
        <f t="shared" si="1"/>
        <v>1900</v>
      </c>
      <c r="BE23" t="s">
        <v>565</v>
      </c>
    </row>
    <row r="24" spans="1:57" ht="25" customHeight="1">
      <c r="A24" s="122">
        <v>22</v>
      </c>
      <c r="B24" s="122" t="s">
        <v>592</v>
      </c>
      <c r="C24" s="124" t="s">
        <v>417</v>
      </c>
      <c r="D24" s="124"/>
      <c r="E24" s="124"/>
      <c r="F24" s="124" t="s">
        <v>119</v>
      </c>
      <c r="G24" s="124" t="s">
        <v>416</v>
      </c>
      <c r="H24" s="125">
        <v>9.1999999999999993</v>
      </c>
      <c r="I24" s="221">
        <v>0</v>
      </c>
      <c r="J24" s="221"/>
      <c r="K24" s="125"/>
      <c r="L24" s="124" t="s">
        <v>410</v>
      </c>
      <c r="M24" s="124" t="s">
        <v>418</v>
      </c>
      <c r="N24" s="124">
        <v>2015</v>
      </c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38"/>
      <c r="AR24" s="138"/>
      <c r="AS24" s="138"/>
      <c r="AT24" s="138"/>
      <c r="AU24" s="128"/>
      <c r="AV24" s="128"/>
      <c r="AW24" s="128"/>
      <c r="AX24">
        <v>0</v>
      </c>
      <c r="BB24">
        <f t="shared" si="0"/>
        <v>1</v>
      </c>
      <c r="BC24">
        <f t="shared" si="1"/>
        <v>1900</v>
      </c>
      <c r="BE24" t="s">
        <v>565</v>
      </c>
    </row>
    <row r="25" spans="1:57" ht="25" customHeight="1">
      <c r="A25" s="122">
        <v>23</v>
      </c>
      <c r="B25" s="122" t="s">
        <v>593</v>
      </c>
      <c r="C25" s="124" t="s">
        <v>419</v>
      </c>
      <c r="D25" s="124"/>
      <c r="E25" s="124"/>
      <c r="F25" s="124" t="s">
        <v>286</v>
      </c>
      <c r="G25" s="124" t="s">
        <v>420</v>
      </c>
      <c r="H25" s="125">
        <v>3.5</v>
      </c>
      <c r="I25" s="221">
        <v>3.5</v>
      </c>
      <c r="J25" s="221"/>
      <c r="K25" s="125"/>
      <c r="L25" s="124" t="s">
        <v>77</v>
      </c>
      <c r="M25" s="124" t="s">
        <v>421</v>
      </c>
      <c r="N25" s="124">
        <v>2012</v>
      </c>
      <c r="O25" s="124"/>
      <c r="P25" s="124"/>
      <c r="Q25" s="126">
        <v>37692</v>
      </c>
      <c r="R25" s="126">
        <v>44997</v>
      </c>
      <c r="S25" s="127">
        <v>20</v>
      </c>
      <c r="T25" s="150">
        <v>27894.989399999999</v>
      </c>
      <c r="U25" s="150">
        <v>7.6754385964912283E-2</v>
      </c>
      <c r="V25" s="150">
        <v>0.26269999999999999</v>
      </c>
      <c r="W25" s="150">
        <v>8.6199999999999999E-2</v>
      </c>
      <c r="X25" s="150">
        <v>0.152</v>
      </c>
      <c r="Y25" s="150">
        <v>0.106</v>
      </c>
      <c r="Z25" s="150">
        <v>21888</v>
      </c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38"/>
      <c r="AR25" s="138"/>
      <c r="AS25" s="138"/>
      <c r="AT25" s="138"/>
      <c r="AU25" s="128"/>
      <c r="AV25" s="128"/>
      <c r="AW25" s="128"/>
      <c r="AX25">
        <v>0</v>
      </c>
      <c r="BA25">
        <v>1</v>
      </c>
      <c r="BB25">
        <f t="shared" si="0"/>
        <v>1</v>
      </c>
      <c r="BC25">
        <f t="shared" si="1"/>
        <v>1900</v>
      </c>
      <c r="BE25" t="s">
        <v>565</v>
      </c>
    </row>
    <row r="26" spans="1:57" ht="25" customHeight="1">
      <c r="A26" s="122">
        <v>24</v>
      </c>
      <c r="B26" s="122" t="s">
        <v>593</v>
      </c>
      <c r="C26" s="124" t="s">
        <v>422</v>
      </c>
      <c r="D26" s="124"/>
      <c r="E26" s="124"/>
      <c r="F26" s="124" t="s">
        <v>286</v>
      </c>
      <c r="G26" s="124" t="s">
        <v>420</v>
      </c>
      <c r="H26" s="125">
        <v>1.6</v>
      </c>
      <c r="I26" s="221">
        <v>0</v>
      </c>
      <c r="J26" s="221"/>
      <c r="K26" s="125"/>
      <c r="L26" s="124" t="s">
        <v>370</v>
      </c>
      <c r="M26" s="124" t="s">
        <v>421</v>
      </c>
      <c r="N26" s="124">
        <v>2002</v>
      </c>
      <c r="O26" s="124"/>
      <c r="P26" s="124"/>
      <c r="Q26" s="124"/>
      <c r="R26" s="124"/>
      <c r="S26" s="124"/>
      <c r="T26" s="150"/>
      <c r="U26" s="150"/>
      <c r="V26" s="150"/>
      <c r="W26" s="150"/>
      <c r="X26" s="150"/>
      <c r="Y26" s="150"/>
      <c r="Z26" s="150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38"/>
      <c r="AR26" s="138"/>
      <c r="AS26" s="138"/>
      <c r="AT26" s="138"/>
      <c r="AU26" s="128"/>
      <c r="AV26" s="128"/>
      <c r="AW26" s="128"/>
      <c r="AX26">
        <v>0</v>
      </c>
      <c r="AY26">
        <v>2019</v>
      </c>
      <c r="AZ26">
        <v>1.6</v>
      </c>
      <c r="BA26">
        <v>1</v>
      </c>
      <c r="BB26">
        <f t="shared" si="0"/>
        <v>1</v>
      </c>
      <c r="BC26">
        <f t="shared" si="1"/>
        <v>1900</v>
      </c>
      <c r="BE26" t="s">
        <v>565</v>
      </c>
    </row>
    <row r="27" spans="1:57" ht="25" customHeight="1">
      <c r="A27" s="122">
        <v>25</v>
      </c>
      <c r="B27" s="122" t="s">
        <v>587</v>
      </c>
      <c r="C27" s="124" t="s">
        <v>269</v>
      </c>
      <c r="D27" s="124"/>
      <c r="E27" s="124"/>
      <c r="F27" s="124" t="s">
        <v>286</v>
      </c>
      <c r="G27" s="124" t="s">
        <v>420</v>
      </c>
      <c r="H27" s="125">
        <v>1</v>
      </c>
      <c r="I27" s="221">
        <v>1</v>
      </c>
      <c r="J27" s="221"/>
      <c r="K27" s="125"/>
      <c r="L27" s="124" t="s">
        <v>423</v>
      </c>
      <c r="M27" s="124" t="s">
        <v>424</v>
      </c>
      <c r="N27" s="124">
        <v>2015</v>
      </c>
      <c r="O27" s="124"/>
      <c r="P27" s="124"/>
      <c r="Q27" s="124"/>
      <c r="R27" s="124"/>
      <c r="S27" s="124"/>
      <c r="T27" s="150"/>
      <c r="U27" s="150"/>
      <c r="V27" s="150"/>
      <c r="W27" s="150"/>
      <c r="X27" s="150"/>
      <c r="Y27" s="150"/>
      <c r="Z27" s="150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38"/>
      <c r="AR27" s="138"/>
      <c r="AS27" s="138"/>
      <c r="AT27" s="138"/>
      <c r="AU27" s="128"/>
      <c r="AV27" s="128"/>
      <c r="AW27" s="128"/>
      <c r="AX27">
        <v>0</v>
      </c>
      <c r="BA27">
        <v>1</v>
      </c>
      <c r="BB27">
        <f t="shared" si="0"/>
        <v>1</v>
      </c>
      <c r="BC27">
        <f t="shared" si="1"/>
        <v>1900</v>
      </c>
      <c r="BE27" t="s">
        <v>565</v>
      </c>
    </row>
    <row r="28" spans="1:57" ht="25" customHeight="1">
      <c r="A28" s="122">
        <v>26</v>
      </c>
      <c r="B28" s="122" t="s">
        <v>587</v>
      </c>
      <c r="C28" s="124" t="s">
        <v>269</v>
      </c>
      <c r="D28" s="124"/>
      <c r="E28" s="124"/>
      <c r="F28" s="124" t="s">
        <v>286</v>
      </c>
      <c r="G28" s="124" t="s">
        <v>420</v>
      </c>
      <c r="H28" s="125">
        <v>0.6</v>
      </c>
      <c r="I28" s="221">
        <v>0.2</v>
      </c>
      <c r="J28" s="221"/>
      <c r="K28" s="125"/>
      <c r="L28" s="124" t="s">
        <v>129</v>
      </c>
      <c r="M28" s="124" t="s">
        <v>424</v>
      </c>
      <c r="N28" s="124">
        <v>2015</v>
      </c>
      <c r="O28" s="124"/>
      <c r="P28" s="124"/>
      <c r="Q28" s="124"/>
      <c r="R28" s="124"/>
      <c r="S28" s="124"/>
      <c r="T28" s="150"/>
      <c r="U28" s="150"/>
      <c r="V28" s="150"/>
      <c r="W28" s="150"/>
      <c r="X28" s="150"/>
      <c r="Y28" s="150"/>
      <c r="Z28" s="150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38"/>
      <c r="AR28" s="138"/>
      <c r="AS28" s="138"/>
      <c r="AT28" s="138"/>
      <c r="AU28" s="128"/>
      <c r="AV28" s="128"/>
      <c r="AW28" s="128"/>
      <c r="AX28">
        <v>0</v>
      </c>
      <c r="BA28">
        <v>1</v>
      </c>
      <c r="BB28">
        <f t="shared" si="0"/>
        <v>1</v>
      </c>
      <c r="BC28">
        <f t="shared" si="1"/>
        <v>1900</v>
      </c>
      <c r="BE28" t="s">
        <v>565</v>
      </c>
    </row>
    <row r="29" spans="1:57" ht="25" customHeight="1">
      <c r="A29" s="122">
        <v>27</v>
      </c>
      <c r="B29" s="122" t="s">
        <v>155</v>
      </c>
      <c r="C29" s="123" t="s">
        <v>81</v>
      </c>
      <c r="D29" s="123"/>
      <c r="E29" s="123"/>
      <c r="F29" s="124" t="s">
        <v>77</v>
      </c>
      <c r="G29" s="124" t="s">
        <v>358</v>
      </c>
      <c r="H29" s="125">
        <v>5.4</v>
      </c>
      <c r="I29" s="224">
        <v>5.4</v>
      </c>
      <c r="J29" s="224"/>
      <c r="K29" s="139">
        <v>43197</v>
      </c>
      <c r="L29" s="124" t="s">
        <v>77</v>
      </c>
      <c r="M29" s="124" t="s">
        <v>359</v>
      </c>
      <c r="N29" s="124">
        <v>2018</v>
      </c>
      <c r="O29" s="124" t="s">
        <v>603</v>
      </c>
      <c r="P29" s="124" t="s">
        <v>425</v>
      </c>
      <c r="Q29" s="126">
        <v>41791</v>
      </c>
      <c r="R29" s="126">
        <v>49828</v>
      </c>
      <c r="S29" s="127">
        <v>22</v>
      </c>
      <c r="T29" s="150">
        <v>13490</v>
      </c>
      <c r="U29" s="150">
        <v>2.8186481763346299E-2</v>
      </c>
      <c r="V29" s="150">
        <v>0.65</v>
      </c>
      <c r="W29" s="150">
        <v>0.12</v>
      </c>
      <c r="X29" s="150">
        <v>0.16</v>
      </c>
      <c r="Y29" s="150">
        <v>9.6100000000000005E-2</v>
      </c>
      <c r="Z29" s="150">
        <v>21286.799999999999</v>
      </c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38"/>
      <c r="AR29" s="138"/>
      <c r="AS29" s="138"/>
      <c r="AT29" s="138"/>
      <c r="AU29" s="128"/>
      <c r="AV29" s="128"/>
      <c r="AW29" s="128" t="s">
        <v>456</v>
      </c>
      <c r="AX29">
        <v>9.92</v>
      </c>
      <c r="BB29">
        <f t="shared" si="0"/>
        <v>4</v>
      </c>
      <c r="BC29">
        <f t="shared" si="1"/>
        <v>2018</v>
      </c>
      <c r="BE29" t="s">
        <v>565</v>
      </c>
    </row>
    <row r="30" spans="1:57" ht="25" customHeight="1">
      <c r="A30" s="122">
        <v>28</v>
      </c>
      <c r="B30" s="122" t="s">
        <v>157</v>
      </c>
      <c r="C30" s="123" t="s">
        <v>426</v>
      </c>
      <c r="D30" s="123"/>
      <c r="E30" s="123"/>
      <c r="F30" s="124" t="s">
        <v>77</v>
      </c>
      <c r="G30" s="124" t="s">
        <v>358</v>
      </c>
      <c r="H30" s="125">
        <v>9.6</v>
      </c>
      <c r="I30" s="221">
        <v>9.6</v>
      </c>
      <c r="J30" s="221"/>
      <c r="K30" s="139">
        <v>43384</v>
      </c>
      <c r="L30" s="124" t="s">
        <v>77</v>
      </c>
      <c r="M30" s="124" t="s">
        <v>392</v>
      </c>
      <c r="N30" s="124">
        <v>2018</v>
      </c>
      <c r="O30" s="124" t="s">
        <v>603</v>
      </c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38"/>
      <c r="AR30" s="138"/>
      <c r="AS30" s="138"/>
      <c r="AT30" s="138"/>
      <c r="AU30" s="128"/>
      <c r="AV30" s="128"/>
      <c r="AW30" s="128" t="s">
        <v>456</v>
      </c>
      <c r="AX30">
        <v>8.52</v>
      </c>
      <c r="BB30">
        <f t="shared" si="0"/>
        <v>10</v>
      </c>
      <c r="BC30">
        <f t="shared" si="1"/>
        <v>2018</v>
      </c>
      <c r="BE30" t="s">
        <v>565</v>
      </c>
    </row>
    <row r="31" spans="1:57" ht="25" customHeight="1">
      <c r="A31" s="122">
        <v>29</v>
      </c>
      <c r="B31" s="122" t="s">
        <v>594</v>
      </c>
      <c r="C31" s="124" t="s">
        <v>427</v>
      </c>
      <c r="D31" s="124"/>
      <c r="E31" s="124"/>
      <c r="F31" s="124" t="s">
        <v>286</v>
      </c>
      <c r="G31" s="124" t="s">
        <v>420</v>
      </c>
      <c r="H31" s="206">
        <v>0.36</v>
      </c>
      <c r="I31" s="222">
        <v>0.36</v>
      </c>
      <c r="J31" s="221"/>
      <c r="K31" s="125"/>
      <c r="L31" s="124" t="s">
        <v>77</v>
      </c>
      <c r="M31" s="124" t="s">
        <v>428</v>
      </c>
      <c r="N31" s="124">
        <v>2009</v>
      </c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38"/>
      <c r="AR31" s="138"/>
      <c r="AS31" s="138"/>
      <c r="AT31" s="138"/>
      <c r="AU31" s="128"/>
      <c r="AV31" s="128"/>
      <c r="AW31" s="128"/>
      <c r="AX31">
        <v>0</v>
      </c>
      <c r="BA31">
        <v>1</v>
      </c>
      <c r="BB31">
        <f t="shared" si="0"/>
        <v>1</v>
      </c>
      <c r="BC31">
        <f t="shared" si="1"/>
        <v>1900</v>
      </c>
      <c r="BE31" t="s">
        <v>565</v>
      </c>
    </row>
    <row r="32" spans="1:57" ht="25" customHeight="1">
      <c r="A32" s="122">
        <v>30</v>
      </c>
      <c r="B32" s="122" t="s">
        <v>594</v>
      </c>
      <c r="C32" s="124" t="s">
        <v>427</v>
      </c>
      <c r="D32" s="124"/>
      <c r="E32" s="124"/>
      <c r="F32" s="124" t="s">
        <v>286</v>
      </c>
      <c r="G32" s="124" t="s">
        <v>420</v>
      </c>
      <c r="H32" s="206">
        <v>0.08</v>
      </c>
      <c r="I32" s="222">
        <v>0.08</v>
      </c>
      <c r="J32" s="221"/>
      <c r="K32" s="125"/>
      <c r="L32" s="124" t="s">
        <v>423</v>
      </c>
      <c r="M32" s="124" t="s">
        <v>428</v>
      </c>
      <c r="N32" s="124">
        <v>2009</v>
      </c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38"/>
      <c r="AR32" s="138"/>
      <c r="AS32" s="138"/>
      <c r="AT32" s="138"/>
      <c r="AU32" s="128"/>
      <c r="AV32" s="128"/>
      <c r="AW32" s="128"/>
      <c r="AX32">
        <v>0</v>
      </c>
      <c r="BA32">
        <v>1</v>
      </c>
      <c r="BB32">
        <f t="shared" si="0"/>
        <v>1</v>
      </c>
      <c r="BC32">
        <f t="shared" si="1"/>
        <v>1900</v>
      </c>
      <c r="BE32" t="s">
        <v>565</v>
      </c>
    </row>
    <row r="33" spans="1:57" ht="25" customHeight="1">
      <c r="A33" s="122">
        <v>31</v>
      </c>
      <c r="B33" s="122" t="s">
        <v>595</v>
      </c>
      <c r="C33" s="124" t="s">
        <v>429</v>
      </c>
      <c r="D33" s="124"/>
      <c r="E33" s="124"/>
      <c r="F33" s="124" t="s">
        <v>286</v>
      </c>
      <c r="G33" s="124" t="s">
        <v>420</v>
      </c>
      <c r="H33" s="125">
        <v>0.23</v>
      </c>
      <c r="I33" s="221">
        <v>0.2</v>
      </c>
      <c r="J33" s="221"/>
      <c r="K33" s="125"/>
      <c r="L33" s="124" t="s">
        <v>129</v>
      </c>
      <c r="M33" s="124" t="s">
        <v>424</v>
      </c>
      <c r="N33" s="124">
        <v>2016</v>
      </c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38"/>
      <c r="AR33" s="138"/>
      <c r="AS33" s="138"/>
      <c r="AT33" s="138"/>
      <c r="AU33" s="128"/>
      <c r="AV33" s="128"/>
      <c r="AW33" s="128"/>
      <c r="AX33">
        <v>0</v>
      </c>
      <c r="BB33">
        <f t="shared" si="0"/>
        <v>1</v>
      </c>
      <c r="BC33">
        <f t="shared" si="1"/>
        <v>1900</v>
      </c>
      <c r="BE33" t="s">
        <v>565</v>
      </c>
    </row>
    <row r="34" spans="1:57" ht="25" customHeight="1">
      <c r="A34" s="122">
        <v>32</v>
      </c>
      <c r="B34" s="122" t="s">
        <v>596</v>
      </c>
      <c r="C34" s="124" t="s">
        <v>430</v>
      </c>
      <c r="D34" s="124"/>
      <c r="E34" s="124"/>
      <c r="F34" s="124" t="s">
        <v>286</v>
      </c>
      <c r="G34" s="124" t="s">
        <v>420</v>
      </c>
      <c r="H34" s="125">
        <v>6.4000000000000001E-2</v>
      </c>
      <c r="I34" s="221">
        <v>0.1</v>
      </c>
      <c r="J34" s="221"/>
      <c r="K34" s="125"/>
      <c r="L34" s="124" t="s">
        <v>77</v>
      </c>
      <c r="M34" s="124" t="s">
        <v>376</v>
      </c>
      <c r="N34" s="124">
        <v>2014</v>
      </c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38"/>
      <c r="AR34" s="138"/>
      <c r="AS34" s="138"/>
      <c r="AT34" s="138"/>
      <c r="AU34" s="128"/>
      <c r="AV34" s="128"/>
      <c r="AW34" s="128"/>
      <c r="AX34">
        <v>0</v>
      </c>
      <c r="BB34">
        <f t="shared" si="0"/>
        <v>1</v>
      </c>
      <c r="BC34">
        <f t="shared" si="1"/>
        <v>1900</v>
      </c>
      <c r="BE34" t="s">
        <v>565</v>
      </c>
    </row>
    <row r="35" spans="1:57" ht="25" customHeight="1">
      <c r="A35" s="122">
        <v>33</v>
      </c>
      <c r="B35" s="122" t="s">
        <v>597</v>
      </c>
      <c r="C35" s="124" t="s">
        <v>431</v>
      </c>
      <c r="D35" s="124"/>
      <c r="E35" s="124"/>
      <c r="F35" s="124" t="s">
        <v>286</v>
      </c>
      <c r="G35" s="124" t="s">
        <v>420</v>
      </c>
      <c r="H35" s="248">
        <v>3.2000000000000001E-2</v>
      </c>
      <c r="I35" s="248">
        <v>3.2000000000000001E-2</v>
      </c>
      <c r="J35" s="221"/>
      <c r="K35" s="125"/>
      <c r="L35" s="124" t="s">
        <v>432</v>
      </c>
      <c r="M35" s="124" t="s">
        <v>433</v>
      </c>
      <c r="N35" s="124">
        <v>2014</v>
      </c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38"/>
      <c r="AR35" s="138"/>
      <c r="AS35" s="138"/>
      <c r="AT35" s="138"/>
      <c r="AU35" s="128"/>
      <c r="AV35" s="128"/>
      <c r="AW35" s="128"/>
      <c r="AX35">
        <v>0</v>
      </c>
      <c r="BB35">
        <f t="shared" si="0"/>
        <v>1</v>
      </c>
      <c r="BC35">
        <f t="shared" si="1"/>
        <v>1900</v>
      </c>
      <c r="BE35" t="s">
        <v>565</v>
      </c>
    </row>
    <row r="36" spans="1:57" ht="25" customHeight="1">
      <c r="A36" s="122">
        <v>34</v>
      </c>
      <c r="B36" s="122" t="s">
        <v>597</v>
      </c>
      <c r="C36" s="124" t="s">
        <v>434</v>
      </c>
      <c r="D36" s="124"/>
      <c r="E36" s="124"/>
      <c r="F36" s="124" t="s">
        <v>286</v>
      </c>
      <c r="G36" s="124" t="s">
        <v>420</v>
      </c>
      <c r="H36" s="248">
        <v>1.0999999999999999E-2</v>
      </c>
      <c r="I36" s="248">
        <v>1.0999999999999999E-2</v>
      </c>
      <c r="J36" s="221"/>
      <c r="K36" s="125"/>
      <c r="L36" s="124" t="s">
        <v>432</v>
      </c>
      <c r="M36" s="124" t="s">
        <v>435</v>
      </c>
      <c r="N36" s="124">
        <v>2014</v>
      </c>
      <c r="O36" s="124"/>
      <c r="P36" s="124"/>
      <c r="Q36" s="124"/>
      <c r="R36" s="124"/>
      <c r="S36" s="124"/>
      <c r="T36" s="124"/>
      <c r="U36" s="124"/>
      <c r="V36" s="137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38"/>
      <c r="AR36" s="138"/>
      <c r="AS36" s="138"/>
      <c r="AT36" s="138"/>
      <c r="AU36" s="128"/>
      <c r="AV36" s="128"/>
      <c r="AW36" s="128"/>
      <c r="AX36">
        <v>0</v>
      </c>
      <c r="BB36">
        <f t="shared" si="0"/>
        <v>1</v>
      </c>
      <c r="BC36">
        <f t="shared" si="1"/>
        <v>1900</v>
      </c>
      <c r="BE36" t="s">
        <v>565</v>
      </c>
    </row>
    <row r="37" spans="1:57" ht="25" customHeight="1">
      <c r="A37" s="122">
        <v>35</v>
      </c>
      <c r="B37" s="122" t="s">
        <v>163</v>
      </c>
      <c r="C37" s="123" t="s">
        <v>436</v>
      </c>
      <c r="D37" s="123"/>
      <c r="E37" s="123"/>
      <c r="F37" s="124" t="s">
        <v>77</v>
      </c>
      <c r="G37" s="124" t="s">
        <v>437</v>
      </c>
      <c r="H37" s="125">
        <v>2.7</v>
      </c>
      <c r="I37" s="221">
        <v>2.7</v>
      </c>
      <c r="J37" s="221"/>
      <c r="K37" s="139">
        <v>43389</v>
      </c>
      <c r="L37" s="124" t="s">
        <v>77</v>
      </c>
      <c r="M37" s="124" t="s">
        <v>438</v>
      </c>
      <c r="N37" s="124">
        <v>2018</v>
      </c>
      <c r="O37" s="124"/>
      <c r="P37" s="132" t="s">
        <v>439</v>
      </c>
      <c r="Q37" s="132" t="s">
        <v>440</v>
      </c>
      <c r="R37" s="141">
        <v>50424</v>
      </c>
      <c r="S37" s="127">
        <v>22</v>
      </c>
      <c r="T37" s="151">
        <v>7212</v>
      </c>
      <c r="U37" s="124"/>
      <c r="V37" s="152">
        <v>0.65002773155851357</v>
      </c>
      <c r="W37" s="124"/>
      <c r="X37" s="124"/>
      <c r="Y37" s="124"/>
      <c r="Z37" s="124"/>
      <c r="AA37" s="132" t="s">
        <v>441</v>
      </c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38"/>
      <c r="AR37" s="138"/>
      <c r="AS37" s="138"/>
      <c r="AT37" s="138"/>
      <c r="AU37" s="128"/>
      <c r="AV37" s="128"/>
      <c r="AW37" s="128"/>
      <c r="AX37">
        <v>10.91</v>
      </c>
      <c r="BB37">
        <f t="shared" si="0"/>
        <v>10</v>
      </c>
      <c r="BC37">
        <f t="shared" si="1"/>
        <v>2018</v>
      </c>
      <c r="BE37" t="s">
        <v>565</v>
      </c>
    </row>
    <row r="38" spans="1:57" ht="25" customHeight="1">
      <c r="A38" s="122">
        <v>36</v>
      </c>
      <c r="B38" s="122" t="s">
        <v>596</v>
      </c>
      <c r="C38" s="124" t="s">
        <v>442</v>
      </c>
      <c r="D38" s="124"/>
      <c r="E38" s="124"/>
      <c r="F38" s="124" t="s">
        <v>286</v>
      </c>
      <c r="G38" s="124" t="s">
        <v>420</v>
      </c>
      <c r="H38" s="125">
        <v>0.04</v>
      </c>
      <c r="I38" s="221">
        <v>0</v>
      </c>
      <c r="J38" s="221"/>
      <c r="K38" s="125"/>
      <c r="L38" s="124" t="s">
        <v>77</v>
      </c>
      <c r="M38" s="124" t="s">
        <v>398</v>
      </c>
      <c r="N38" s="124">
        <v>2012</v>
      </c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38"/>
      <c r="AR38" s="138"/>
      <c r="AS38" s="138"/>
      <c r="AT38" s="138"/>
      <c r="AU38" s="128"/>
      <c r="AV38" s="128"/>
      <c r="AW38" s="128"/>
      <c r="AX38">
        <v>0</v>
      </c>
      <c r="AY38">
        <v>2019</v>
      </c>
      <c r="AZ38">
        <v>0.04</v>
      </c>
      <c r="BB38">
        <f t="shared" si="0"/>
        <v>1</v>
      </c>
      <c r="BC38">
        <f t="shared" si="1"/>
        <v>1900</v>
      </c>
      <c r="BE38" t="s">
        <v>565</v>
      </c>
    </row>
    <row r="39" spans="1:57" ht="25" customHeight="1">
      <c r="A39" s="122">
        <v>37</v>
      </c>
      <c r="B39" s="122" t="s">
        <v>164</v>
      </c>
      <c r="C39" s="123" t="s">
        <v>443</v>
      </c>
      <c r="D39" s="123"/>
      <c r="E39" s="123"/>
      <c r="F39" s="124" t="s">
        <v>77</v>
      </c>
      <c r="G39" s="124" t="s">
        <v>358</v>
      </c>
      <c r="H39" s="125">
        <v>4.8</v>
      </c>
      <c r="I39" s="221">
        <v>4.8</v>
      </c>
      <c r="J39" s="221"/>
      <c r="K39" s="139">
        <v>43404</v>
      </c>
      <c r="L39" s="124" t="s">
        <v>77</v>
      </c>
      <c r="M39" s="124" t="s">
        <v>392</v>
      </c>
      <c r="N39" s="124">
        <v>2018</v>
      </c>
      <c r="O39" s="124" t="str">
        <f>CONCATENATE(YEAR(DATE(YEAR(K39)+(MONTH(K39)&gt;6),6,30))-1,"/",YEAR(DATE(YEAR(K39)+(MONTH(K39)&gt;6),6,30)))</f>
        <v>2018/2019</v>
      </c>
      <c r="P39" s="137" t="s">
        <v>444</v>
      </c>
      <c r="Q39" s="147">
        <v>41971</v>
      </c>
      <c r="R39" s="139">
        <v>50372</v>
      </c>
      <c r="S39" s="127">
        <v>23</v>
      </c>
      <c r="T39" s="133">
        <v>16814</v>
      </c>
      <c r="U39" s="134">
        <v>9.4653729071537285E-3</v>
      </c>
      <c r="V39" s="135">
        <v>0.7</v>
      </c>
      <c r="W39" s="136">
        <v>7.4999999999999997E-2</v>
      </c>
      <c r="X39" s="136">
        <v>0.158</v>
      </c>
      <c r="Y39" s="137">
        <v>0.10100000000000001</v>
      </c>
      <c r="Z39" s="133">
        <v>42048</v>
      </c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38"/>
      <c r="AR39" s="138"/>
      <c r="AS39" s="138"/>
      <c r="AT39" s="138"/>
      <c r="AU39" s="128"/>
      <c r="AV39" s="128"/>
      <c r="AW39" s="128" t="s">
        <v>456</v>
      </c>
      <c r="AX39">
        <v>10.11</v>
      </c>
      <c r="BB39">
        <f t="shared" si="0"/>
        <v>10</v>
      </c>
      <c r="BC39">
        <f t="shared" si="1"/>
        <v>2018</v>
      </c>
      <c r="BE39" t="s">
        <v>565</v>
      </c>
    </row>
    <row r="40" spans="1:57" ht="25" customHeight="1">
      <c r="A40" s="122">
        <v>38</v>
      </c>
      <c r="B40" s="122" t="s">
        <v>162</v>
      </c>
      <c r="C40" s="124" t="s">
        <v>445</v>
      </c>
      <c r="D40" s="124"/>
      <c r="E40" s="124"/>
      <c r="F40" s="124" t="s">
        <v>395</v>
      </c>
      <c r="G40" s="124" t="s">
        <v>358</v>
      </c>
      <c r="H40" s="125">
        <v>20</v>
      </c>
      <c r="I40" s="221">
        <v>6</v>
      </c>
      <c r="J40" s="221"/>
      <c r="K40" s="139">
        <v>43454</v>
      </c>
      <c r="L40" s="124" t="s">
        <v>129</v>
      </c>
      <c r="M40" s="124" t="s">
        <v>446</v>
      </c>
      <c r="N40" s="124">
        <v>2018</v>
      </c>
      <c r="O40" s="124" t="str">
        <f t="shared" ref="O40:O49" si="2">CONCATENATE(YEAR(DATE(YEAR(K40)+(MONTH(K40)&gt;6),6,30))-1,"/",YEAR(DATE(YEAR(K40)+(MONTH(K40)&gt;6),6,30)))</f>
        <v>2018/2019</v>
      </c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38"/>
      <c r="AR40" s="138"/>
      <c r="AS40" s="138"/>
      <c r="AT40" s="138"/>
      <c r="AU40" s="128"/>
      <c r="AV40" s="128"/>
      <c r="AW40" s="128"/>
      <c r="AX40">
        <v>11.01</v>
      </c>
      <c r="BB40">
        <f t="shared" si="0"/>
        <v>12</v>
      </c>
      <c r="BC40">
        <f t="shared" si="1"/>
        <v>2018</v>
      </c>
      <c r="BE40" t="s">
        <v>565</v>
      </c>
    </row>
    <row r="41" spans="1:57" ht="25" customHeight="1">
      <c r="A41" s="122">
        <v>39</v>
      </c>
      <c r="B41" s="122" t="s">
        <v>160</v>
      </c>
      <c r="C41" s="124" t="s">
        <v>447</v>
      </c>
      <c r="D41" s="124"/>
      <c r="E41" s="124"/>
      <c r="F41" s="124" t="s">
        <v>92</v>
      </c>
      <c r="G41" s="124" t="s">
        <v>358</v>
      </c>
      <c r="H41" s="206">
        <v>183</v>
      </c>
      <c r="I41" s="222">
        <v>183</v>
      </c>
      <c r="J41" s="222"/>
      <c r="K41" s="139">
        <v>43545</v>
      </c>
      <c r="L41" s="124" t="s">
        <v>92</v>
      </c>
      <c r="M41" s="124" t="s">
        <v>371</v>
      </c>
      <c r="N41" s="124">
        <v>2019</v>
      </c>
      <c r="O41" s="124" t="str">
        <f t="shared" si="2"/>
        <v>2018/2019</v>
      </c>
      <c r="P41" s="124" t="s">
        <v>448</v>
      </c>
      <c r="Q41" s="126">
        <v>42736</v>
      </c>
      <c r="R41" s="126">
        <v>57729</v>
      </c>
      <c r="S41" s="127">
        <v>41</v>
      </c>
      <c r="T41" s="153">
        <v>85160.846640000003</v>
      </c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38"/>
      <c r="AR41" s="138"/>
      <c r="AS41" s="138"/>
      <c r="AT41" s="138"/>
      <c r="AU41" s="128"/>
      <c r="AV41" s="128"/>
      <c r="AW41" s="128"/>
      <c r="AX41">
        <v>4.16</v>
      </c>
      <c r="BB41">
        <f t="shared" si="0"/>
        <v>3</v>
      </c>
      <c r="BC41">
        <f t="shared" si="1"/>
        <v>2019</v>
      </c>
      <c r="BE41" t="s">
        <v>565</v>
      </c>
    </row>
    <row r="42" spans="1:57" ht="25" customHeight="1">
      <c r="A42" s="122">
        <v>40</v>
      </c>
      <c r="B42" s="122" t="s">
        <v>165</v>
      </c>
      <c r="C42" s="124" t="s">
        <v>449</v>
      </c>
      <c r="D42" s="124"/>
      <c r="E42" s="124"/>
      <c r="F42" s="124" t="s">
        <v>395</v>
      </c>
      <c r="G42" s="124" t="s">
        <v>358</v>
      </c>
      <c r="H42" s="206">
        <v>10</v>
      </c>
      <c r="I42" s="222">
        <v>3</v>
      </c>
      <c r="J42" s="222"/>
      <c r="K42" s="139">
        <v>43520</v>
      </c>
      <c r="L42" s="124" t="s">
        <v>129</v>
      </c>
      <c r="M42" s="124" t="s">
        <v>418</v>
      </c>
      <c r="N42" s="124">
        <v>2019</v>
      </c>
      <c r="O42" s="124" t="str">
        <f t="shared" si="2"/>
        <v>2018/2019</v>
      </c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38"/>
      <c r="AR42" s="138"/>
      <c r="AS42" s="138"/>
      <c r="AT42" s="138"/>
      <c r="AU42" s="128"/>
      <c r="AV42" s="128"/>
      <c r="AW42" s="128"/>
      <c r="AX42">
        <v>11.01</v>
      </c>
      <c r="BB42">
        <f t="shared" si="0"/>
        <v>2</v>
      </c>
      <c r="BC42">
        <f t="shared" si="1"/>
        <v>2019</v>
      </c>
      <c r="BE42" t="s">
        <v>565</v>
      </c>
    </row>
    <row r="43" spans="1:57" ht="25" customHeight="1">
      <c r="A43" s="122">
        <v>41</v>
      </c>
      <c r="B43" s="122" t="s">
        <v>166</v>
      </c>
      <c r="C43" s="124" t="s">
        <v>450</v>
      </c>
      <c r="D43" s="124"/>
      <c r="E43" s="124"/>
      <c r="F43" s="124" t="s">
        <v>77</v>
      </c>
      <c r="G43" s="124" t="s">
        <v>358</v>
      </c>
      <c r="H43" s="206">
        <v>5.25</v>
      </c>
      <c r="I43" s="222">
        <v>5.25</v>
      </c>
      <c r="J43" s="222"/>
      <c r="K43" s="139">
        <v>43524</v>
      </c>
      <c r="L43" s="124" t="s">
        <v>77</v>
      </c>
      <c r="M43" s="124" t="s">
        <v>451</v>
      </c>
      <c r="N43" s="124">
        <v>2019</v>
      </c>
      <c r="O43" s="124" t="str">
        <f t="shared" si="2"/>
        <v>2018/2019</v>
      </c>
      <c r="P43" s="132" t="s">
        <v>452</v>
      </c>
      <c r="Q43" s="141">
        <v>42159</v>
      </c>
      <c r="R43" s="141">
        <v>50348</v>
      </c>
      <c r="S43" s="127">
        <v>22</v>
      </c>
      <c r="T43" s="151">
        <v>19400</v>
      </c>
      <c r="U43" s="124"/>
      <c r="V43" s="124"/>
      <c r="W43" s="124"/>
      <c r="X43" s="124"/>
      <c r="Y43" s="124"/>
      <c r="Z43" s="124"/>
      <c r="AA43" s="132" t="s">
        <v>453</v>
      </c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38"/>
      <c r="AR43" s="138"/>
      <c r="AS43" s="138"/>
      <c r="AT43" s="138"/>
      <c r="AU43" s="128" t="s">
        <v>454</v>
      </c>
      <c r="AV43" s="128"/>
      <c r="AW43" s="128" t="s">
        <v>456</v>
      </c>
      <c r="AX43">
        <v>9.9</v>
      </c>
      <c r="BB43">
        <f t="shared" si="0"/>
        <v>2</v>
      </c>
      <c r="BC43">
        <f t="shared" si="1"/>
        <v>2019</v>
      </c>
      <c r="BE43" t="s">
        <v>565</v>
      </c>
    </row>
    <row r="44" spans="1:57" ht="25" customHeight="1">
      <c r="A44" s="122">
        <v>42</v>
      </c>
      <c r="B44" s="122" t="s">
        <v>492</v>
      </c>
      <c r="C44" s="124" t="s">
        <v>455</v>
      </c>
      <c r="D44" s="124"/>
      <c r="E44" s="124"/>
      <c r="F44" s="124" t="s">
        <v>77</v>
      </c>
      <c r="G44" s="124" t="s">
        <v>358</v>
      </c>
      <c r="H44" s="206">
        <v>16.5</v>
      </c>
      <c r="I44" s="222">
        <v>16.5</v>
      </c>
      <c r="J44" s="222"/>
      <c r="K44" s="139">
        <v>43650</v>
      </c>
      <c r="L44" s="124" t="s">
        <v>77</v>
      </c>
      <c r="M44" s="124" t="s">
        <v>398</v>
      </c>
      <c r="N44" s="124">
        <v>2019</v>
      </c>
      <c r="O44" s="124" t="str">
        <f t="shared" si="2"/>
        <v>2019/2020</v>
      </c>
      <c r="P44" s="124" t="s">
        <v>399</v>
      </c>
      <c r="Q44" s="126">
        <v>41791</v>
      </c>
      <c r="R44" s="126">
        <v>49919</v>
      </c>
      <c r="S44" s="127">
        <v>22</v>
      </c>
      <c r="T44" s="133">
        <v>32560</v>
      </c>
      <c r="U44" s="134">
        <v>3.3683448026077506E-2</v>
      </c>
      <c r="V44" s="135">
        <v>0.7</v>
      </c>
      <c r="W44" s="136">
        <v>6.3E-2</v>
      </c>
      <c r="X44" s="136">
        <v>0.2</v>
      </c>
      <c r="Y44" s="137">
        <v>7.2999999999999995E-2</v>
      </c>
      <c r="Z44" s="133">
        <v>57981</v>
      </c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38"/>
      <c r="AR44" s="138"/>
      <c r="AS44" s="138"/>
      <c r="AT44" s="138"/>
      <c r="AU44" s="128"/>
      <c r="AV44" s="128">
        <v>115</v>
      </c>
      <c r="AW44" s="128" t="s">
        <v>456</v>
      </c>
      <c r="AX44">
        <v>8.5</v>
      </c>
      <c r="BB44">
        <f t="shared" si="0"/>
        <v>7</v>
      </c>
      <c r="BC44">
        <f t="shared" si="1"/>
        <v>2019</v>
      </c>
      <c r="BE44" t="s">
        <v>565</v>
      </c>
    </row>
    <row r="45" spans="1:57" ht="25" customHeight="1">
      <c r="A45" s="122">
        <v>43</v>
      </c>
      <c r="B45" s="122" t="s">
        <v>490</v>
      </c>
      <c r="C45" s="124" t="s">
        <v>457</v>
      </c>
      <c r="D45" s="124"/>
      <c r="E45" s="124"/>
      <c r="F45" s="124" t="s">
        <v>77</v>
      </c>
      <c r="G45" s="124" t="s">
        <v>358</v>
      </c>
      <c r="H45" s="206">
        <v>7.6</v>
      </c>
      <c r="I45" s="222">
        <v>7.6</v>
      </c>
      <c r="J45" s="222"/>
      <c r="K45" s="139">
        <v>43669</v>
      </c>
      <c r="L45" s="124" t="s">
        <v>77</v>
      </c>
      <c r="M45" s="124" t="s">
        <v>458</v>
      </c>
      <c r="N45" s="124">
        <v>2019</v>
      </c>
      <c r="O45" s="124" t="str">
        <f t="shared" si="2"/>
        <v>2019/2020</v>
      </c>
      <c r="P45" s="132" t="s">
        <v>459</v>
      </c>
      <c r="Q45" s="141">
        <v>42262</v>
      </c>
      <c r="R45" s="141">
        <v>50424</v>
      </c>
      <c r="S45" s="127">
        <v>23</v>
      </c>
      <c r="T45" s="124">
        <v>23770</v>
      </c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38"/>
      <c r="AR45" s="138"/>
      <c r="AS45" s="138"/>
      <c r="AT45" s="138"/>
      <c r="AU45" s="154">
        <v>42537</v>
      </c>
      <c r="AV45" s="128" t="s">
        <v>460</v>
      </c>
      <c r="AW45" s="128" t="s">
        <v>456</v>
      </c>
      <c r="AX45">
        <v>9.9</v>
      </c>
      <c r="BB45">
        <f t="shared" si="0"/>
        <v>7</v>
      </c>
      <c r="BC45">
        <f t="shared" si="1"/>
        <v>2019</v>
      </c>
      <c r="BE45" t="s">
        <v>565</v>
      </c>
    </row>
    <row r="46" spans="1:57" ht="25" customHeight="1">
      <c r="A46" s="122">
        <v>44</v>
      </c>
      <c r="B46" s="122" t="s">
        <v>497</v>
      </c>
      <c r="C46" s="124" t="s">
        <v>461</v>
      </c>
      <c r="D46" s="124"/>
      <c r="E46" s="124"/>
      <c r="F46" s="124" t="s">
        <v>462</v>
      </c>
      <c r="G46" s="124" t="s">
        <v>358</v>
      </c>
      <c r="H46" s="206">
        <v>5.9</v>
      </c>
      <c r="I46" s="222">
        <v>5.9</v>
      </c>
      <c r="J46" s="222"/>
      <c r="K46" s="139">
        <v>43739</v>
      </c>
      <c r="L46" s="124" t="s">
        <v>77</v>
      </c>
      <c r="M46" s="124" t="s">
        <v>451</v>
      </c>
      <c r="N46" s="124">
        <v>2019</v>
      </c>
      <c r="O46" s="124" t="str">
        <f t="shared" si="2"/>
        <v>2019/2020</v>
      </c>
      <c r="P46" s="132" t="s">
        <v>463</v>
      </c>
      <c r="Q46" s="126">
        <v>42545</v>
      </c>
      <c r="R46" s="126">
        <v>51190</v>
      </c>
      <c r="S46" s="127">
        <v>24</v>
      </c>
      <c r="T46" s="155">
        <v>13300</v>
      </c>
      <c r="U46" s="124"/>
      <c r="V46" s="124"/>
      <c r="W46" s="124"/>
      <c r="X46" s="124"/>
      <c r="Y46" s="124"/>
      <c r="Z46" s="124"/>
      <c r="AA46" s="132" t="s">
        <v>464</v>
      </c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38"/>
      <c r="AR46" s="138"/>
      <c r="AS46" s="138"/>
      <c r="AT46" s="138"/>
      <c r="AU46" s="128"/>
      <c r="AV46" s="128" t="s">
        <v>464</v>
      </c>
      <c r="AW46" s="128" t="s">
        <v>456</v>
      </c>
      <c r="AX46">
        <v>10.1</v>
      </c>
      <c r="BB46">
        <f t="shared" si="0"/>
        <v>10</v>
      </c>
      <c r="BC46">
        <f t="shared" si="1"/>
        <v>2019</v>
      </c>
      <c r="BE46" t="s">
        <v>565</v>
      </c>
    </row>
    <row r="47" spans="1:57" ht="25" customHeight="1">
      <c r="A47" s="122">
        <v>45</v>
      </c>
      <c r="B47" s="122" t="s">
        <v>512</v>
      </c>
      <c r="C47" s="124" t="s">
        <v>511</v>
      </c>
      <c r="D47" s="124"/>
      <c r="E47" s="124"/>
      <c r="F47" s="124" t="s">
        <v>92</v>
      </c>
      <c r="G47" s="124" t="s">
        <v>358</v>
      </c>
      <c r="H47" s="206">
        <v>42</v>
      </c>
      <c r="I47" s="222">
        <v>42</v>
      </c>
      <c r="J47" s="222"/>
      <c r="K47" s="139">
        <v>43739</v>
      </c>
      <c r="L47" s="124" t="s">
        <v>92</v>
      </c>
      <c r="M47" s="124" t="s">
        <v>451</v>
      </c>
      <c r="N47" s="122">
        <v>2019</v>
      </c>
      <c r="O47" s="124" t="str">
        <f t="shared" si="2"/>
        <v>2019/2020</v>
      </c>
      <c r="P47" s="132" t="s">
        <v>465</v>
      </c>
      <c r="Q47" s="126">
        <v>42027</v>
      </c>
      <c r="R47" s="126">
        <v>56633</v>
      </c>
      <c r="S47" s="127">
        <v>40</v>
      </c>
      <c r="T47" s="122"/>
      <c r="U47" s="122"/>
      <c r="V47" s="122"/>
      <c r="W47" s="122"/>
      <c r="X47" s="122"/>
      <c r="Y47" s="122"/>
      <c r="Z47" s="122"/>
      <c r="AA47" s="132" t="s">
        <v>466</v>
      </c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8"/>
      <c r="AR47" s="128"/>
      <c r="AS47" s="128"/>
      <c r="AT47" s="128"/>
      <c r="AU47" s="128"/>
      <c r="AV47" s="128"/>
      <c r="AW47" s="128"/>
      <c r="AX47">
        <v>0</v>
      </c>
      <c r="BB47">
        <f t="shared" si="0"/>
        <v>10</v>
      </c>
      <c r="BC47">
        <f t="shared" si="1"/>
        <v>2019</v>
      </c>
      <c r="BE47" t="s">
        <v>565</v>
      </c>
    </row>
    <row r="48" spans="1:57" ht="25" customHeight="1">
      <c r="A48" s="122">
        <v>46</v>
      </c>
      <c r="B48" s="122" t="s">
        <v>600</v>
      </c>
      <c r="C48" s="124" t="s">
        <v>569</v>
      </c>
      <c r="D48" s="124"/>
      <c r="E48" s="124"/>
      <c r="F48" s="124" t="s">
        <v>395</v>
      </c>
      <c r="G48" s="124" t="s">
        <v>358</v>
      </c>
      <c r="H48" s="206">
        <v>10</v>
      </c>
      <c r="I48" s="222">
        <v>10</v>
      </c>
      <c r="J48" s="222"/>
      <c r="K48" s="139">
        <v>44061</v>
      </c>
      <c r="L48" s="124" t="s">
        <v>129</v>
      </c>
      <c r="M48" s="124" t="s">
        <v>374</v>
      </c>
      <c r="N48" s="122">
        <v>2020</v>
      </c>
      <c r="O48" s="124" t="str">
        <f t="shared" si="2"/>
        <v>2020/2021</v>
      </c>
      <c r="P48" s="132" t="s">
        <v>570</v>
      </c>
      <c r="Q48" s="126"/>
      <c r="R48" s="126"/>
      <c r="S48" s="127"/>
      <c r="T48" s="122"/>
      <c r="U48" s="122"/>
      <c r="V48" s="122"/>
      <c r="W48" s="122"/>
      <c r="X48" s="122"/>
      <c r="Y48" s="122"/>
      <c r="Z48" s="122"/>
      <c r="AA48" s="132"/>
      <c r="AB48" s="122"/>
      <c r="AC48" s="122"/>
      <c r="AD48" s="122"/>
      <c r="AE48" s="122"/>
      <c r="AF48" s="122"/>
      <c r="AG48" s="122"/>
      <c r="AH48" s="122"/>
      <c r="AI48" s="122"/>
      <c r="AJ48" s="122"/>
      <c r="AK48" s="122"/>
      <c r="AL48" s="122"/>
      <c r="AM48" s="122"/>
      <c r="AN48" s="122"/>
      <c r="AO48" s="122"/>
      <c r="AP48" s="122"/>
      <c r="AQ48" s="128"/>
      <c r="AR48" s="128"/>
      <c r="AS48" s="128"/>
      <c r="AT48" s="128"/>
      <c r="AU48" s="128"/>
      <c r="AV48" s="128"/>
      <c r="AW48" s="128"/>
      <c r="BB48">
        <f t="shared" si="0"/>
        <v>8</v>
      </c>
      <c r="BC48">
        <f t="shared" si="1"/>
        <v>2020</v>
      </c>
    </row>
    <row r="49" spans="1:61" ht="25" customHeight="1">
      <c r="A49" s="122">
        <v>47</v>
      </c>
      <c r="B49" s="122" t="s">
        <v>601</v>
      </c>
      <c r="C49" s="124" t="s">
        <v>571</v>
      </c>
      <c r="D49" s="124"/>
      <c r="E49" s="124"/>
      <c r="F49" s="124" t="s">
        <v>77</v>
      </c>
      <c r="G49" s="124" t="s">
        <v>358</v>
      </c>
      <c r="H49" s="206">
        <v>6.5</v>
      </c>
      <c r="I49" s="222">
        <v>6.5</v>
      </c>
      <c r="J49" s="222"/>
      <c r="K49" s="139">
        <v>44001</v>
      </c>
      <c r="L49" s="124" t="s">
        <v>77</v>
      </c>
      <c r="M49" s="124" t="s">
        <v>573</v>
      </c>
      <c r="N49" s="122">
        <v>2020</v>
      </c>
      <c r="O49" s="124" t="str">
        <f t="shared" si="2"/>
        <v>2019/2020</v>
      </c>
      <c r="P49" s="132" t="s">
        <v>572</v>
      </c>
      <c r="Q49" s="126">
        <v>44006</v>
      </c>
      <c r="R49" s="126"/>
      <c r="S49" s="127"/>
      <c r="T49" s="122"/>
      <c r="U49" s="122"/>
      <c r="V49" s="122"/>
      <c r="W49" s="122"/>
      <c r="X49" s="122"/>
      <c r="Y49" s="122"/>
      <c r="Z49" s="122"/>
      <c r="AA49" s="132" t="s">
        <v>505</v>
      </c>
      <c r="AB49" s="122"/>
      <c r="AC49" s="122"/>
      <c r="AD49" s="122"/>
      <c r="AE49" s="122"/>
      <c r="AF49" s="122"/>
      <c r="AG49" s="122"/>
      <c r="AH49" s="122"/>
      <c r="AI49" s="122"/>
      <c r="AJ49" s="122"/>
      <c r="AK49" s="122"/>
      <c r="AL49" s="122"/>
      <c r="AM49" s="122"/>
      <c r="AN49" s="122"/>
      <c r="AO49" s="122"/>
      <c r="AP49" s="122"/>
      <c r="AQ49" s="128"/>
      <c r="AR49" s="128"/>
      <c r="AS49" s="128"/>
      <c r="AT49" s="128"/>
      <c r="AU49" s="128"/>
      <c r="AV49" s="128"/>
      <c r="AW49" s="128"/>
      <c r="BB49">
        <f t="shared" si="0"/>
        <v>6</v>
      </c>
      <c r="BC49">
        <f t="shared" si="1"/>
        <v>2020</v>
      </c>
      <c r="BG49" t="s">
        <v>576</v>
      </c>
      <c r="BH49" t="s">
        <v>577</v>
      </c>
      <c r="BI49" t="s">
        <v>578</v>
      </c>
    </row>
    <row r="50" spans="1:61" ht="30" customHeight="1">
      <c r="H50" s="156"/>
      <c r="I50" s="223"/>
      <c r="J50" s="223"/>
      <c r="K50" s="156"/>
      <c r="L50" s="156"/>
    </row>
  </sheetData>
  <autoFilter ref="A1:AP49" xr:uid="{630E7269-95F7-4FEC-B530-EEED0C9F6E1C}"/>
  <pageMargins left="0.70866141732283472" right="0.70866141732283472" top="0.74803149606299213" bottom="0.74803149606299213" header="0.31496062992125984" footer="0.31496062992125984"/>
  <pageSetup orientation="landscape" horizontalDpi="4294967295" verticalDpi="4294967295" r:id="rId1"/>
  <headerFooter>
    <oddFooter>&amp;C&amp;K008004&amp;10&amp;"Calibri"Official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41F58-FC6B-4056-B3BB-48D487D9BE82}">
  <sheetPr codeName="Sheet80">
    <tabColor rgb="FF00B050"/>
  </sheetPr>
  <dimension ref="A1:Q52"/>
  <sheetViews>
    <sheetView view="pageBreakPreview" zoomScale="60" zoomScaleNormal="100" workbookViewId="0">
      <pane xSplit="3" ySplit="1" topLeftCell="D2" activePane="bottomRight" state="frozen"/>
      <selection activeCell="A8" sqref="A8"/>
      <selection pane="topRight" activeCell="A8" sqref="A8"/>
      <selection pane="bottomLeft" activeCell="A8" sqref="A8"/>
      <selection pane="bottomRight" activeCell="H2" sqref="H2:H52"/>
    </sheetView>
  </sheetViews>
  <sheetFormatPr defaultColWidth="8.7265625" defaultRowHeight="30" customHeight="1"/>
  <cols>
    <col min="1" max="2" width="6.1796875" style="361" customWidth="1"/>
    <col min="3" max="3" width="27.81640625" style="361" customWidth="1"/>
    <col min="4" max="4" width="12.54296875" style="361" bestFit="1" customWidth="1"/>
    <col min="5" max="5" width="5.453125" style="361" bestFit="1" customWidth="1"/>
    <col min="6" max="6" width="9.1796875" style="361" bestFit="1" customWidth="1"/>
    <col min="7" max="7" width="18.1796875" style="361" customWidth="1"/>
    <col min="8" max="8" width="11.453125" style="361" customWidth="1"/>
    <col min="9" max="9" width="14.453125" style="168" bestFit="1" customWidth="1"/>
    <col min="10" max="10" width="14.453125" style="168" customWidth="1"/>
    <col min="11" max="11" width="10.81640625" style="361" bestFit="1" customWidth="1"/>
    <col min="12" max="12" width="17.1796875" style="361" customWidth="1"/>
    <col min="13" max="13" width="9" style="361" bestFit="1" customWidth="1"/>
    <col min="14" max="14" width="13.453125" style="361" bestFit="1" customWidth="1"/>
    <col min="15" max="16384" width="8.7265625" style="361"/>
  </cols>
  <sheetData>
    <row r="1" spans="1:14" ht="25" customHeight="1">
      <c r="A1" s="272" t="s">
        <v>314</v>
      </c>
      <c r="B1" s="272" t="s">
        <v>6</v>
      </c>
      <c r="C1" s="273" t="s">
        <v>321</v>
      </c>
      <c r="D1" s="273"/>
      <c r="E1" s="273" t="s">
        <v>469</v>
      </c>
      <c r="F1" s="273" t="s">
        <v>322</v>
      </c>
      <c r="G1" s="273" t="s">
        <v>323</v>
      </c>
      <c r="H1" s="273" t="s">
        <v>324</v>
      </c>
      <c r="I1" s="274" t="s">
        <v>534</v>
      </c>
      <c r="J1" s="274" t="s">
        <v>535</v>
      </c>
      <c r="K1" s="273" t="s">
        <v>574</v>
      </c>
      <c r="L1" s="273" t="s">
        <v>325</v>
      </c>
      <c r="M1" s="273" t="s">
        <v>326</v>
      </c>
      <c r="N1" s="273" t="s">
        <v>327</v>
      </c>
    </row>
    <row r="2" spans="1:14" ht="25" customHeight="1">
      <c r="A2" s="275">
        <v>1</v>
      </c>
      <c r="B2" s="275" t="s">
        <v>102</v>
      </c>
      <c r="C2" s="276" t="s">
        <v>590</v>
      </c>
      <c r="D2" s="361" t="s">
        <v>103</v>
      </c>
      <c r="E2" s="276"/>
      <c r="F2" s="277" t="s">
        <v>77</v>
      </c>
      <c r="G2" s="277" t="s">
        <v>409</v>
      </c>
      <c r="H2" s="285">
        <v>5</v>
      </c>
      <c r="I2" s="279">
        <v>0</v>
      </c>
      <c r="J2" s="279"/>
      <c r="K2" s="278"/>
      <c r="L2" s="277" t="s">
        <v>77</v>
      </c>
      <c r="M2" s="277" t="s">
        <v>359</v>
      </c>
      <c r="N2" s="277">
        <v>1956</v>
      </c>
    </row>
    <row r="3" spans="1:14" ht="25" customHeight="1">
      <c r="A3" s="275">
        <v>2</v>
      </c>
      <c r="B3" s="275" t="s">
        <v>93</v>
      </c>
      <c r="C3" s="277" t="s">
        <v>362</v>
      </c>
      <c r="D3" s="277" t="s">
        <v>547</v>
      </c>
      <c r="E3" s="277"/>
      <c r="F3" s="277" t="s">
        <v>92</v>
      </c>
      <c r="G3" s="277" t="s">
        <v>358</v>
      </c>
      <c r="H3" s="285">
        <v>180</v>
      </c>
      <c r="I3" s="279">
        <v>162</v>
      </c>
      <c r="J3" s="279"/>
      <c r="K3" s="278"/>
      <c r="L3" s="277" t="s">
        <v>92</v>
      </c>
      <c r="M3" s="277" t="s">
        <v>363</v>
      </c>
      <c r="N3" s="277">
        <v>1954</v>
      </c>
    </row>
    <row r="4" spans="1:14" ht="25" customHeight="1">
      <c r="A4" s="275">
        <v>3</v>
      </c>
      <c r="B4" s="275" t="s">
        <v>99</v>
      </c>
      <c r="C4" s="276" t="s">
        <v>588</v>
      </c>
      <c r="D4" s="276" t="s">
        <v>548</v>
      </c>
      <c r="E4" s="276"/>
      <c r="F4" s="277" t="s">
        <v>77</v>
      </c>
      <c r="G4" s="277" t="s">
        <v>358</v>
      </c>
      <c r="H4" s="285">
        <v>9.9</v>
      </c>
      <c r="I4" s="279">
        <v>9.9</v>
      </c>
      <c r="J4" s="279"/>
      <c r="K4" s="278"/>
      <c r="L4" s="277" t="s">
        <v>77</v>
      </c>
      <c r="M4" s="277" t="s">
        <v>359</v>
      </c>
      <c r="N4" s="277">
        <v>2008</v>
      </c>
    </row>
    <row r="5" spans="1:14" ht="25" customHeight="1">
      <c r="A5" s="275">
        <v>4</v>
      </c>
      <c r="B5" s="275" t="s">
        <v>93</v>
      </c>
      <c r="C5" s="277" t="s">
        <v>367</v>
      </c>
      <c r="D5" s="277"/>
      <c r="E5" s="277"/>
      <c r="F5" s="277" t="s">
        <v>92</v>
      </c>
      <c r="G5" s="277" t="s">
        <v>358</v>
      </c>
      <c r="H5" s="285">
        <v>200</v>
      </c>
      <c r="I5" s="279">
        <v>200</v>
      </c>
      <c r="J5" s="279"/>
      <c r="K5" s="278"/>
      <c r="L5" s="277" t="s">
        <v>92</v>
      </c>
      <c r="M5" s="277" t="s">
        <v>368</v>
      </c>
      <c r="N5" s="277">
        <v>2000</v>
      </c>
    </row>
    <row r="6" spans="1:14" ht="25" customHeight="1">
      <c r="A6" s="275">
        <v>5</v>
      </c>
      <c r="B6" s="275" t="s">
        <v>114</v>
      </c>
      <c r="C6" s="277" t="s">
        <v>369</v>
      </c>
      <c r="D6" s="277"/>
      <c r="E6" s="277"/>
      <c r="F6" s="277" t="s">
        <v>110</v>
      </c>
      <c r="G6" s="277" t="s">
        <v>358</v>
      </c>
      <c r="H6" s="285">
        <v>50</v>
      </c>
      <c r="I6" s="279">
        <v>50</v>
      </c>
      <c r="J6" s="279"/>
      <c r="K6" s="278"/>
      <c r="L6" s="277" t="s">
        <v>370</v>
      </c>
      <c r="M6" s="277" t="s">
        <v>371</v>
      </c>
      <c r="N6" s="277">
        <v>2008</v>
      </c>
    </row>
    <row r="7" spans="1:14" ht="25" customHeight="1">
      <c r="A7" s="275">
        <v>6</v>
      </c>
      <c r="B7" s="275" t="s">
        <v>105</v>
      </c>
      <c r="C7" s="276" t="s">
        <v>589</v>
      </c>
      <c r="D7" s="276"/>
      <c r="E7" s="276"/>
      <c r="F7" s="277" t="s">
        <v>77</v>
      </c>
      <c r="G7" s="277" t="s">
        <v>358</v>
      </c>
      <c r="H7" s="285">
        <v>13</v>
      </c>
      <c r="I7" s="279">
        <v>13</v>
      </c>
      <c r="J7" s="279"/>
      <c r="K7" s="278"/>
      <c r="L7" s="277" t="s">
        <v>77</v>
      </c>
      <c r="M7" s="277" t="s">
        <v>359</v>
      </c>
      <c r="N7" s="277">
        <v>2009</v>
      </c>
    </row>
    <row r="8" spans="1:14" ht="25" customHeight="1">
      <c r="A8" s="275">
        <v>7</v>
      </c>
      <c r="B8" s="275" t="s">
        <v>111</v>
      </c>
      <c r="C8" s="277" t="s">
        <v>373</v>
      </c>
      <c r="D8" s="277"/>
      <c r="E8" s="277"/>
      <c r="F8" s="277" t="s">
        <v>110</v>
      </c>
      <c r="G8" s="277" t="s">
        <v>358</v>
      </c>
      <c r="H8" s="285">
        <v>42</v>
      </c>
      <c r="I8" s="280">
        <v>50</v>
      </c>
      <c r="J8" s="280"/>
      <c r="K8" s="278"/>
      <c r="L8" s="277" t="s">
        <v>370</v>
      </c>
      <c r="M8" s="277" t="s">
        <v>374</v>
      </c>
      <c r="N8" s="277">
        <v>2010</v>
      </c>
    </row>
    <row r="9" spans="1:14" ht="25" customHeight="1">
      <c r="A9" s="275">
        <v>7</v>
      </c>
      <c r="B9" s="275" t="s">
        <v>111</v>
      </c>
      <c r="C9" s="277" t="s">
        <v>373</v>
      </c>
      <c r="D9" s="277"/>
      <c r="E9" s="277"/>
      <c r="F9" s="277" t="s">
        <v>286</v>
      </c>
      <c r="G9" s="277" t="s">
        <v>420</v>
      </c>
      <c r="H9" s="285">
        <v>8</v>
      </c>
      <c r="I9" s="280">
        <v>8</v>
      </c>
      <c r="J9" s="280"/>
      <c r="K9" s="278"/>
      <c r="L9" s="277" t="s">
        <v>370</v>
      </c>
      <c r="M9" s="277" t="s">
        <v>605</v>
      </c>
      <c r="N9" s="277">
        <v>2020</v>
      </c>
    </row>
    <row r="10" spans="1:14" ht="25" customHeight="1">
      <c r="A10" s="275">
        <v>8</v>
      </c>
      <c r="B10" s="275" t="s">
        <v>117</v>
      </c>
      <c r="C10" s="276" t="s">
        <v>375</v>
      </c>
      <c r="D10" s="276"/>
      <c r="E10" s="276"/>
      <c r="F10" s="277" t="s">
        <v>77</v>
      </c>
      <c r="G10" s="277" t="s">
        <v>358</v>
      </c>
      <c r="H10" s="285">
        <v>6.4</v>
      </c>
      <c r="I10" s="279">
        <v>6.4</v>
      </c>
      <c r="J10" s="279"/>
      <c r="K10" s="281">
        <v>40620</v>
      </c>
      <c r="L10" s="277" t="s">
        <v>77</v>
      </c>
      <c r="M10" s="277" t="s">
        <v>376</v>
      </c>
      <c r="N10" s="277">
        <v>2011</v>
      </c>
    </row>
    <row r="11" spans="1:14" ht="25" customHeight="1">
      <c r="A11" s="275">
        <v>9</v>
      </c>
      <c r="B11" s="275" t="s">
        <v>107</v>
      </c>
      <c r="C11" s="276" t="s">
        <v>377</v>
      </c>
      <c r="D11" s="276"/>
      <c r="E11" s="276"/>
      <c r="F11" s="277" t="s">
        <v>77</v>
      </c>
      <c r="G11" s="277" t="s">
        <v>358</v>
      </c>
      <c r="H11" s="285">
        <v>18</v>
      </c>
      <c r="I11" s="279">
        <v>18</v>
      </c>
      <c r="J11" s="279"/>
      <c r="K11" s="278"/>
      <c r="L11" s="277" t="s">
        <v>77</v>
      </c>
      <c r="M11" s="277" t="s">
        <v>378</v>
      </c>
      <c r="N11" s="277">
        <v>2011</v>
      </c>
    </row>
    <row r="12" spans="1:14" ht="25" customHeight="1">
      <c r="A12" s="275">
        <v>10</v>
      </c>
      <c r="B12" s="275" t="s">
        <v>96</v>
      </c>
      <c r="C12" s="277" t="s">
        <v>380</v>
      </c>
      <c r="D12" s="277"/>
      <c r="E12" s="277"/>
      <c r="F12" s="277" t="s">
        <v>92</v>
      </c>
      <c r="G12" s="277" t="s">
        <v>358</v>
      </c>
      <c r="H12" s="285">
        <v>250</v>
      </c>
      <c r="I12" s="279">
        <v>250</v>
      </c>
      <c r="J12" s="279"/>
      <c r="K12" s="281">
        <v>41190</v>
      </c>
      <c r="L12" s="277" t="s">
        <v>92</v>
      </c>
      <c r="M12" s="277" t="s">
        <v>363</v>
      </c>
      <c r="N12" s="277">
        <v>2012</v>
      </c>
    </row>
    <row r="13" spans="1:14" ht="25" customHeight="1">
      <c r="A13" s="275">
        <v>11</v>
      </c>
      <c r="B13" s="275" t="s">
        <v>125</v>
      </c>
      <c r="C13" s="276" t="s">
        <v>391</v>
      </c>
      <c r="D13" s="276"/>
      <c r="E13" s="276"/>
      <c r="F13" s="277" t="s">
        <v>77</v>
      </c>
      <c r="G13" s="277" t="s">
        <v>358</v>
      </c>
      <c r="H13" s="285">
        <v>9</v>
      </c>
      <c r="I13" s="279">
        <v>9</v>
      </c>
      <c r="J13" s="279"/>
      <c r="K13" s="282"/>
      <c r="L13" s="277" t="s">
        <v>77</v>
      </c>
      <c r="M13" s="277" t="s">
        <v>392</v>
      </c>
      <c r="N13" s="277">
        <v>2012</v>
      </c>
    </row>
    <row r="14" spans="1:14" ht="25" customHeight="1">
      <c r="A14" s="275">
        <v>12</v>
      </c>
      <c r="B14" s="275" t="s">
        <v>130</v>
      </c>
      <c r="C14" s="277" t="s">
        <v>394</v>
      </c>
      <c r="D14" s="277"/>
      <c r="E14" s="277"/>
      <c r="F14" s="277" t="s">
        <v>395</v>
      </c>
      <c r="G14" s="277" t="s">
        <v>358</v>
      </c>
      <c r="H14" s="285">
        <v>10</v>
      </c>
      <c r="I14" s="279">
        <v>3</v>
      </c>
      <c r="J14" s="279"/>
      <c r="K14" s="278"/>
      <c r="L14" s="277" t="s">
        <v>129</v>
      </c>
      <c r="M14" s="277" t="s">
        <v>396</v>
      </c>
      <c r="N14" s="277">
        <v>2016</v>
      </c>
    </row>
    <row r="15" spans="1:14" ht="25" customHeight="1">
      <c r="A15" s="275">
        <v>13</v>
      </c>
      <c r="B15" s="275" t="s">
        <v>136</v>
      </c>
      <c r="C15" s="276" t="s">
        <v>397</v>
      </c>
      <c r="D15" s="276"/>
      <c r="E15" s="276"/>
      <c r="F15" s="277" t="s">
        <v>77</v>
      </c>
      <c r="G15" s="277" t="s">
        <v>358</v>
      </c>
      <c r="H15" s="285">
        <v>5</v>
      </c>
      <c r="I15" s="279">
        <v>5</v>
      </c>
      <c r="J15" s="279"/>
      <c r="K15" s="278"/>
      <c r="L15" s="277" t="s">
        <v>77</v>
      </c>
      <c r="M15" s="277" t="s">
        <v>398</v>
      </c>
      <c r="N15" s="277">
        <v>2017</v>
      </c>
    </row>
    <row r="16" spans="1:14" ht="25" customHeight="1">
      <c r="A16" s="275">
        <v>14</v>
      </c>
      <c r="B16" s="275" t="s">
        <v>133</v>
      </c>
      <c r="C16" s="276" t="s">
        <v>400</v>
      </c>
      <c r="D16" s="276"/>
      <c r="E16" s="276"/>
      <c r="F16" s="277" t="s">
        <v>77</v>
      </c>
      <c r="G16" s="277" t="s">
        <v>358</v>
      </c>
      <c r="H16" s="285">
        <v>6.5</v>
      </c>
      <c r="I16" s="279">
        <v>6.5</v>
      </c>
      <c r="J16" s="279"/>
      <c r="K16" s="278"/>
      <c r="L16" s="277" t="s">
        <v>77</v>
      </c>
      <c r="M16" s="277" t="s">
        <v>401</v>
      </c>
      <c r="N16" s="277">
        <v>2017</v>
      </c>
    </row>
    <row r="17" spans="1:14" ht="25" customHeight="1">
      <c r="A17" s="275">
        <v>15</v>
      </c>
      <c r="B17" s="275" t="s">
        <v>138</v>
      </c>
      <c r="C17" s="277" t="s">
        <v>140</v>
      </c>
      <c r="D17" s="277"/>
      <c r="E17" s="277"/>
      <c r="F17" s="277" t="s">
        <v>395</v>
      </c>
      <c r="G17" s="277" t="s">
        <v>358</v>
      </c>
      <c r="H17" s="285">
        <v>10</v>
      </c>
      <c r="I17" s="279">
        <v>3</v>
      </c>
      <c r="J17" s="279"/>
      <c r="K17" s="278"/>
      <c r="L17" s="277" t="s">
        <v>129</v>
      </c>
      <c r="M17" s="277" t="s">
        <v>374</v>
      </c>
      <c r="N17" s="277">
        <v>2017</v>
      </c>
    </row>
    <row r="18" spans="1:14" ht="25" customHeight="1">
      <c r="A18" s="275">
        <v>16</v>
      </c>
      <c r="B18" s="275" t="s">
        <v>494</v>
      </c>
      <c r="C18" s="276" t="s">
        <v>404</v>
      </c>
      <c r="D18" s="276"/>
      <c r="E18" s="276"/>
      <c r="F18" s="277" t="s">
        <v>77</v>
      </c>
      <c r="G18" s="277" t="s">
        <v>358</v>
      </c>
      <c r="H18" s="285">
        <v>5.54</v>
      </c>
      <c r="I18" s="279">
        <v>5.5</v>
      </c>
      <c r="J18" s="279"/>
      <c r="K18" s="278"/>
      <c r="L18" s="277" t="s">
        <v>77</v>
      </c>
      <c r="M18" s="277" t="s">
        <v>359</v>
      </c>
      <c r="N18" s="277">
        <v>2017</v>
      </c>
    </row>
    <row r="19" spans="1:14" ht="25" customHeight="1">
      <c r="A19" s="275">
        <v>17</v>
      </c>
      <c r="B19" s="275" t="s">
        <v>153</v>
      </c>
      <c r="C19" s="276" t="s">
        <v>406</v>
      </c>
      <c r="D19" s="276"/>
      <c r="E19" s="276"/>
      <c r="F19" s="277" t="s">
        <v>77</v>
      </c>
      <c r="G19" s="277" t="s">
        <v>358</v>
      </c>
      <c r="H19" s="285">
        <v>9.1999999999999993</v>
      </c>
      <c r="I19" s="279">
        <v>0</v>
      </c>
      <c r="J19" s="279"/>
      <c r="K19" s="281">
        <v>43220</v>
      </c>
      <c r="L19" s="277" t="s">
        <v>77</v>
      </c>
      <c r="M19" s="277" t="s">
        <v>359</v>
      </c>
      <c r="N19" s="277">
        <v>2018</v>
      </c>
    </row>
    <row r="20" spans="1:14" s="166" customFormat="1" ht="25" customHeight="1">
      <c r="A20" s="283">
        <v>18</v>
      </c>
      <c r="B20" s="283" t="s">
        <v>120</v>
      </c>
      <c r="C20" s="276" t="s">
        <v>408</v>
      </c>
      <c r="D20" s="276"/>
      <c r="E20" s="276"/>
      <c r="F20" s="276" t="s">
        <v>119</v>
      </c>
      <c r="G20" s="276" t="s">
        <v>409</v>
      </c>
      <c r="H20" s="383">
        <v>51.1</v>
      </c>
      <c r="I20" s="280">
        <v>35</v>
      </c>
      <c r="J20" s="280"/>
      <c r="K20" s="284"/>
      <c r="L20" s="276" t="s">
        <v>410</v>
      </c>
      <c r="M20" s="276" t="s">
        <v>368</v>
      </c>
      <c r="N20" s="276">
        <v>2014</v>
      </c>
    </row>
    <row r="21" spans="1:14" ht="25" customHeight="1">
      <c r="A21" s="275">
        <v>19</v>
      </c>
      <c r="B21" s="275" t="s">
        <v>123</v>
      </c>
      <c r="C21" s="277" t="s">
        <v>411</v>
      </c>
      <c r="D21" s="277"/>
      <c r="E21" s="277"/>
      <c r="F21" s="277" t="s">
        <v>119</v>
      </c>
      <c r="G21" s="277" t="s">
        <v>409</v>
      </c>
      <c r="H21" s="285">
        <v>14.5</v>
      </c>
      <c r="I21" s="279">
        <v>2</v>
      </c>
      <c r="J21" s="279"/>
      <c r="K21" s="278"/>
      <c r="L21" s="277" t="s">
        <v>410</v>
      </c>
      <c r="M21" s="277" t="s">
        <v>412</v>
      </c>
      <c r="N21" s="277">
        <v>2010</v>
      </c>
    </row>
    <row r="22" spans="1:14" ht="25" customHeight="1">
      <c r="A22" s="275">
        <v>20</v>
      </c>
      <c r="B22" s="275" t="s">
        <v>127</v>
      </c>
      <c r="C22" s="277" t="s">
        <v>413</v>
      </c>
      <c r="D22" s="277"/>
      <c r="E22" s="277"/>
      <c r="F22" s="277" t="s">
        <v>119</v>
      </c>
      <c r="G22" s="277" t="s">
        <v>409</v>
      </c>
      <c r="H22" s="285">
        <v>11.9</v>
      </c>
      <c r="I22" s="279">
        <v>5</v>
      </c>
      <c r="J22" s="279"/>
      <c r="K22" s="278"/>
      <c r="L22" s="277" t="s">
        <v>410</v>
      </c>
      <c r="M22" s="277" t="s">
        <v>414</v>
      </c>
      <c r="N22" s="277">
        <v>2015</v>
      </c>
    </row>
    <row r="23" spans="1:14" ht="25" customHeight="1">
      <c r="A23" s="275">
        <v>21</v>
      </c>
      <c r="B23" s="275" t="s">
        <v>591</v>
      </c>
      <c r="C23" s="277" t="s">
        <v>415</v>
      </c>
      <c r="D23" s="277"/>
      <c r="E23" s="277"/>
      <c r="F23" s="277" t="s">
        <v>119</v>
      </c>
      <c r="G23" s="277" t="s">
        <v>416</v>
      </c>
      <c r="H23" s="285">
        <v>0</v>
      </c>
      <c r="I23" s="279">
        <v>0</v>
      </c>
      <c r="J23" s="279"/>
      <c r="K23" s="278"/>
      <c r="L23" s="277" t="s">
        <v>410</v>
      </c>
      <c r="M23" s="277" t="s">
        <v>363</v>
      </c>
      <c r="N23" s="277">
        <v>1998</v>
      </c>
    </row>
    <row r="24" spans="1:14" ht="25" customHeight="1">
      <c r="A24" s="275">
        <v>22</v>
      </c>
      <c r="B24" s="275" t="s">
        <v>592</v>
      </c>
      <c r="C24" s="277" t="s">
        <v>417</v>
      </c>
      <c r="D24" s="277"/>
      <c r="E24" s="277"/>
      <c r="F24" s="277" t="s">
        <v>119</v>
      </c>
      <c r="G24" s="277" t="s">
        <v>416</v>
      </c>
      <c r="H24" s="285">
        <v>9.1999999999999993</v>
      </c>
      <c r="I24" s="279">
        <v>0</v>
      </c>
      <c r="J24" s="279"/>
      <c r="K24" s="278"/>
      <c r="L24" s="277" t="s">
        <v>410</v>
      </c>
      <c r="M24" s="277" t="s">
        <v>418</v>
      </c>
      <c r="N24" s="277">
        <v>2015</v>
      </c>
    </row>
    <row r="25" spans="1:14" ht="25" customHeight="1">
      <c r="A25" s="275">
        <v>23</v>
      </c>
      <c r="B25" s="275" t="s">
        <v>593</v>
      </c>
      <c r="C25" s="277" t="s">
        <v>419</v>
      </c>
      <c r="D25" s="277"/>
      <c r="E25" s="277"/>
      <c r="F25" s="277" t="s">
        <v>286</v>
      </c>
      <c r="G25" s="277" t="s">
        <v>420</v>
      </c>
      <c r="H25" s="285">
        <v>3.5</v>
      </c>
      <c r="I25" s="279">
        <v>3.5</v>
      </c>
      <c r="J25" s="279"/>
      <c r="K25" s="278"/>
      <c r="L25" s="277" t="s">
        <v>77</v>
      </c>
      <c r="M25" s="277" t="s">
        <v>421</v>
      </c>
      <c r="N25" s="277">
        <v>2012</v>
      </c>
    </row>
    <row r="26" spans="1:14" ht="25" customHeight="1">
      <c r="A26" s="275">
        <v>25</v>
      </c>
      <c r="B26" s="275" t="s">
        <v>587</v>
      </c>
      <c r="C26" s="277" t="s">
        <v>269</v>
      </c>
      <c r="D26" s="277"/>
      <c r="E26" s="277"/>
      <c r="F26" s="277" t="s">
        <v>286</v>
      </c>
      <c r="G26" s="277" t="s">
        <v>420</v>
      </c>
      <c r="H26" s="285">
        <v>1</v>
      </c>
      <c r="I26" s="279">
        <v>1</v>
      </c>
      <c r="J26" s="279"/>
      <c r="K26" s="278"/>
      <c r="L26" s="277" t="s">
        <v>423</v>
      </c>
      <c r="M26" s="277" t="s">
        <v>424</v>
      </c>
      <c r="N26" s="277">
        <v>2015</v>
      </c>
    </row>
    <row r="27" spans="1:14" ht="25" customHeight="1">
      <c r="A27" s="275">
        <v>26</v>
      </c>
      <c r="B27" s="275" t="s">
        <v>587</v>
      </c>
      <c r="C27" s="277" t="s">
        <v>269</v>
      </c>
      <c r="D27" s="277"/>
      <c r="E27" s="277"/>
      <c r="F27" s="277" t="s">
        <v>286</v>
      </c>
      <c r="G27" s="277" t="s">
        <v>420</v>
      </c>
      <c r="H27" s="285">
        <v>0.6</v>
      </c>
      <c r="I27" s="279">
        <v>0.2</v>
      </c>
      <c r="J27" s="279"/>
      <c r="K27" s="278"/>
      <c r="L27" s="277" t="s">
        <v>129</v>
      </c>
      <c r="M27" s="277" t="s">
        <v>424</v>
      </c>
      <c r="N27" s="277">
        <v>2015</v>
      </c>
    </row>
    <row r="28" spans="1:14" ht="25" customHeight="1">
      <c r="A28" s="275">
        <v>27</v>
      </c>
      <c r="B28" s="275" t="s">
        <v>155</v>
      </c>
      <c r="C28" s="276" t="s">
        <v>81</v>
      </c>
      <c r="D28" s="276"/>
      <c r="E28" s="276"/>
      <c r="F28" s="277" t="s">
        <v>77</v>
      </c>
      <c r="G28" s="277" t="s">
        <v>358</v>
      </c>
      <c r="H28" s="285">
        <v>5.4</v>
      </c>
      <c r="I28" s="280">
        <v>5.4</v>
      </c>
      <c r="J28" s="280"/>
      <c r="K28" s="281">
        <v>43197</v>
      </c>
      <c r="L28" s="277" t="s">
        <v>77</v>
      </c>
      <c r="M28" s="277" t="s">
        <v>359</v>
      </c>
      <c r="N28" s="277">
        <v>2018</v>
      </c>
    </row>
    <row r="29" spans="1:14" ht="25" customHeight="1">
      <c r="A29" s="275">
        <v>28</v>
      </c>
      <c r="B29" s="275" t="s">
        <v>157</v>
      </c>
      <c r="C29" s="276" t="s">
        <v>426</v>
      </c>
      <c r="D29" s="276"/>
      <c r="E29" s="276"/>
      <c r="F29" s="277" t="s">
        <v>77</v>
      </c>
      <c r="G29" s="277" t="s">
        <v>358</v>
      </c>
      <c r="H29" s="285">
        <v>9.6</v>
      </c>
      <c r="I29" s="279">
        <v>9.6</v>
      </c>
      <c r="J29" s="279"/>
      <c r="K29" s="281">
        <v>43384</v>
      </c>
      <c r="L29" s="277" t="s">
        <v>77</v>
      </c>
      <c r="M29" s="277" t="s">
        <v>392</v>
      </c>
      <c r="N29" s="277">
        <v>2018</v>
      </c>
    </row>
    <row r="30" spans="1:14" ht="25" customHeight="1">
      <c r="A30" s="275">
        <v>29</v>
      </c>
      <c r="B30" s="275" t="s">
        <v>594</v>
      </c>
      <c r="C30" s="277" t="s">
        <v>427</v>
      </c>
      <c r="D30" s="277"/>
      <c r="E30" s="277"/>
      <c r="F30" s="277" t="s">
        <v>286</v>
      </c>
      <c r="G30" s="277" t="s">
        <v>420</v>
      </c>
      <c r="H30" s="285">
        <v>0.36</v>
      </c>
      <c r="I30" s="286">
        <v>0.36</v>
      </c>
      <c r="J30" s="279"/>
      <c r="K30" s="278"/>
      <c r="L30" s="277" t="s">
        <v>77</v>
      </c>
      <c r="M30" s="277" t="s">
        <v>428</v>
      </c>
      <c r="N30" s="277">
        <v>2009</v>
      </c>
    </row>
    <row r="31" spans="1:14" ht="25" customHeight="1">
      <c r="A31" s="275">
        <v>30</v>
      </c>
      <c r="B31" s="275" t="s">
        <v>594</v>
      </c>
      <c r="C31" s="277" t="s">
        <v>427</v>
      </c>
      <c r="D31" s="277"/>
      <c r="E31" s="277"/>
      <c r="F31" s="277" t="s">
        <v>286</v>
      </c>
      <c r="G31" s="277" t="s">
        <v>420</v>
      </c>
      <c r="H31" s="285">
        <v>0.08</v>
      </c>
      <c r="I31" s="286">
        <v>0.08</v>
      </c>
      <c r="J31" s="279"/>
      <c r="K31" s="278"/>
      <c r="L31" s="277" t="s">
        <v>423</v>
      </c>
      <c r="M31" s="277" t="s">
        <v>428</v>
      </c>
      <c r="N31" s="277">
        <v>2009</v>
      </c>
    </row>
    <row r="32" spans="1:14" ht="25" customHeight="1">
      <c r="A32" s="275">
        <v>31</v>
      </c>
      <c r="B32" s="275" t="s">
        <v>595</v>
      </c>
      <c r="C32" s="277" t="s">
        <v>429</v>
      </c>
      <c r="D32" s="277"/>
      <c r="E32" s="277"/>
      <c r="F32" s="277" t="s">
        <v>286</v>
      </c>
      <c r="G32" s="277" t="s">
        <v>420</v>
      </c>
      <c r="H32" s="285">
        <v>0.23</v>
      </c>
      <c r="I32" s="279">
        <v>0.2</v>
      </c>
      <c r="J32" s="279"/>
      <c r="K32" s="278"/>
      <c r="L32" s="277" t="s">
        <v>129</v>
      </c>
      <c r="M32" s="277" t="s">
        <v>424</v>
      </c>
      <c r="N32" s="277">
        <v>2016</v>
      </c>
    </row>
    <row r="33" spans="1:16" ht="25" customHeight="1">
      <c r="A33" s="275">
        <v>32</v>
      </c>
      <c r="B33" s="275" t="s">
        <v>596</v>
      </c>
      <c r="C33" s="277" t="s">
        <v>430</v>
      </c>
      <c r="D33" s="277"/>
      <c r="E33" s="277"/>
      <c r="F33" s="277" t="s">
        <v>286</v>
      </c>
      <c r="G33" s="277" t="s">
        <v>420</v>
      </c>
      <c r="H33" s="285">
        <v>6.4000000000000001E-2</v>
      </c>
      <c r="I33" s="279">
        <v>0.1</v>
      </c>
      <c r="J33" s="279"/>
      <c r="K33" s="278"/>
      <c r="L33" s="277" t="s">
        <v>77</v>
      </c>
      <c r="M33" s="277" t="s">
        <v>376</v>
      </c>
      <c r="N33" s="277">
        <v>2014</v>
      </c>
    </row>
    <row r="34" spans="1:16" ht="25" customHeight="1">
      <c r="A34" s="275">
        <v>33</v>
      </c>
      <c r="B34" s="275" t="s">
        <v>643</v>
      </c>
      <c r="C34" s="277" t="s">
        <v>431</v>
      </c>
      <c r="D34" s="277"/>
      <c r="E34" s="277"/>
      <c r="F34" s="277" t="s">
        <v>286</v>
      </c>
      <c r="G34" s="277" t="s">
        <v>420</v>
      </c>
      <c r="H34" s="383">
        <v>3.2000000000000001E-2</v>
      </c>
      <c r="I34" s="287">
        <v>3.2000000000000001E-2</v>
      </c>
      <c r="J34" s="279"/>
      <c r="K34" s="278"/>
      <c r="L34" s="277" t="s">
        <v>432</v>
      </c>
      <c r="M34" s="277" t="s">
        <v>433</v>
      </c>
      <c r="N34" s="277">
        <v>2014</v>
      </c>
    </row>
    <row r="35" spans="1:16" ht="25" customHeight="1">
      <c r="A35" s="275">
        <v>34</v>
      </c>
      <c r="B35" s="275" t="s">
        <v>644</v>
      </c>
      <c r="C35" s="277" t="s">
        <v>434</v>
      </c>
      <c r="D35" s="277"/>
      <c r="E35" s="277"/>
      <c r="F35" s="277" t="s">
        <v>286</v>
      </c>
      <c r="G35" s="277" t="s">
        <v>420</v>
      </c>
      <c r="H35" s="383">
        <v>1.0999999999999999E-2</v>
      </c>
      <c r="I35" s="287">
        <v>1.0999999999999999E-2</v>
      </c>
      <c r="J35" s="279"/>
      <c r="K35" s="278"/>
      <c r="L35" s="277" t="s">
        <v>432</v>
      </c>
      <c r="M35" s="277" t="s">
        <v>435</v>
      </c>
      <c r="N35" s="277">
        <v>2014</v>
      </c>
    </row>
    <row r="36" spans="1:16" ht="25" customHeight="1">
      <c r="A36" s="275">
        <v>35</v>
      </c>
      <c r="B36" s="275" t="s">
        <v>163</v>
      </c>
      <c r="C36" s="276" t="s">
        <v>436</v>
      </c>
      <c r="D36" s="276"/>
      <c r="E36" s="276"/>
      <c r="F36" s="277" t="s">
        <v>77</v>
      </c>
      <c r="G36" s="277" t="s">
        <v>437</v>
      </c>
      <c r="H36" s="285">
        <v>2.7</v>
      </c>
      <c r="I36" s="279">
        <v>2.7</v>
      </c>
      <c r="J36" s="279"/>
      <c r="K36" s="281">
        <v>43389</v>
      </c>
      <c r="L36" s="277" t="s">
        <v>77</v>
      </c>
      <c r="M36" s="277" t="s">
        <v>438</v>
      </c>
      <c r="N36" s="277">
        <v>2018</v>
      </c>
    </row>
    <row r="37" spans="1:16" ht="25" customHeight="1">
      <c r="A37" s="275">
        <v>37</v>
      </c>
      <c r="B37" s="275" t="s">
        <v>164</v>
      </c>
      <c r="C37" s="276" t="s">
        <v>443</v>
      </c>
      <c r="D37" s="276"/>
      <c r="E37" s="276"/>
      <c r="F37" s="277" t="s">
        <v>77</v>
      </c>
      <c r="G37" s="277" t="s">
        <v>358</v>
      </c>
      <c r="H37" s="285">
        <v>4.8</v>
      </c>
      <c r="I37" s="279">
        <v>4.8</v>
      </c>
      <c r="J37" s="279"/>
      <c r="K37" s="281">
        <v>43404</v>
      </c>
      <c r="L37" s="277" t="s">
        <v>77</v>
      </c>
      <c r="M37" s="277" t="s">
        <v>392</v>
      </c>
      <c r="N37" s="277">
        <v>2018</v>
      </c>
    </row>
    <row r="38" spans="1:16" ht="25" customHeight="1">
      <c r="A38" s="275">
        <v>38</v>
      </c>
      <c r="B38" s="275" t="s">
        <v>162</v>
      </c>
      <c r="C38" s="277" t="s">
        <v>445</v>
      </c>
      <c r="D38" s="277"/>
      <c r="E38" s="277"/>
      <c r="F38" s="277" t="s">
        <v>395</v>
      </c>
      <c r="G38" s="277" t="s">
        <v>358</v>
      </c>
      <c r="H38" s="285">
        <v>20</v>
      </c>
      <c r="I38" s="279">
        <v>6</v>
      </c>
      <c r="J38" s="279"/>
      <c r="K38" s="281">
        <v>43454</v>
      </c>
      <c r="L38" s="277" t="s">
        <v>129</v>
      </c>
      <c r="M38" s="277" t="s">
        <v>446</v>
      </c>
      <c r="N38" s="277">
        <v>2018</v>
      </c>
    </row>
    <row r="39" spans="1:16" ht="25" customHeight="1">
      <c r="A39" s="275">
        <v>39</v>
      </c>
      <c r="B39" s="275" t="s">
        <v>160</v>
      </c>
      <c r="C39" s="277" t="s">
        <v>447</v>
      </c>
      <c r="D39" s="277"/>
      <c r="E39" s="277"/>
      <c r="F39" s="277" t="s">
        <v>92</v>
      </c>
      <c r="G39" s="277" t="s">
        <v>358</v>
      </c>
      <c r="H39" s="285">
        <v>183</v>
      </c>
      <c r="I39" s="286">
        <v>183</v>
      </c>
      <c r="J39" s="286"/>
      <c r="K39" s="281">
        <v>43545</v>
      </c>
      <c r="L39" s="277" t="s">
        <v>92</v>
      </c>
      <c r="M39" s="277" t="s">
        <v>371</v>
      </c>
      <c r="N39" s="277">
        <v>2019</v>
      </c>
    </row>
    <row r="40" spans="1:16" ht="25" customHeight="1">
      <c r="A40" s="275">
        <v>40</v>
      </c>
      <c r="B40" s="275" t="s">
        <v>165</v>
      </c>
      <c r="C40" s="277" t="s">
        <v>449</v>
      </c>
      <c r="D40" s="277"/>
      <c r="E40" s="277"/>
      <c r="F40" s="277" t="s">
        <v>395</v>
      </c>
      <c r="G40" s="277" t="s">
        <v>358</v>
      </c>
      <c r="H40" s="285">
        <v>10</v>
      </c>
      <c r="I40" s="286">
        <v>3</v>
      </c>
      <c r="J40" s="286"/>
      <c r="K40" s="281">
        <v>43520</v>
      </c>
      <c r="L40" s="277" t="s">
        <v>129</v>
      </c>
      <c r="M40" s="277" t="s">
        <v>418</v>
      </c>
      <c r="N40" s="277">
        <v>2019</v>
      </c>
    </row>
    <row r="41" spans="1:16" ht="25" customHeight="1">
      <c r="A41" s="275">
        <v>41</v>
      </c>
      <c r="B41" s="275" t="s">
        <v>166</v>
      </c>
      <c r="C41" s="277" t="s">
        <v>450</v>
      </c>
      <c r="D41" s="277"/>
      <c r="E41" s="277"/>
      <c r="F41" s="277" t="s">
        <v>77</v>
      </c>
      <c r="G41" s="277" t="s">
        <v>358</v>
      </c>
      <c r="H41" s="285">
        <v>5.25</v>
      </c>
      <c r="I41" s="286">
        <v>5.25</v>
      </c>
      <c r="J41" s="286"/>
      <c r="K41" s="281">
        <v>43524</v>
      </c>
      <c r="L41" s="277" t="s">
        <v>77</v>
      </c>
      <c r="M41" s="277" t="s">
        <v>451</v>
      </c>
      <c r="N41" s="277">
        <v>2019</v>
      </c>
    </row>
    <row r="42" spans="1:16" ht="25" customHeight="1">
      <c r="A42" s="275">
        <v>42</v>
      </c>
      <c r="B42" s="275" t="s">
        <v>492</v>
      </c>
      <c r="C42" s="277" t="s">
        <v>455</v>
      </c>
      <c r="D42" s="277"/>
      <c r="E42" s="277"/>
      <c r="F42" s="277" t="s">
        <v>77</v>
      </c>
      <c r="G42" s="277" t="s">
        <v>358</v>
      </c>
      <c r="H42" s="285">
        <v>16.5</v>
      </c>
      <c r="I42" s="286">
        <v>16.5</v>
      </c>
      <c r="J42" s="286"/>
      <c r="K42" s="281">
        <v>43650</v>
      </c>
      <c r="L42" s="277" t="s">
        <v>77</v>
      </c>
      <c r="M42" s="277" t="s">
        <v>398</v>
      </c>
      <c r="N42" s="277">
        <v>2019</v>
      </c>
    </row>
    <row r="43" spans="1:16" ht="25" customHeight="1">
      <c r="A43" s="275">
        <v>43</v>
      </c>
      <c r="B43" s="275" t="s">
        <v>490</v>
      </c>
      <c r="C43" s="277" t="s">
        <v>457</v>
      </c>
      <c r="D43" s="277"/>
      <c r="E43" s="277"/>
      <c r="F43" s="277" t="s">
        <v>77</v>
      </c>
      <c r="G43" s="277" t="s">
        <v>358</v>
      </c>
      <c r="H43" s="285">
        <v>7.6</v>
      </c>
      <c r="I43" s="286">
        <v>7.6</v>
      </c>
      <c r="J43" s="286"/>
      <c r="K43" s="281">
        <v>43669</v>
      </c>
      <c r="L43" s="277" t="s">
        <v>77</v>
      </c>
      <c r="M43" s="277" t="s">
        <v>458</v>
      </c>
      <c r="N43" s="277">
        <v>2019</v>
      </c>
    </row>
    <row r="44" spans="1:16" ht="25" customHeight="1">
      <c r="A44" s="275">
        <v>44</v>
      </c>
      <c r="B44" s="275" t="s">
        <v>497</v>
      </c>
      <c r="C44" s="277" t="s">
        <v>461</v>
      </c>
      <c r="D44" s="277"/>
      <c r="E44" s="277"/>
      <c r="F44" s="277" t="s">
        <v>462</v>
      </c>
      <c r="G44" s="277" t="s">
        <v>358</v>
      </c>
      <c r="H44" s="285">
        <v>5.9</v>
      </c>
      <c r="I44" s="286">
        <v>5.9</v>
      </c>
      <c r="J44" s="286"/>
      <c r="K44" s="281">
        <v>43739</v>
      </c>
      <c r="L44" s="277" t="s">
        <v>77</v>
      </c>
      <c r="M44" s="277" t="s">
        <v>451</v>
      </c>
      <c r="N44" s="277">
        <v>2019</v>
      </c>
    </row>
    <row r="45" spans="1:16" ht="25" customHeight="1">
      <c r="A45" s="275">
        <v>45</v>
      </c>
      <c r="B45" s="275" t="s">
        <v>512</v>
      </c>
      <c r="C45" s="277" t="s">
        <v>511</v>
      </c>
      <c r="D45" s="277"/>
      <c r="E45" s="277"/>
      <c r="F45" s="277" t="s">
        <v>92</v>
      </c>
      <c r="G45" s="277" t="s">
        <v>358</v>
      </c>
      <c r="H45" s="285">
        <v>41</v>
      </c>
      <c r="I45" s="286">
        <v>41</v>
      </c>
      <c r="J45" s="286"/>
      <c r="K45" s="281">
        <v>43739</v>
      </c>
      <c r="L45" s="277" t="s">
        <v>92</v>
      </c>
      <c r="M45" s="277" t="s">
        <v>636</v>
      </c>
      <c r="N45" s="275">
        <v>2019</v>
      </c>
    </row>
    <row r="46" spans="1:16" ht="25" customHeight="1">
      <c r="A46" s="275">
        <v>46</v>
      </c>
      <c r="B46" s="275" t="s">
        <v>600</v>
      </c>
      <c r="C46" s="277" t="s">
        <v>606</v>
      </c>
      <c r="D46" s="277"/>
      <c r="E46" s="277"/>
      <c r="F46" s="277" t="s">
        <v>395</v>
      </c>
      <c r="G46" s="277" t="s">
        <v>358</v>
      </c>
      <c r="H46" s="285">
        <v>10</v>
      </c>
      <c r="I46" s="286">
        <v>10</v>
      </c>
      <c r="J46" s="286"/>
      <c r="K46" s="281">
        <v>44061</v>
      </c>
      <c r="L46" s="277" t="s">
        <v>129</v>
      </c>
      <c r="M46" s="277" t="s">
        <v>374</v>
      </c>
      <c r="N46" s="275">
        <v>2020</v>
      </c>
    </row>
    <row r="47" spans="1:16" ht="25" customHeight="1">
      <c r="A47" s="275">
        <v>47</v>
      </c>
      <c r="B47" s="275" t="s">
        <v>601</v>
      </c>
      <c r="C47" s="277" t="s">
        <v>571</v>
      </c>
      <c r="D47" s="277"/>
      <c r="E47" s="277"/>
      <c r="F47" s="277" t="s">
        <v>77</v>
      </c>
      <c r="G47" s="277" t="s">
        <v>358</v>
      </c>
      <c r="H47" s="285">
        <v>6.5</v>
      </c>
      <c r="I47" s="286">
        <v>6.5</v>
      </c>
      <c r="J47" s="286"/>
      <c r="K47" s="281">
        <v>44001</v>
      </c>
      <c r="L47" s="277" t="s">
        <v>77</v>
      </c>
      <c r="M47" s="277" t="s">
        <v>573</v>
      </c>
      <c r="N47" s="275">
        <v>2020</v>
      </c>
      <c r="O47" s="361" t="s">
        <v>577</v>
      </c>
      <c r="P47" s="361" t="s">
        <v>578</v>
      </c>
    </row>
    <row r="48" spans="1:16" ht="25" customHeight="1">
      <c r="A48" s="122">
        <v>48</v>
      </c>
      <c r="B48" s="122" t="s">
        <v>631</v>
      </c>
      <c r="C48" s="124" t="s">
        <v>632</v>
      </c>
      <c r="D48" s="124"/>
      <c r="E48" s="124"/>
      <c r="F48" s="124" t="s">
        <v>77</v>
      </c>
      <c r="G48" s="124" t="s">
        <v>358</v>
      </c>
      <c r="H48" s="206">
        <v>6</v>
      </c>
      <c r="I48" s="222">
        <v>6</v>
      </c>
      <c r="J48" s="222"/>
      <c r="K48" s="139">
        <v>44253</v>
      </c>
      <c r="L48" s="124" t="s">
        <v>77</v>
      </c>
      <c r="M48" s="124" t="s">
        <v>359</v>
      </c>
      <c r="N48" s="122">
        <v>2021</v>
      </c>
    </row>
    <row r="49" spans="1:17" ht="25" customHeight="1">
      <c r="A49" s="122">
        <v>49</v>
      </c>
      <c r="B49" s="122" t="s">
        <v>642</v>
      </c>
      <c r="C49" s="124" t="s">
        <v>633</v>
      </c>
      <c r="D49" s="124"/>
      <c r="E49" s="124"/>
      <c r="F49" s="124" t="s">
        <v>286</v>
      </c>
      <c r="G49" s="124" t="s">
        <v>420</v>
      </c>
      <c r="H49" s="206">
        <v>0.1</v>
      </c>
      <c r="I49" s="222">
        <v>0.1</v>
      </c>
      <c r="J49" s="222"/>
      <c r="K49" s="378">
        <v>43983</v>
      </c>
      <c r="L49" s="380" t="s">
        <v>129</v>
      </c>
      <c r="M49" s="380" t="s">
        <v>650</v>
      </c>
      <c r="N49" s="379">
        <v>2020</v>
      </c>
      <c r="O49" s="380" t="str">
        <f>CONCATENATE(YEAR(DATE(YEAR(K49)+(MONTH(K49)&gt;6),6,30))-1,"/",YEAR(DATE(YEAR(K49)+(MONTH(K49)&gt;6),6,30)))</f>
        <v>2019/2020</v>
      </c>
      <c r="P49" s="381" t="s">
        <v>649</v>
      </c>
      <c r="Q49" s="382"/>
    </row>
    <row r="50" spans="1:17" ht="25" customHeight="1">
      <c r="A50" s="122">
        <v>50</v>
      </c>
      <c r="B50" s="122" t="s">
        <v>641</v>
      </c>
      <c r="C50" s="124" t="s">
        <v>634</v>
      </c>
      <c r="D50" s="124"/>
      <c r="E50" s="124"/>
      <c r="F50" s="124" t="s">
        <v>92</v>
      </c>
      <c r="G50" s="124" t="s">
        <v>358</v>
      </c>
      <c r="H50" s="206">
        <v>42</v>
      </c>
      <c r="I50" s="222">
        <v>42</v>
      </c>
      <c r="J50" s="222"/>
      <c r="K50" s="139">
        <v>44409</v>
      </c>
      <c r="L50" s="124" t="s">
        <v>92</v>
      </c>
      <c r="M50" s="124" t="s">
        <v>636</v>
      </c>
      <c r="N50" s="122">
        <v>2021</v>
      </c>
    </row>
    <row r="51" spans="1:17" ht="25" customHeight="1">
      <c r="A51" s="122">
        <v>21</v>
      </c>
      <c r="B51" s="122" t="s">
        <v>591</v>
      </c>
      <c r="C51" s="124" t="s">
        <v>415</v>
      </c>
      <c r="D51" s="124"/>
      <c r="E51" s="124"/>
      <c r="F51" s="124" t="s">
        <v>119</v>
      </c>
      <c r="G51" s="124" t="s">
        <v>409</v>
      </c>
      <c r="H51" s="206">
        <v>25</v>
      </c>
      <c r="I51" s="222">
        <v>0</v>
      </c>
      <c r="J51" s="222"/>
      <c r="K51" s="139">
        <v>44411</v>
      </c>
      <c r="L51" s="124" t="s">
        <v>410</v>
      </c>
      <c r="M51" s="124" t="s">
        <v>363</v>
      </c>
      <c r="N51" s="122">
        <v>2021</v>
      </c>
    </row>
    <row r="52" spans="1:17" ht="25" customHeight="1">
      <c r="A52" s="275">
        <v>51</v>
      </c>
      <c r="B52" s="275" t="s">
        <v>646</v>
      </c>
      <c r="C52" s="277" t="s">
        <v>647</v>
      </c>
      <c r="D52" s="277"/>
      <c r="E52" s="277"/>
      <c r="F52" s="277" t="s">
        <v>77</v>
      </c>
      <c r="G52" s="277" t="s">
        <v>358</v>
      </c>
      <c r="H52" s="285">
        <v>15</v>
      </c>
      <c r="I52" s="286">
        <v>15</v>
      </c>
      <c r="J52" s="286"/>
      <c r="K52" s="375">
        <v>44417</v>
      </c>
      <c r="L52" s="277" t="s">
        <v>77</v>
      </c>
      <c r="M52" s="277" t="s">
        <v>573</v>
      </c>
      <c r="N52" s="275">
        <v>2021</v>
      </c>
    </row>
  </sheetData>
  <autoFilter ref="A1:P52" xr:uid="{DDFCDEF6-1C00-49CD-8306-A8B002BACF6A}"/>
  <pageMargins left="0.70866141732283472" right="0.70866141732283472" top="0.74803149606299213" bottom="0.74803149606299213" header="0.31496062992125984" footer="0.31496062992125984"/>
  <pageSetup scale="70" orientation="landscape" horizontalDpi="300" verticalDpi="300" r:id="rId1"/>
  <headerFooter>
    <oddFooter>&amp;C&amp;K008004&amp;10&amp;"Calibri"Official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1194D-8EC6-4E32-A3B6-BB895EE64CFE}">
  <sheetPr codeName="Sheet73" filterMode="1">
    <tabColor rgb="FF00B050"/>
  </sheetPr>
  <dimension ref="A1:P48"/>
  <sheetViews>
    <sheetView workbookViewId="0">
      <pane xSplit="3" ySplit="1" topLeftCell="D2" activePane="bottomRight" state="frozen"/>
      <selection activeCell="A8" sqref="A8"/>
      <selection pane="topRight" activeCell="A8" sqref="A8"/>
      <selection pane="bottomLeft" activeCell="A8" sqref="A8"/>
      <selection pane="bottomRight" activeCell="B2" sqref="B2:B47"/>
    </sheetView>
  </sheetViews>
  <sheetFormatPr defaultRowHeight="30" customHeight="1"/>
  <cols>
    <col min="1" max="2" width="6.1796875" customWidth="1"/>
    <col min="3" max="3" width="27.81640625" customWidth="1"/>
    <col min="4" max="4" width="12.54296875" bestFit="1" customWidth="1"/>
    <col min="5" max="5" width="5.453125" bestFit="1" customWidth="1"/>
    <col min="6" max="6" width="9.1796875" bestFit="1" customWidth="1"/>
    <col min="7" max="7" width="18.1796875" customWidth="1"/>
    <col min="8" max="8" width="11.453125" customWidth="1"/>
    <col min="9" max="9" width="14.453125" style="168" bestFit="1" customWidth="1"/>
    <col min="10" max="10" width="14.453125" style="168" customWidth="1"/>
    <col min="11" max="11" width="10.81640625" bestFit="1" customWidth="1"/>
    <col min="12" max="12" width="17.1796875" customWidth="1"/>
    <col min="13" max="13" width="9" bestFit="1" customWidth="1"/>
    <col min="14" max="14" width="13.453125" bestFit="1" customWidth="1"/>
  </cols>
  <sheetData>
    <row r="1" spans="1:14" ht="25" customHeight="1">
      <c r="A1" s="272" t="s">
        <v>314</v>
      </c>
      <c r="B1" s="272" t="s">
        <v>6</v>
      </c>
      <c r="C1" s="273" t="s">
        <v>321</v>
      </c>
      <c r="D1" s="273"/>
      <c r="E1" s="273" t="s">
        <v>469</v>
      </c>
      <c r="F1" s="273" t="s">
        <v>322</v>
      </c>
      <c r="G1" s="273" t="s">
        <v>323</v>
      </c>
      <c r="H1" s="273" t="s">
        <v>324</v>
      </c>
      <c r="I1" s="274" t="s">
        <v>534</v>
      </c>
      <c r="J1" s="274" t="s">
        <v>535</v>
      </c>
      <c r="K1" s="273" t="s">
        <v>574</v>
      </c>
      <c r="L1" s="273" t="s">
        <v>325</v>
      </c>
      <c r="M1" s="273" t="s">
        <v>326</v>
      </c>
      <c r="N1" s="273" t="s">
        <v>327</v>
      </c>
    </row>
    <row r="2" spans="1:14" ht="25" customHeight="1">
      <c r="A2" s="275">
        <v>1</v>
      </c>
      <c r="B2" s="275" t="s">
        <v>102</v>
      </c>
      <c r="C2" s="276" t="s">
        <v>590</v>
      </c>
      <c r="D2" t="s">
        <v>103</v>
      </c>
      <c r="E2" s="276"/>
      <c r="F2" s="277" t="s">
        <v>77</v>
      </c>
      <c r="G2" s="277" t="s">
        <v>409</v>
      </c>
      <c r="H2" s="278">
        <v>5</v>
      </c>
      <c r="I2" s="279">
        <v>0</v>
      </c>
      <c r="J2" s="279"/>
      <c r="K2" s="278"/>
      <c r="L2" s="277" t="s">
        <v>77</v>
      </c>
      <c r="M2" s="277" t="s">
        <v>359</v>
      </c>
      <c r="N2" s="277">
        <v>1956</v>
      </c>
    </row>
    <row r="3" spans="1:14" ht="25" hidden="1" customHeight="1">
      <c r="A3" s="275">
        <v>2</v>
      </c>
      <c r="B3" s="275" t="s">
        <v>93</v>
      </c>
      <c r="C3" s="277" t="s">
        <v>362</v>
      </c>
      <c r="D3" s="277" t="s">
        <v>547</v>
      </c>
      <c r="E3" s="277"/>
      <c r="F3" s="277" t="s">
        <v>92</v>
      </c>
      <c r="G3" s="277" t="s">
        <v>358</v>
      </c>
      <c r="H3" s="278">
        <v>180</v>
      </c>
      <c r="I3" s="279">
        <v>162</v>
      </c>
      <c r="J3" s="279"/>
      <c r="K3" s="278"/>
      <c r="L3" s="277" t="s">
        <v>92</v>
      </c>
      <c r="M3" s="277" t="s">
        <v>363</v>
      </c>
      <c r="N3" s="277">
        <v>1954</v>
      </c>
    </row>
    <row r="4" spans="1:14" ht="25" customHeight="1">
      <c r="A4" s="275">
        <v>3</v>
      </c>
      <c r="B4" s="275" t="s">
        <v>99</v>
      </c>
      <c r="C4" s="276" t="s">
        <v>588</v>
      </c>
      <c r="D4" s="276" t="s">
        <v>548</v>
      </c>
      <c r="E4" s="276"/>
      <c r="F4" s="277" t="s">
        <v>77</v>
      </c>
      <c r="G4" s="277" t="s">
        <v>358</v>
      </c>
      <c r="H4" s="278">
        <v>9.9</v>
      </c>
      <c r="I4" s="279">
        <v>9.9</v>
      </c>
      <c r="J4" s="279"/>
      <c r="K4" s="278"/>
      <c r="L4" s="277" t="s">
        <v>77</v>
      </c>
      <c r="M4" s="277" t="s">
        <v>359</v>
      </c>
      <c r="N4" s="277">
        <v>2008</v>
      </c>
    </row>
    <row r="5" spans="1:14" ht="25" hidden="1" customHeight="1">
      <c r="A5" s="275">
        <v>4</v>
      </c>
      <c r="B5" s="275" t="s">
        <v>93</v>
      </c>
      <c r="C5" s="277" t="s">
        <v>367</v>
      </c>
      <c r="D5" s="277"/>
      <c r="E5" s="277"/>
      <c r="F5" s="277" t="s">
        <v>92</v>
      </c>
      <c r="G5" s="277" t="s">
        <v>358</v>
      </c>
      <c r="H5" s="278">
        <v>200</v>
      </c>
      <c r="I5" s="279">
        <v>200</v>
      </c>
      <c r="J5" s="279"/>
      <c r="K5" s="278"/>
      <c r="L5" s="277" t="s">
        <v>92</v>
      </c>
      <c r="M5" s="277" t="s">
        <v>368</v>
      </c>
      <c r="N5" s="277">
        <v>2000</v>
      </c>
    </row>
    <row r="6" spans="1:14" ht="25" hidden="1" customHeight="1">
      <c r="A6" s="275">
        <v>5</v>
      </c>
      <c r="B6" s="275" t="s">
        <v>114</v>
      </c>
      <c r="C6" s="277" t="s">
        <v>369</v>
      </c>
      <c r="D6" s="277"/>
      <c r="E6" s="277"/>
      <c r="F6" s="277" t="s">
        <v>110</v>
      </c>
      <c r="G6" s="277" t="s">
        <v>358</v>
      </c>
      <c r="H6" s="278">
        <v>50</v>
      </c>
      <c r="I6" s="279">
        <v>50</v>
      </c>
      <c r="J6" s="279"/>
      <c r="K6" s="278"/>
      <c r="L6" s="277" t="s">
        <v>370</v>
      </c>
      <c r="M6" s="277" t="s">
        <v>371</v>
      </c>
      <c r="N6" s="277">
        <v>2008</v>
      </c>
    </row>
    <row r="7" spans="1:14" ht="25" customHeight="1">
      <c r="A7" s="275">
        <v>6</v>
      </c>
      <c r="B7" s="275" t="s">
        <v>105</v>
      </c>
      <c r="C7" s="276" t="s">
        <v>589</v>
      </c>
      <c r="D7" s="276"/>
      <c r="E7" s="276"/>
      <c r="F7" s="277" t="s">
        <v>77</v>
      </c>
      <c r="G7" s="277" t="s">
        <v>358</v>
      </c>
      <c r="H7" s="278">
        <v>13</v>
      </c>
      <c r="I7" s="279">
        <v>13</v>
      </c>
      <c r="J7" s="279"/>
      <c r="K7" s="278"/>
      <c r="L7" s="277" t="s">
        <v>77</v>
      </c>
      <c r="M7" s="277" t="s">
        <v>359</v>
      </c>
      <c r="N7" s="277">
        <v>2009</v>
      </c>
    </row>
    <row r="8" spans="1:14" ht="25" hidden="1" customHeight="1">
      <c r="A8" s="275">
        <v>7</v>
      </c>
      <c r="B8" s="275" t="s">
        <v>111</v>
      </c>
      <c r="C8" s="277" t="s">
        <v>373</v>
      </c>
      <c r="D8" s="277"/>
      <c r="E8" s="277"/>
      <c r="F8" s="277" t="s">
        <v>110</v>
      </c>
      <c r="G8" s="277" t="s">
        <v>358</v>
      </c>
      <c r="H8" s="278">
        <v>42</v>
      </c>
      <c r="I8" s="280">
        <v>50</v>
      </c>
      <c r="J8" s="280"/>
      <c r="K8" s="278"/>
      <c r="L8" s="277" t="s">
        <v>370</v>
      </c>
      <c r="M8" s="277" t="s">
        <v>374</v>
      </c>
      <c r="N8" s="277">
        <v>2010</v>
      </c>
    </row>
    <row r="9" spans="1:14" ht="25" hidden="1" customHeight="1">
      <c r="A9" s="275">
        <v>7</v>
      </c>
      <c r="B9" s="275" t="s">
        <v>111</v>
      </c>
      <c r="C9" s="277" t="s">
        <v>373</v>
      </c>
      <c r="D9" s="277"/>
      <c r="E9" s="277"/>
      <c r="F9" s="277" t="s">
        <v>286</v>
      </c>
      <c r="G9" s="277" t="s">
        <v>420</v>
      </c>
      <c r="H9" s="278">
        <v>8</v>
      </c>
      <c r="I9" s="280">
        <v>8</v>
      </c>
      <c r="J9" s="280"/>
      <c r="K9" s="278"/>
      <c r="L9" s="277" t="s">
        <v>370</v>
      </c>
      <c r="M9" s="277" t="s">
        <v>605</v>
      </c>
      <c r="N9" s="277">
        <v>2020</v>
      </c>
    </row>
    <row r="10" spans="1:14" ht="25" customHeight="1">
      <c r="A10" s="275">
        <v>8</v>
      </c>
      <c r="B10" s="275" t="s">
        <v>117</v>
      </c>
      <c r="C10" s="276" t="s">
        <v>375</v>
      </c>
      <c r="D10" s="276"/>
      <c r="E10" s="276"/>
      <c r="F10" s="277" t="s">
        <v>77</v>
      </c>
      <c r="G10" s="277" t="s">
        <v>358</v>
      </c>
      <c r="H10" s="278">
        <v>6.4</v>
      </c>
      <c r="I10" s="279">
        <v>6.4</v>
      </c>
      <c r="J10" s="279"/>
      <c r="K10" s="281">
        <v>40620</v>
      </c>
      <c r="L10" s="277" t="s">
        <v>77</v>
      </c>
      <c r="M10" s="277" t="s">
        <v>376</v>
      </c>
      <c r="N10" s="277">
        <v>2011</v>
      </c>
    </row>
    <row r="11" spans="1:14" ht="25" customHeight="1">
      <c r="A11" s="275">
        <v>9</v>
      </c>
      <c r="B11" s="275" t="s">
        <v>107</v>
      </c>
      <c r="C11" s="276" t="s">
        <v>377</v>
      </c>
      <c r="D11" s="276"/>
      <c r="E11" s="276"/>
      <c r="F11" s="277" t="s">
        <v>77</v>
      </c>
      <c r="G11" s="277" t="s">
        <v>358</v>
      </c>
      <c r="H11" s="278">
        <v>18</v>
      </c>
      <c r="I11" s="279">
        <v>18</v>
      </c>
      <c r="J11" s="279"/>
      <c r="K11" s="278"/>
      <c r="L11" s="277" t="s">
        <v>77</v>
      </c>
      <c r="M11" s="277" t="s">
        <v>378</v>
      </c>
      <c r="N11" s="277">
        <v>2011</v>
      </c>
    </row>
    <row r="12" spans="1:14" ht="25" hidden="1" customHeight="1">
      <c r="A12" s="275">
        <v>10</v>
      </c>
      <c r="B12" s="275" t="s">
        <v>96</v>
      </c>
      <c r="C12" s="277" t="s">
        <v>380</v>
      </c>
      <c r="D12" s="277"/>
      <c r="E12" s="277"/>
      <c r="F12" s="277" t="s">
        <v>92</v>
      </c>
      <c r="G12" s="277" t="s">
        <v>358</v>
      </c>
      <c r="H12" s="278">
        <v>250</v>
      </c>
      <c r="I12" s="279">
        <v>250</v>
      </c>
      <c r="J12" s="279"/>
      <c r="K12" s="281">
        <v>41190</v>
      </c>
      <c r="L12" s="277" t="s">
        <v>92</v>
      </c>
      <c r="M12" s="277" t="s">
        <v>363</v>
      </c>
      <c r="N12" s="277">
        <v>2012</v>
      </c>
    </row>
    <row r="13" spans="1:14" ht="25" customHeight="1">
      <c r="A13" s="275">
        <v>11</v>
      </c>
      <c r="B13" s="275" t="s">
        <v>125</v>
      </c>
      <c r="C13" s="276" t="s">
        <v>391</v>
      </c>
      <c r="D13" s="276"/>
      <c r="E13" s="276"/>
      <c r="F13" s="277" t="s">
        <v>77</v>
      </c>
      <c r="G13" s="277" t="s">
        <v>358</v>
      </c>
      <c r="H13" s="278">
        <v>9</v>
      </c>
      <c r="I13" s="279">
        <v>9</v>
      </c>
      <c r="J13" s="279"/>
      <c r="K13" s="282"/>
      <c r="L13" s="277" t="s">
        <v>77</v>
      </c>
      <c r="M13" s="277" t="s">
        <v>392</v>
      </c>
      <c r="N13" s="277">
        <v>2012</v>
      </c>
    </row>
    <row r="14" spans="1:14" ht="25" hidden="1" customHeight="1">
      <c r="A14" s="275">
        <v>12</v>
      </c>
      <c r="B14" s="275" t="s">
        <v>130</v>
      </c>
      <c r="C14" s="277" t="s">
        <v>394</v>
      </c>
      <c r="D14" s="277"/>
      <c r="E14" s="277"/>
      <c r="F14" s="277" t="s">
        <v>395</v>
      </c>
      <c r="G14" s="277" t="s">
        <v>358</v>
      </c>
      <c r="H14" s="278">
        <v>10</v>
      </c>
      <c r="I14" s="279">
        <v>3</v>
      </c>
      <c r="J14" s="279"/>
      <c r="K14" s="278"/>
      <c r="L14" s="277" t="s">
        <v>129</v>
      </c>
      <c r="M14" s="277" t="s">
        <v>396</v>
      </c>
      <c r="N14" s="277">
        <v>2016</v>
      </c>
    </row>
    <row r="15" spans="1:14" ht="25" customHeight="1">
      <c r="A15" s="275">
        <v>13</v>
      </c>
      <c r="B15" s="275" t="s">
        <v>136</v>
      </c>
      <c r="C15" s="276" t="s">
        <v>397</v>
      </c>
      <c r="D15" s="276"/>
      <c r="E15" s="276"/>
      <c r="F15" s="277" t="s">
        <v>77</v>
      </c>
      <c r="G15" s="277" t="s">
        <v>358</v>
      </c>
      <c r="H15" s="278">
        <v>5</v>
      </c>
      <c r="I15" s="279">
        <v>5</v>
      </c>
      <c r="J15" s="279"/>
      <c r="K15" s="278"/>
      <c r="L15" s="277" t="s">
        <v>77</v>
      </c>
      <c r="M15" s="277" t="s">
        <v>398</v>
      </c>
      <c r="N15" s="277">
        <v>2017</v>
      </c>
    </row>
    <row r="16" spans="1:14" ht="25" customHeight="1">
      <c r="A16" s="275">
        <v>14</v>
      </c>
      <c r="B16" s="275" t="s">
        <v>133</v>
      </c>
      <c r="C16" s="276" t="s">
        <v>400</v>
      </c>
      <c r="D16" s="276"/>
      <c r="E16" s="276"/>
      <c r="F16" s="277" t="s">
        <v>77</v>
      </c>
      <c r="G16" s="277" t="s">
        <v>358</v>
      </c>
      <c r="H16" s="278">
        <v>6.5</v>
      </c>
      <c r="I16" s="279">
        <v>6.5</v>
      </c>
      <c r="J16" s="279"/>
      <c r="K16" s="278"/>
      <c r="L16" s="277" t="s">
        <v>77</v>
      </c>
      <c r="M16" s="277" t="s">
        <v>401</v>
      </c>
      <c r="N16" s="277">
        <v>2017</v>
      </c>
    </row>
    <row r="17" spans="1:14" ht="25" hidden="1" customHeight="1">
      <c r="A17" s="275">
        <v>15</v>
      </c>
      <c r="B17" s="275" t="s">
        <v>138</v>
      </c>
      <c r="C17" s="277" t="s">
        <v>140</v>
      </c>
      <c r="D17" s="277"/>
      <c r="E17" s="277"/>
      <c r="F17" s="277" t="s">
        <v>395</v>
      </c>
      <c r="G17" s="277" t="s">
        <v>358</v>
      </c>
      <c r="H17" s="278">
        <v>10</v>
      </c>
      <c r="I17" s="279">
        <v>3</v>
      </c>
      <c r="J17" s="279"/>
      <c r="K17" s="278"/>
      <c r="L17" s="277" t="s">
        <v>129</v>
      </c>
      <c r="M17" s="277" t="s">
        <v>374</v>
      </c>
      <c r="N17" s="277">
        <v>2017</v>
      </c>
    </row>
    <row r="18" spans="1:14" ht="25" customHeight="1">
      <c r="A18" s="275">
        <v>16</v>
      </c>
      <c r="B18" s="275" t="s">
        <v>494</v>
      </c>
      <c r="C18" s="276" t="s">
        <v>404</v>
      </c>
      <c r="D18" s="276"/>
      <c r="E18" s="276"/>
      <c r="F18" s="277" t="s">
        <v>77</v>
      </c>
      <c r="G18" s="277" t="s">
        <v>358</v>
      </c>
      <c r="H18" s="278">
        <v>5.54</v>
      </c>
      <c r="I18" s="279">
        <v>5.5</v>
      </c>
      <c r="J18" s="279"/>
      <c r="K18" s="278"/>
      <c r="L18" s="277" t="s">
        <v>77</v>
      </c>
      <c r="M18" s="277" t="s">
        <v>359</v>
      </c>
      <c r="N18" s="277">
        <v>2017</v>
      </c>
    </row>
    <row r="19" spans="1:14" ht="25" customHeight="1">
      <c r="A19" s="275">
        <v>17</v>
      </c>
      <c r="B19" s="275" t="s">
        <v>153</v>
      </c>
      <c r="C19" s="276" t="s">
        <v>406</v>
      </c>
      <c r="D19" s="276"/>
      <c r="E19" s="276"/>
      <c r="F19" s="277" t="s">
        <v>77</v>
      </c>
      <c r="G19" s="277" t="s">
        <v>358</v>
      </c>
      <c r="H19" s="278">
        <v>9.1999999999999993</v>
      </c>
      <c r="I19" s="279">
        <v>0</v>
      </c>
      <c r="J19" s="279"/>
      <c r="K19" s="281">
        <v>43220</v>
      </c>
      <c r="L19" s="277" t="s">
        <v>77</v>
      </c>
      <c r="M19" s="277" t="s">
        <v>359</v>
      </c>
      <c r="N19" s="277">
        <v>2018</v>
      </c>
    </row>
    <row r="20" spans="1:14" s="166" customFormat="1" ht="25" hidden="1" customHeight="1">
      <c r="A20" s="283">
        <v>18</v>
      </c>
      <c r="B20" s="283" t="s">
        <v>120</v>
      </c>
      <c r="C20" s="276" t="s">
        <v>408</v>
      </c>
      <c r="D20" s="276"/>
      <c r="E20" s="276"/>
      <c r="F20" s="276" t="s">
        <v>119</v>
      </c>
      <c r="G20" s="276" t="s">
        <v>409</v>
      </c>
      <c r="H20" s="284">
        <v>51.1</v>
      </c>
      <c r="I20" s="280">
        <v>35</v>
      </c>
      <c r="J20" s="280"/>
      <c r="K20" s="284"/>
      <c r="L20" s="276" t="s">
        <v>410</v>
      </c>
      <c r="M20" s="276" t="s">
        <v>368</v>
      </c>
      <c r="N20" s="276">
        <v>2014</v>
      </c>
    </row>
    <row r="21" spans="1:14" ht="25" hidden="1" customHeight="1">
      <c r="A21" s="275">
        <v>19</v>
      </c>
      <c r="B21" s="275" t="s">
        <v>123</v>
      </c>
      <c r="C21" s="277" t="s">
        <v>411</v>
      </c>
      <c r="D21" s="277"/>
      <c r="E21" s="277"/>
      <c r="F21" s="277" t="s">
        <v>119</v>
      </c>
      <c r="G21" s="277" t="s">
        <v>409</v>
      </c>
      <c r="H21" s="278">
        <v>14.5</v>
      </c>
      <c r="I21" s="279">
        <v>2</v>
      </c>
      <c r="J21" s="279"/>
      <c r="K21" s="278"/>
      <c r="L21" s="277" t="s">
        <v>410</v>
      </c>
      <c r="M21" s="277" t="s">
        <v>412</v>
      </c>
      <c r="N21" s="277">
        <v>2010</v>
      </c>
    </row>
    <row r="22" spans="1:14" ht="25" hidden="1" customHeight="1">
      <c r="A22" s="275">
        <v>20</v>
      </c>
      <c r="B22" s="275" t="s">
        <v>127</v>
      </c>
      <c r="C22" s="277" t="s">
        <v>413</v>
      </c>
      <c r="D22" s="277"/>
      <c r="E22" s="277"/>
      <c r="F22" s="277" t="s">
        <v>119</v>
      </c>
      <c r="G22" s="277" t="s">
        <v>409</v>
      </c>
      <c r="H22" s="278">
        <v>11.9</v>
      </c>
      <c r="I22" s="279">
        <v>5</v>
      </c>
      <c r="J22" s="279"/>
      <c r="K22" s="278"/>
      <c r="L22" s="277" t="s">
        <v>410</v>
      </c>
      <c r="M22" s="277" t="s">
        <v>414</v>
      </c>
      <c r="N22" s="277">
        <v>2015</v>
      </c>
    </row>
    <row r="23" spans="1:14" ht="25" hidden="1" customHeight="1">
      <c r="A23" s="275">
        <v>21</v>
      </c>
      <c r="B23" s="275" t="s">
        <v>591</v>
      </c>
      <c r="C23" s="277" t="s">
        <v>415</v>
      </c>
      <c r="D23" s="277"/>
      <c r="E23" s="277"/>
      <c r="F23" s="277" t="s">
        <v>119</v>
      </c>
      <c r="G23" s="277" t="s">
        <v>416</v>
      </c>
      <c r="H23" s="278">
        <v>9.5</v>
      </c>
      <c r="I23" s="279">
        <v>0</v>
      </c>
      <c r="J23" s="279"/>
      <c r="K23" s="278"/>
      <c r="L23" s="277" t="s">
        <v>410</v>
      </c>
      <c r="M23" s="277" t="s">
        <v>363</v>
      </c>
      <c r="N23" s="277">
        <v>1998</v>
      </c>
    </row>
    <row r="24" spans="1:14" ht="25" hidden="1" customHeight="1">
      <c r="A24" s="275">
        <v>22</v>
      </c>
      <c r="B24" s="275" t="s">
        <v>592</v>
      </c>
      <c r="C24" s="277" t="s">
        <v>417</v>
      </c>
      <c r="D24" s="277"/>
      <c r="E24" s="277"/>
      <c r="F24" s="277" t="s">
        <v>119</v>
      </c>
      <c r="G24" s="277" t="s">
        <v>416</v>
      </c>
      <c r="H24" s="278">
        <v>9.1999999999999993</v>
      </c>
      <c r="I24" s="279">
        <v>0</v>
      </c>
      <c r="J24" s="279"/>
      <c r="K24" s="278"/>
      <c r="L24" s="277" t="s">
        <v>410</v>
      </c>
      <c r="M24" s="277" t="s">
        <v>418</v>
      </c>
      <c r="N24" s="277">
        <v>2015</v>
      </c>
    </row>
    <row r="25" spans="1:14" ht="25" hidden="1" customHeight="1">
      <c r="A25" s="275">
        <v>23</v>
      </c>
      <c r="B25" s="275" t="s">
        <v>593</v>
      </c>
      <c r="C25" s="277" t="s">
        <v>419</v>
      </c>
      <c r="D25" s="277"/>
      <c r="E25" s="277"/>
      <c r="F25" s="277" t="s">
        <v>286</v>
      </c>
      <c r="G25" s="277" t="s">
        <v>420</v>
      </c>
      <c r="H25" s="278">
        <v>3.5</v>
      </c>
      <c r="I25" s="279">
        <v>3.5</v>
      </c>
      <c r="J25" s="279"/>
      <c r="K25" s="278"/>
      <c r="L25" s="277" t="s">
        <v>77</v>
      </c>
      <c r="M25" s="277" t="s">
        <v>421</v>
      </c>
      <c r="N25" s="277">
        <v>2012</v>
      </c>
    </row>
    <row r="26" spans="1:14" ht="25" hidden="1" customHeight="1">
      <c r="A26" s="275">
        <v>25</v>
      </c>
      <c r="B26" s="275" t="s">
        <v>587</v>
      </c>
      <c r="C26" s="277" t="s">
        <v>269</v>
      </c>
      <c r="D26" s="277"/>
      <c r="E26" s="277"/>
      <c r="F26" s="277" t="s">
        <v>286</v>
      </c>
      <c r="G26" s="277" t="s">
        <v>420</v>
      </c>
      <c r="H26" s="278">
        <v>1</v>
      </c>
      <c r="I26" s="279">
        <v>1</v>
      </c>
      <c r="J26" s="279"/>
      <c r="K26" s="278"/>
      <c r="L26" s="277" t="s">
        <v>423</v>
      </c>
      <c r="M26" s="277" t="s">
        <v>424</v>
      </c>
      <c r="N26" s="277">
        <v>2015</v>
      </c>
    </row>
    <row r="27" spans="1:14" ht="25" hidden="1" customHeight="1">
      <c r="A27" s="275">
        <v>26</v>
      </c>
      <c r="B27" s="275" t="s">
        <v>587</v>
      </c>
      <c r="C27" s="277" t="s">
        <v>269</v>
      </c>
      <c r="D27" s="277"/>
      <c r="E27" s="277"/>
      <c r="F27" s="277" t="s">
        <v>286</v>
      </c>
      <c r="G27" s="277" t="s">
        <v>420</v>
      </c>
      <c r="H27" s="278">
        <v>0.6</v>
      </c>
      <c r="I27" s="279">
        <v>0.2</v>
      </c>
      <c r="J27" s="279"/>
      <c r="K27" s="278"/>
      <c r="L27" s="277" t="s">
        <v>129</v>
      </c>
      <c r="M27" s="277" t="s">
        <v>424</v>
      </c>
      <c r="N27" s="277">
        <v>2015</v>
      </c>
    </row>
    <row r="28" spans="1:14" ht="25" customHeight="1">
      <c r="A28" s="275">
        <v>27</v>
      </c>
      <c r="B28" s="275" t="s">
        <v>155</v>
      </c>
      <c r="C28" s="276" t="s">
        <v>81</v>
      </c>
      <c r="D28" s="276"/>
      <c r="E28" s="276"/>
      <c r="F28" s="277" t="s">
        <v>77</v>
      </c>
      <c r="G28" s="277" t="s">
        <v>358</v>
      </c>
      <c r="H28" s="278">
        <v>5.4</v>
      </c>
      <c r="I28" s="280">
        <v>5.4</v>
      </c>
      <c r="J28" s="280"/>
      <c r="K28" s="281">
        <v>43197</v>
      </c>
      <c r="L28" s="277" t="s">
        <v>77</v>
      </c>
      <c r="M28" s="277" t="s">
        <v>359</v>
      </c>
      <c r="N28" s="277">
        <v>2018</v>
      </c>
    </row>
    <row r="29" spans="1:14" ht="25" customHeight="1">
      <c r="A29" s="275">
        <v>28</v>
      </c>
      <c r="B29" s="275" t="s">
        <v>157</v>
      </c>
      <c r="C29" s="276" t="s">
        <v>426</v>
      </c>
      <c r="D29" s="276"/>
      <c r="E29" s="276"/>
      <c r="F29" s="277" t="s">
        <v>77</v>
      </c>
      <c r="G29" s="277" t="s">
        <v>358</v>
      </c>
      <c r="H29" s="278">
        <v>9.6</v>
      </c>
      <c r="I29" s="279">
        <v>9.6</v>
      </c>
      <c r="J29" s="279"/>
      <c r="K29" s="281">
        <v>43384</v>
      </c>
      <c r="L29" s="277" t="s">
        <v>77</v>
      </c>
      <c r="M29" s="277" t="s">
        <v>392</v>
      </c>
      <c r="N29" s="277">
        <v>2018</v>
      </c>
    </row>
    <row r="30" spans="1:14" ht="25" hidden="1" customHeight="1">
      <c r="A30" s="275">
        <v>29</v>
      </c>
      <c r="B30" s="275" t="s">
        <v>594</v>
      </c>
      <c r="C30" s="277" t="s">
        <v>427</v>
      </c>
      <c r="D30" s="277"/>
      <c r="E30" s="277"/>
      <c r="F30" s="277" t="s">
        <v>286</v>
      </c>
      <c r="G30" s="277" t="s">
        <v>420</v>
      </c>
      <c r="H30" s="285">
        <v>0.36</v>
      </c>
      <c r="I30" s="286">
        <v>0.36</v>
      </c>
      <c r="J30" s="279"/>
      <c r="K30" s="278"/>
      <c r="L30" s="277" t="s">
        <v>77</v>
      </c>
      <c r="M30" s="277" t="s">
        <v>428</v>
      </c>
      <c r="N30" s="277">
        <v>2009</v>
      </c>
    </row>
    <row r="31" spans="1:14" ht="25" hidden="1" customHeight="1">
      <c r="A31" s="275">
        <v>30</v>
      </c>
      <c r="B31" s="275" t="s">
        <v>594</v>
      </c>
      <c r="C31" s="277" t="s">
        <v>427</v>
      </c>
      <c r="D31" s="277"/>
      <c r="E31" s="277"/>
      <c r="F31" s="277" t="s">
        <v>286</v>
      </c>
      <c r="G31" s="277" t="s">
        <v>420</v>
      </c>
      <c r="H31" s="285">
        <v>0.08</v>
      </c>
      <c r="I31" s="286">
        <v>0.08</v>
      </c>
      <c r="J31" s="279"/>
      <c r="K31" s="278"/>
      <c r="L31" s="277" t="s">
        <v>423</v>
      </c>
      <c r="M31" s="277" t="s">
        <v>428</v>
      </c>
      <c r="N31" s="277">
        <v>2009</v>
      </c>
    </row>
    <row r="32" spans="1:14" ht="25" hidden="1" customHeight="1">
      <c r="A32" s="275">
        <v>31</v>
      </c>
      <c r="B32" s="275" t="s">
        <v>595</v>
      </c>
      <c r="C32" s="277" t="s">
        <v>429</v>
      </c>
      <c r="D32" s="277"/>
      <c r="E32" s="277"/>
      <c r="F32" s="277" t="s">
        <v>286</v>
      </c>
      <c r="G32" s="277" t="s">
        <v>420</v>
      </c>
      <c r="H32" s="278">
        <v>0.23</v>
      </c>
      <c r="I32" s="279">
        <v>0.2</v>
      </c>
      <c r="J32" s="279"/>
      <c r="K32" s="278"/>
      <c r="L32" s="277" t="s">
        <v>129</v>
      </c>
      <c r="M32" s="277" t="s">
        <v>424</v>
      </c>
      <c r="N32" s="277">
        <v>2016</v>
      </c>
    </row>
    <row r="33" spans="1:16" ht="25" hidden="1" customHeight="1">
      <c r="A33" s="275">
        <v>32</v>
      </c>
      <c r="B33" s="275" t="s">
        <v>596</v>
      </c>
      <c r="C33" s="277" t="s">
        <v>430</v>
      </c>
      <c r="D33" s="277"/>
      <c r="E33" s="277"/>
      <c r="F33" s="277" t="s">
        <v>286</v>
      </c>
      <c r="G33" s="277" t="s">
        <v>420</v>
      </c>
      <c r="H33" s="278">
        <v>6.4000000000000001E-2</v>
      </c>
      <c r="I33" s="279">
        <v>0.1</v>
      </c>
      <c r="J33" s="279"/>
      <c r="K33" s="278"/>
      <c r="L33" s="277" t="s">
        <v>77</v>
      </c>
      <c r="M33" s="277" t="s">
        <v>376</v>
      </c>
      <c r="N33" s="277">
        <v>2014</v>
      </c>
    </row>
    <row r="34" spans="1:16" ht="25" hidden="1" customHeight="1">
      <c r="A34" s="275">
        <v>33</v>
      </c>
      <c r="B34" s="275" t="s">
        <v>597</v>
      </c>
      <c r="C34" s="277" t="s">
        <v>431</v>
      </c>
      <c r="D34" s="277"/>
      <c r="E34" s="277"/>
      <c r="F34" s="277" t="s">
        <v>286</v>
      </c>
      <c r="G34" s="277" t="s">
        <v>420</v>
      </c>
      <c r="H34" s="287">
        <v>3.2000000000000001E-2</v>
      </c>
      <c r="I34" s="287">
        <v>3.2000000000000001E-2</v>
      </c>
      <c r="J34" s="279"/>
      <c r="K34" s="278"/>
      <c r="L34" s="277" t="s">
        <v>432</v>
      </c>
      <c r="M34" s="277" t="s">
        <v>433</v>
      </c>
      <c r="N34" s="277">
        <v>2014</v>
      </c>
    </row>
    <row r="35" spans="1:16" ht="25" hidden="1" customHeight="1">
      <c r="A35" s="275">
        <v>34</v>
      </c>
      <c r="B35" s="275" t="s">
        <v>597</v>
      </c>
      <c r="C35" s="277" t="s">
        <v>434</v>
      </c>
      <c r="D35" s="277"/>
      <c r="E35" s="277"/>
      <c r="F35" s="277" t="s">
        <v>286</v>
      </c>
      <c r="G35" s="277" t="s">
        <v>420</v>
      </c>
      <c r="H35" s="287">
        <v>1.0999999999999999E-2</v>
      </c>
      <c r="I35" s="287">
        <v>1.0999999999999999E-2</v>
      </c>
      <c r="J35" s="279"/>
      <c r="K35" s="278"/>
      <c r="L35" s="277" t="s">
        <v>432</v>
      </c>
      <c r="M35" s="277" t="s">
        <v>435</v>
      </c>
      <c r="N35" s="277">
        <v>2014</v>
      </c>
    </row>
    <row r="36" spans="1:16" ht="25" customHeight="1">
      <c r="A36" s="275">
        <v>35</v>
      </c>
      <c r="B36" s="275" t="s">
        <v>163</v>
      </c>
      <c r="C36" s="276" t="s">
        <v>436</v>
      </c>
      <c r="D36" s="276"/>
      <c r="E36" s="276"/>
      <c r="F36" s="277" t="s">
        <v>77</v>
      </c>
      <c r="G36" s="277" t="s">
        <v>437</v>
      </c>
      <c r="H36" s="278">
        <v>2.7</v>
      </c>
      <c r="I36" s="279">
        <v>2.7</v>
      </c>
      <c r="J36" s="279"/>
      <c r="K36" s="281">
        <v>43389</v>
      </c>
      <c r="L36" s="277" t="s">
        <v>77</v>
      </c>
      <c r="M36" s="277" t="s">
        <v>438</v>
      </c>
      <c r="N36" s="277">
        <v>2018</v>
      </c>
    </row>
    <row r="37" spans="1:16" ht="25" customHeight="1">
      <c r="A37" s="275">
        <v>37</v>
      </c>
      <c r="B37" s="275" t="s">
        <v>164</v>
      </c>
      <c r="C37" s="276" t="s">
        <v>443</v>
      </c>
      <c r="D37" s="276"/>
      <c r="E37" s="276"/>
      <c r="F37" s="277" t="s">
        <v>77</v>
      </c>
      <c r="G37" s="277" t="s">
        <v>358</v>
      </c>
      <c r="H37" s="278">
        <v>4.8</v>
      </c>
      <c r="I37" s="279">
        <v>4.8</v>
      </c>
      <c r="J37" s="279"/>
      <c r="K37" s="281">
        <v>43404</v>
      </c>
      <c r="L37" s="277" t="s">
        <v>77</v>
      </c>
      <c r="M37" s="277" t="s">
        <v>392</v>
      </c>
      <c r="N37" s="277">
        <v>2018</v>
      </c>
    </row>
    <row r="38" spans="1:16" ht="25" hidden="1" customHeight="1">
      <c r="A38" s="275">
        <v>38</v>
      </c>
      <c r="B38" s="275" t="s">
        <v>162</v>
      </c>
      <c r="C38" s="277" t="s">
        <v>445</v>
      </c>
      <c r="D38" s="277"/>
      <c r="E38" s="277"/>
      <c r="F38" s="277" t="s">
        <v>395</v>
      </c>
      <c r="G38" s="277" t="s">
        <v>358</v>
      </c>
      <c r="H38" s="278">
        <v>20</v>
      </c>
      <c r="I38" s="279">
        <v>6</v>
      </c>
      <c r="J38" s="279"/>
      <c r="K38" s="281">
        <v>43454</v>
      </c>
      <c r="L38" s="277" t="s">
        <v>129</v>
      </c>
      <c r="M38" s="277" t="s">
        <v>446</v>
      </c>
      <c r="N38" s="277">
        <v>2018</v>
      </c>
    </row>
    <row r="39" spans="1:16" ht="25" hidden="1" customHeight="1">
      <c r="A39" s="275">
        <v>39</v>
      </c>
      <c r="B39" s="275" t="s">
        <v>160</v>
      </c>
      <c r="C39" s="277" t="s">
        <v>447</v>
      </c>
      <c r="D39" s="277"/>
      <c r="E39" s="277"/>
      <c r="F39" s="277" t="s">
        <v>92</v>
      </c>
      <c r="G39" s="277" t="s">
        <v>358</v>
      </c>
      <c r="H39" s="285">
        <v>183</v>
      </c>
      <c r="I39" s="286">
        <v>183</v>
      </c>
      <c r="J39" s="286"/>
      <c r="K39" s="281">
        <v>43545</v>
      </c>
      <c r="L39" s="277" t="s">
        <v>92</v>
      </c>
      <c r="M39" s="277" t="s">
        <v>371</v>
      </c>
      <c r="N39" s="277">
        <v>2019</v>
      </c>
    </row>
    <row r="40" spans="1:16" ht="25" hidden="1" customHeight="1">
      <c r="A40" s="275">
        <v>40</v>
      </c>
      <c r="B40" s="275" t="s">
        <v>165</v>
      </c>
      <c r="C40" s="277" t="s">
        <v>449</v>
      </c>
      <c r="D40" s="277"/>
      <c r="E40" s="277"/>
      <c r="F40" s="277" t="s">
        <v>395</v>
      </c>
      <c r="G40" s="277" t="s">
        <v>358</v>
      </c>
      <c r="H40" s="285">
        <v>10</v>
      </c>
      <c r="I40" s="286">
        <v>3</v>
      </c>
      <c r="J40" s="286"/>
      <c r="K40" s="281">
        <v>43520</v>
      </c>
      <c r="L40" s="277" t="s">
        <v>129</v>
      </c>
      <c r="M40" s="277" t="s">
        <v>418</v>
      </c>
      <c r="N40" s="277">
        <v>2019</v>
      </c>
    </row>
    <row r="41" spans="1:16" ht="25" customHeight="1">
      <c r="A41" s="275">
        <v>41</v>
      </c>
      <c r="B41" s="275" t="s">
        <v>166</v>
      </c>
      <c r="C41" s="277" t="s">
        <v>450</v>
      </c>
      <c r="D41" s="277"/>
      <c r="E41" s="277"/>
      <c r="F41" s="277" t="s">
        <v>77</v>
      </c>
      <c r="G41" s="277" t="s">
        <v>358</v>
      </c>
      <c r="H41" s="285">
        <v>5.25</v>
      </c>
      <c r="I41" s="286">
        <v>5.25</v>
      </c>
      <c r="J41" s="286"/>
      <c r="K41" s="281">
        <v>43524</v>
      </c>
      <c r="L41" s="277" t="s">
        <v>77</v>
      </c>
      <c r="M41" s="277" t="s">
        <v>451</v>
      </c>
      <c r="N41" s="277">
        <v>2019</v>
      </c>
    </row>
    <row r="42" spans="1:16" ht="25" customHeight="1">
      <c r="A42" s="275">
        <v>42</v>
      </c>
      <c r="B42" s="275" t="s">
        <v>492</v>
      </c>
      <c r="C42" s="277" t="s">
        <v>455</v>
      </c>
      <c r="D42" s="277"/>
      <c r="E42" s="277"/>
      <c r="F42" s="277" t="s">
        <v>77</v>
      </c>
      <c r="G42" s="277" t="s">
        <v>358</v>
      </c>
      <c r="H42" s="285">
        <v>16.5</v>
      </c>
      <c r="I42" s="286">
        <v>16.5</v>
      </c>
      <c r="J42" s="286"/>
      <c r="K42" s="281">
        <v>43650</v>
      </c>
      <c r="L42" s="277" t="s">
        <v>77</v>
      </c>
      <c r="M42" s="277" t="s">
        <v>398</v>
      </c>
      <c r="N42" s="277">
        <v>2019</v>
      </c>
    </row>
    <row r="43" spans="1:16" ht="25" customHeight="1">
      <c r="A43" s="275">
        <v>43</v>
      </c>
      <c r="B43" s="275" t="s">
        <v>490</v>
      </c>
      <c r="C43" s="277" t="s">
        <v>457</v>
      </c>
      <c r="D43" s="277"/>
      <c r="E43" s="277"/>
      <c r="F43" s="277" t="s">
        <v>77</v>
      </c>
      <c r="G43" s="277" t="s">
        <v>358</v>
      </c>
      <c r="H43" s="285">
        <v>7.6</v>
      </c>
      <c r="I43" s="286">
        <v>7.6</v>
      </c>
      <c r="J43" s="286"/>
      <c r="K43" s="281">
        <v>43669</v>
      </c>
      <c r="L43" s="277" t="s">
        <v>77</v>
      </c>
      <c r="M43" s="277" t="s">
        <v>458</v>
      </c>
      <c r="N43" s="277">
        <v>2019</v>
      </c>
    </row>
    <row r="44" spans="1:16" ht="25" customHeight="1">
      <c r="A44" s="275">
        <v>44</v>
      </c>
      <c r="B44" s="275" t="s">
        <v>497</v>
      </c>
      <c r="C44" s="277" t="s">
        <v>461</v>
      </c>
      <c r="D44" s="277"/>
      <c r="E44" s="277"/>
      <c r="F44" s="277" t="s">
        <v>462</v>
      </c>
      <c r="G44" s="277" t="s">
        <v>358</v>
      </c>
      <c r="H44" s="285">
        <v>5.9</v>
      </c>
      <c r="I44" s="286">
        <v>5.9</v>
      </c>
      <c r="J44" s="286"/>
      <c r="K44" s="281">
        <v>43739</v>
      </c>
      <c r="L44" s="277" t="s">
        <v>77</v>
      </c>
      <c r="M44" s="277" t="s">
        <v>451</v>
      </c>
      <c r="N44" s="277">
        <v>2019</v>
      </c>
    </row>
    <row r="45" spans="1:16" ht="25" hidden="1" customHeight="1">
      <c r="A45" s="275">
        <v>45</v>
      </c>
      <c r="B45" s="275" t="s">
        <v>512</v>
      </c>
      <c r="C45" s="277" t="s">
        <v>511</v>
      </c>
      <c r="D45" s="277"/>
      <c r="E45" s="277"/>
      <c r="F45" s="277" t="s">
        <v>92</v>
      </c>
      <c r="G45" s="277" t="s">
        <v>358</v>
      </c>
      <c r="H45" s="285">
        <v>42</v>
      </c>
      <c r="I45" s="286">
        <v>42</v>
      </c>
      <c r="J45" s="286"/>
      <c r="K45" s="281">
        <v>43739</v>
      </c>
      <c r="L45" s="277" t="s">
        <v>92</v>
      </c>
      <c r="M45" s="277" t="s">
        <v>451</v>
      </c>
      <c r="N45" s="275">
        <v>2019</v>
      </c>
    </row>
    <row r="46" spans="1:16" ht="25" hidden="1" customHeight="1">
      <c r="A46" s="275">
        <v>46</v>
      </c>
      <c r="B46" s="275" t="s">
        <v>600</v>
      </c>
      <c r="C46" s="277" t="s">
        <v>606</v>
      </c>
      <c r="D46" s="277"/>
      <c r="E46" s="277"/>
      <c r="F46" s="277" t="s">
        <v>395</v>
      </c>
      <c r="G46" s="277" t="s">
        <v>358</v>
      </c>
      <c r="H46" s="285">
        <v>10</v>
      </c>
      <c r="I46" s="286">
        <v>10</v>
      </c>
      <c r="J46" s="286"/>
      <c r="K46" s="281">
        <v>44061</v>
      </c>
      <c r="L46" s="277" t="s">
        <v>129</v>
      </c>
      <c r="M46" s="277" t="s">
        <v>374</v>
      </c>
      <c r="N46" s="275">
        <v>2020</v>
      </c>
    </row>
    <row r="47" spans="1:16" ht="25" customHeight="1">
      <c r="A47" s="275">
        <v>47</v>
      </c>
      <c r="B47" s="275" t="s">
        <v>601</v>
      </c>
      <c r="C47" s="277" t="s">
        <v>571</v>
      </c>
      <c r="D47" s="277"/>
      <c r="E47" s="277"/>
      <c r="F47" s="277" t="s">
        <v>77</v>
      </c>
      <c r="G47" s="277" t="s">
        <v>358</v>
      </c>
      <c r="H47" s="285">
        <v>6.5</v>
      </c>
      <c r="I47" s="286">
        <v>6.5</v>
      </c>
      <c r="J47" s="286"/>
      <c r="K47" s="281">
        <v>44001</v>
      </c>
      <c r="L47" s="277" t="s">
        <v>77</v>
      </c>
      <c r="M47" s="277" t="s">
        <v>573</v>
      </c>
      <c r="N47" s="275">
        <v>2020</v>
      </c>
      <c r="O47" t="s">
        <v>577</v>
      </c>
      <c r="P47" t="s">
        <v>578</v>
      </c>
    </row>
    <row r="48" spans="1:16" ht="30" customHeight="1">
      <c r="H48" s="156"/>
      <c r="I48" s="223"/>
      <c r="J48" s="223"/>
      <c r="K48" s="156"/>
      <c r="L48" s="156"/>
    </row>
  </sheetData>
  <autoFilter ref="A1:P47" xr:uid="{53C619CF-C374-4C2D-B92B-695316A53AFD}">
    <filterColumn colId="5">
      <filters>
        <filter val="Small Hydro"/>
      </filters>
    </filterColumn>
  </autoFilter>
  <pageMargins left="0.70866141732283472" right="0.70866141732283472" top="0.74803149606299213" bottom="0.74803149606299213" header="0.31496062992125984" footer="0.31496062992125984"/>
  <pageSetup orientation="landscape" horizontalDpi="4294967295" verticalDpi="4294967295" r:id="rId1"/>
  <headerFooter>
    <oddFooter>&amp;C&amp;K008004&amp;10&amp;"Calibri"Official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9D58FE-7EB6-4F74-9580-B21427D396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Transmission Dashboard</vt:lpstr>
      <vt:lpstr>Energy-Purchases_MWh</vt:lpstr>
      <vt:lpstr>Energy-Purchases_ShsMill</vt:lpstr>
      <vt:lpstr>Energy-Sales_MWh</vt:lpstr>
      <vt:lpstr>Energy-Sales_ShsMill</vt:lpstr>
      <vt:lpstr>OM-Costs</vt:lpstr>
      <vt:lpstr>Employee_Numbers</vt:lpstr>
      <vt:lpstr>Outages_MWh</vt:lpstr>
      <vt:lpstr>Macro-economic-factors</vt:lpstr>
      <vt:lpstr>Payables-Receivables_Analysis</vt:lpstr>
      <vt:lpstr>Energy-Sales-TOU_MWh</vt:lpstr>
      <vt:lpstr>Network Length (km)</vt:lpstr>
      <vt:lpstr>System Peak Demand (MW)</vt:lpstr>
      <vt:lpstr>'Total Installed Capacity 2021'!Print_Area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V. Kinhonhi</dc:creator>
  <cp:lastModifiedBy>Isaac V. Kinhonhi</cp:lastModifiedBy>
  <cp:lastPrinted>2022-02-09T17:22:11Z</cp:lastPrinted>
  <dcterms:created xsi:type="dcterms:W3CDTF">2019-09-16T09:14:05Z</dcterms:created>
  <dcterms:modified xsi:type="dcterms:W3CDTF">2024-12-16T07:47:15Z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ew0KICAidGFnc2V0X2UxNjQwOWE3XzE3MDBfNDE1M185MDkwXzM5NTViYzJmMGFlOF9jbGFzc2lmaWNhdGlvbiI6ICJPZmZpY2lhbCIsDQogICJkb2NJRCI6ICJmZjY3NzY2MC0xNzM5LTY3N2ItNGVkNi1jMjdiYWIzM2VhN2QiLA0KICAiT1MiOiAiV2luZG93cyIs</vt:lpwstr>
  </property>
  <property fmtid="{D5CDD505-2E9C-101B-9397-08002B2CF9AE}" pid="3" name="GVData0">
    <vt:lpwstr>DQogICJPcHRpb25zIjogIntcdTAwMjJQb3B1cENvbmZpZ3VyYXRpb25cdTAwMjI6e1x1MDAyMkFsd2F5c1Nob3dQb3B1cFx1MDAyMjpmYWxzZSxcdTAwMjJFbmZvcmNlSGVhZGVyRm9vdGVyVHlwZVx1MDAyMjpmYWxzZSxcdTAwMjJIZWFkZXJQbGFjZW1lbnRUeXBl</vt:lpwstr>
  </property>
  <property fmtid="{D5CDD505-2E9C-101B-9397-08002B2CF9AE}" pid="4" name="3rdPartyHeader">
    <vt:lpwstr>eyJDZW50ZXIiOiImRyJ9</vt:lpwstr>
  </property>
  <property fmtid="{D5CDD505-2E9C-101B-9397-08002B2CF9AE}" pid="5" name="3rdPartyFooter">
    <vt:lpwstr>eyJMZWZ0IjoiJlwiQXJpYWxcIiYxMCAmSSZCQ29tcGFuaWVzOiZJJkIgVUVUQ0wgXG4mSVRodXJzZGF5LCBOb3ZlbWJlciAyMiwgMjAxMiZJICIsIlJpZ2h0IjoiJlwiQXJpYWxcIiYxMCBQYWdlICZQIG9mICZOICZcIkFyaWFsXCImMTAgUGFnZSAmUCBvZiAmTlxuJkswMDgwMDQmMTAmXCJDYWxpYnJpXCJPZmZpY2lhbCJ9</vt:lpwstr>
  </property>
  <property fmtid="{D5CDD505-2E9C-101B-9397-08002B2CF9AE}" pid="6" name="CurrentState">
    <vt:lpwstr>eyJGaXJzdFBhZ2VEaWZmZXJlbnQiOmZhbHNlLCJEaWZmZXJlbnRPZGRBbmRFdmVuUGFnZXMiOmZhbHNlLCJQYWdlQ291bnQiOjMyLCJIZWFkZXJNZXRhZGF0YSI6IiIsIlRoaXJkUGFydHlIZWFkZXJNZXRhZGF0YSI6IntcIkNlbnRlclwiOlwiJkdcIn0iLCJHVkhlYWRlckV4aXN0cyI6ZmFsc2UsIk5vbkdWSGVhZGVyRXhpc3RzIjp0cnV</vt:lpwstr>
  </property>
  <property fmtid="{D5CDD505-2E9C-101B-9397-08002B2CF9AE}" pid="7" name="Footer">
    <vt:lpwstr>eyJMZWZ0IjoiIiwiQ2VudGVyIjoiT2ZmaWNpYWwiLCJSaWdodCI6IiJ9</vt:lpwstr>
  </property>
  <property fmtid="{D5CDD505-2E9C-101B-9397-08002B2CF9AE}" pid="8" name="GVData1">
    <vt:lpwstr>XHUwMDIyOjAsXHUwMDIyRm9vdGVyUGxhY2VtZW50VHlwZVx1MDAyMjowLFx1MDAyMkVuZm9yY2VMYXlvdXRPcHRpb25cdTAwMjI6dHJ1ZSxcdTAwMjJMYXlvdXRPcHRpb25cdTAwMjI6MCxcdTAwMjJUcmlnZ2VyTnVtYmVyXHUwMDIyOjAsXHUwMDIyRnJvbUluZGV4</vt:lpwstr>
  </property>
  <property fmtid="{D5CDD505-2E9C-101B-9397-08002B2CF9AE}" pid="9" name="ClassificationTagSetId">
    <vt:lpwstr>e16409a7-1700-4153-9090-3955bc2f0ae8</vt:lpwstr>
  </property>
  <property fmtid="{D5CDD505-2E9C-101B-9397-08002B2CF9AE}" pid="10" name="ComplianceTagSetId">
    <vt:lpwstr>f14fc1f1-8950-40d5-8a29-45909da947d6</vt:lpwstr>
  </property>
  <property fmtid="{D5CDD505-2E9C-101B-9397-08002B2CF9AE}" pid="11" name="FileId">
    <vt:lpwstr>ff677660-1739-677b-4ed6-c27bab33ea7d</vt:lpwstr>
  </property>
  <property fmtid="{D5CDD505-2E9C-101B-9397-08002B2CF9AE}" pid="12" name="TagDateTime">
    <vt:lpwstr>2024-12-16T07:47:14Z</vt:lpwstr>
  </property>
  <property fmtid="{D5CDD505-2E9C-101B-9397-08002B2CF9AE}" pid="13" name="GVData2">
    <vt:lpwstr>XHUwMDIyOjAsXHUwMDIyVG9JbmRleFx1MDAyMjowLFx1MDAyMkVuZm9yY2VPdmVyd3JpdGVPcHRpb25cdTAwMjI6dHJ1ZSxcdTAwMjJPdmVyd3JpdGVPcHRpb25cdTAwMjI6MX0sXHUwMDIySGVhZGVyRW5hYmxlZFx1MDAyMjpmYWxzZSxcdTAwMjJIZWFkZXJcdTAw</vt:lpwstr>
  </property>
  <property fmtid="{D5CDD505-2E9C-101B-9397-08002B2CF9AE}" pid="14" name="GVData3">
    <vt:lpwstr>MjI6XHUwMDIyXHUwMDIyLFx1MDAyMkhlYWRlcnNcdTAwMjI6W1x1MDAyMlx1MDAyMl0sXHUwMDIySGVhZGVyVHlwZVx1MDAyMjoyLFx1MDAyMkhlYWRlclR5cGVzQWxsb3dlZFx1MDAyMjpbMl0sXHUwMDIySGVhZGVyVXBkYXRlVHlwZVx1MDAyMjowLFx1MDAyMkZv</vt:lpwstr>
  </property>
  <property fmtid="{D5CDD505-2E9C-101B-9397-08002B2CF9AE}" pid="15" name="GVData4">
    <vt:lpwstr>b3RlckVuYWJsZWRcdTAwMjI6dHJ1ZSxcdTAwMjJGb290ZXJcdTAwMjI6XHUwMDIyXHUwMDNDc3BhbiBzdHlsZT1cXFx1MDAyMmNvbG9yOiMwMDgwMDQ7XFxcdTAwMjJcdTAwM0VcdTAwM0NzcGFuXHUwMDNFXHUwMDNDZGl2IHN0eWxlPVxcXHUwMDIydGV4dC1hbGln</vt:lpwstr>
  </property>
  <property fmtid="{D5CDD505-2E9C-101B-9397-08002B2CF9AE}" pid="16" name="GVData5">
    <vt:lpwstr>bjpjZW50ZXJcXFx1MDAyMlx1MDAzRU9mZmljaWFsXHUwMDNDL2Rpdlx1MDAzRVx1MDAzQy9zcGFuXHUwMDNFXHUwMDNDL3NwYW5cdTAwM0VcdTAwMjIsXHUwMDIyRm9vdGVyc1x1MDAyMjpbXHUwMDIyXHUwMDNDc3BhbiBzdHlsZT1cXFx1MDAyMmNvbG9yOiMwMDgw</vt:lpwstr>
  </property>
  <property fmtid="{D5CDD505-2E9C-101B-9397-08002B2CF9AE}" pid="17" name="GVData6">
    <vt:lpwstr>MDQ7XFxcdTAwMjJcdTAwM0VcdTAwM0NzcGFuXHUwMDNFXHUwMDNDZGl2IHN0eWxlPVxcXHUwMDIydGV4dC1hbGlnbjpjZW50ZXJcXFx1MDAyMlx1MDAzRU9mZmljaWFsXHUwMDNDL2Rpdlx1MDAzRVx1MDAzQy9zcGFuXHUwMDNFXHUwMDNDL3NwYW5cdTAwM0VcdTAw</vt:lpwstr>
  </property>
  <property fmtid="{D5CDD505-2E9C-101B-9397-08002B2CF9AE}" pid="18" name="GVData7">
    <vt:lpwstr>MjJdLFx1MDAyMkZvb3RlclR5cGVcdTAwMjI6MCxcdTAwMjJGb290ZXJUeXBlc0FsbG93ZWRcdTAwMjI6WzAsMV0sXHUwMDIyRm9vdGVyVXBkYXRlVHlwZVx1MDAyMjowLFx1MDAyMldhdGVybWFya1x1MDAyMjpudWxsLFx1MDAyMldhdGVybWFya0VuYWJsZWRcdTAw</vt:lpwstr>
  </property>
  <property fmtid="{D5CDD505-2E9C-101B-9397-08002B2CF9AE}" pid="19" name="GVData8">
    <vt:lpwstr>MjI6ZmFsc2UsXHUwMDIyU2hvdWxkV3JpdGVXYXRlcm1hcmtcdTAwMjI6ZmFsc2UsXHUwMDIyV2F0ZXJtYXJrVXBkYXRlVHlwZVx1MDAyMjowLFx1MDAyMlBvd2VycG9pbnRUaXRsZVx1MDAyMjpudWxsLFx1MDAyMlBvd2VycG9pbnRTdWJpdGxlXHUwMDIyOm51bGx9</vt:lpwstr>
  </property>
  <property fmtid="{D5CDD505-2E9C-101B-9397-08002B2CF9AE}" pid="20" name="GVData9">
    <vt:lpwstr>IiwNCiAgIlN0YXRlIjogIntcdTAwMjJGaXJzdFBhZ2VEaWZmZXJlbnRcdTAwMjI6ZmFsc2UsXHUwMDIyRGlmZmVyZW50T2RkQW5kRXZlblBhZ2VzXHUwMDIyOmZhbHNlLFx1MDAyMlBhZ2VDb3VudFx1MDAyMjozMixcdTAwMjJIZWFkZXJNZXRhZGF0YVx1MDAyMjpc</vt:lpwstr>
  </property>
  <property fmtid="{D5CDD505-2E9C-101B-9397-08002B2CF9AE}" pid="21" name="GVData10">
    <vt:lpwstr>dTAwMjJcdTAwMjIsXHUwMDIyVGhpcmRQYXJ0eUhlYWRlck1ldGFkYXRhXHUwMDIyOlx1MDAyMntcXFx1MDAyMkNlbnRlclxcXHUwMDIyOlxcXHUwMDIyXHUwMDI2R1xcXHUwMDIyfVx1MDAyMixcdTAwMjJHVkhlYWRlckV4aXN0c1x1MDAyMjpmYWxzZSxcdTAwMjJO</vt:lpwstr>
  </property>
  <property fmtid="{D5CDD505-2E9C-101B-9397-08002B2CF9AE}" pid="22" name="GVData11">
    <vt:lpwstr>b25HVkhlYWRlckV4aXN0c1x1MDAyMjp0cnVlLFx1MDAyMkZsb2F0aW5nSGVhZGVyRXhpc3RzXHUwMDIyOmZhbHNlLFx1MDAyMk5vbkdWSGVhZGVyU2hhcGVFeGlzdHNcdTAwMjI6ZmFsc2UsXHUwMDIyVGhpcmRQYXJ0eUhlYWRlcnNcdTAwMjI6W10sXHUwMDIyRm9v</vt:lpwstr>
  </property>
  <property fmtid="{D5CDD505-2E9C-101B-9397-08002B2CF9AE}" pid="23" name="GVData12">
    <vt:lpwstr>dGVyTWV0YWRhdGFcdTAwMjI6XHUwMDIye1xcXHUwMDIyTGVmdFxcXHUwMDIyOlxcXHUwMDIyXFxcdTAwMjIsXFxcdTAwMjJDZW50ZXJcXFx1MDAyMjpcXFx1MDAyMk9mZmljaWFsXFxcdTAwMjIsXFxcdTAwMjJSaWdodFxcXHUwMDIyOlxcXHUwMDIyXFxcdTAwMjJ9</vt:lpwstr>
  </property>
  <property fmtid="{D5CDD505-2E9C-101B-9397-08002B2CF9AE}" pid="24" name="GVData13">
    <vt:lpwstr>XHUwMDIyLFx1MDAyMlRoaXJkUGFydHlGb290ZXJNZXRhZGF0YVx1MDAyMjpcdTAwMjJ7XFxcdTAwMjJMZWZ0XFxcdTAwMjI6XFxcdTAwMjJcdTAwMjZcXFxcXFxcdTAwMjJBcmlhbFxcXFxcXFx1MDAyMlx1MDAyNjEwIFx1MDAyNklcdTAwMjZCQ29tcGFuaWVzOlx1</vt:lpwstr>
  </property>
  <property fmtid="{D5CDD505-2E9C-101B-9397-08002B2CF9AE}" pid="25" name="GVData14">
    <vt:lpwstr>MDAyNklcdTAwMjZCIFVFVENMIFxcXFxuXHUwMDI2SVRodXJzZGF5LCBOb3ZlbWJlciAyMiwgMjAxMlx1MDAyNkkgXFxcdTAwMjIsXFxcdTAwMjJSaWdodFxcXHUwMDIyOlxcXHUwMDIyXHUwMDI2XFxcXFxcXHUwMDIyQXJpYWxcXFxcXFxcdTAwMjJcdTAwMjYxMCBQ</vt:lpwstr>
  </property>
  <property fmtid="{D5CDD505-2E9C-101B-9397-08002B2CF9AE}" pid="26" name="GVData15">
    <vt:lpwstr>YWdlIFx1MDAyNlAgb2YgXHUwMDI2TiBcdTAwMjZcXFxcXFxcdTAwMjJBcmlhbFxcXFxcXFx1MDAyMlx1MDAyNjEwIFBhZ2UgXHUwMDI2UCBvZiBcdTAwMjZOXFxcXG5cdTAwMjZLMDA4MDA0XHUwMDI2MTBcdTAwMjZcXFxcXFxcdTAwMjJDYWxpYnJpXFxcXFxcXHUw</vt:lpwstr>
  </property>
  <property fmtid="{D5CDD505-2E9C-101B-9397-08002B2CF9AE}" pid="27" name="GVData16">
    <vt:lpwstr>MDIyT2ZmaWNpYWxcXFx1MDAyMn1cdTAwMjIsXHUwMDIyR1ZGb290ZXJFeGlzdHNcdTAwMjI6ZmFsc2UsXHUwMDIyTm9uR1ZGb290ZXJFeGlzdHNcdTAwMjI6dHJ1ZSxcdTAwMjJGbG9hdGluZ0Zvb3RlckV4aXN0c1x1MDAyMjpmYWxzZSxcdTAwMjJOb25HVkZvb3Rl</vt:lpwstr>
  </property>
  <property fmtid="{D5CDD505-2E9C-101B-9397-08002B2CF9AE}" pid="28" name="GVData17">
    <vt:lpwstr>clNoYXBlRXhpc3RzXHUwMDIyOmZhbHNlLFx1MDAyMlRoaXJkUGFydHlGb290ZXJzXHUwMDIyOltdLFx1MDAyMldhdGVybWFya01ldGFkYXRhXHUwMDIyOlx1MDAyMlx1MDAyMixcdTAwMjJXYXRlcm1hcmtFeGlzdHNcdTAwMjI6ZmFsc2UsXHUwMDIyUG93ZXJwb2lu</vt:lpwstr>
  </property>
  <property fmtid="{D5CDD505-2E9C-101B-9397-08002B2CF9AE}" pid="29" name="GVData18">
    <vt:lpwstr>dFRpdGxlTWV0YWRhdGFcdTAwMjI6bnVsbCxcdTAwMjJQb3dlcnBvaW50U3VidGl0bGVNZXRhZGF0YVx1MDAyMjpudWxsLFx1MDAyMlRoaXJkUGFydHlNZXRhZGF0YUZvdW5kXHUwMDIyOmZhbHNlfSINCn0=</vt:lpwstr>
  </property>
  <property fmtid="{D5CDD505-2E9C-101B-9397-08002B2CF9AE}" pid="30" name="GVData19">
    <vt:lpwstr>(end)</vt:lpwstr>
  </property>
  <property fmtid="{D5CDD505-2E9C-101B-9397-08002B2CF9AE}" pid="31" name="GVData20">
    <vt:lpwstr>(end)</vt:lpwstr>
  </property>
  <property fmtid="{D5CDD505-2E9C-101B-9397-08002B2CF9AE}" pid="32" name="Classification">
    <vt:lpwstr>Official</vt:lpwstr>
  </property>
  <property fmtid="{D5CDD505-2E9C-101B-9397-08002B2CF9AE}" pid="33" name="UserId">
    <vt:lpwstr>i.Kinhonhi</vt:lpwstr>
  </property>
</Properties>
</file>