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Zizag\Desktop\"/>
    </mc:Choice>
  </mc:AlternateContent>
  <bookViews>
    <workbookView xWindow="0" yWindow="0" windowWidth="20490" windowHeight="8145" firstSheet="9" activeTab="9"/>
  </bookViews>
  <sheets>
    <sheet name="课程安排" sheetId="7" r:id="rId1"/>
    <sheet name="形态指标" sheetId="1" r:id="rId2"/>
    <sheet name="形态指标分析" sheetId="2" r:id="rId3"/>
    <sheet name="丙二醛" sheetId="8" r:id="rId4"/>
    <sheet name="光合色素" sheetId="9" r:id="rId5"/>
    <sheet name="光合色素mg gFW" sheetId="11" r:id="rId6"/>
    <sheet name="三线格示范" sheetId="10" r:id="rId7"/>
    <sheet name="电导率" sheetId="3" r:id="rId8"/>
    <sheet name="生理指标" sheetId="4" r:id="rId9"/>
    <sheet name="分子指标" sheetId="5" r:id="rId10"/>
    <sheet name="Sheet1" sheetId="12" r:id="rId11"/>
    <sheet name="。。。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3" l="1"/>
  <c r="K37" i="3"/>
  <c r="L37" i="3"/>
  <c r="M37" i="3"/>
  <c r="J38" i="3"/>
  <c r="K38" i="3"/>
  <c r="L38" i="3"/>
  <c r="M38" i="3"/>
  <c r="K36" i="3"/>
  <c r="L36" i="3"/>
  <c r="M36" i="3"/>
  <c r="J36" i="3"/>
  <c r="J33" i="3"/>
  <c r="K33" i="3"/>
  <c r="L33" i="3"/>
  <c r="M33" i="3"/>
  <c r="J34" i="3"/>
  <c r="K34" i="3"/>
  <c r="L34" i="3"/>
  <c r="M34" i="3"/>
  <c r="K32" i="3"/>
  <c r="L32" i="3"/>
  <c r="M32" i="3"/>
  <c r="J32" i="3"/>
  <c r="H3" i="11" l="1"/>
  <c r="I3" i="11"/>
  <c r="J3" i="11"/>
  <c r="K3" i="11"/>
  <c r="H4" i="11"/>
  <c r="I4" i="11"/>
  <c r="J4" i="11"/>
  <c r="K4" i="11"/>
  <c r="I2" i="11"/>
  <c r="J2" i="11"/>
  <c r="K2" i="11"/>
  <c r="H2" i="11"/>
  <c r="H9" i="11"/>
  <c r="I9" i="11"/>
  <c r="J9" i="11"/>
  <c r="K9" i="11"/>
  <c r="H10" i="11"/>
  <c r="I10" i="11"/>
  <c r="J10" i="11"/>
  <c r="K10" i="11"/>
  <c r="I8" i="11"/>
  <c r="J8" i="11"/>
  <c r="K8" i="11"/>
  <c r="H8" i="11"/>
  <c r="O56" i="9" l="1"/>
  <c r="O55" i="9"/>
  <c r="E63" i="9"/>
  <c r="E64" i="9"/>
  <c r="B63" i="9"/>
  <c r="B64" i="9"/>
  <c r="E62" i="9"/>
  <c r="B62" i="9"/>
  <c r="E60" i="9"/>
  <c r="E61" i="9"/>
  <c r="E59" i="9"/>
  <c r="E58" i="9"/>
  <c r="E56" i="9"/>
  <c r="E57" i="9"/>
  <c r="B60" i="9"/>
  <c r="B61" i="9"/>
  <c r="B59" i="9"/>
  <c r="B56" i="9"/>
  <c r="G54" i="9" l="1"/>
  <c r="F54" i="9"/>
  <c r="E54" i="9"/>
  <c r="D54" i="9"/>
  <c r="C54" i="9"/>
  <c r="B54" i="9"/>
  <c r="B57" i="9" s="1"/>
  <c r="G53" i="9"/>
  <c r="F53" i="9"/>
  <c r="F55" i="9" s="1"/>
  <c r="E53" i="9"/>
  <c r="D53" i="9"/>
  <c r="D55" i="9" s="1"/>
  <c r="C53" i="9"/>
  <c r="B53" i="9"/>
  <c r="B55" i="9" s="1"/>
  <c r="B58" i="9" s="1"/>
  <c r="H42" i="9"/>
  <c r="H36" i="9"/>
  <c r="H39" i="9" s="1"/>
  <c r="C33" i="9"/>
  <c r="B42" i="9" s="1"/>
  <c r="D33" i="9"/>
  <c r="E33" i="9"/>
  <c r="E42" i="9" s="1"/>
  <c r="F33" i="9"/>
  <c r="G33" i="9"/>
  <c r="H33" i="9"/>
  <c r="I33" i="9"/>
  <c r="J33" i="9"/>
  <c r="K33" i="9"/>
  <c r="K42" i="9" s="1"/>
  <c r="L33" i="9"/>
  <c r="M33" i="9"/>
  <c r="B33" i="9"/>
  <c r="C32" i="9"/>
  <c r="C34" i="9" s="1"/>
  <c r="D32" i="9"/>
  <c r="D34" i="9" s="1"/>
  <c r="E32" i="9"/>
  <c r="E34" i="9" s="1"/>
  <c r="F32" i="9"/>
  <c r="F34" i="9" s="1"/>
  <c r="G32" i="9"/>
  <c r="E35" i="9" s="1"/>
  <c r="E38" i="9" s="1"/>
  <c r="H32" i="9"/>
  <c r="H41" i="9" s="1"/>
  <c r="I32" i="9"/>
  <c r="I34" i="9" s="1"/>
  <c r="J32" i="9"/>
  <c r="J34" i="9" s="1"/>
  <c r="K32" i="9"/>
  <c r="K41" i="9" s="1"/>
  <c r="L32" i="9"/>
  <c r="L34" i="9" s="1"/>
  <c r="M32" i="9"/>
  <c r="M34" i="9" s="1"/>
  <c r="B32" i="9"/>
  <c r="B41" i="9" s="1"/>
  <c r="S71" i="8"/>
  <c r="P71" i="8"/>
  <c r="M71" i="8"/>
  <c r="J71" i="8"/>
  <c r="L51" i="8"/>
  <c r="L52" i="8" s="1"/>
  <c r="M51" i="8"/>
  <c r="M52" i="8" s="1"/>
  <c r="N51" i="8"/>
  <c r="N52" i="8" s="1"/>
  <c r="O51" i="8"/>
  <c r="O52" i="8" s="1"/>
  <c r="P51" i="8"/>
  <c r="P52" i="8" s="1"/>
  <c r="Q51" i="8"/>
  <c r="Q52" i="8" s="1"/>
  <c r="R51" i="8"/>
  <c r="R52" i="8" s="1"/>
  <c r="S51" i="8"/>
  <c r="S52" i="8" s="1"/>
  <c r="T51" i="8"/>
  <c r="T52" i="8" s="1"/>
  <c r="U51" i="8"/>
  <c r="U52" i="8" s="1"/>
  <c r="V51" i="8"/>
  <c r="V52" i="8" s="1"/>
  <c r="K51" i="8"/>
  <c r="K52" i="8" s="1"/>
  <c r="Q54" i="8" l="1"/>
  <c r="N62" i="8"/>
  <c r="Q53" i="8"/>
  <c r="T53" i="8"/>
  <c r="T54" i="8"/>
  <c r="N60" i="8"/>
  <c r="K53" i="8"/>
  <c r="K54" i="8"/>
  <c r="L60" i="8"/>
  <c r="M60" i="8"/>
  <c r="N61" i="8"/>
  <c r="M61" i="8"/>
  <c r="N53" i="8"/>
  <c r="N54" i="8"/>
  <c r="E37" i="9"/>
  <c r="E40" i="9" s="1"/>
  <c r="G34" i="9"/>
  <c r="E43" i="9" s="1"/>
  <c r="E41" i="9"/>
  <c r="B34" i="9"/>
  <c r="B35" i="9"/>
  <c r="B38" i="9" s="1"/>
  <c r="E36" i="9"/>
  <c r="E39" i="9" s="1"/>
  <c r="K34" i="9"/>
  <c r="K35" i="9"/>
  <c r="K38" i="9" s="1"/>
  <c r="B36" i="9"/>
  <c r="B39" i="9" s="1"/>
  <c r="C55" i="9"/>
  <c r="G55" i="9"/>
  <c r="H34" i="9"/>
  <c r="H35" i="9"/>
  <c r="H38" i="9" s="1"/>
  <c r="K36" i="9"/>
  <c r="K39" i="9" s="1"/>
  <c r="E55" i="9"/>
  <c r="D26" i="3"/>
  <c r="E26" i="3"/>
  <c r="F26" i="3"/>
  <c r="C26" i="3"/>
  <c r="F27" i="3"/>
  <c r="E27" i="3"/>
  <c r="D27" i="3"/>
  <c r="C27" i="3"/>
  <c r="J27" i="3"/>
  <c r="C21" i="3"/>
  <c r="D21" i="3"/>
  <c r="D34" i="3" s="1"/>
  <c r="E21" i="3"/>
  <c r="E34" i="3" s="1"/>
  <c r="F21" i="3"/>
  <c r="F34" i="3" s="1"/>
  <c r="K20" i="3"/>
  <c r="L20" i="3"/>
  <c r="M20" i="3"/>
  <c r="J20" i="3"/>
  <c r="C22" i="3"/>
  <c r="F22" i="3"/>
  <c r="F33" i="3" s="1"/>
  <c r="F35" i="3" s="1"/>
  <c r="E22" i="3"/>
  <c r="E33" i="3" s="1"/>
  <c r="E35" i="3" s="1"/>
  <c r="D22" i="3"/>
  <c r="D33" i="3" s="1"/>
  <c r="D35" i="3" s="1"/>
  <c r="K43" i="9" l="1"/>
  <c r="K37" i="9"/>
  <c r="K40" i="9" s="1"/>
  <c r="B43" i="9"/>
  <c r="B37" i="9"/>
  <c r="B40" i="9" s="1"/>
  <c r="H43" i="9"/>
  <c r="H37" i="9"/>
  <c r="H40" i="9" s="1"/>
  <c r="C33" i="3"/>
  <c r="C35" i="3" s="1"/>
  <c r="C34" i="3"/>
  <c r="S34" i="2"/>
  <c r="N34" i="2"/>
  <c r="I34" i="2"/>
  <c r="S33" i="2"/>
  <c r="R34" i="2"/>
  <c r="M34" i="2"/>
  <c r="L34" i="2"/>
  <c r="H34" i="2"/>
  <c r="Q34" i="2"/>
  <c r="G34" i="2"/>
  <c r="C33" i="2"/>
  <c r="D33" i="2"/>
  <c r="G33" i="2"/>
  <c r="H33" i="2"/>
  <c r="I33" i="2"/>
  <c r="L33" i="2"/>
  <c r="M33" i="2"/>
  <c r="N33" i="2"/>
  <c r="Q33" i="2"/>
  <c r="R33" i="2"/>
  <c r="B33" i="2"/>
  <c r="C32" i="2"/>
  <c r="D32" i="2"/>
  <c r="G32" i="2"/>
  <c r="H32" i="2"/>
  <c r="I32" i="2"/>
  <c r="L32" i="2"/>
  <c r="M32" i="2"/>
  <c r="N32" i="2"/>
  <c r="Q32" i="2"/>
  <c r="R32" i="2"/>
  <c r="S32" i="2"/>
  <c r="B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32" i="2" s="1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2" i="2" s="1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32" i="2" s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O34" i="2" s="1"/>
  <c r="E121" i="1"/>
  <c r="E120" i="1"/>
  <c r="E119" i="1"/>
  <c r="E118" i="1"/>
  <c r="E117" i="1"/>
  <c r="E116" i="1"/>
  <c r="E115" i="1"/>
  <c r="E114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O33" i="2" l="1"/>
  <c r="J33" i="2"/>
  <c r="E33" i="2"/>
  <c r="J34" i="2"/>
  <c r="T34" i="2"/>
  <c r="T33" i="2"/>
  <c r="E32" i="2"/>
</calcChain>
</file>

<file path=xl/sharedStrings.xml><?xml version="1.0" encoding="utf-8"?>
<sst xmlns="http://schemas.openxmlformats.org/spreadsheetml/2006/main" count="449" uniqueCount="259">
  <si>
    <t>株高</t>
    <phoneticPr fontId="1" type="noConversion"/>
  </si>
  <si>
    <t>处理浓度</t>
    <phoneticPr fontId="1" type="noConversion"/>
  </si>
  <si>
    <t>总重</t>
    <phoneticPr fontId="1" type="noConversion"/>
  </si>
  <si>
    <t>地上部分</t>
    <phoneticPr fontId="1" type="noConversion"/>
  </si>
  <si>
    <t>地下部分</t>
    <phoneticPr fontId="1" type="noConversion"/>
  </si>
  <si>
    <t>average</t>
    <phoneticPr fontId="1" type="noConversion"/>
  </si>
  <si>
    <t>SE</t>
    <phoneticPr fontId="1" type="noConversion"/>
  </si>
  <si>
    <t>p-value</t>
    <phoneticPr fontId="1" type="noConversion"/>
  </si>
  <si>
    <t>株高</t>
    <phoneticPr fontId="1" type="noConversion"/>
  </si>
  <si>
    <t>浓度</t>
    <phoneticPr fontId="1" type="noConversion"/>
  </si>
  <si>
    <t>鲜重</t>
    <phoneticPr fontId="1" type="noConversion"/>
  </si>
  <si>
    <t>选课课号：</t>
  </si>
  <si>
    <t>学期：</t>
  </si>
  <si>
    <t>2017-2018第二学期</t>
  </si>
  <si>
    <t>主讲教师</t>
  </si>
  <si>
    <t>苏国兴</t>
  </si>
  <si>
    <t>授课对象（班级）</t>
  </si>
  <si>
    <t>理论：</t>
  </si>
  <si>
    <t>学时</t>
  </si>
  <si>
    <t>实验：</t>
  </si>
  <si>
    <t>教材</t>
  </si>
  <si>
    <t>选课人数:</t>
  </si>
  <si>
    <t>周次</t>
  </si>
  <si>
    <t>上课
日期</t>
  </si>
  <si>
    <t>星期几</t>
  </si>
  <si>
    <t>节次</t>
  </si>
  <si>
    <t>授课
形式</t>
  </si>
  <si>
    <t>上课
地点</t>
  </si>
  <si>
    <t>任课
教师</t>
  </si>
  <si>
    <t>教师
职称</t>
  </si>
  <si>
    <t>备注</t>
  </si>
  <si>
    <t>副教授</t>
  </si>
  <si>
    <t>学院院长：</t>
  </si>
  <si>
    <t>教研室主任：</t>
  </si>
  <si>
    <t>填表日期：</t>
  </si>
  <si>
    <t>《生物学综合实验》课程教学日历</t>
  </si>
  <si>
    <t>(2017-2018-2)-BIOS1087-XQ0214-1</t>
  </si>
  <si>
    <t>苏国兴，孙丙耀，史全良</t>
  </si>
  <si>
    <t>15级生物科学</t>
  </si>
  <si>
    <t>6周</t>
  </si>
  <si>
    <t>张志良《植物生理学实验指导》，高等教育出版社，2008年第4版</t>
  </si>
  <si>
    <t>8人</t>
  </si>
  <si>
    <t>教学内容</t>
  </si>
  <si>
    <t>2018/5/14
    -5/18</t>
  </si>
  <si>
    <t>周1-5</t>
  </si>
  <si>
    <t>2-7</t>
  </si>
  <si>
    <t>实验课</t>
  </si>
  <si>
    <r>
      <rPr>
        <b/>
        <sz val="10"/>
        <color indexed="8"/>
        <rFont val="等线"/>
        <family val="3"/>
        <charset val="134"/>
      </rPr>
      <t xml:space="preserve">小麦幼苗在盐胁迫条件下的形态、
生理和基因表达的适应性变化
一、盐分胁迫处理及营养指标检测
  </t>
    </r>
    <r>
      <rPr>
        <sz val="10"/>
        <color indexed="8"/>
        <rFont val="等线"/>
        <family val="3"/>
        <charset val="134"/>
      </rPr>
      <t>1、盐胁迫处理，  
   2、根茎营养生长指标测定;</t>
    </r>
  </si>
  <si>
    <t>706-植物实验室</t>
  </si>
  <si>
    <t>2018/5/21
    -5/25</t>
  </si>
  <si>
    <r>
      <rPr>
        <b/>
        <sz val="10"/>
        <color indexed="8"/>
        <rFont val="等线"/>
        <family val="3"/>
        <charset val="134"/>
      </rPr>
      <t>二、幼苗生理生化指标检测</t>
    </r>
    <r>
      <rPr>
        <sz val="10"/>
        <color indexed="8"/>
        <rFont val="等线"/>
        <family val="3"/>
        <charset val="134"/>
      </rPr>
      <t xml:space="preserve">
 1、叶绿素含量测定;  
 2、膜相对透性测定; 
 3、丙二醛含量测定
</t>
    </r>
  </si>
  <si>
    <t>2018/5/28
    -6/1</t>
  </si>
  <si>
    <t xml:space="preserve"> 4、脯氨酸含量测定;    
 5、植物组织NH4+氮的测定；
</t>
  </si>
  <si>
    <t>史全良</t>
  </si>
  <si>
    <t>2018/6/4
    -6/8</t>
  </si>
  <si>
    <t xml:space="preserve"> 3、NO3-氮含量测定；  
 4、可溶性糖含量测定</t>
  </si>
  <si>
    <t>2018/6/11
    -6/15</t>
  </si>
  <si>
    <r>
      <rPr>
        <b/>
        <sz val="10"/>
        <color indexed="8"/>
        <rFont val="等线"/>
        <family val="3"/>
        <charset val="134"/>
      </rPr>
      <t>三、盐胁迫应答基因表达分析</t>
    </r>
    <r>
      <rPr>
        <sz val="10"/>
        <color indexed="8"/>
        <rFont val="等线"/>
        <family val="3"/>
        <charset val="134"/>
      </rPr>
      <t xml:space="preserve">
 1、RNA提取; 
 2、反转录cDNA 
 3、RT-PCR检测;  
</t>
    </r>
  </si>
  <si>
    <t>孙丙耀</t>
  </si>
  <si>
    <t>2018/6/18
    -6/22</t>
  </si>
  <si>
    <t xml:space="preserve"> 4、琼脂糖凝胶电泳检测   
 5、 撰写综合实验报告</t>
  </si>
  <si>
    <t>方法</t>
  </si>
  <si>
    <r>
      <t xml:space="preserve">      1</t>
    </r>
    <r>
      <rPr>
        <b/>
        <sz val="24"/>
        <color rgb="FF000000"/>
        <rFont val="楷体_GB2312"/>
        <family val="1"/>
        <charset val="134"/>
      </rPr>
      <t>、蒸馏水洗净叶片材料。</t>
    </r>
  </si>
  <si>
    <r>
      <t xml:space="preserve">      2</t>
    </r>
    <r>
      <rPr>
        <b/>
        <sz val="24"/>
        <color rgb="FF000000"/>
        <rFont val="楷体_GB2312"/>
        <family val="1"/>
        <charset val="134"/>
      </rPr>
      <t>、用剪刀剪成</t>
    </r>
    <r>
      <rPr>
        <b/>
        <sz val="24"/>
        <color rgb="FF000000"/>
        <rFont val="Times New Roman"/>
        <family val="1"/>
      </rPr>
      <t>1 cm</t>
    </r>
    <r>
      <rPr>
        <b/>
        <sz val="24"/>
        <color rgb="FF000000"/>
        <rFont val="楷体_GB2312"/>
        <family val="1"/>
        <charset val="134"/>
      </rPr>
      <t>小段，称取</t>
    </r>
    <r>
      <rPr>
        <b/>
        <sz val="24"/>
        <color rgb="FF000000"/>
        <rFont val="Times New Roman"/>
        <family val="1"/>
      </rPr>
      <t>0.5000 g</t>
    </r>
    <r>
      <rPr>
        <b/>
        <sz val="24"/>
        <color rgb="FF000000"/>
        <rFont val="楷体_GB2312"/>
        <family val="1"/>
        <charset val="134"/>
      </rPr>
      <t>，三份，加入</t>
    </r>
    <r>
      <rPr>
        <b/>
        <sz val="24"/>
        <color rgb="FF000000"/>
        <rFont val="Times New Roman"/>
        <family val="1"/>
      </rPr>
      <t>10 ml</t>
    </r>
    <r>
      <rPr>
        <b/>
        <sz val="24"/>
        <color rgb="FF000000"/>
        <rFont val="楷体_GB2312"/>
        <family val="1"/>
        <charset val="134"/>
      </rPr>
      <t>蒸馏水，放在真空泵中</t>
    </r>
    <r>
      <rPr>
        <b/>
        <sz val="24"/>
        <color rgb="FFFF0000"/>
        <rFont val="楷体_GB2312"/>
        <family val="1"/>
        <charset val="134"/>
      </rPr>
      <t>抽气</t>
    </r>
    <r>
      <rPr>
        <b/>
        <sz val="24"/>
        <color rgb="FFFF0000"/>
        <rFont val="Times New Roman"/>
        <family val="1"/>
      </rPr>
      <t xml:space="preserve">20 min </t>
    </r>
    <r>
      <rPr>
        <b/>
        <sz val="24"/>
        <color rgb="FF000000"/>
        <rFont val="楷体_GB2312"/>
        <family val="1"/>
        <charset val="134"/>
      </rPr>
      <t>，以排除细胞间隙的空气，叶片成半透明状</t>
    </r>
    <r>
      <rPr>
        <b/>
        <sz val="24"/>
        <color rgb="FF000000"/>
        <rFont val="Times New Roman"/>
        <family val="1"/>
      </rPr>
      <t>,</t>
    </r>
    <r>
      <rPr>
        <b/>
        <sz val="24"/>
        <color rgb="FF000000"/>
        <rFont val="楷体_GB2312"/>
        <family val="1"/>
        <charset val="134"/>
      </rPr>
      <t>沉入水中。</t>
    </r>
  </si>
  <si>
    <r>
      <t xml:space="preserve">      3</t>
    </r>
    <r>
      <rPr>
        <b/>
        <sz val="24"/>
        <color rgb="FF000000"/>
        <rFont val="楷体_GB2312"/>
        <family val="1"/>
        <charset val="134"/>
      </rPr>
      <t>、取出叶片后，用吸收纸</t>
    </r>
    <r>
      <rPr>
        <b/>
        <sz val="24"/>
        <color rgb="FFFF0000"/>
        <rFont val="楷体_GB2312"/>
        <family val="1"/>
        <charset val="134"/>
      </rPr>
      <t>吸干</t>
    </r>
    <r>
      <rPr>
        <b/>
        <sz val="24"/>
        <color rgb="FF000000"/>
        <rFont val="楷体_GB2312"/>
        <family val="1"/>
        <charset val="134"/>
      </rPr>
      <t>，用</t>
    </r>
    <r>
      <rPr>
        <b/>
        <sz val="24"/>
        <color rgb="FFFF0000"/>
        <rFont val="楷体_GB2312"/>
        <family val="1"/>
        <charset val="134"/>
      </rPr>
      <t>干净的镊子</t>
    </r>
    <r>
      <rPr>
        <b/>
        <sz val="24"/>
        <color rgb="FF000000"/>
        <rFont val="楷体_GB2312"/>
        <family val="1"/>
        <charset val="134"/>
      </rPr>
      <t>分装于</t>
    </r>
    <r>
      <rPr>
        <b/>
        <sz val="24"/>
        <color rgb="FF000000"/>
        <rFont val="Times New Roman"/>
        <family val="1"/>
      </rPr>
      <t>20 ml</t>
    </r>
    <r>
      <rPr>
        <b/>
        <sz val="24"/>
        <color rgb="FF000000"/>
        <rFont val="楷体_GB2312"/>
        <family val="1"/>
        <charset val="134"/>
      </rPr>
      <t>洁净的刻度试管中， 各加入蒸馏水</t>
    </r>
    <r>
      <rPr>
        <b/>
        <sz val="24"/>
        <color rgb="FFFF0000"/>
        <rFont val="Times New Roman"/>
        <family val="1"/>
      </rPr>
      <t>10 ml</t>
    </r>
    <r>
      <rPr>
        <b/>
        <sz val="24"/>
        <color rgb="FF000000"/>
        <rFont val="楷体_GB2312"/>
        <family val="1"/>
        <charset val="134"/>
      </rPr>
      <t>。</t>
    </r>
  </si>
  <si>
    <r>
      <t>（五）结果：以（</t>
    </r>
    <r>
      <rPr>
        <b/>
        <sz val="24"/>
        <color rgb="FFFF0000"/>
        <rFont val="楷体_GB2312"/>
        <family val="1"/>
        <charset val="134"/>
      </rPr>
      <t>平均值 ±</t>
    </r>
    <r>
      <rPr>
        <sz val="24"/>
        <color rgb="FFFF0000"/>
        <rFont val="Times New Roman"/>
        <family val="1"/>
      </rPr>
      <t xml:space="preserve"> </t>
    </r>
    <r>
      <rPr>
        <b/>
        <sz val="24"/>
        <color rgb="FFFF0000"/>
        <rFont val="Times New Roman"/>
        <family val="1"/>
      </rPr>
      <t>SD</t>
    </r>
    <r>
      <rPr>
        <b/>
        <sz val="24"/>
        <color rgb="FF000000"/>
        <rFont val="楷体_GB2312"/>
        <family val="1"/>
        <charset val="134"/>
      </rPr>
      <t>）表示</t>
    </r>
  </si>
  <si>
    <r>
      <t xml:space="preserve">      1</t>
    </r>
    <r>
      <rPr>
        <b/>
        <sz val="24"/>
        <color rgb="FF000000"/>
        <rFont val="楷体_GB2312"/>
        <family val="1"/>
        <charset val="134"/>
      </rPr>
      <t>、若蒸馏水的电导率为</t>
    </r>
    <r>
      <rPr>
        <b/>
        <sz val="24"/>
        <color rgb="FF000000"/>
        <rFont val="Times New Roman"/>
        <family val="1"/>
      </rPr>
      <t>S</t>
    </r>
    <r>
      <rPr>
        <b/>
        <vertAlign val="subscript"/>
        <sz val="24"/>
        <color rgb="FF000000"/>
        <rFont val="Times New Roman"/>
        <family val="1"/>
      </rPr>
      <t>0</t>
    </r>
    <r>
      <rPr>
        <b/>
        <sz val="24"/>
        <color rgb="FF000000"/>
        <rFont val="楷体_GB2312"/>
        <family val="1"/>
        <charset val="134"/>
      </rPr>
      <t>，则：</t>
    </r>
  </si>
  <si>
    <r>
      <t xml:space="preserve">         相对电导率（Lt)=</t>
    </r>
    <r>
      <rPr>
        <b/>
        <sz val="24"/>
        <color rgb="FF000000"/>
        <rFont val="楷体_GB2312"/>
        <family val="1"/>
        <charset val="134"/>
      </rPr>
      <t>（</t>
    </r>
    <r>
      <rPr>
        <b/>
        <sz val="24"/>
        <color rgb="FF000000"/>
        <rFont val="Times New Roman"/>
        <family val="1"/>
      </rPr>
      <t>S</t>
    </r>
    <r>
      <rPr>
        <b/>
        <vertAlign val="subscript"/>
        <sz val="24"/>
        <color rgb="FF000000"/>
        <rFont val="Times New Roman"/>
        <family val="1"/>
      </rPr>
      <t>1</t>
    </r>
    <r>
      <rPr>
        <b/>
        <sz val="24"/>
        <color rgb="FF000000"/>
        <rFont val="Times New Roman"/>
        <family val="1"/>
      </rPr>
      <t>-S</t>
    </r>
    <r>
      <rPr>
        <b/>
        <vertAlign val="subscript"/>
        <sz val="24"/>
        <color rgb="FF000000"/>
        <rFont val="Times New Roman"/>
        <family val="1"/>
      </rPr>
      <t>0</t>
    </r>
    <r>
      <rPr>
        <b/>
        <sz val="24"/>
        <color rgb="FF000000"/>
        <rFont val="Times New Roman"/>
        <family val="1"/>
      </rPr>
      <t>)/(S</t>
    </r>
    <r>
      <rPr>
        <b/>
        <vertAlign val="subscript"/>
        <sz val="24"/>
        <color rgb="FF000000"/>
        <rFont val="Times New Roman"/>
        <family val="1"/>
      </rPr>
      <t>2</t>
    </r>
    <r>
      <rPr>
        <b/>
        <sz val="24"/>
        <color rgb="FF000000"/>
        <rFont val="Times New Roman"/>
        <family val="1"/>
      </rPr>
      <t>-S</t>
    </r>
    <r>
      <rPr>
        <b/>
        <vertAlign val="subscript"/>
        <sz val="24"/>
        <color rgb="FF000000"/>
        <rFont val="Times New Roman"/>
        <family val="1"/>
      </rPr>
      <t>0</t>
    </r>
    <r>
      <rPr>
        <b/>
        <sz val="24"/>
        <color rgb="FF000000"/>
        <rFont val="楷体_GB2312"/>
        <family val="1"/>
        <charset val="134"/>
      </rPr>
      <t>）</t>
    </r>
  </si>
  <si>
    <r>
      <t xml:space="preserve">      2</t>
    </r>
    <r>
      <rPr>
        <b/>
        <sz val="24"/>
        <color rgb="FF000000"/>
        <rFont val="楷体_GB2312"/>
        <family val="1"/>
        <charset val="134"/>
      </rPr>
      <t>、若对照的相对电导率为</t>
    </r>
    <r>
      <rPr>
        <b/>
        <sz val="24"/>
        <color rgb="FF000000"/>
        <rFont val="Times New Roman"/>
        <family val="1"/>
      </rPr>
      <t>L</t>
    </r>
    <r>
      <rPr>
        <b/>
        <vertAlign val="subscript"/>
        <sz val="24"/>
        <color rgb="FF000000"/>
        <rFont val="Times New Roman"/>
        <family val="1"/>
      </rPr>
      <t>ck</t>
    </r>
    <r>
      <rPr>
        <b/>
        <sz val="24"/>
        <color rgb="FF000000"/>
        <rFont val="楷体_GB2312"/>
        <family val="1"/>
        <charset val="134"/>
      </rPr>
      <t>，则：</t>
    </r>
  </si>
  <si>
    <r>
      <t xml:space="preserve">             膜伤害度（%</t>
    </r>
    <r>
      <rPr>
        <b/>
        <sz val="24"/>
        <color rgb="FF000000"/>
        <rFont val="楷体_GB2312"/>
        <family val="1"/>
        <charset val="134"/>
      </rPr>
      <t>）</t>
    </r>
    <r>
      <rPr>
        <b/>
        <sz val="24"/>
        <color rgb="FF000000"/>
        <rFont val="Times New Roman"/>
        <family val="1"/>
      </rPr>
      <t>=</t>
    </r>
    <r>
      <rPr>
        <b/>
        <sz val="24"/>
        <color rgb="FF000000"/>
        <rFont val="楷体_GB2312"/>
        <family val="1"/>
        <charset val="134"/>
      </rPr>
      <t xml:space="preserve">（ </t>
    </r>
    <r>
      <rPr>
        <b/>
        <sz val="24"/>
        <color rgb="FF000000"/>
        <rFont val="Times New Roman"/>
        <family val="1"/>
      </rPr>
      <t>L</t>
    </r>
    <r>
      <rPr>
        <b/>
        <vertAlign val="subscript"/>
        <sz val="24"/>
        <color rgb="FF000000"/>
        <rFont val="Times New Roman"/>
        <family val="1"/>
      </rPr>
      <t>t</t>
    </r>
    <r>
      <rPr>
        <b/>
        <sz val="24"/>
        <color rgb="FF000000"/>
        <rFont val="Times New Roman"/>
        <family val="1"/>
      </rPr>
      <t>- L</t>
    </r>
    <r>
      <rPr>
        <b/>
        <vertAlign val="subscript"/>
        <sz val="24"/>
        <color rgb="FF000000"/>
        <rFont val="Times New Roman"/>
        <family val="1"/>
      </rPr>
      <t xml:space="preserve">ck </t>
    </r>
    <r>
      <rPr>
        <b/>
        <sz val="24"/>
        <color rgb="FF000000"/>
        <rFont val="Times New Roman"/>
        <family val="1"/>
      </rPr>
      <t>)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100/(1- L</t>
    </r>
    <r>
      <rPr>
        <b/>
        <vertAlign val="subscript"/>
        <sz val="24"/>
        <color rgb="FF000000"/>
        <rFont val="Times New Roman"/>
        <family val="1"/>
      </rPr>
      <t>ck</t>
    </r>
    <r>
      <rPr>
        <b/>
        <sz val="24"/>
        <color rgb="FF000000"/>
        <rFont val="Times New Roman"/>
        <family val="1"/>
      </rPr>
      <t>)</t>
    </r>
  </si>
  <si>
    <r>
      <t xml:space="preserve">      4</t>
    </r>
    <r>
      <rPr>
        <sz val="24"/>
        <color rgb="FF000000"/>
        <rFont val="楷体_GB2312"/>
        <family val="1"/>
        <charset val="134"/>
      </rPr>
      <t>、</t>
    </r>
    <r>
      <rPr>
        <b/>
        <sz val="24"/>
        <color rgb="FF000000"/>
        <rFont val="宋体"/>
        <family val="3"/>
        <charset val="134"/>
      </rPr>
      <t>将</t>
    </r>
    <r>
      <rPr>
        <b/>
        <sz val="24"/>
        <color rgb="FF000000"/>
        <rFont val="楷体_GB2312"/>
        <family val="1"/>
        <charset val="134"/>
      </rPr>
      <t>上述</t>
    </r>
    <r>
      <rPr>
        <b/>
        <sz val="24"/>
        <color rgb="FF000000"/>
        <rFont val="宋体"/>
        <family val="3"/>
        <charset val="134"/>
      </rPr>
      <t>试</t>
    </r>
    <r>
      <rPr>
        <b/>
        <sz val="24"/>
        <color rgb="FF000000"/>
        <rFont val="楷体_GB2312"/>
        <family val="1"/>
        <charset val="134"/>
      </rPr>
      <t>管在</t>
    </r>
    <r>
      <rPr>
        <b/>
        <sz val="24"/>
        <color rgb="FF000000"/>
        <rFont val="Times New Roman"/>
        <family val="1"/>
      </rPr>
      <t>25</t>
    </r>
    <r>
      <rPr>
        <b/>
        <sz val="24"/>
        <color rgb="FF000000"/>
        <rFont val="宋体"/>
        <family val="3"/>
        <charset val="134"/>
      </rPr>
      <t>℃</t>
    </r>
    <r>
      <rPr>
        <b/>
        <sz val="24"/>
        <color rgb="FF000000"/>
        <rFont val="楷体_GB2312"/>
        <family val="1"/>
        <charset val="134"/>
      </rPr>
      <t>保持</t>
    </r>
    <r>
      <rPr>
        <b/>
        <sz val="24"/>
        <color rgb="FF000000"/>
        <rFont val="Times New Roman"/>
        <family val="1"/>
      </rPr>
      <t>1 h</t>
    </r>
    <r>
      <rPr>
        <b/>
        <sz val="24"/>
        <color rgb="FF000000"/>
        <rFont val="楷体_GB2312"/>
        <family val="1"/>
        <charset val="134"/>
      </rPr>
      <t>，期</t>
    </r>
    <r>
      <rPr>
        <b/>
        <sz val="24"/>
        <color rgb="FF000000"/>
        <rFont val="宋体"/>
        <family val="3"/>
        <charset val="134"/>
      </rPr>
      <t>间</t>
    </r>
    <r>
      <rPr>
        <b/>
        <sz val="24"/>
        <color rgb="FFFF0000"/>
        <rFont val="楷体_GB2312"/>
        <family val="1"/>
        <charset val="134"/>
      </rPr>
      <t>多次</t>
    </r>
    <r>
      <rPr>
        <b/>
        <sz val="24"/>
        <color rgb="FFFF0000"/>
        <rFont val="宋体"/>
        <family val="3"/>
        <charset val="134"/>
      </rPr>
      <t>摇动</t>
    </r>
    <r>
      <rPr>
        <b/>
        <sz val="24"/>
        <color rgb="FF000000"/>
        <rFont val="楷体_GB2312"/>
        <family val="1"/>
        <charset val="134"/>
      </rPr>
      <t>，到</t>
    </r>
    <r>
      <rPr>
        <b/>
        <sz val="24"/>
        <color rgb="FF000000"/>
        <rFont val="宋体"/>
        <family val="3"/>
        <charset val="134"/>
      </rPr>
      <t>时</t>
    </r>
    <r>
      <rPr>
        <b/>
        <sz val="24"/>
        <color rgb="FF000000"/>
        <rFont val="楷体_GB2312"/>
        <family val="1"/>
        <charset val="134"/>
      </rPr>
      <t>用</t>
    </r>
    <r>
      <rPr>
        <b/>
        <sz val="24"/>
        <color rgb="FF000000"/>
        <rFont val="宋体"/>
        <family val="3"/>
        <charset val="134"/>
      </rPr>
      <t>电导</t>
    </r>
    <r>
      <rPr>
        <b/>
        <sz val="24"/>
        <color rgb="FF000000"/>
        <rFont val="楷体_GB2312"/>
        <family val="1"/>
        <charset val="134"/>
      </rPr>
      <t>率</t>
    </r>
    <r>
      <rPr>
        <b/>
        <sz val="24"/>
        <color rgb="FF000000"/>
        <rFont val="宋体"/>
        <family val="3"/>
        <charset val="134"/>
      </rPr>
      <t>仪测</t>
    </r>
    <r>
      <rPr>
        <b/>
        <sz val="24"/>
        <color rgb="FF000000"/>
        <rFont val="楷体_GB2312"/>
        <family val="1"/>
        <charset val="134"/>
      </rPr>
      <t>定</t>
    </r>
    <r>
      <rPr>
        <b/>
        <sz val="24"/>
        <color rgb="FF000000"/>
        <rFont val="宋体"/>
        <family val="3"/>
        <charset val="134"/>
      </rPr>
      <t>电导</t>
    </r>
    <r>
      <rPr>
        <b/>
        <sz val="24"/>
        <color rgb="FF000000"/>
        <rFont val="楷体_GB2312"/>
        <family val="1"/>
        <charset val="134"/>
      </rPr>
      <t>率（</t>
    </r>
    <r>
      <rPr>
        <b/>
        <sz val="24"/>
        <color rgb="FF000000"/>
        <rFont val="Times New Roman"/>
        <family val="1"/>
      </rPr>
      <t>S</t>
    </r>
    <r>
      <rPr>
        <b/>
        <vertAlign val="subscript"/>
        <sz val="24"/>
        <color rgb="FF000000"/>
        <rFont val="Times New Roman"/>
        <family val="1"/>
      </rPr>
      <t>1</t>
    </r>
    <r>
      <rPr>
        <b/>
        <sz val="24"/>
        <color rgb="FF000000"/>
        <rFont val="Times New Roman"/>
        <family val="1"/>
      </rPr>
      <t>)</t>
    </r>
    <r>
      <rPr>
        <b/>
        <sz val="24"/>
        <color rgb="FF000000"/>
        <rFont val="楷体_GB2312"/>
        <family val="1"/>
        <charset val="134"/>
      </rPr>
      <t>。</t>
    </r>
    <phoneticPr fontId="1" type="noConversion"/>
  </si>
  <si>
    <r>
      <t xml:space="preserve">      5</t>
    </r>
    <r>
      <rPr>
        <b/>
        <sz val="24"/>
        <color rgb="FF000000"/>
        <rFont val="楷体_GB2312"/>
        <family val="1"/>
        <charset val="134"/>
      </rPr>
      <t>、</t>
    </r>
    <r>
      <rPr>
        <b/>
        <sz val="24"/>
        <color rgb="FF000000"/>
        <rFont val="宋体"/>
        <family val="3"/>
        <charset val="134"/>
      </rPr>
      <t>测毕</t>
    </r>
    <r>
      <rPr>
        <b/>
        <sz val="24"/>
        <color rgb="FF000000"/>
        <rFont val="楷体_GB2312"/>
        <family val="1"/>
        <charset val="134"/>
      </rPr>
      <t>，</t>
    </r>
    <r>
      <rPr>
        <b/>
        <sz val="24"/>
        <color rgb="FF000000"/>
        <rFont val="宋体"/>
        <family val="3"/>
        <charset val="134"/>
      </rPr>
      <t>试</t>
    </r>
    <r>
      <rPr>
        <b/>
        <sz val="24"/>
        <color rgb="FF000000"/>
        <rFont val="楷体_GB2312"/>
        <family val="1"/>
        <charset val="134"/>
      </rPr>
      <t>管</t>
    </r>
    <r>
      <rPr>
        <b/>
        <sz val="24"/>
        <color rgb="FFFF0000"/>
        <rFont val="楷体_GB2312"/>
        <family val="1"/>
        <charset val="134"/>
      </rPr>
      <t>加</t>
    </r>
    <r>
      <rPr>
        <b/>
        <sz val="24"/>
        <color rgb="FFFF0000"/>
        <rFont val="宋体"/>
        <family val="3"/>
        <charset val="134"/>
      </rPr>
      <t>盖</t>
    </r>
    <r>
      <rPr>
        <b/>
        <sz val="24"/>
        <color rgb="FFFF0000"/>
        <rFont val="楷体_GB2312"/>
        <family val="1"/>
        <charset val="134"/>
      </rPr>
      <t>后</t>
    </r>
    <r>
      <rPr>
        <b/>
        <sz val="24"/>
        <color rgb="FF000000"/>
        <rFont val="楷体_GB2312"/>
        <family val="1"/>
        <charset val="134"/>
      </rPr>
      <t>，置于沸水浴中</t>
    </r>
    <r>
      <rPr>
        <b/>
        <sz val="24"/>
        <color rgb="FF000000"/>
        <rFont val="Times New Roman"/>
        <family val="1"/>
      </rPr>
      <t>10 min</t>
    </r>
    <r>
      <rPr>
        <b/>
        <sz val="24"/>
        <color rgb="FF000000"/>
        <rFont val="楷体_GB2312"/>
        <family val="1"/>
        <charset val="134"/>
      </rPr>
      <t>，以</t>
    </r>
    <r>
      <rPr>
        <b/>
        <sz val="24"/>
        <color rgb="FF000000"/>
        <rFont val="宋体"/>
        <family val="3"/>
        <charset val="134"/>
      </rPr>
      <t>杀</t>
    </r>
    <r>
      <rPr>
        <b/>
        <sz val="24"/>
        <color rgb="FF000000"/>
        <rFont val="楷体_GB2312"/>
        <family val="1"/>
        <charset val="134"/>
      </rPr>
      <t>死植物</t>
    </r>
    <r>
      <rPr>
        <b/>
        <sz val="24"/>
        <color rgb="FF000000"/>
        <rFont val="宋体"/>
        <family val="3"/>
        <charset val="134"/>
      </rPr>
      <t>组织</t>
    </r>
    <r>
      <rPr>
        <b/>
        <sz val="24"/>
        <color rgb="FF000000"/>
        <rFont val="楷体_GB2312"/>
        <family val="1"/>
        <charset val="134"/>
      </rPr>
      <t>，</t>
    </r>
    <r>
      <rPr>
        <b/>
        <sz val="24"/>
        <color rgb="FFFF0000"/>
        <rFont val="楷体_GB2312"/>
        <family val="1"/>
        <charset val="134"/>
      </rPr>
      <t>冷</t>
    </r>
    <r>
      <rPr>
        <b/>
        <sz val="24"/>
        <color rgb="FFFF0000"/>
        <rFont val="宋体"/>
        <family val="3"/>
        <charset val="134"/>
      </rPr>
      <t>却</t>
    </r>
    <r>
      <rPr>
        <b/>
        <sz val="24"/>
        <color rgb="FFFF0000"/>
        <rFont val="楷体_GB2312"/>
        <family val="1"/>
        <charset val="134"/>
      </rPr>
      <t>到室</t>
    </r>
    <r>
      <rPr>
        <b/>
        <sz val="24"/>
        <color rgb="FFFF0000"/>
        <rFont val="宋体"/>
        <family val="3"/>
        <charset val="134"/>
      </rPr>
      <t>温</t>
    </r>
    <r>
      <rPr>
        <b/>
        <sz val="24"/>
        <color rgb="FFFF0000"/>
        <rFont val="楷体_GB2312"/>
        <family val="1"/>
        <charset val="134"/>
      </rPr>
      <t>后</t>
    </r>
    <r>
      <rPr>
        <b/>
        <sz val="24"/>
        <color rgb="FF000000"/>
        <rFont val="楷体_GB2312"/>
        <family val="1"/>
        <charset val="134"/>
      </rPr>
      <t>，</t>
    </r>
    <r>
      <rPr>
        <b/>
        <sz val="24"/>
        <color rgb="FF000000"/>
        <rFont val="宋体"/>
        <family val="3"/>
        <charset val="134"/>
      </rPr>
      <t>测终电导</t>
    </r>
    <r>
      <rPr>
        <b/>
        <sz val="24"/>
        <color rgb="FF000000"/>
        <rFont val="楷体_GB2312"/>
        <family val="1"/>
        <charset val="134"/>
      </rPr>
      <t>率（</t>
    </r>
    <r>
      <rPr>
        <b/>
        <sz val="24"/>
        <color rgb="FF000000"/>
        <rFont val="Times New Roman"/>
        <family val="1"/>
      </rPr>
      <t>S</t>
    </r>
    <r>
      <rPr>
        <b/>
        <vertAlign val="subscript"/>
        <sz val="24"/>
        <color rgb="FF000000"/>
        <rFont val="Times New Roman"/>
        <family val="1"/>
      </rPr>
      <t>2</t>
    </r>
    <r>
      <rPr>
        <b/>
        <sz val="24"/>
        <color rgb="FF000000"/>
        <rFont val="Times New Roman"/>
        <family val="1"/>
      </rPr>
      <t>)</t>
    </r>
    <r>
      <rPr>
        <b/>
        <sz val="24"/>
        <color rgb="FF000000"/>
        <rFont val="楷体_GB2312"/>
        <family val="1"/>
        <charset val="134"/>
      </rPr>
      <t>。</t>
    </r>
    <phoneticPr fontId="1" type="noConversion"/>
  </si>
  <si>
    <t>S1</t>
    <phoneticPr fontId="1" type="noConversion"/>
  </si>
  <si>
    <t>S2</t>
    <phoneticPr fontId="1" type="noConversion"/>
  </si>
  <si>
    <t>0.85*100</t>
    <phoneticPr fontId="1" type="noConversion"/>
  </si>
  <si>
    <t>0.55*100</t>
    <phoneticPr fontId="1" type="noConversion"/>
  </si>
  <si>
    <t>0.60*100</t>
    <phoneticPr fontId="1" type="noConversion"/>
  </si>
  <si>
    <t>项目</t>
    <phoneticPr fontId="1" type="noConversion"/>
  </si>
  <si>
    <t>①</t>
    <phoneticPr fontId="1" type="noConversion"/>
  </si>
  <si>
    <t>②</t>
    <phoneticPr fontId="1" type="noConversion"/>
  </si>
  <si>
    <t>②</t>
    <phoneticPr fontId="1" type="noConversion"/>
  </si>
  <si>
    <t>③</t>
    <phoneticPr fontId="1" type="noConversion"/>
  </si>
  <si>
    <t>1.25*100</t>
    <phoneticPr fontId="1" type="noConversion"/>
  </si>
  <si>
    <t>1.30*100</t>
    <phoneticPr fontId="1" type="noConversion"/>
  </si>
  <si>
    <t xml:space="preserve"> 1.355*100</t>
    <phoneticPr fontId="1" type="noConversion"/>
  </si>
  <si>
    <t>0.36*1000</t>
    <phoneticPr fontId="1" type="noConversion"/>
  </si>
  <si>
    <t>0.24*1000</t>
    <phoneticPr fontId="1" type="noConversion"/>
  </si>
  <si>
    <t>0.31*1000</t>
    <phoneticPr fontId="1" type="noConversion"/>
  </si>
  <si>
    <r>
      <t>S1</t>
    </r>
    <r>
      <rPr>
        <sz val="24"/>
        <color rgb="FF000000"/>
        <rFont val="宋体"/>
        <family val="3"/>
        <charset val="134"/>
      </rPr>
      <t>均值</t>
    </r>
    <phoneticPr fontId="1" type="noConversion"/>
  </si>
  <si>
    <t>0.26*1000</t>
    <phoneticPr fontId="1" type="noConversion"/>
  </si>
  <si>
    <r>
      <t>S2</t>
    </r>
    <r>
      <rPr>
        <sz val="24"/>
        <color rgb="FF000000"/>
        <rFont val="宋体"/>
        <family val="3"/>
        <charset val="134"/>
      </rPr>
      <t>均值</t>
    </r>
    <phoneticPr fontId="1" type="noConversion"/>
  </si>
  <si>
    <t>0.62*1000</t>
    <phoneticPr fontId="1" type="noConversion"/>
  </si>
  <si>
    <t>0.76*1000</t>
    <phoneticPr fontId="1" type="noConversion"/>
  </si>
  <si>
    <t>电导率（uS/cm）</t>
    <phoneticPr fontId="1" type="noConversion"/>
  </si>
  <si>
    <t>S1-SD</t>
    <phoneticPr fontId="1" type="noConversion"/>
  </si>
  <si>
    <t>S2-SD</t>
    <phoneticPr fontId="1" type="noConversion"/>
  </si>
  <si>
    <t>0.44*1000</t>
    <phoneticPr fontId="1" type="noConversion"/>
  </si>
  <si>
    <t>0.42*1000</t>
    <phoneticPr fontId="1" type="noConversion"/>
  </si>
  <si>
    <t>0.49*1000</t>
    <phoneticPr fontId="1" type="noConversion"/>
  </si>
  <si>
    <t>0.56*1000</t>
    <phoneticPr fontId="1" type="noConversion"/>
  </si>
  <si>
    <t>0.6*1000</t>
    <phoneticPr fontId="1" type="noConversion"/>
  </si>
  <si>
    <t>0.64*1000</t>
    <phoneticPr fontId="1" type="noConversion"/>
  </si>
  <si>
    <t>0.51*1000</t>
    <phoneticPr fontId="1" type="noConversion"/>
  </si>
  <si>
    <t>0. 68*1000</t>
    <phoneticPr fontId="1" type="noConversion"/>
  </si>
  <si>
    <t>0.71*1000</t>
    <phoneticPr fontId="1" type="noConversion"/>
  </si>
  <si>
    <t>0.83*1000</t>
    <phoneticPr fontId="1" type="noConversion"/>
  </si>
  <si>
    <t xml:space="preserve"> 1.05*1000</t>
    <phoneticPr fontId="1" type="noConversion"/>
  </si>
  <si>
    <t>S0</t>
    <phoneticPr fontId="1" type="noConversion"/>
  </si>
  <si>
    <t>Lt</t>
    <phoneticPr fontId="1" type="noConversion"/>
  </si>
  <si>
    <t>Lt-SD</t>
    <phoneticPr fontId="1" type="noConversion"/>
  </si>
  <si>
    <t>Total</t>
    <phoneticPr fontId="1" type="noConversion"/>
  </si>
  <si>
    <t>Lck</t>
    <phoneticPr fontId="1" type="noConversion"/>
  </si>
  <si>
    <t>膜损伤度</t>
    <phoneticPr fontId="1" type="noConversion"/>
  </si>
  <si>
    <t>编号</t>
    <phoneticPr fontId="1" type="noConversion"/>
  </si>
  <si>
    <t>All</t>
    <phoneticPr fontId="1" type="noConversion"/>
  </si>
  <si>
    <t>S1Lt</t>
    <phoneticPr fontId="1" type="noConversion"/>
  </si>
  <si>
    <t>S2Lt</t>
    <phoneticPr fontId="1" type="noConversion"/>
  </si>
  <si>
    <t>编号</t>
    <phoneticPr fontId="1" type="noConversion"/>
  </si>
  <si>
    <r>
      <rPr>
        <b/>
        <sz val="14"/>
        <color rgb="FF000000"/>
        <rFont val="Times New Roman"/>
        <family val="1"/>
      </rPr>
      <t xml:space="preserve">          </t>
    </r>
    <r>
      <rPr>
        <b/>
        <sz val="14"/>
        <color rgb="FF000000"/>
        <rFont val="宋体"/>
        <family val="3"/>
        <charset val="134"/>
      </rPr>
      <t>在</t>
    </r>
    <r>
      <rPr>
        <b/>
        <sz val="14"/>
        <color rgb="FFFF0000"/>
        <rFont val="楷体_GB2312"/>
        <family val="1"/>
        <charset val="134"/>
      </rPr>
      <t>酸性</t>
    </r>
    <r>
      <rPr>
        <b/>
        <sz val="14"/>
        <color rgb="FF000000"/>
        <rFont val="楷体_GB2312"/>
        <family val="1"/>
        <charset val="134"/>
      </rPr>
      <t>和</t>
    </r>
    <r>
      <rPr>
        <b/>
        <sz val="14"/>
        <color rgb="FFFF0000"/>
        <rFont val="楷体_GB2312"/>
        <family val="1"/>
        <charset val="134"/>
      </rPr>
      <t>高</t>
    </r>
    <r>
      <rPr>
        <b/>
        <sz val="14"/>
        <color rgb="FFFF0000"/>
        <rFont val="宋体"/>
        <family val="3"/>
        <charset val="134"/>
      </rPr>
      <t>温</t>
    </r>
    <r>
      <rPr>
        <b/>
        <sz val="14"/>
        <color rgb="FF000000"/>
        <rFont val="宋体"/>
        <family val="3"/>
        <charset val="134"/>
      </rPr>
      <t>条</t>
    </r>
    <r>
      <rPr>
        <b/>
        <sz val="14"/>
        <color rgb="FF000000"/>
        <rFont val="楷体_GB2312"/>
        <family val="1"/>
        <charset val="134"/>
      </rPr>
      <t>件下，丙二醛可与硫代巴比妥酸（</t>
    </r>
    <r>
      <rPr>
        <b/>
        <sz val="14"/>
        <color rgb="FF000000"/>
        <rFont val="Times New Roman"/>
        <family val="1"/>
      </rPr>
      <t xml:space="preserve">TBA) </t>
    </r>
    <r>
      <rPr>
        <b/>
        <sz val="14"/>
        <color rgb="FF000000"/>
        <rFont val="楷体_GB2312"/>
        <family val="1"/>
        <charset val="134"/>
      </rPr>
      <t>反</t>
    </r>
    <r>
      <rPr>
        <b/>
        <sz val="14"/>
        <color rgb="FF000000"/>
        <rFont val="宋体"/>
        <family val="3"/>
        <charset val="134"/>
      </rPr>
      <t>应</t>
    </r>
    <r>
      <rPr>
        <b/>
        <sz val="14"/>
        <color rgb="FF000000"/>
        <rFont val="楷体_GB2312"/>
        <family val="1"/>
        <charset val="134"/>
      </rPr>
      <t>，生成</t>
    </r>
    <r>
      <rPr>
        <b/>
        <sz val="14"/>
        <color rgb="FF000000"/>
        <rFont val="宋体"/>
        <family val="3"/>
        <charset val="134"/>
      </rPr>
      <t>红综</t>
    </r>
    <r>
      <rPr>
        <b/>
        <sz val="14"/>
        <color rgb="FF000000"/>
        <rFont val="楷体_GB2312"/>
        <family val="1"/>
        <charset val="134"/>
      </rPr>
      <t>色的</t>
    </r>
    <r>
      <rPr>
        <b/>
        <sz val="14"/>
        <color rgb="FFFF0000"/>
        <rFont val="Times New Roman"/>
        <family val="1"/>
      </rPr>
      <t>3,5,5-</t>
    </r>
    <r>
      <rPr>
        <b/>
        <sz val="14"/>
        <color rgb="FFFF0000"/>
        <rFont val="楷体_GB2312"/>
        <family val="1"/>
        <charset val="134"/>
      </rPr>
      <t>三甲基</t>
    </r>
    <r>
      <rPr>
        <b/>
        <sz val="14"/>
        <color rgb="FFFF0000"/>
        <rFont val="宋体"/>
        <family val="3"/>
        <charset val="134"/>
      </rPr>
      <t>恶</t>
    </r>
    <r>
      <rPr>
        <b/>
        <sz val="14"/>
        <color rgb="FFFF0000"/>
        <rFont val="楷体_GB2312"/>
        <family val="1"/>
        <charset val="134"/>
      </rPr>
      <t>唑</t>
    </r>
    <r>
      <rPr>
        <b/>
        <sz val="14"/>
        <color rgb="FFFF0000"/>
        <rFont val="Times New Roman"/>
        <family val="1"/>
      </rPr>
      <t>-2,4-</t>
    </r>
    <r>
      <rPr>
        <b/>
        <sz val="14"/>
        <color rgb="FFFF0000"/>
        <rFont val="楷体_GB2312"/>
        <family val="1"/>
        <charset val="134"/>
      </rPr>
      <t>二酮</t>
    </r>
    <r>
      <rPr>
        <b/>
        <sz val="14"/>
        <color rgb="FF000000"/>
        <rFont val="楷体_GB2312"/>
        <family val="1"/>
        <charset val="134"/>
      </rPr>
      <t>，在</t>
    </r>
    <r>
      <rPr>
        <b/>
        <sz val="14"/>
        <color rgb="FFFF0000"/>
        <rFont val="Times New Roman"/>
        <family val="1"/>
      </rPr>
      <t>532 nm</t>
    </r>
    <r>
      <rPr>
        <b/>
        <sz val="14"/>
        <color rgb="FF000000"/>
        <rFont val="宋体"/>
        <family val="3"/>
        <charset val="134"/>
      </rPr>
      <t>处</t>
    </r>
    <r>
      <rPr>
        <b/>
        <sz val="14"/>
        <color rgb="FF000000"/>
        <rFont val="楷体_GB2312"/>
        <family val="1"/>
        <charset val="134"/>
      </rPr>
      <t>有最大吸收。</t>
    </r>
    <phoneticPr fontId="1" type="noConversion"/>
  </si>
  <si>
    <t>由于可溶性糖在此条件下也可与TBA反应， TBA与可溶性糖和丙二醛结合产物的吸收光谱部分重叠，</t>
  </si>
  <si>
    <t xml:space="preserve">而会干扰用硫代巴比妥酸对丙二醛的测定。已知TBA与可溶性糖反应产物的最大吸收峰在450 nm. </t>
    <phoneticPr fontId="1" type="noConversion"/>
  </si>
  <si>
    <r>
      <rPr>
        <b/>
        <sz val="14"/>
        <color rgb="FF000000"/>
        <rFont val="Arial"/>
        <family val="2"/>
      </rPr>
      <t xml:space="preserve">      </t>
    </r>
    <r>
      <rPr>
        <b/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宋体"/>
        <family val="3"/>
        <charset val="134"/>
      </rPr>
      <t>为减</t>
    </r>
    <r>
      <rPr>
        <b/>
        <sz val="14"/>
        <color rgb="FF000000"/>
        <rFont val="楷体_GB2312"/>
        <family val="1"/>
        <charset val="134"/>
      </rPr>
      <t>少可溶性糖</t>
    </r>
    <r>
      <rPr>
        <b/>
        <sz val="14"/>
        <color rgb="FF000000"/>
        <rFont val="宋体"/>
        <family val="3"/>
        <charset val="134"/>
      </rPr>
      <t>对结</t>
    </r>
    <r>
      <rPr>
        <b/>
        <sz val="14"/>
        <color rgb="FF000000"/>
        <rFont val="楷体_GB2312"/>
        <family val="1"/>
        <charset val="134"/>
      </rPr>
      <t>果的影</t>
    </r>
    <r>
      <rPr>
        <b/>
        <sz val="14"/>
        <color rgb="FF000000"/>
        <rFont val="宋体"/>
        <family val="3"/>
        <charset val="134"/>
      </rPr>
      <t>响</t>
    </r>
    <r>
      <rPr>
        <b/>
        <sz val="14"/>
        <color rgb="FF000000"/>
        <rFont val="楷体_GB2312"/>
        <family val="1"/>
        <charset val="134"/>
      </rPr>
      <t>，根据</t>
    </r>
    <r>
      <rPr>
        <b/>
        <sz val="14"/>
        <color rgb="FF000000"/>
        <rFont val="Times New Roman"/>
        <family val="1"/>
      </rPr>
      <t>Lambert-Beer</t>
    </r>
    <r>
      <rPr>
        <b/>
        <sz val="14"/>
        <color rgb="FF000000"/>
        <rFont val="楷体_GB2312"/>
        <family val="1"/>
        <charset val="134"/>
      </rPr>
      <t>定律，可采用</t>
    </r>
    <r>
      <rPr>
        <b/>
        <sz val="14"/>
        <color rgb="FFFF0000"/>
        <rFont val="宋体"/>
        <family val="3"/>
        <charset val="134"/>
      </rPr>
      <t>双组</t>
    </r>
    <r>
      <rPr>
        <b/>
        <sz val="14"/>
        <color rgb="FFFF0000"/>
        <rFont val="楷体_GB2312"/>
        <family val="1"/>
        <charset val="134"/>
      </rPr>
      <t>分光光度法</t>
    </r>
    <r>
      <rPr>
        <b/>
        <sz val="14"/>
        <color rgb="FF000000"/>
        <rFont val="楷体_GB2312"/>
        <family val="1"/>
        <charset val="134"/>
      </rPr>
      <t>求出丙二醛的含量。</t>
    </r>
    <phoneticPr fontId="1" type="noConversion"/>
  </si>
  <si>
    <r>
      <t xml:space="preserve">              A</t>
    </r>
    <r>
      <rPr>
        <b/>
        <vertAlign val="subscript"/>
        <sz val="24"/>
        <color rgb="FF000000"/>
        <rFont val="Times New Roman"/>
        <family val="1"/>
      </rPr>
      <t>450</t>
    </r>
    <r>
      <rPr>
        <b/>
        <sz val="24"/>
        <color rgb="FF000000"/>
        <rFont val="Times New Roman"/>
        <family val="1"/>
      </rPr>
      <t xml:space="preserve">=Ca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85.4</t>
    </r>
  </si>
  <si>
    <r>
      <t xml:space="preserve">              A</t>
    </r>
    <r>
      <rPr>
        <b/>
        <vertAlign val="subscript"/>
        <sz val="24"/>
        <color rgb="FF000000"/>
        <rFont val="Times New Roman"/>
        <family val="1"/>
      </rPr>
      <t>532</t>
    </r>
    <r>
      <rPr>
        <b/>
        <sz val="24"/>
        <color rgb="FF000000"/>
        <rFont val="Times New Roman"/>
        <family val="1"/>
      </rPr>
      <t xml:space="preserve">=Ca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 xml:space="preserve">7.4+155000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Cb</t>
    </r>
  </si>
  <si>
    <r>
      <t xml:space="preserve">            </t>
    </r>
    <r>
      <rPr>
        <b/>
        <sz val="24"/>
        <color rgb="FF000000"/>
        <rFont val="楷体_GB2312"/>
        <family val="1"/>
        <charset val="134"/>
      </rPr>
      <t>即：</t>
    </r>
    <r>
      <rPr>
        <b/>
        <sz val="24"/>
        <color rgb="FF000000"/>
        <rFont val="Times New Roman"/>
        <family val="1"/>
      </rPr>
      <t xml:space="preserve">Cb=6.45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10</t>
    </r>
    <r>
      <rPr>
        <b/>
        <vertAlign val="superscript"/>
        <sz val="24"/>
        <color rgb="FF000000"/>
        <rFont val="Times New Roman"/>
        <family val="1"/>
      </rPr>
      <t>-6</t>
    </r>
    <r>
      <rPr>
        <b/>
        <sz val="24"/>
        <color rgb="FF000000"/>
        <rFont val="Times New Roman"/>
        <family val="1"/>
      </rPr>
      <t xml:space="preserve">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A</t>
    </r>
    <r>
      <rPr>
        <b/>
        <vertAlign val="subscript"/>
        <sz val="24"/>
        <color rgb="FF000000"/>
        <rFont val="Times New Roman"/>
        <family val="1"/>
      </rPr>
      <t>532</t>
    </r>
    <r>
      <rPr>
        <b/>
        <sz val="24"/>
        <color rgb="FF000000"/>
        <rFont val="Times New Roman"/>
        <family val="1"/>
      </rPr>
      <t xml:space="preserve">- 0.56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10</t>
    </r>
    <r>
      <rPr>
        <b/>
        <vertAlign val="superscript"/>
        <sz val="24"/>
        <color rgb="FF000000"/>
        <rFont val="Times New Roman"/>
        <family val="1"/>
      </rPr>
      <t>-6</t>
    </r>
    <r>
      <rPr>
        <b/>
        <sz val="24"/>
        <color rgb="FF000000"/>
        <rFont val="Times New Roman"/>
        <family val="1"/>
      </rPr>
      <t xml:space="preserve"> </t>
    </r>
    <r>
      <rPr>
        <b/>
        <sz val="24"/>
        <color rgb="FF000000"/>
        <rFont val="Symbol"/>
        <family val="1"/>
        <charset val="2"/>
      </rPr>
      <t>´</t>
    </r>
    <r>
      <rPr>
        <b/>
        <sz val="24"/>
        <color rgb="FF000000"/>
        <rFont val="Times New Roman"/>
        <family val="1"/>
      </rPr>
      <t>A</t>
    </r>
    <r>
      <rPr>
        <b/>
        <vertAlign val="subscript"/>
        <sz val="24"/>
        <color rgb="FF000000"/>
        <rFont val="Times New Roman"/>
        <family val="1"/>
      </rPr>
      <t>450</t>
    </r>
  </si>
  <si>
    <r>
      <t xml:space="preserve">                </t>
    </r>
    <r>
      <rPr>
        <b/>
        <sz val="24"/>
        <color rgb="FF000000"/>
        <rFont val="Times New Roman"/>
        <family val="1"/>
      </rPr>
      <t>Ca</t>
    </r>
    <r>
      <rPr>
        <b/>
        <sz val="24"/>
        <color rgb="FF000000"/>
        <rFont val="楷体_GB2312"/>
        <family val="1"/>
        <charset val="134"/>
      </rPr>
      <t>为可溶性糖浓度</t>
    </r>
    <r>
      <rPr>
        <sz val="24"/>
        <color rgb="FF000000"/>
        <rFont val="楷体_GB2312"/>
        <family val="1"/>
        <charset val="134"/>
      </rPr>
      <t>（</t>
    </r>
    <r>
      <rPr>
        <sz val="24"/>
        <color rgb="FF000000"/>
        <rFont val="Times New Roman"/>
        <family val="1"/>
      </rPr>
      <t>mol/L)</t>
    </r>
    <r>
      <rPr>
        <b/>
        <sz val="24"/>
        <color rgb="FF000000"/>
        <rFont val="Times New Roman"/>
        <family val="1"/>
      </rPr>
      <t xml:space="preserve"> </t>
    </r>
    <r>
      <rPr>
        <b/>
        <sz val="24"/>
        <color rgb="FF000000"/>
        <rFont val="楷体_GB2312"/>
        <family val="1"/>
        <charset val="134"/>
      </rPr>
      <t xml:space="preserve">； </t>
    </r>
  </si>
  <si>
    <r>
      <t xml:space="preserve">           Cb</t>
    </r>
    <r>
      <rPr>
        <b/>
        <sz val="24"/>
        <color rgb="FF000000"/>
        <rFont val="楷体_GB2312"/>
        <family val="1"/>
        <charset val="134"/>
      </rPr>
      <t>为丙二醛浓度</t>
    </r>
    <r>
      <rPr>
        <sz val="24"/>
        <color rgb="FF000000"/>
        <rFont val="楷体_GB2312"/>
        <family val="1"/>
        <charset val="134"/>
      </rPr>
      <t>（</t>
    </r>
    <r>
      <rPr>
        <sz val="24"/>
        <color rgb="FF000000"/>
        <rFont val="Times New Roman"/>
        <family val="1"/>
      </rPr>
      <t>mol/L)</t>
    </r>
    <r>
      <rPr>
        <b/>
        <sz val="24"/>
        <color rgb="FF000000"/>
        <rFont val="Times New Roman"/>
        <family val="1"/>
      </rPr>
      <t xml:space="preserve"> </t>
    </r>
    <r>
      <rPr>
        <b/>
        <sz val="24"/>
        <color rgb="FF000000"/>
        <rFont val="楷体_GB2312"/>
        <family val="1"/>
        <charset val="134"/>
      </rPr>
      <t>；</t>
    </r>
    <r>
      <rPr>
        <sz val="28"/>
        <color rgb="FF000000"/>
        <rFont val="Arial"/>
        <family val="2"/>
      </rPr>
      <t xml:space="preserve">                   </t>
    </r>
  </si>
  <si>
    <r>
      <t xml:space="preserve">   1</t>
    </r>
    <r>
      <rPr>
        <b/>
        <sz val="12"/>
        <color rgb="FF000000"/>
        <rFont val="楷体_GB2312"/>
        <family val="1"/>
        <charset val="134"/>
      </rPr>
      <t>、仪器： 分光光度计、离心机、恒温水浴</t>
    </r>
  </si>
  <si>
    <r>
      <t xml:space="preserve">   2</t>
    </r>
    <r>
      <rPr>
        <b/>
        <sz val="12"/>
        <color rgb="FF000000"/>
        <rFont val="楷体_GB2312"/>
        <family val="1"/>
        <charset val="134"/>
      </rPr>
      <t>、玻璃仪器</t>
    </r>
  </si>
  <si>
    <r>
      <t xml:space="preserve">       200-250 ml</t>
    </r>
    <r>
      <rPr>
        <b/>
        <sz val="12"/>
        <color rgb="FF000000"/>
        <rFont val="楷体_GB2312"/>
        <family val="1"/>
        <charset val="134"/>
      </rPr>
      <t>试剂瓶（</t>
    </r>
    <r>
      <rPr>
        <b/>
        <sz val="12"/>
        <color rgb="FF000000"/>
        <rFont val="Times New Roman"/>
        <family val="1"/>
      </rPr>
      <t>2</t>
    </r>
    <r>
      <rPr>
        <b/>
        <sz val="12"/>
        <color rgb="FF000000"/>
        <rFont val="楷体_GB2312"/>
        <family val="1"/>
        <charset val="134"/>
      </rPr>
      <t>个）；</t>
    </r>
    <r>
      <rPr>
        <b/>
        <sz val="12"/>
        <color rgb="FF000000"/>
        <rFont val="Times New Roman"/>
        <family val="1"/>
      </rPr>
      <t xml:space="preserve">10 ml </t>
    </r>
    <r>
      <rPr>
        <b/>
        <sz val="12"/>
        <color rgb="FF000000"/>
        <rFont val="楷体_GB2312"/>
        <family val="1"/>
        <charset val="134"/>
      </rPr>
      <t>塑料离心管（</t>
    </r>
    <r>
      <rPr>
        <b/>
        <sz val="12"/>
        <color rgb="FF000000"/>
        <rFont val="Times New Roman"/>
        <family val="1"/>
      </rPr>
      <t>12</t>
    </r>
    <r>
      <rPr>
        <b/>
        <sz val="12"/>
        <color rgb="FF000000"/>
        <rFont val="楷体_GB2312"/>
        <family val="1"/>
        <charset val="134"/>
      </rPr>
      <t>个</t>
    </r>
    <r>
      <rPr>
        <b/>
        <sz val="12"/>
        <color rgb="FF000000"/>
        <rFont val="Times New Roman"/>
        <family val="1"/>
      </rPr>
      <t xml:space="preserve">); </t>
    </r>
    <r>
      <rPr>
        <b/>
        <sz val="12"/>
        <color rgb="FF000000"/>
        <rFont val="楷体_GB2312"/>
        <family val="1"/>
        <charset val="134"/>
      </rPr>
      <t>中或小型试管（</t>
    </r>
    <r>
      <rPr>
        <b/>
        <sz val="12"/>
        <color rgb="FF000000"/>
        <rFont val="Times New Roman"/>
        <family val="1"/>
      </rPr>
      <t>12</t>
    </r>
    <r>
      <rPr>
        <b/>
        <sz val="12"/>
        <color rgb="FF000000"/>
        <rFont val="楷体_GB2312"/>
        <family val="1"/>
        <charset val="134"/>
      </rPr>
      <t>个）；</t>
    </r>
    <r>
      <rPr>
        <b/>
        <sz val="12"/>
        <color rgb="FF000000"/>
        <rFont val="Times New Roman"/>
        <family val="1"/>
      </rPr>
      <t>100</t>
    </r>
    <r>
      <rPr>
        <b/>
        <sz val="12"/>
        <color rgb="FF000000"/>
        <rFont val="楷体_GB2312"/>
        <family val="1"/>
        <charset val="134"/>
      </rPr>
      <t>和</t>
    </r>
    <r>
      <rPr>
        <b/>
        <sz val="12"/>
        <color rgb="FF000000"/>
        <rFont val="Times New Roman"/>
        <family val="1"/>
      </rPr>
      <t>250 ml</t>
    </r>
    <r>
      <rPr>
        <b/>
        <sz val="12"/>
        <color rgb="FF000000"/>
        <rFont val="楷体_GB2312"/>
        <family val="1"/>
        <charset val="134"/>
      </rPr>
      <t>容量瓶各</t>
    </r>
    <r>
      <rPr>
        <b/>
        <sz val="12"/>
        <color rgb="FF000000"/>
        <rFont val="Times New Roman"/>
        <family val="1"/>
      </rPr>
      <t>1</t>
    </r>
    <r>
      <rPr>
        <b/>
        <sz val="12"/>
        <color rgb="FF000000"/>
        <rFont val="楷体_GB2312"/>
        <family val="1"/>
        <charset val="134"/>
      </rPr>
      <t>个； 研钵和研棒</t>
    </r>
  </si>
  <si>
    <r>
      <t xml:space="preserve"> 3</t>
    </r>
    <r>
      <rPr>
        <b/>
        <sz val="12"/>
        <color rgb="FF000000"/>
        <rFont val="楷体_GB2312"/>
        <family val="1"/>
        <charset val="134"/>
      </rPr>
      <t>、试剂</t>
    </r>
  </si>
  <si>
    <r>
      <t xml:space="preserve">      （1</t>
    </r>
    <r>
      <rPr>
        <b/>
        <sz val="12"/>
        <color rgb="FF000000"/>
        <rFont val="楷体_GB2312"/>
        <family val="1"/>
        <charset val="134"/>
      </rPr>
      <t>）</t>
    </r>
    <r>
      <rPr>
        <b/>
        <sz val="12"/>
        <color rgb="FF000000"/>
        <rFont val="Times New Roman"/>
        <family val="1"/>
      </rPr>
      <t xml:space="preserve">10 % </t>
    </r>
    <r>
      <rPr>
        <b/>
        <sz val="12"/>
        <color rgb="FF000000"/>
        <rFont val="楷体_GB2312"/>
        <family val="1"/>
        <charset val="134"/>
      </rPr>
      <t>三氯乙酸（</t>
    </r>
    <r>
      <rPr>
        <b/>
        <sz val="12"/>
        <color rgb="FF000000"/>
        <rFont val="Times New Roman"/>
        <family val="1"/>
      </rPr>
      <t xml:space="preserve">TCA) </t>
    </r>
  </si>
  <si>
    <r>
      <t xml:space="preserve">          </t>
    </r>
    <r>
      <rPr>
        <b/>
        <sz val="12"/>
        <color rgb="FF000000"/>
        <rFont val="楷体_GB2312"/>
        <family val="1"/>
        <charset val="134"/>
      </rPr>
      <t>取干洁烧杯，在天平上称取</t>
    </r>
    <r>
      <rPr>
        <b/>
        <sz val="12"/>
        <color rgb="FF000000"/>
        <rFont val="Times New Roman"/>
        <family val="1"/>
      </rPr>
      <t xml:space="preserve">25 g TCA, </t>
    </r>
    <r>
      <rPr>
        <b/>
        <sz val="12"/>
        <color rgb="FF000000"/>
        <rFont val="楷体_GB2312"/>
        <family val="1"/>
        <charset val="134"/>
      </rPr>
      <t>用蒸馏水溶解后，转移到</t>
    </r>
    <r>
      <rPr>
        <b/>
        <sz val="12"/>
        <color rgb="FFFF0000"/>
        <rFont val="Times New Roman"/>
        <family val="1"/>
      </rPr>
      <t>250 ml</t>
    </r>
    <r>
      <rPr>
        <b/>
        <sz val="12"/>
        <color rgb="FF000000"/>
        <rFont val="Times New Roman"/>
        <family val="1"/>
      </rPr>
      <t xml:space="preserve"> </t>
    </r>
    <r>
      <rPr>
        <b/>
        <sz val="12"/>
        <color rgb="FF000000"/>
        <rFont val="楷体_GB2312"/>
        <family val="1"/>
        <charset val="134"/>
      </rPr>
      <t>容量瓶中，用蒸馏水定容至刻度。</t>
    </r>
  </si>
  <si>
    <r>
      <t xml:space="preserve">      （2</t>
    </r>
    <r>
      <rPr>
        <b/>
        <sz val="12"/>
        <color rgb="FF000000"/>
        <rFont val="楷体_GB2312"/>
        <family val="1"/>
        <charset val="134"/>
      </rPr>
      <t>）</t>
    </r>
    <r>
      <rPr>
        <b/>
        <sz val="12"/>
        <color rgb="FF000000"/>
        <rFont val="Times New Roman"/>
        <family val="1"/>
      </rPr>
      <t xml:space="preserve">0.6 % </t>
    </r>
    <r>
      <rPr>
        <b/>
        <sz val="12"/>
        <color rgb="FF000000"/>
        <rFont val="楷体_GB2312"/>
        <family val="1"/>
        <charset val="134"/>
      </rPr>
      <t>硫代巴比妥酸（</t>
    </r>
    <r>
      <rPr>
        <b/>
        <sz val="12"/>
        <color rgb="FF000000"/>
        <rFont val="Times New Roman"/>
        <family val="1"/>
      </rPr>
      <t>TBA</t>
    </r>
    <r>
      <rPr>
        <b/>
        <sz val="12"/>
        <color rgb="FF000000"/>
        <rFont val="楷体_GB2312"/>
        <family val="1"/>
        <charset val="134"/>
      </rPr>
      <t>）</t>
    </r>
  </si>
  <si>
    <r>
      <t xml:space="preserve">         称取0.6 g</t>
    </r>
    <r>
      <rPr>
        <b/>
        <sz val="12"/>
        <color rgb="FF000000"/>
        <rFont val="楷体_GB2312"/>
        <family val="1"/>
        <charset val="134"/>
      </rPr>
      <t>硫代巴比妥酸于干洁烧杯中，加入</t>
    </r>
    <r>
      <rPr>
        <b/>
        <sz val="12"/>
        <color rgb="FF000000"/>
        <rFont val="Times New Roman"/>
        <family val="1"/>
      </rPr>
      <t>20 ml 10% TCA</t>
    </r>
    <r>
      <rPr>
        <b/>
        <sz val="12"/>
        <color rgb="FF000000"/>
        <rFont val="楷体_GB2312"/>
        <family val="1"/>
        <charset val="134"/>
      </rPr>
      <t>溶液，</t>
    </r>
    <r>
      <rPr>
        <b/>
        <sz val="12"/>
        <color rgb="FFFF0000"/>
        <rFont val="楷体_GB2312"/>
        <family val="1"/>
        <charset val="134"/>
      </rPr>
      <t>加热溶解</t>
    </r>
    <r>
      <rPr>
        <b/>
        <sz val="12"/>
        <color rgb="FF000000"/>
        <rFont val="楷体_GB2312"/>
        <family val="1"/>
        <charset val="134"/>
      </rPr>
      <t>并冷到室温后，转移到</t>
    </r>
    <r>
      <rPr>
        <b/>
        <sz val="12"/>
        <color rgb="FFFF0000"/>
        <rFont val="Times New Roman"/>
        <family val="1"/>
      </rPr>
      <t>100 ml</t>
    </r>
    <r>
      <rPr>
        <b/>
        <sz val="12"/>
        <color rgb="FF000000"/>
        <rFont val="楷体_GB2312"/>
        <family val="1"/>
        <charset val="134"/>
      </rPr>
      <t>容量瓶中，用</t>
    </r>
    <r>
      <rPr>
        <b/>
        <sz val="12"/>
        <color rgb="FF000000"/>
        <rFont val="Times New Roman"/>
        <family val="1"/>
      </rPr>
      <t>10% TCA</t>
    </r>
    <r>
      <rPr>
        <b/>
        <sz val="12"/>
        <color rgb="FF000000"/>
        <rFont val="楷体_GB2312"/>
        <family val="1"/>
        <charset val="134"/>
      </rPr>
      <t>溶液定容至刻度</t>
    </r>
    <r>
      <rPr>
        <b/>
        <sz val="12"/>
        <color rgb="FF000000"/>
        <rFont val="宋体"/>
        <family val="3"/>
        <charset val="134"/>
      </rPr>
      <t>。</t>
    </r>
  </si>
  <si>
    <t>仪器和材料</t>
    <phoneticPr fontId="1" type="noConversion"/>
  </si>
  <si>
    <t>（三）方法</t>
  </si>
  <si>
    <t xml:space="preserve"> </t>
  </si>
  <si>
    <r>
      <t xml:space="preserve">  1</t>
    </r>
    <r>
      <rPr>
        <b/>
        <sz val="16"/>
        <color rgb="FF000000"/>
        <rFont val="楷体_GB2312"/>
        <family val="1"/>
        <charset val="134"/>
      </rPr>
      <t>、</t>
    </r>
    <r>
      <rPr>
        <b/>
        <sz val="16"/>
        <color rgb="FF000000"/>
        <rFont val="Times New Roman"/>
        <family val="1"/>
      </rPr>
      <t>MDA</t>
    </r>
    <r>
      <rPr>
        <b/>
        <sz val="16"/>
        <color rgb="FF000000"/>
        <rFont val="楷体_GB2312"/>
        <family val="1"/>
        <charset val="134"/>
      </rPr>
      <t>提取</t>
    </r>
  </si>
  <si>
    <r>
      <t xml:space="preserve">       （1</t>
    </r>
    <r>
      <rPr>
        <b/>
        <sz val="16"/>
        <color rgb="FF000000"/>
        <rFont val="楷体_GB2312"/>
        <family val="1"/>
        <charset val="134"/>
      </rPr>
      <t>） 取</t>
    </r>
    <r>
      <rPr>
        <b/>
        <sz val="16"/>
        <color rgb="FF000000"/>
        <rFont val="Times New Roman"/>
        <family val="1"/>
      </rPr>
      <t>1.0 g</t>
    </r>
    <r>
      <rPr>
        <b/>
        <sz val="16"/>
        <color rgb="FF000000"/>
        <rFont val="楷体_GB2312"/>
        <family val="1"/>
        <charset val="134"/>
      </rPr>
      <t>植物材料，</t>
    </r>
    <r>
      <rPr>
        <b/>
        <sz val="16"/>
        <color rgb="FFFF0000"/>
        <rFont val="楷体_GB2312"/>
        <family val="1"/>
        <charset val="134"/>
      </rPr>
      <t>平行</t>
    </r>
    <r>
      <rPr>
        <b/>
        <sz val="16"/>
        <color rgb="FFFF0000"/>
        <rFont val="Times New Roman"/>
        <family val="1"/>
      </rPr>
      <t>3</t>
    </r>
    <r>
      <rPr>
        <b/>
        <sz val="16"/>
        <color rgb="FFFF0000"/>
        <rFont val="楷体_GB2312"/>
        <family val="1"/>
        <charset val="134"/>
      </rPr>
      <t>份</t>
    </r>
    <r>
      <rPr>
        <b/>
        <sz val="16"/>
        <color rgb="FF000000"/>
        <rFont val="楷体_GB2312"/>
        <family val="1"/>
        <charset val="134"/>
      </rPr>
      <t>，加入</t>
    </r>
    <r>
      <rPr>
        <b/>
        <sz val="16"/>
        <color rgb="FF000000"/>
        <rFont val="Times New Roman"/>
        <family val="1"/>
      </rPr>
      <t>10 % TCA 2 ml</t>
    </r>
    <r>
      <rPr>
        <b/>
        <sz val="16"/>
        <color rgb="FF000000"/>
        <rFont val="楷体_GB2312"/>
        <family val="1"/>
        <charset val="134"/>
      </rPr>
      <t>和少量石英砂，研磨，进一步加入</t>
    </r>
    <r>
      <rPr>
        <b/>
        <sz val="16"/>
        <color rgb="FF000000"/>
        <rFont val="Times New Roman"/>
        <family val="1"/>
      </rPr>
      <t>8 ml TCA</t>
    </r>
    <r>
      <rPr>
        <b/>
        <sz val="16"/>
        <color rgb="FF000000"/>
        <rFont val="楷体_GB2312"/>
        <family val="1"/>
        <charset val="134"/>
      </rPr>
      <t>充分研磨成匀浆。</t>
    </r>
  </si>
  <si>
    <r>
      <t xml:space="preserve">       （2</t>
    </r>
    <r>
      <rPr>
        <b/>
        <sz val="16"/>
        <color rgb="FF000000"/>
        <rFont val="楷体_GB2312"/>
        <family val="1"/>
        <charset val="134"/>
      </rPr>
      <t>）离心管平衡后</t>
    </r>
    <r>
      <rPr>
        <b/>
        <sz val="16"/>
        <color rgb="FF000000"/>
        <rFont val="Times New Roman"/>
        <family val="1"/>
      </rPr>
      <t>, 4000 g</t>
    </r>
    <r>
      <rPr>
        <b/>
        <sz val="16"/>
        <color rgb="FF000000"/>
        <rFont val="楷体_GB2312"/>
        <family val="1"/>
        <charset val="134"/>
      </rPr>
      <t>离心</t>
    </r>
    <r>
      <rPr>
        <b/>
        <sz val="16"/>
        <color rgb="FF000000"/>
        <rFont val="Times New Roman"/>
        <family val="1"/>
      </rPr>
      <t xml:space="preserve">10 min, </t>
    </r>
    <r>
      <rPr>
        <b/>
        <sz val="16"/>
        <color rgb="FF000000"/>
        <rFont val="楷体_GB2312"/>
        <family val="1"/>
        <charset val="134"/>
      </rPr>
      <t>转移上清液</t>
    </r>
    <r>
      <rPr>
        <b/>
        <sz val="16"/>
        <color rgb="FF000000"/>
        <rFont val="Times New Roman"/>
        <family val="1"/>
      </rPr>
      <t>,</t>
    </r>
    <r>
      <rPr>
        <b/>
        <sz val="16"/>
        <color rgb="FF000000"/>
        <rFont val="楷体_GB2312"/>
        <family val="1"/>
        <charset val="134"/>
      </rPr>
      <t>即为</t>
    </r>
    <r>
      <rPr>
        <b/>
        <sz val="16"/>
        <color rgb="FF000000"/>
        <rFont val="Times New Roman"/>
        <family val="1"/>
      </rPr>
      <t>MDA</t>
    </r>
    <r>
      <rPr>
        <b/>
        <sz val="16"/>
        <color rgb="FF000000"/>
        <rFont val="楷体_GB2312"/>
        <family val="1"/>
        <charset val="134"/>
      </rPr>
      <t>提取液。</t>
    </r>
  </si>
  <si>
    <r>
      <t xml:space="preserve">  </t>
    </r>
    <r>
      <rPr>
        <b/>
        <sz val="16"/>
        <color rgb="FFFF0000"/>
        <rFont val="Times New Roman"/>
        <family val="1"/>
      </rPr>
      <t>2</t>
    </r>
    <r>
      <rPr>
        <b/>
        <sz val="16"/>
        <color rgb="FFFF0000"/>
        <rFont val="楷体_GB2312"/>
        <family val="1"/>
        <charset val="134"/>
      </rPr>
      <t>、显色反应</t>
    </r>
  </si>
  <si>
    <r>
      <t xml:space="preserve">      （1</t>
    </r>
    <r>
      <rPr>
        <b/>
        <sz val="16"/>
        <color rgb="FF000000"/>
        <rFont val="楷体_GB2312"/>
        <family val="1"/>
        <charset val="134"/>
      </rPr>
      <t>）吸取</t>
    </r>
    <r>
      <rPr>
        <b/>
        <sz val="16"/>
        <color rgb="FF000000"/>
        <rFont val="Times New Roman"/>
        <family val="1"/>
      </rPr>
      <t>2 ml</t>
    </r>
    <r>
      <rPr>
        <b/>
        <sz val="16"/>
        <color rgb="FF000000"/>
        <rFont val="楷体_GB2312"/>
        <family val="1"/>
        <charset val="134"/>
      </rPr>
      <t>提取液，加入</t>
    </r>
    <r>
      <rPr>
        <b/>
        <sz val="16"/>
        <color rgb="FF000000"/>
        <rFont val="Times New Roman"/>
        <family val="1"/>
      </rPr>
      <t>2 ml 0.6% TBA</t>
    </r>
    <r>
      <rPr>
        <b/>
        <sz val="16"/>
        <color rgb="FF000000"/>
        <rFont val="楷体_GB2312"/>
        <family val="1"/>
        <charset val="134"/>
      </rPr>
      <t>液， 加盖。沸水浴</t>
    </r>
    <r>
      <rPr>
        <b/>
        <sz val="16"/>
        <color rgb="FF000000"/>
        <rFont val="Times New Roman"/>
        <family val="1"/>
      </rPr>
      <t>15 min</t>
    </r>
    <r>
      <rPr>
        <b/>
        <sz val="16"/>
        <color rgb="FF000000"/>
        <rFont val="楷体_GB2312"/>
        <family val="1"/>
        <charset val="134"/>
      </rPr>
      <t>。</t>
    </r>
  </si>
  <si>
    <r>
      <t xml:space="preserve">      （2</t>
    </r>
    <r>
      <rPr>
        <b/>
        <sz val="16"/>
        <color rgb="FF000000"/>
        <rFont val="楷体_GB2312"/>
        <family val="1"/>
        <charset val="134"/>
      </rPr>
      <t>）</t>
    </r>
    <r>
      <rPr>
        <b/>
        <sz val="16"/>
        <color rgb="FFFF0000"/>
        <rFont val="楷体_GB2312"/>
        <family val="1"/>
        <charset val="134"/>
      </rPr>
      <t>迅速冷却后</t>
    </r>
    <r>
      <rPr>
        <b/>
        <sz val="16"/>
        <color rgb="FF000000"/>
        <rFont val="楷体_GB2312"/>
        <family val="1"/>
        <charset val="134"/>
      </rPr>
      <t>，离心，取上清液分别 测定</t>
    </r>
    <r>
      <rPr>
        <b/>
        <sz val="16"/>
        <color rgb="FF000000"/>
        <rFont val="Times New Roman"/>
        <family val="1"/>
      </rPr>
      <t>532 nm</t>
    </r>
    <r>
      <rPr>
        <b/>
        <sz val="16"/>
        <color rgb="FF000000"/>
        <rFont val="楷体_GB2312"/>
        <family val="1"/>
        <charset val="134"/>
      </rPr>
      <t>和</t>
    </r>
    <r>
      <rPr>
        <b/>
        <sz val="16"/>
        <color rgb="FF000000"/>
        <rFont val="Times New Roman"/>
        <family val="1"/>
      </rPr>
      <t>450 nm</t>
    </r>
    <r>
      <rPr>
        <b/>
        <sz val="16"/>
        <color rgb="FF000000"/>
        <rFont val="楷体_GB2312"/>
        <family val="1"/>
        <charset val="134"/>
      </rPr>
      <t>光吸收值。对照管以</t>
    </r>
    <r>
      <rPr>
        <b/>
        <sz val="16"/>
        <color rgb="FF000000"/>
        <rFont val="Times New Roman"/>
        <family val="1"/>
      </rPr>
      <t xml:space="preserve">2 ml </t>
    </r>
    <r>
      <rPr>
        <b/>
        <sz val="16"/>
        <color rgb="FF000000"/>
        <rFont val="楷体_GB2312"/>
        <family val="1"/>
        <charset val="134"/>
      </rPr>
      <t>蒸馏水代替提取液校零。</t>
    </r>
    <r>
      <rPr>
        <b/>
        <sz val="16"/>
        <color rgb="FF000000"/>
        <rFont val="Arial"/>
        <family val="2"/>
      </rPr>
      <t xml:space="preserve">        </t>
    </r>
  </si>
  <si>
    <t>Cb</t>
    <phoneticPr fontId="1" type="noConversion"/>
  </si>
  <si>
    <t>A532</t>
    <phoneticPr fontId="1" type="noConversion"/>
  </si>
  <si>
    <t>A450</t>
    <phoneticPr fontId="1" type="noConversion"/>
  </si>
  <si>
    <t>Cb(mol/L)</t>
    <phoneticPr fontId="1" type="noConversion"/>
  </si>
  <si>
    <t>植物材料</t>
    <phoneticPr fontId="1" type="noConversion"/>
  </si>
  <si>
    <t>第一份</t>
    <phoneticPr fontId="1" type="noConversion"/>
  </si>
  <si>
    <t>第二份</t>
    <phoneticPr fontId="1" type="noConversion"/>
  </si>
  <si>
    <t>第三份</t>
    <phoneticPr fontId="1" type="noConversion"/>
  </si>
  <si>
    <t>1g</t>
  </si>
  <si>
    <t>1g</t>
    <phoneticPr fontId="1" type="noConversion"/>
  </si>
  <si>
    <t>TCA</t>
    <phoneticPr fontId="1" type="noConversion"/>
  </si>
  <si>
    <t>MDA提取液</t>
    <phoneticPr fontId="1" type="noConversion"/>
  </si>
  <si>
    <t>提取液用量</t>
    <phoneticPr fontId="1" type="noConversion"/>
  </si>
  <si>
    <t>TBA用量及浓度</t>
    <phoneticPr fontId="1" type="noConversion"/>
  </si>
  <si>
    <t>沸水浴时长</t>
    <phoneticPr fontId="1" type="noConversion"/>
  </si>
  <si>
    <r>
      <t xml:space="preserve">     </t>
    </r>
    <r>
      <rPr>
        <b/>
        <sz val="14"/>
        <color rgb="FF000000"/>
        <rFont val="楷体_GB2312"/>
        <family val="1"/>
        <charset val="134"/>
      </rPr>
      <t>（</t>
    </r>
    <r>
      <rPr>
        <b/>
        <sz val="14"/>
        <color rgb="FF000000"/>
        <rFont val="Times New Roman"/>
        <family val="1"/>
      </rPr>
      <t>Ca</t>
    </r>
    <r>
      <rPr>
        <b/>
        <sz val="14"/>
        <color rgb="FF000000"/>
        <rFont val="楷体_GB2312"/>
        <family val="1"/>
        <charset val="134"/>
      </rPr>
      <t>：叶绿素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楷体_GB2312"/>
        <family val="1"/>
        <charset val="134"/>
      </rPr>
      <t>的浓度；</t>
    </r>
    <r>
      <rPr>
        <b/>
        <sz val="14"/>
        <color rgb="FF000000"/>
        <rFont val="Times New Roman"/>
        <family val="1"/>
      </rPr>
      <t>Cb</t>
    </r>
    <r>
      <rPr>
        <b/>
        <sz val="14"/>
        <color rgb="FF000000"/>
        <rFont val="楷体_GB2312"/>
        <family val="1"/>
        <charset val="134"/>
      </rPr>
      <t>：叶绿素</t>
    </r>
    <r>
      <rPr>
        <b/>
        <sz val="14"/>
        <color rgb="FF000000"/>
        <rFont val="Times New Roman"/>
        <family val="1"/>
      </rPr>
      <t>b</t>
    </r>
    <r>
      <rPr>
        <b/>
        <sz val="14"/>
        <color rgb="FF000000"/>
        <rFont val="楷体_GB2312"/>
        <family val="1"/>
        <charset val="134"/>
      </rPr>
      <t>的浓度；</t>
    </r>
  </si>
  <si>
    <r>
      <t xml:space="preserve">        Ct</t>
    </r>
    <r>
      <rPr>
        <b/>
        <sz val="14"/>
        <color rgb="FF000000"/>
        <rFont val="楷体_GB2312"/>
        <family val="1"/>
        <charset val="134"/>
      </rPr>
      <t>：叶绿素</t>
    </r>
    <r>
      <rPr>
        <b/>
        <sz val="14"/>
        <color rgb="FF000000"/>
        <rFont val="Times New Roman"/>
        <family val="1"/>
      </rPr>
      <t>a+b</t>
    </r>
    <r>
      <rPr>
        <b/>
        <sz val="14"/>
        <color rgb="FF000000"/>
        <rFont val="楷体_GB2312"/>
        <family val="1"/>
        <charset val="134"/>
      </rPr>
      <t>的浓度；</t>
    </r>
  </si>
  <si>
    <r>
      <t xml:space="preserve">        光合色素含量单位为：mg/L </t>
    </r>
    <r>
      <rPr>
        <b/>
        <sz val="14"/>
        <color rgb="FF000000"/>
        <rFont val="楷体_GB2312"/>
        <family val="1"/>
        <charset val="134"/>
      </rPr>
      <t>）</t>
    </r>
  </si>
  <si>
    <t>proline</t>
    <phoneticPr fontId="1" type="noConversion"/>
  </si>
  <si>
    <t>A633</t>
    <phoneticPr fontId="1" type="noConversion"/>
  </si>
  <si>
    <t>A645</t>
    <phoneticPr fontId="1" type="noConversion"/>
  </si>
  <si>
    <t>Ca</t>
    <phoneticPr fontId="1" type="noConversion"/>
  </si>
  <si>
    <t>Ct</t>
    <phoneticPr fontId="1" type="noConversion"/>
  </si>
  <si>
    <t>第一组</t>
    <phoneticPr fontId="1" type="noConversion"/>
  </si>
  <si>
    <t>第二组</t>
    <phoneticPr fontId="1" type="noConversion"/>
  </si>
  <si>
    <t>第三组</t>
    <phoneticPr fontId="1" type="noConversion"/>
  </si>
  <si>
    <t>组别</t>
    <phoneticPr fontId="1" type="noConversion"/>
  </si>
  <si>
    <t>。。。</t>
    <phoneticPr fontId="1" type="noConversion"/>
  </si>
  <si>
    <t>means</t>
    <phoneticPr fontId="1" type="noConversion"/>
  </si>
  <si>
    <t>SD</t>
    <phoneticPr fontId="1" type="noConversion"/>
  </si>
  <si>
    <t>结果</t>
    <phoneticPr fontId="1" type="noConversion"/>
  </si>
  <si>
    <t>10ml=4+6</t>
  </si>
  <si>
    <t>10ml=4+6</t>
    <phoneticPr fontId="1" type="noConversion"/>
  </si>
  <si>
    <t>2ml</t>
  </si>
  <si>
    <t>2ml</t>
    <phoneticPr fontId="1" type="noConversion"/>
  </si>
  <si>
    <t>15min</t>
  </si>
  <si>
    <t>15min</t>
    <phoneticPr fontId="1" type="noConversion"/>
  </si>
  <si>
    <t>MDA含量(mmol/gFW)</t>
    <phoneticPr fontId="1" type="noConversion"/>
  </si>
  <si>
    <t>1.27±0.29E-06</t>
    <phoneticPr fontId="1" type="noConversion"/>
  </si>
  <si>
    <t>2.20±0.74E-06</t>
    <phoneticPr fontId="1" type="noConversion"/>
  </si>
  <si>
    <t>7.79±1.22E-06</t>
    <phoneticPr fontId="1" type="noConversion"/>
  </si>
  <si>
    <t>2.49±0.17E-06</t>
    <phoneticPr fontId="1" type="noConversion"/>
  </si>
  <si>
    <t>null</t>
    <phoneticPr fontId="1" type="noConversion"/>
  </si>
  <si>
    <t>null</t>
    <phoneticPr fontId="1" type="noConversion"/>
  </si>
  <si>
    <t>T-p-双尾-异方差</t>
    <phoneticPr fontId="1" type="noConversion"/>
  </si>
  <si>
    <t>颜色越深，差异越显著</t>
    <phoneticPr fontId="1" type="noConversion"/>
  </si>
  <si>
    <t>组别</t>
    <phoneticPr fontId="1" type="noConversion"/>
  </si>
  <si>
    <t>数据</t>
    <phoneticPr fontId="1" type="noConversion"/>
  </si>
  <si>
    <t>AV</t>
    <phoneticPr fontId="1" type="noConversion"/>
  </si>
  <si>
    <t>分组</t>
    <phoneticPr fontId="1" type="noConversion"/>
  </si>
  <si>
    <r>
      <t xml:space="preserve">                Ca = 12.7 A</t>
    </r>
    <r>
      <rPr>
        <b/>
        <vertAlign val="subscript"/>
        <sz val="14"/>
        <color rgb="FF000000"/>
        <rFont val="Times New Roman"/>
        <family val="1"/>
      </rPr>
      <t>663</t>
    </r>
    <r>
      <rPr>
        <b/>
        <sz val="14"/>
        <color rgb="FF000000"/>
        <rFont val="Times New Roman"/>
        <family val="1"/>
      </rPr>
      <t xml:space="preserve"> – 2.69 A</t>
    </r>
    <r>
      <rPr>
        <b/>
        <vertAlign val="subscript"/>
        <sz val="14"/>
        <color rgb="FF000000"/>
        <rFont val="Times New Roman"/>
        <family val="1"/>
      </rPr>
      <t>645</t>
    </r>
    <r>
      <rPr>
        <b/>
        <sz val="14"/>
        <color rgb="FF000000"/>
        <rFont val="Times New Roman"/>
        <family val="1"/>
      </rPr>
      <t xml:space="preserve"> </t>
    </r>
    <phoneticPr fontId="1" type="noConversion"/>
  </si>
  <si>
    <r>
      <t>可分</t>
    </r>
    <r>
      <rPr>
        <b/>
        <sz val="14"/>
        <color rgb="FF000000"/>
        <rFont val="宋体"/>
        <family val="3"/>
        <charset val="134"/>
      </rPr>
      <t>别测</t>
    </r>
    <r>
      <rPr>
        <b/>
        <sz val="14"/>
        <color rgb="FF000000"/>
        <rFont val="楷体_GB2312"/>
        <family val="1"/>
        <charset val="134"/>
      </rPr>
      <t>定在</t>
    </r>
    <r>
      <rPr>
        <b/>
        <sz val="14"/>
        <color rgb="FF000000"/>
        <rFont val="Times New Roman"/>
        <family val="1"/>
      </rPr>
      <t>663 nm</t>
    </r>
    <r>
      <rPr>
        <b/>
        <sz val="14"/>
        <color rgb="FF000000"/>
        <rFont val="楷体_GB2312"/>
        <family val="1"/>
        <charset val="134"/>
      </rPr>
      <t>、</t>
    </r>
    <r>
      <rPr>
        <b/>
        <sz val="14"/>
        <color rgb="FF000000"/>
        <rFont val="Times New Roman"/>
        <family val="1"/>
      </rPr>
      <t>645 nm</t>
    </r>
    <r>
      <rPr>
        <b/>
        <sz val="14"/>
        <color rgb="FF000000"/>
        <rFont val="楷体_GB2312"/>
        <family val="1"/>
        <charset val="134"/>
      </rPr>
      <t>的吸光值，然后根据</t>
    </r>
    <r>
      <rPr>
        <b/>
        <sz val="14"/>
        <color rgb="FF000000"/>
        <rFont val="Times New Roman"/>
        <family val="1"/>
      </rPr>
      <t>Lambert-Beer</t>
    </r>
    <r>
      <rPr>
        <b/>
        <sz val="14"/>
        <color rgb="FF000000"/>
        <rFont val="楷体_GB2312"/>
        <family val="1"/>
        <charset val="134"/>
      </rPr>
      <t>定律，</t>
    </r>
    <r>
      <rPr>
        <b/>
        <sz val="14"/>
        <color rgb="FF000000"/>
        <rFont val="宋体"/>
        <family val="3"/>
        <charset val="134"/>
      </rPr>
      <t>计</t>
    </r>
    <r>
      <rPr>
        <b/>
        <sz val="14"/>
        <color rgb="FF000000"/>
        <rFont val="楷体_GB2312"/>
        <family val="1"/>
        <charset val="134"/>
      </rPr>
      <t>算出提取液中</t>
    </r>
    <r>
      <rPr>
        <b/>
        <sz val="14"/>
        <color rgb="FF000000"/>
        <rFont val="宋体"/>
        <family val="3"/>
        <charset val="134"/>
      </rPr>
      <t>叶绿</t>
    </r>
    <r>
      <rPr>
        <b/>
        <sz val="14"/>
        <color rgb="FF000000"/>
        <rFont val="楷体_GB2312"/>
        <family val="1"/>
        <charset val="134"/>
      </rPr>
      <t>素</t>
    </r>
    <r>
      <rPr>
        <b/>
        <sz val="14"/>
        <color rgb="FF000000"/>
        <rFont val="Times New Roman"/>
        <family val="1"/>
      </rPr>
      <t>a</t>
    </r>
    <r>
      <rPr>
        <b/>
        <sz val="14"/>
        <color rgb="FF000000"/>
        <rFont val="楷体_GB2312"/>
        <family val="1"/>
        <charset val="134"/>
      </rPr>
      <t>和</t>
    </r>
    <r>
      <rPr>
        <b/>
        <sz val="14"/>
        <color rgb="FF000000"/>
        <rFont val="宋体"/>
        <family val="3"/>
        <charset val="134"/>
      </rPr>
      <t>叶绿</t>
    </r>
    <r>
      <rPr>
        <b/>
        <sz val="14"/>
        <color rgb="FF000000"/>
        <rFont val="楷体_GB2312"/>
        <family val="1"/>
        <charset val="134"/>
      </rPr>
      <t>素</t>
    </r>
    <r>
      <rPr>
        <b/>
        <sz val="14"/>
        <color rgb="FF000000"/>
        <rFont val="Times New Roman"/>
        <family val="1"/>
      </rPr>
      <t>b</t>
    </r>
    <r>
      <rPr>
        <b/>
        <sz val="14"/>
        <color rgb="FF000000"/>
        <rFont val="楷体_GB2312"/>
        <family val="1"/>
        <charset val="134"/>
      </rPr>
      <t>的</t>
    </r>
    <r>
      <rPr>
        <b/>
        <sz val="14"/>
        <color rgb="FF000000"/>
        <rFont val="宋体"/>
        <family val="3"/>
        <charset val="134"/>
      </rPr>
      <t>浓</t>
    </r>
    <r>
      <rPr>
        <b/>
        <sz val="14"/>
        <color rgb="FF000000"/>
        <rFont val="楷体_GB2312"/>
        <family val="1"/>
        <charset val="134"/>
      </rPr>
      <t>度。</t>
    </r>
    <phoneticPr fontId="1" type="noConversion"/>
  </si>
  <si>
    <r>
      <t xml:space="preserve">                 Cb = 22.9 A</t>
    </r>
    <r>
      <rPr>
        <b/>
        <vertAlign val="subscript"/>
        <sz val="14"/>
        <color rgb="FF000000"/>
        <rFont val="Times New Roman"/>
        <family val="1"/>
      </rPr>
      <t>645</t>
    </r>
    <r>
      <rPr>
        <b/>
        <sz val="14"/>
        <color rgb="FF000000"/>
        <rFont val="Times New Roman"/>
        <family val="1"/>
      </rPr>
      <t xml:space="preserve"> - 4.68 A</t>
    </r>
    <r>
      <rPr>
        <b/>
        <vertAlign val="subscript"/>
        <sz val="14"/>
        <color rgb="FF000000"/>
        <rFont val="Times New Roman"/>
        <family val="1"/>
      </rPr>
      <t>663</t>
    </r>
    <phoneticPr fontId="1" type="noConversion"/>
  </si>
  <si>
    <t xml:space="preserve">Ca = 12.7 A663 – 2.69 A645 </t>
    <phoneticPr fontId="1" type="noConversion"/>
  </si>
  <si>
    <t>Cb = 22.9 A645 - 4.68 A663</t>
    <phoneticPr fontId="1" type="noConversion"/>
  </si>
  <si>
    <r>
      <t xml:space="preserve">           Ct = Ca + Cb = 8.02 A</t>
    </r>
    <r>
      <rPr>
        <b/>
        <vertAlign val="subscript"/>
        <sz val="14"/>
        <color rgb="FF000000"/>
        <rFont val="Times New Roman"/>
        <family val="1"/>
      </rPr>
      <t>663</t>
    </r>
    <r>
      <rPr>
        <b/>
        <sz val="14"/>
        <color rgb="FF000000"/>
        <rFont val="Times New Roman"/>
        <family val="1"/>
      </rPr>
      <t xml:space="preserve"> + 20.21 A</t>
    </r>
    <r>
      <rPr>
        <b/>
        <vertAlign val="subscript"/>
        <sz val="14"/>
        <color rgb="FF000000"/>
        <rFont val="Times New Roman"/>
        <family val="1"/>
      </rPr>
      <t>645</t>
    </r>
    <phoneticPr fontId="1" type="noConversion"/>
  </si>
  <si>
    <t>Ct = Ca + Cb = 8.02 A663 + 20.21 A645</t>
    <phoneticPr fontId="1" type="noConversion"/>
  </si>
  <si>
    <t>sd-Ca</t>
    <phoneticPr fontId="1" type="noConversion"/>
  </si>
  <si>
    <t>sd-Cb</t>
    <phoneticPr fontId="1" type="noConversion"/>
  </si>
  <si>
    <t>sd-Ct</t>
    <phoneticPr fontId="1" type="noConversion"/>
  </si>
  <si>
    <t>Avca</t>
    <phoneticPr fontId="1" type="noConversion"/>
  </si>
  <si>
    <t>Avcb</t>
    <phoneticPr fontId="1" type="noConversion"/>
  </si>
  <si>
    <t>Avct</t>
    <phoneticPr fontId="1" type="noConversion"/>
  </si>
  <si>
    <t>Avca-</t>
    <phoneticPr fontId="1" type="noConversion"/>
  </si>
  <si>
    <t>Avcb-</t>
    <phoneticPr fontId="1" type="noConversion"/>
  </si>
  <si>
    <t>Avct-</t>
    <phoneticPr fontId="1" type="noConversion"/>
  </si>
  <si>
    <t>4.16±1.25</t>
    <phoneticPr fontId="1" type="noConversion"/>
  </si>
  <si>
    <t>4.45±1.36</t>
    <phoneticPr fontId="1" type="noConversion"/>
  </si>
  <si>
    <t>3.95±0.42</t>
    <phoneticPr fontId="1" type="noConversion"/>
  </si>
  <si>
    <t>4.91±0.14</t>
    <phoneticPr fontId="1" type="noConversion"/>
  </si>
  <si>
    <t>se-Ca</t>
    <phoneticPr fontId="1" type="noConversion"/>
  </si>
  <si>
    <t>se-Cb</t>
    <phoneticPr fontId="1" type="noConversion"/>
  </si>
  <si>
    <t>se-Ct</t>
    <phoneticPr fontId="1" type="noConversion"/>
  </si>
  <si>
    <t>1.6±0.46</t>
    <phoneticPr fontId="1" type="noConversion"/>
  </si>
  <si>
    <t>1.60±0.51</t>
    <phoneticPr fontId="1" type="noConversion"/>
  </si>
  <si>
    <t>1.93±0.23</t>
    <phoneticPr fontId="1" type="noConversion"/>
  </si>
  <si>
    <t>2.36±0.07</t>
    <phoneticPr fontId="1" type="noConversion"/>
  </si>
  <si>
    <t>5.76±1.71</t>
    <phoneticPr fontId="1" type="noConversion"/>
  </si>
  <si>
    <t>6.05±1.87</t>
    <phoneticPr fontId="1" type="noConversion"/>
  </si>
  <si>
    <t>5.88±0.65</t>
    <phoneticPr fontId="1" type="noConversion"/>
  </si>
  <si>
    <t>7.27±0.20</t>
    <phoneticPr fontId="1" type="noConversion"/>
  </si>
  <si>
    <t>5.62±0.55</t>
    <phoneticPr fontId="1" type="noConversion"/>
  </si>
  <si>
    <t>2.11±0.29</t>
    <phoneticPr fontId="1" type="noConversion"/>
  </si>
  <si>
    <t>7.73±0.84</t>
    <phoneticPr fontId="1" type="noConversion"/>
  </si>
  <si>
    <t>6.03±0.65</t>
    <phoneticPr fontId="1" type="noConversion"/>
  </si>
  <si>
    <t>2.18±0.29</t>
    <phoneticPr fontId="1" type="noConversion"/>
  </si>
  <si>
    <t>8.20±0.94</t>
    <phoneticPr fontId="1" type="noConversion"/>
  </si>
  <si>
    <t>总体上叶绿素b的含量变化不大，叶绿素a变化明显</t>
    <phoneticPr fontId="1" type="noConversion"/>
  </si>
  <si>
    <t>在50浓度的叶绿素a含量最高</t>
    <phoneticPr fontId="1" type="noConversion"/>
  </si>
  <si>
    <t xml:space="preserve"> </t>
    <phoneticPr fontId="1" type="noConversion"/>
  </si>
  <si>
    <t>鉴于200和400的结果应该较其和50的结果更接近，假设他们的Cb含量一致，则发现其Ca含量也是一致的，这一点和它们</t>
    <phoneticPr fontId="1" type="noConversion"/>
  </si>
  <si>
    <t>鲜重中的含水量本来就不一致，植物材料也许叶绿素水平本该下降，但是由于含水量也下降了，及植物保水的能力水平下降</t>
    <phoneticPr fontId="1" type="noConversion"/>
  </si>
  <si>
    <t>程度要大于植物叶绿素水平的下降（也肯能是400浓度的影响上升的比浓度上升的影响要大-比如更接近植物生存的临界值），</t>
    <phoneticPr fontId="1" type="noConversion"/>
  </si>
  <si>
    <t>反而导致植物叶绿素鲜重含量上升，鉴于此，如果要单纯反应叶绿素水平的变化，也许干重也是不错的选择。2）植物材料获取后</t>
    <phoneticPr fontId="1" type="noConversion"/>
  </si>
  <si>
    <t>水分的丧失，造成了结果的差异；3）叶绿素含量会随着浓度上升而上升也是合理的，植物为了适应逆境而导致叶绿素上升，但是200和400浓度的</t>
    <phoneticPr fontId="1" type="noConversion"/>
  </si>
  <si>
    <t>在生理指标上的结果是较相近的。由此猜想Ca含量在400的的上升是由于所测材料含水量和叶绿素水平双重影响造成的。猜想几种情况：1）不同植物组</t>
    <phoneticPr fontId="1" type="noConversion"/>
  </si>
  <si>
    <t>的情况下，植物组织已经达到受到了损伤甚至死亡的情况，由此导致200和400的叶绿素含量出现了降级</t>
    <phoneticPr fontId="1" type="noConversion"/>
  </si>
  <si>
    <t>叶绿素含量的变化可能受水分，环境等很多因素，影响方向应该也不是单一的</t>
    <phoneticPr fontId="1" type="noConversion"/>
  </si>
  <si>
    <t>mmol/gFW</t>
  </si>
  <si>
    <t>单位</t>
    <phoneticPr fontId="1" type="noConversion"/>
  </si>
  <si>
    <t>Avca</t>
  </si>
  <si>
    <t>Avcb</t>
  </si>
  <si>
    <t>Avct</t>
  </si>
  <si>
    <t>接受随机试验的均值总是接近真值，接受随机试验的合理性与结果的随机分布</t>
    <phoneticPr fontId="1" type="noConversion"/>
  </si>
  <si>
    <t>结论：叶绿素含量随着浓度的增大而上升</t>
    <phoneticPr fontId="1" type="noConversion"/>
  </si>
  <si>
    <t>↓↓↓不接受结果的漂移，假设检验舍去均值相去的红色的值↓↓↓</t>
    <phoneticPr fontId="1" type="noConversion"/>
  </si>
  <si>
    <t>最终导致叶绿素含量上升</t>
    <phoneticPr fontId="1" type="noConversion"/>
  </si>
  <si>
    <t>逆境和植物含水量的变化</t>
    <phoneticPr fontId="1" type="noConversion"/>
  </si>
  <si>
    <t>单位：mg/L与mg/gFW</t>
    <phoneticPr fontId="1" type="noConversion"/>
  </si>
  <si>
    <t>表中数据单位为mg/L,若要换算到植物组织还要*25*0.001</t>
    <phoneticPr fontId="1" type="noConversion"/>
  </si>
  <si>
    <t>单位：mg/L</t>
    <phoneticPr fontId="1" type="noConversion"/>
  </si>
  <si>
    <t>不舍去的：</t>
    <phoneticPr fontId="1" type="noConversion"/>
  </si>
  <si>
    <t>mg/gFW</t>
  </si>
  <si>
    <t>舍去的：</t>
    <phoneticPr fontId="1" type="noConversion"/>
  </si>
  <si>
    <t>是不是稀释了十倍？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</si>
</sst>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0.000_ "/>
    <numFmt numFmtId="178" formatCode="0.0000000_ "/>
    <numFmt numFmtId="179" formatCode="dd"/>
    <numFmt numFmtId="180" formatCode="0.000E+00"/>
    <numFmt numFmtId="181" formatCode="0.0000000%"/>
    <numFmt numFmtId="182" formatCode="0.000"/>
  </numFmts>
  <fonts count="7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</font>
    <font>
      <b/>
      <sz val="8"/>
      <color theme="0"/>
      <name val="等线"/>
      <family val="3"/>
      <charset val="134"/>
      <scheme val="minor"/>
    </font>
    <font>
      <sz val="16"/>
      <color theme="1" tint="0.499984740745262"/>
      <name val="等线 Light"/>
      <family val="3"/>
      <charset val="134"/>
      <scheme val="major"/>
    </font>
    <font>
      <sz val="9"/>
      <color theme="1"/>
      <name val="等线 Light"/>
      <family val="3"/>
      <charset val="134"/>
      <scheme val="major"/>
    </font>
    <font>
      <sz val="1"/>
      <color theme="0"/>
      <name val="等线"/>
      <family val="3"/>
      <charset val="134"/>
      <scheme val="minor"/>
    </font>
    <font>
      <sz val="36"/>
      <color theme="4"/>
      <name val="等线 Light"/>
      <family val="3"/>
      <charset val="134"/>
      <scheme val="major"/>
    </font>
    <font>
      <sz val="9"/>
      <name val="等线 Light"/>
      <family val="3"/>
      <charset val="134"/>
      <scheme val="major"/>
    </font>
    <font>
      <sz val="10"/>
      <color theme="4" tint="0.3999755851924192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indexed="8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等线"/>
      <family val="3"/>
      <charset val="134"/>
    </font>
    <font>
      <sz val="9"/>
      <color indexed="8"/>
      <name val="等线"/>
      <family val="3"/>
      <charset val="134"/>
    </font>
    <font>
      <b/>
      <sz val="8"/>
      <color theme="0"/>
      <name val="等线"/>
      <family val="3"/>
      <charset val="134"/>
      <scheme val="minor"/>
    </font>
    <font>
      <sz val="16"/>
      <color theme="1" tint="0.499984740745262"/>
      <name val="等线 Light"/>
      <family val="3"/>
      <charset val="134"/>
      <scheme val="major"/>
    </font>
    <font>
      <sz val="9"/>
      <color theme="1"/>
      <name val="等线 Light"/>
      <family val="3"/>
      <charset val="134"/>
      <scheme val="major"/>
    </font>
    <font>
      <sz val="1"/>
      <color theme="0"/>
      <name val="等线"/>
      <family val="3"/>
      <charset val="134"/>
      <scheme val="minor"/>
    </font>
    <font>
      <sz val="36"/>
      <color theme="4"/>
      <name val="等线 Light"/>
      <family val="3"/>
      <charset val="134"/>
      <scheme val="major"/>
    </font>
    <font>
      <sz val="9"/>
      <name val="等线 Light"/>
      <family val="3"/>
      <charset val="134"/>
      <scheme val="major"/>
    </font>
    <font>
      <b/>
      <sz val="24"/>
      <color rgb="FF000000"/>
      <name val="楷体_GB2312"/>
      <family val="1"/>
      <charset val="134"/>
    </font>
    <font>
      <b/>
      <sz val="24"/>
      <color rgb="FF000000"/>
      <name val="Times New Roman"/>
      <family val="1"/>
    </font>
    <font>
      <b/>
      <sz val="24"/>
      <color rgb="FFFF0000"/>
      <name val="楷体_GB2312"/>
      <family val="1"/>
      <charset val="134"/>
    </font>
    <font>
      <b/>
      <sz val="24"/>
      <color rgb="FFFF0000"/>
      <name val="Times New Roman"/>
      <family val="1"/>
    </font>
    <font>
      <sz val="24"/>
      <color rgb="FF000000"/>
      <name val="Times New Roman"/>
      <family val="1"/>
    </font>
    <font>
      <sz val="24"/>
      <color rgb="FF000000"/>
      <name val="楷体_GB2312"/>
      <family val="1"/>
      <charset val="134"/>
    </font>
    <font>
      <b/>
      <vertAlign val="subscript"/>
      <sz val="24"/>
      <color rgb="FF000000"/>
      <name val="Times New Roman"/>
      <family val="1"/>
    </font>
    <font>
      <sz val="24"/>
      <color rgb="FFFF0000"/>
      <name val="Times New Roman"/>
      <family val="1"/>
    </font>
    <font>
      <b/>
      <sz val="24"/>
      <color rgb="FF000000"/>
      <name val="Symbol"/>
      <family val="1"/>
      <charset val="2"/>
    </font>
    <font>
      <b/>
      <sz val="24"/>
      <color rgb="FF000000"/>
      <name val="宋体"/>
      <family val="3"/>
      <charset val="134"/>
    </font>
    <font>
      <b/>
      <sz val="24"/>
      <color rgb="FFFF0000"/>
      <name val="宋体"/>
      <family val="3"/>
      <charset val="134"/>
    </font>
    <font>
      <sz val="24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rgb="FF000000"/>
      <name val="Times New Roman"/>
      <family val="1"/>
    </font>
    <font>
      <b/>
      <sz val="14"/>
      <color rgb="FF000000"/>
      <name val="宋体"/>
      <family val="3"/>
      <charset val="134"/>
    </font>
    <font>
      <b/>
      <sz val="14"/>
      <color rgb="FFFF0000"/>
      <name val="楷体_GB2312"/>
      <family val="1"/>
      <charset val="134"/>
    </font>
    <font>
      <b/>
      <sz val="14"/>
      <color rgb="FF000000"/>
      <name val="楷体_GB2312"/>
      <family val="1"/>
      <charset val="134"/>
    </font>
    <font>
      <b/>
      <sz val="14"/>
      <color rgb="FFFF0000"/>
      <name val="宋体"/>
      <family val="3"/>
      <charset val="134"/>
    </font>
    <font>
      <b/>
      <sz val="14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FF0000"/>
      <name val="楷体_GB2312"/>
      <family val="1"/>
      <charset val="134"/>
    </font>
    <font>
      <b/>
      <sz val="16"/>
      <color rgb="FF000000"/>
      <name val="楷体_GB2312"/>
      <family val="1"/>
      <charset val="134"/>
    </font>
    <font>
      <b/>
      <sz val="16"/>
      <color rgb="FFFF0000"/>
      <name val="Times New Roman"/>
      <family val="1"/>
    </font>
    <font>
      <b/>
      <sz val="12"/>
      <color rgb="FF000000"/>
      <name val="楷体_GB2312"/>
      <family val="1"/>
      <charset val="134"/>
    </font>
    <font>
      <b/>
      <sz val="12"/>
      <color rgb="FFFF0000"/>
      <name val="楷体_GB2312"/>
      <family val="1"/>
      <charset val="134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rgb="FF000000"/>
      <name val="Arial"/>
      <family val="2"/>
    </font>
    <font>
      <b/>
      <vertAlign val="superscript"/>
      <sz val="24"/>
      <color rgb="FF000000"/>
      <name val="Times New Roman"/>
      <family val="1"/>
    </font>
    <font>
      <sz val="28"/>
      <color rgb="FF000000"/>
      <name val="Arial"/>
      <family val="2"/>
    </font>
    <font>
      <sz val="12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20"/>
      <color rgb="FF000000"/>
      <name val="Arial"/>
      <family val="2"/>
    </font>
    <font>
      <sz val="16"/>
      <color theme="1"/>
      <name val="等线"/>
      <family val="2"/>
      <charset val="134"/>
      <scheme val="minor"/>
    </font>
    <font>
      <b/>
      <sz val="16"/>
      <color rgb="FF000000"/>
      <name val="Arial"/>
      <family val="2"/>
    </font>
    <font>
      <b/>
      <vertAlign val="subscript"/>
      <sz val="14"/>
      <color rgb="FF000000"/>
      <name val="Times New Roman"/>
      <family val="1"/>
    </font>
    <font>
      <b/>
      <sz val="14"/>
      <color theme="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20"/>
      <color theme="5" tint="0.79998168889431442"/>
      <name val="等线"/>
      <family val="3"/>
      <charset val="134"/>
      <scheme val="minor"/>
    </font>
    <font>
      <b/>
      <sz val="24"/>
      <color theme="5" tint="0.79998168889431442"/>
      <name val="Times New Roman"/>
      <family val="1"/>
    </font>
    <font>
      <sz val="11"/>
      <color theme="5" tint="0.79998168889431442"/>
      <name val="等线"/>
      <family val="2"/>
      <charset val="134"/>
      <scheme val="minor"/>
    </font>
    <font>
      <b/>
      <sz val="11"/>
      <color theme="5" tint="0.79998168889431442"/>
      <name val="等线"/>
      <family val="3"/>
      <charset val="134"/>
      <scheme val="minor"/>
    </font>
    <font>
      <b/>
      <sz val="16"/>
      <color theme="5" tint="0.79998168889431442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0"/>
      </right>
      <top/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069185460982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>
      <alignment vertical="center"/>
    </xf>
    <xf numFmtId="0" fontId="2" fillId="0" borderId="0">
      <alignment vertical="center"/>
    </xf>
    <xf numFmtId="0" fontId="4" fillId="3" borderId="25" applyNumberFormat="0" applyAlignment="0">
      <alignment horizontal="left" indent="1"/>
    </xf>
    <xf numFmtId="0" fontId="2" fillId="0" borderId="0">
      <alignment vertical="center"/>
    </xf>
    <xf numFmtId="179" fontId="5" fillId="0" borderId="26" applyFill="0" applyProtection="0">
      <alignment horizontal="left" vertical="center" wrapText="1" indent="1"/>
    </xf>
    <xf numFmtId="179" fontId="6" fillId="0" borderId="27" applyFill="0" applyProtection="0">
      <alignment horizontal="left" vertical="top" wrapText="1" indent="1"/>
    </xf>
    <xf numFmtId="0" fontId="4" fillId="4" borderId="25">
      <alignment horizontal="left" indent="1"/>
    </xf>
    <xf numFmtId="0" fontId="7" fillId="0" borderId="0" applyNumberFormat="0" applyFill="0" applyBorder="0" applyAlignment="0" applyProtection="0">
      <alignment horizontal="left" vertical="center"/>
    </xf>
    <xf numFmtId="0" fontId="8" fillId="0" borderId="0" applyNumberFormat="0" applyFill="0" applyBorder="0" applyProtection="0">
      <alignment horizontal="left" indent="7"/>
    </xf>
    <xf numFmtId="179" fontId="6" fillId="0" borderId="0" applyNumberFormat="0" applyFill="0" applyProtection="0">
      <alignment horizontal="left" vertical="top" wrapText="1" indent="1"/>
    </xf>
    <xf numFmtId="179" fontId="9" fillId="0" borderId="28" applyNumberFormat="0" applyFill="0" applyProtection="0">
      <alignment horizontal="left" vertical="center" wrapText="1" indent="1"/>
    </xf>
    <xf numFmtId="0" fontId="9" fillId="0" borderId="0" applyFill="0" applyBorder="0" applyProtection="0">
      <alignment horizontal="left" indent="1"/>
    </xf>
    <xf numFmtId="0" fontId="11" fillId="0" borderId="0">
      <alignment vertical="center"/>
    </xf>
    <xf numFmtId="0" fontId="16" fillId="3" borderId="25" applyNumberFormat="0" applyAlignment="0">
      <alignment horizontal="left" indent="1"/>
    </xf>
    <xf numFmtId="0" fontId="11" fillId="0" borderId="0">
      <alignment vertical="center"/>
    </xf>
    <xf numFmtId="179" fontId="17" fillId="0" borderId="26" applyFill="0" applyProtection="0">
      <alignment horizontal="left" vertical="center" wrapText="1" indent="1"/>
    </xf>
    <xf numFmtId="179" fontId="18" fillId="0" borderId="27" applyFill="0" applyProtection="0">
      <alignment horizontal="left" vertical="top" wrapText="1" indent="1"/>
    </xf>
    <xf numFmtId="0" fontId="16" fillId="4" borderId="25">
      <alignment horizontal="left" indent="1"/>
    </xf>
    <xf numFmtId="0" fontId="19" fillId="0" borderId="0" applyNumberFormat="0" applyFill="0" applyBorder="0" applyAlignment="0" applyProtection="0">
      <alignment horizontal="left" vertical="center"/>
    </xf>
    <xf numFmtId="0" fontId="20" fillId="0" borderId="0" applyNumberFormat="0" applyFill="0" applyBorder="0" applyProtection="0">
      <alignment horizontal="left" indent="7"/>
    </xf>
    <xf numFmtId="179" fontId="18" fillId="0" borderId="0" applyNumberFormat="0" applyFill="0" applyProtection="0">
      <alignment horizontal="left" vertical="top" wrapText="1" indent="1"/>
    </xf>
    <xf numFmtId="179" fontId="21" fillId="0" borderId="28" applyNumberFormat="0" applyFill="0" applyProtection="0">
      <alignment horizontal="left" vertical="center" wrapText="1" indent="1"/>
    </xf>
    <xf numFmtId="0" fontId="21" fillId="0" borderId="0" applyFill="0" applyBorder="0" applyProtection="0">
      <alignment horizontal="left" indent="1"/>
    </xf>
    <xf numFmtId="9" fontId="34" fillId="0" borderId="0" applyFon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5" borderId="0" xfId="3" applyFont="1" applyFill="1" applyBorder="1" applyAlignment="1">
      <alignment vertical="center"/>
    </xf>
    <xf numFmtId="0" fontId="3" fillId="5" borderId="0" xfId="3" applyFont="1" applyFill="1" applyAlignment="1">
      <alignment vertical="center"/>
    </xf>
    <xf numFmtId="0" fontId="10" fillId="5" borderId="6" xfId="3" applyFont="1" applyFill="1" applyBorder="1" applyAlignment="1">
      <alignment horizontal="center" vertical="center" wrapText="1"/>
    </xf>
    <xf numFmtId="49" fontId="10" fillId="5" borderId="10" xfId="3" applyNumberFormat="1" applyFont="1" applyFill="1" applyBorder="1" applyAlignment="1">
      <alignment horizontal="center" vertical="center" wrapText="1" shrinkToFit="1"/>
    </xf>
    <xf numFmtId="0" fontId="10" fillId="5" borderId="10" xfId="3" applyFont="1" applyFill="1" applyBorder="1" applyAlignment="1">
      <alignment horizontal="center" vertical="center" wrapText="1" shrinkToFit="1"/>
    </xf>
    <xf numFmtId="0" fontId="10" fillId="5" borderId="10" xfId="3" applyFont="1" applyFill="1" applyBorder="1" applyAlignment="1">
      <alignment horizontal="center" vertical="center" wrapText="1"/>
    </xf>
    <xf numFmtId="0" fontId="10" fillId="5" borderId="24" xfId="3" applyFont="1" applyFill="1" applyBorder="1" applyAlignment="1">
      <alignment horizontal="center" vertical="center" wrapText="1"/>
    </xf>
    <xf numFmtId="0" fontId="10" fillId="5" borderId="10" xfId="3" applyFont="1" applyFill="1" applyBorder="1" applyAlignment="1">
      <alignment vertical="center" wrapText="1"/>
    </xf>
    <xf numFmtId="58" fontId="10" fillId="5" borderId="10" xfId="3" applyNumberFormat="1" applyFont="1" applyFill="1" applyBorder="1">
      <alignment vertical="center"/>
    </xf>
    <xf numFmtId="0" fontId="13" fillId="2" borderId="2" xfId="14" applyFont="1" applyFill="1" applyBorder="1" applyAlignment="1">
      <alignment horizontal="center" vertical="center" wrapText="1"/>
    </xf>
    <xf numFmtId="0" fontId="13" fillId="2" borderId="3" xfId="14" applyFont="1" applyFill="1" applyBorder="1" applyAlignment="1">
      <alignment horizontal="center" vertical="center" wrapText="1"/>
    </xf>
    <xf numFmtId="0" fontId="13" fillId="2" borderId="7" xfId="14" applyFont="1" applyFill="1" applyBorder="1" applyAlignment="1">
      <alignment horizontal="right" vertical="center" wrapText="1"/>
    </xf>
    <xf numFmtId="0" fontId="13" fillId="2" borderId="11" xfId="14" applyFont="1" applyFill="1" applyBorder="1" applyAlignment="1">
      <alignment horizontal="right" vertical="center" wrapText="1"/>
    </xf>
    <xf numFmtId="0" fontId="13" fillId="2" borderId="14" xfId="14" applyFont="1" applyFill="1" applyBorder="1" applyAlignment="1">
      <alignment horizontal="center" vertical="center" wrapText="1"/>
    </xf>
    <xf numFmtId="0" fontId="13" fillId="2" borderId="15" xfId="14" applyFont="1" applyFill="1" applyBorder="1" applyAlignment="1">
      <alignment vertical="center" shrinkToFit="1"/>
    </xf>
    <xf numFmtId="0" fontId="13" fillId="2" borderId="18" xfId="14" applyFont="1" applyFill="1" applyBorder="1" applyAlignment="1">
      <alignment horizontal="center" vertical="center" wrapText="1"/>
    </xf>
    <xf numFmtId="0" fontId="14" fillId="0" borderId="6" xfId="14" applyFont="1" applyFill="1" applyBorder="1" applyAlignment="1">
      <alignment horizontal="center" vertical="center" wrapText="1"/>
    </xf>
    <xf numFmtId="58" fontId="14" fillId="0" borderId="10" xfId="14" applyNumberFormat="1" applyFont="1" applyBorder="1" applyAlignment="1">
      <alignment vertical="center" wrapText="1"/>
    </xf>
    <xf numFmtId="49" fontId="14" fillId="0" borderId="10" xfId="14" applyNumberFormat="1" applyFont="1" applyFill="1" applyBorder="1" applyAlignment="1">
      <alignment horizontal="center" vertical="center" wrapText="1" shrinkToFit="1"/>
    </xf>
    <xf numFmtId="0" fontId="14" fillId="0" borderId="10" xfId="14" applyFont="1" applyFill="1" applyBorder="1" applyAlignment="1">
      <alignment horizontal="center" vertical="center" wrapText="1" shrinkToFit="1"/>
    </xf>
    <xf numFmtId="0" fontId="13" fillId="0" borderId="10" xfId="14" applyFont="1" applyFill="1" applyBorder="1" applyAlignment="1">
      <alignment vertical="center" wrapText="1"/>
    </xf>
    <xf numFmtId="0" fontId="14" fillId="0" borderId="10" xfId="14" applyFont="1" applyFill="1" applyBorder="1" applyAlignment="1">
      <alignment horizontal="center" vertical="center" wrapText="1"/>
    </xf>
    <xf numFmtId="0" fontId="14" fillId="0" borderId="10" xfId="14" applyFont="1" applyFill="1" applyBorder="1" applyAlignment="1">
      <alignment vertical="center" wrapText="1"/>
    </xf>
    <xf numFmtId="0" fontId="14" fillId="2" borderId="8" xfId="14" applyFont="1" applyFill="1" applyBorder="1" applyAlignment="1">
      <alignment horizontal="center" vertical="center" wrapText="1"/>
    </xf>
    <xf numFmtId="0" fontId="13" fillId="2" borderId="20" xfId="14" applyFont="1" applyFill="1" applyBorder="1" applyAlignment="1">
      <alignment vertical="center" wrapText="1"/>
    </xf>
    <xf numFmtId="0" fontId="14" fillId="2" borderId="12" xfId="14" applyFont="1" applyFill="1" applyBorder="1" applyAlignment="1">
      <alignment horizontal="center" vertical="center" wrapText="1"/>
    </xf>
    <xf numFmtId="0" fontId="13" fillId="2" borderId="21" xfId="14" applyFont="1" applyFill="1" applyBorder="1" applyAlignment="1">
      <alignment vertical="center" wrapText="1"/>
    </xf>
    <xf numFmtId="0" fontId="14" fillId="2" borderId="16" xfId="14" applyFont="1" applyFill="1" applyBorder="1" applyAlignment="1">
      <alignment vertical="center" wrapText="1"/>
    </xf>
    <xf numFmtId="0" fontId="14" fillId="2" borderId="22" xfId="14" applyFont="1" applyFill="1" applyBorder="1" applyAlignment="1">
      <alignment horizontal="center" vertical="center" wrapText="1"/>
    </xf>
    <xf numFmtId="0" fontId="13" fillId="2" borderId="23" xfId="14" applyFont="1" applyFill="1" applyBorder="1" applyAlignment="1">
      <alignment horizontal="center" vertical="center" wrapText="1"/>
    </xf>
    <xf numFmtId="0" fontId="14" fillId="0" borderId="24" xfId="14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indent="3" readingOrder="1"/>
    </xf>
    <xf numFmtId="0" fontId="23" fillId="0" borderId="0" xfId="0" applyFont="1" applyAlignment="1">
      <alignment horizontal="left" vertical="center" indent="3" readingOrder="1"/>
    </xf>
    <xf numFmtId="0" fontId="26" fillId="0" borderId="0" xfId="0" applyFont="1" applyAlignment="1">
      <alignment horizontal="left" vertical="center" indent="3" readingOrder="1"/>
    </xf>
    <xf numFmtId="0" fontId="0" fillId="5" borderId="10" xfId="0" applyFill="1" applyBorder="1">
      <alignment vertical="center"/>
    </xf>
    <xf numFmtId="10" fontId="0" fillId="5" borderId="10" xfId="23" applyNumberFormat="1" applyFont="1" applyFill="1" applyBorder="1">
      <alignment vertical="center"/>
    </xf>
    <xf numFmtId="9" fontId="0" fillId="5" borderId="10" xfId="23" applyFont="1" applyFill="1" applyBorder="1">
      <alignment vertical="center"/>
    </xf>
    <xf numFmtId="181" fontId="0" fillId="5" borderId="10" xfId="23" applyNumberFormat="1" applyFont="1" applyFill="1" applyBorder="1">
      <alignment vertical="center"/>
    </xf>
    <xf numFmtId="0" fontId="0" fillId="6" borderId="10" xfId="0" applyFill="1" applyBorder="1">
      <alignment vertical="center"/>
    </xf>
    <xf numFmtId="0" fontId="26" fillId="6" borderId="10" xfId="0" applyFont="1" applyFill="1" applyBorder="1" applyAlignment="1">
      <alignment horizontal="left" vertical="center" indent="3" readingOrder="1"/>
    </xf>
    <xf numFmtId="0" fontId="33" fillId="6" borderId="10" xfId="0" applyFont="1" applyFill="1" applyBorder="1" applyAlignment="1">
      <alignment horizontal="left" vertical="center" indent="3" readingOrder="1"/>
    </xf>
    <xf numFmtId="11" fontId="0" fillId="6" borderId="10" xfId="0" applyNumberFormat="1" applyFill="1" applyBorder="1">
      <alignment vertical="center"/>
    </xf>
    <xf numFmtId="0" fontId="35" fillId="6" borderId="10" xfId="0" applyFont="1" applyFill="1" applyBorder="1">
      <alignment vertical="center"/>
    </xf>
    <xf numFmtId="180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0" fillId="5" borderId="0" xfId="0" applyFill="1" applyBorder="1">
      <alignment vertical="center"/>
    </xf>
    <xf numFmtId="0" fontId="36" fillId="0" borderId="0" xfId="0" applyFont="1" applyAlignment="1">
      <alignment horizontal="left" vertical="center" indent="3" readingOrder="1"/>
    </xf>
    <xf numFmtId="0" fontId="39" fillId="0" borderId="0" xfId="0" applyFont="1" applyAlignment="1">
      <alignment horizontal="left" vertical="center" indent="3" readingOrder="1"/>
    </xf>
    <xf numFmtId="0" fontId="51" fillId="0" borderId="0" xfId="0" applyFont="1" applyAlignment="1">
      <alignment horizontal="left" vertical="center" indent="3" readingOrder="1"/>
    </xf>
    <xf numFmtId="0" fontId="28" fillId="0" borderId="0" xfId="0" applyFont="1" applyAlignment="1">
      <alignment horizontal="left" vertical="center" indent="3" readingOrder="1"/>
    </xf>
    <xf numFmtId="0" fontId="49" fillId="0" borderId="0" xfId="0" applyFont="1" applyAlignment="1">
      <alignment horizontal="left" vertical="center" indent="3" readingOrder="1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57" fillId="0" borderId="0" xfId="0" applyFont="1" applyAlignment="1">
      <alignment horizontal="left" vertical="center" indent="3" readingOrder="1"/>
    </xf>
    <xf numFmtId="0" fontId="44" fillId="0" borderId="0" xfId="0" applyFont="1" applyAlignment="1">
      <alignment horizontal="left" vertical="center" indent="3" readingOrder="1"/>
    </xf>
    <xf numFmtId="0" fontId="58" fillId="0" borderId="0" xfId="0" applyFont="1">
      <alignment vertical="center"/>
    </xf>
    <xf numFmtId="0" fontId="42" fillId="0" borderId="0" xfId="0" applyFont="1" applyAlignment="1">
      <alignment horizontal="left" vertical="center" indent="3" readingOrder="1"/>
    </xf>
    <xf numFmtId="0" fontId="0" fillId="0" borderId="29" xfId="0" applyBorder="1">
      <alignment vertical="center"/>
    </xf>
    <xf numFmtId="0" fontId="0" fillId="0" borderId="0" xfId="0" applyBorder="1">
      <alignment vertical="center"/>
    </xf>
    <xf numFmtId="0" fontId="0" fillId="0" borderId="30" xfId="0" applyBorder="1">
      <alignment vertical="center"/>
    </xf>
    <xf numFmtId="0" fontId="0" fillId="0" borderId="12" xfId="0" applyBorder="1">
      <alignment vertical="center"/>
    </xf>
    <xf numFmtId="0" fontId="0" fillId="0" borderId="31" xfId="0" applyBorder="1">
      <alignment vertical="center"/>
    </xf>
    <xf numFmtId="0" fontId="0" fillId="0" borderId="0" xfId="0" applyFill="1" applyBorder="1">
      <alignment vertical="center"/>
    </xf>
    <xf numFmtId="0" fontId="0" fillId="9" borderId="10" xfId="0" applyFill="1" applyBorder="1">
      <alignment vertical="center"/>
    </xf>
    <xf numFmtId="0" fontId="0" fillId="0" borderId="32" xfId="0" applyBorder="1">
      <alignment vertical="center"/>
    </xf>
    <xf numFmtId="0" fontId="0" fillId="9" borderId="29" xfId="0" applyFill="1" applyBorder="1">
      <alignment vertical="center"/>
    </xf>
    <xf numFmtId="0" fontId="0" fillId="9" borderId="0" xfId="0" applyFill="1" applyBorder="1">
      <alignment vertical="center"/>
    </xf>
    <xf numFmtId="0" fontId="0" fillId="9" borderId="30" xfId="0" applyFill="1" applyBorder="1">
      <alignment vertical="center"/>
    </xf>
    <xf numFmtId="0" fontId="0" fillId="8" borderId="29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30" xfId="0" applyFill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3" borderId="0" xfId="0" applyFill="1">
      <alignment vertical="center"/>
    </xf>
    <xf numFmtId="0" fontId="0" fillId="0" borderId="34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5" xfId="0" applyFill="1" applyBorder="1">
      <alignment vertical="center"/>
    </xf>
    <xf numFmtId="182" fontId="0" fillId="0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7" borderId="10" xfId="0" applyFill="1" applyBorder="1">
      <alignment vertical="center"/>
    </xf>
    <xf numFmtId="0" fontId="0" fillId="18" borderId="10" xfId="0" applyFill="1" applyBorder="1">
      <alignment vertical="center"/>
    </xf>
    <xf numFmtId="0" fontId="0" fillId="9" borderId="34" xfId="0" applyFill="1" applyBorder="1">
      <alignment vertical="center"/>
    </xf>
    <xf numFmtId="0" fontId="0" fillId="19" borderId="10" xfId="0" applyFill="1" applyBorder="1">
      <alignment vertical="center"/>
    </xf>
    <xf numFmtId="0" fontId="63" fillId="8" borderId="0" xfId="0" applyFont="1" applyFill="1">
      <alignment vertical="center"/>
    </xf>
    <xf numFmtId="0" fontId="64" fillId="8" borderId="0" xfId="0" applyFont="1" applyFill="1">
      <alignment vertical="center"/>
    </xf>
    <xf numFmtId="0" fontId="65" fillId="8" borderId="0" xfId="0" applyFont="1" applyFill="1">
      <alignment vertical="center"/>
    </xf>
    <xf numFmtId="0" fontId="66" fillId="8" borderId="0" xfId="0" applyFont="1" applyFill="1">
      <alignment vertical="center"/>
    </xf>
    <xf numFmtId="0" fontId="0" fillId="7" borderId="0" xfId="0" applyFill="1" applyAlignment="1">
      <alignment vertical="center"/>
    </xf>
    <xf numFmtId="2" fontId="0" fillId="7" borderId="0" xfId="0" applyNumberFormat="1" applyFill="1">
      <alignment vertical="center"/>
    </xf>
    <xf numFmtId="0" fontId="67" fillId="20" borderId="0" xfId="0" applyFont="1" applyFill="1" applyAlignment="1">
      <alignment vertical="center"/>
    </xf>
    <xf numFmtId="0" fontId="35" fillId="2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1" borderId="0" xfId="0" applyFill="1">
      <alignment vertical="center"/>
    </xf>
    <xf numFmtId="0" fontId="3" fillId="5" borderId="0" xfId="3" applyFont="1" applyFill="1" applyBorder="1" applyAlignment="1">
      <alignment horizontal="center" vertical="center"/>
    </xf>
    <xf numFmtId="0" fontId="3" fillId="5" borderId="0" xfId="3" applyFont="1" applyFill="1" applyBorder="1" applyAlignment="1">
      <alignment horizontal="left" vertical="center"/>
    </xf>
    <xf numFmtId="0" fontId="3" fillId="5" borderId="0" xfId="3" applyFont="1" applyFill="1" applyAlignment="1">
      <alignment horizontal="center" vertical="center"/>
    </xf>
    <xf numFmtId="0" fontId="14" fillId="2" borderId="15" xfId="14" applyFont="1" applyFill="1" applyBorder="1" applyAlignment="1">
      <alignment horizontal="left" vertical="center" wrapText="1"/>
    </xf>
    <xf numFmtId="0" fontId="14" fillId="2" borderId="16" xfId="14" applyFont="1" applyFill="1" applyBorder="1" applyAlignment="1">
      <alignment horizontal="left" vertical="center" wrapText="1"/>
    </xf>
    <xf numFmtId="0" fontId="14" fillId="2" borderId="17" xfId="14" applyFont="1" applyFill="1" applyBorder="1" applyAlignment="1">
      <alignment horizontal="left" vertical="center" wrapText="1"/>
    </xf>
    <xf numFmtId="0" fontId="13" fillId="2" borderId="6" xfId="14" applyFont="1" applyFill="1" applyBorder="1" applyAlignment="1">
      <alignment horizontal="center" vertical="center" wrapText="1"/>
    </xf>
    <xf numFmtId="0" fontId="13" fillId="2" borderId="10" xfId="14" applyFont="1" applyFill="1" applyBorder="1" applyAlignment="1">
      <alignment horizontal="center" vertical="center" wrapText="1"/>
    </xf>
    <xf numFmtId="0" fontId="15" fillId="2" borderId="7" xfId="14" applyFont="1" applyFill="1" applyBorder="1" applyAlignment="1">
      <alignment horizontal="center" vertical="center" wrapText="1"/>
    </xf>
    <xf numFmtId="0" fontId="15" fillId="2" borderId="8" xfId="14" applyFont="1" applyFill="1" applyBorder="1" applyAlignment="1">
      <alignment horizontal="center" vertical="center" wrapText="1"/>
    </xf>
    <xf numFmtId="0" fontId="15" fillId="2" borderId="9" xfId="14" applyFont="1" applyFill="1" applyBorder="1" applyAlignment="1">
      <alignment horizontal="center" vertical="center" wrapText="1"/>
    </xf>
    <xf numFmtId="0" fontId="15" fillId="2" borderId="11" xfId="14" applyFont="1" applyFill="1" applyBorder="1" applyAlignment="1">
      <alignment horizontal="center" vertical="center" wrapText="1"/>
    </xf>
    <xf numFmtId="0" fontId="15" fillId="2" borderId="12" xfId="14" applyFont="1" applyFill="1" applyBorder="1" applyAlignment="1">
      <alignment horizontal="center" vertical="center" wrapText="1"/>
    </xf>
    <xf numFmtId="0" fontId="15" fillId="2" borderId="13" xfId="14" applyFont="1" applyFill="1" applyBorder="1" applyAlignment="1">
      <alignment horizontal="center" vertical="center" wrapText="1"/>
    </xf>
    <xf numFmtId="0" fontId="14" fillId="2" borderId="7" xfId="14" applyFont="1" applyFill="1" applyBorder="1" applyAlignment="1">
      <alignment horizontal="center" vertical="center" wrapText="1"/>
    </xf>
    <xf numFmtId="0" fontId="14" fillId="2" borderId="9" xfId="14" applyFont="1" applyFill="1" applyBorder="1" applyAlignment="1">
      <alignment horizontal="center" vertical="center" wrapText="1"/>
    </xf>
    <xf numFmtId="0" fontId="14" fillId="2" borderId="11" xfId="14" applyFont="1" applyFill="1" applyBorder="1" applyAlignment="1">
      <alignment horizontal="center" vertical="center" wrapText="1"/>
    </xf>
    <xf numFmtId="0" fontId="14" fillId="2" borderId="13" xfId="14" applyFont="1" applyFill="1" applyBorder="1" applyAlignment="1">
      <alignment horizontal="center" vertical="center" wrapText="1"/>
    </xf>
    <xf numFmtId="0" fontId="12" fillId="2" borderId="1" xfId="14" applyFont="1" applyFill="1" applyBorder="1" applyAlignment="1">
      <alignment horizontal="center" vertical="center"/>
    </xf>
    <xf numFmtId="0" fontId="13" fillId="2" borderId="2" xfId="14" applyFont="1" applyFill="1" applyBorder="1" applyAlignment="1">
      <alignment horizontal="center" vertical="center" wrapText="1"/>
    </xf>
    <xf numFmtId="0" fontId="13" fillId="2" borderId="3" xfId="14" applyFont="1" applyFill="1" applyBorder="1" applyAlignment="1">
      <alignment horizontal="center" vertical="center" wrapText="1"/>
    </xf>
    <xf numFmtId="0" fontId="14" fillId="2" borderId="4" xfId="14" applyFont="1" applyFill="1" applyBorder="1" applyAlignment="1">
      <alignment horizontal="center" vertical="center" wrapText="1"/>
    </xf>
    <xf numFmtId="0" fontId="14" fillId="2" borderId="5" xfId="14" applyFont="1" applyFill="1" applyBorder="1" applyAlignment="1">
      <alignment horizontal="center" vertical="center" wrapText="1"/>
    </xf>
    <xf numFmtId="0" fontId="13" fillId="2" borderId="4" xfId="14" applyFont="1" applyFill="1" applyBorder="1" applyAlignment="1">
      <alignment horizontal="center" vertical="center" wrapText="1"/>
    </xf>
    <xf numFmtId="0" fontId="13" fillId="2" borderId="19" xfId="14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5" fillId="13" borderId="0" xfId="0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67" fillId="20" borderId="0" xfId="0" applyFont="1" applyFill="1" applyAlignment="1">
      <alignment horizontal="center" vertical="center"/>
    </xf>
    <xf numFmtId="0" fontId="68" fillId="8" borderId="0" xfId="0" applyFont="1" applyFill="1" applyAlignment="1">
      <alignment horizontal="center" vertical="center"/>
    </xf>
    <xf numFmtId="0" fontId="66" fillId="8" borderId="0" xfId="0" applyFont="1" applyFill="1" applyAlignment="1">
      <alignment horizontal="center" vertical="center"/>
    </xf>
    <xf numFmtId="0" fontId="63" fillId="8" borderId="0" xfId="0" applyFont="1" applyFill="1" applyAlignment="1">
      <alignment horizontal="center" vertical="center"/>
    </xf>
    <xf numFmtId="0" fontId="62" fillId="8" borderId="0" xfId="0" applyFont="1" applyFill="1" applyAlignment="1">
      <alignment horizontal="center" vertical="center"/>
    </xf>
    <xf numFmtId="0" fontId="61" fillId="20" borderId="0" xfId="0" applyFont="1" applyFill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182" fontId="0" fillId="9" borderId="32" xfId="0" applyNumberFormat="1" applyFill="1" applyBorder="1" applyAlignment="1">
      <alignment horizontal="center" vertical="center"/>
    </xf>
    <xf numFmtId="182" fontId="0" fillId="9" borderId="31" xfId="0" applyNumberFormat="1" applyFill="1" applyBorder="1" applyAlignment="1">
      <alignment horizontal="center" vertical="center"/>
    </xf>
    <xf numFmtId="182" fontId="0" fillId="9" borderId="36" xfId="0" applyNumberFormat="1" applyFill="1" applyBorder="1" applyAlignment="1">
      <alignment horizontal="center" vertical="center"/>
    </xf>
    <xf numFmtId="2" fontId="0" fillId="9" borderId="32" xfId="0" applyNumberFormat="1" applyFill="1" applyBorder="1" applyAlignment="1">
      <alignment horizontal="center" vertical="center"/>
    </xf>
    <xf numFmtId="2" fontId="0" fillId="9" borderId="31" xfId="0" applyNumberFormat="1" applyFill="1" applyBorder="1" applyAlignment="1">
      <alignment horizontal="center" vertical="center"/>
    </xf>
    <xf numFmtId="2" fontId="0" fillId="9" borderId="36" xfId="0" applyNumberFormat="1" applyFill="1" applyBorder="1" applyAlignment="1">
      <alignment horizontal="center" vertical="center"/>
    </xf>
    <xf numFmtId="0" fontId="61" fillId="8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0" fillId="5" borderId="10" xfId="0" applyFill="1" applyBorder="1">
      <alignment vertical="center"/>
    </xf>
    <xf numFmtId="10" fontId="0" fillId="5" borderId="10" xfId="0" applyNumberFormat="1" applyFill="1" applyBorder="1">
      <alignment vertical="center"/>
    </xf>
  </cellXfs>
  <cellStyles count="24">
    <cellStyle name="Day" xfId="4"/>
    <cellStyle name="Day 2" xfId="15"/>
    <cellStyle name="Day Detail" xfId="5"/>
    <cellStyle name="Day Detail 2" xfId="16"/>
    <cellStyle name="Day Header 1" xfId="2"/>
    <cellStyle name="Day Header 1 2" xfId="13"/>
    <cellStyle name="Day Header 2" xfId="6"/>
    <cellStyle name="Day Header 2 2" xfId="17"/>
    <cellStyle name="Hidden" xfId="7"/>
    <cellStyle name="Hidden 2" xfId="18"/>
    <cellStyle name="Month" xfId="8"/>
    <cellStyle name="Month 2" xfId="19"/>
    <cellStyle name="Notes" xfId="9"/>
    <cellStyle name="Notes 2" xfId="20"/>
    <cellStyle name="Notes Header" xfId="10"/>
    <cellStyle name="Notes Header 2" xfId="21"/>
    <cellStyle name="百分比" xfId="23" builtinId="5"/>
    <cellStyle name="常规" xfId="0" builtinId="0"/>
    <cellStyle name="常规 2" xfId="11"/>
    <cellStyle name="常规 2 2" xfId="3"/>
    <cellStyle name="常规 2 2 2" xfId="14"/>
    <cellStyle name="常规 2 3" xfId="22"/>
    <cellStyle name="常规 3" xfId="1"/>
    <cellStyle name="常规 4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小麦植株高度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形态指标分析!$B$37:$E$37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形态指标分析!$B$38:$E$38</c:f>
              <c:numCache>
                <c:formatCode>General</c:formatCode>
                <c:ptCount val="4"/>
                <c:pt idx="0" formatCode="0.00_ ">
                  <c:v>19.549999999999997</c:v>
                </c:pt>
                <c:pt idx="1">
                  <c:v>16.653333333333332</c:v>
                </c:pt>
                <c:pt idx="2">
                  <c:v>14.936666666666664</c:v>
                </c:pt>
                <c:pt idx="3">
                  <c:v>14.580000000000002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E-4AD1-AC86-C4006995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5166152"/>
        <c:axId val="445164184"/>
      </c:barChart>
      <c:catAx>
        <c:axId val="445166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64184"/>
        <c:crosses val="autoZero"/>
        <c:auto val="1"/>
        <c:lblAlgn val="ctr"/>
        <c:lblOffset val="100"/>
        <c:noMultiLvlLbl val="0"/>
      </c:catAx>
      <c:valAx>
        <c:axId val="44516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植株高度</a:t>
                </a:r>
                <a:r>
                  <a:rPr lang="en-US" altLang="zh-CN"/>
                  <a:t>/cm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小麦植株鲜重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形态指标分析!$J$37:$M$37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形态指标分析!$J$38:$M$38</c:f>
              <c:numCache>
                <c:formatCode>General</c:formatCode>
                <c:ptCount val="4"/>
                <c:pt idx="0" formatCode="0.00_ ">
                  <c:v>0.21166666666666675</c:v>
                </c:pt>
                <c:pt idx="1">
                  <c:v>0.11966666666666666</c:v>
                </c:pt>
                <c:pt idx="2">
                  <c:v>0.1076666666666667</c:v>
                </c:pt>
                <c:pt idx="3">
                  <c:v>7.1000000000000008E-2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4274-A0B5-4B0CFF61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7887072"/>
        <c:axId val="457885104"/>
      </c:barChart>
      <c:catAx>
        <c:axId val="45788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处理浓度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85104"/>
        <c:crosses val="autoZero"/>
        <c:auto val="1"/>
        <c:lblAlgn val="ctr"/>
        <c:lblOffset val="100"/>
        <c:noMultiLvlLbl val="0"/>
      </c:catAx>
      <c:valAx>
        <c:axId val="4578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植株鲜重  </a:t>
                </a:r>
                <a:r>
                  <a:rPr lang="en-US" altLang="zh-CN"/>
                  <a:t>g/</a:t>
                </a:r>
                <a:r>
                  <a:rPr lang="zh-CN" altLang="en-US"/>
                  <a:t>株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丙二醛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15966754155729"/>
          <c:y val="6.0185185185185182E-2"/>
          <c:w val="0.8332246281714785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丙二醛!$I$70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丙二醛!$J$69:$U$69</c:f>
              <c:numCache>
                <c:formatCode>General</c:formatCode>
                <c:ptCount val="12"/>
                <c:pt idx="0">
                  <c:v>0</c:v>
                </c:pt>
                <c:pt idx="3">
                  <c:v>50</c:v>
                </c:pt>
                <c:pt idx="6">
                  <c:v>200</c:v>
                </c:pt>
                <c:pt idx="9">
                  <c:v>400</c:v>
                </c:pt>
              </c:numCache>
            </c:numRef>
          </c:cat>
          <c:val>
            <c:numRef>
              <c:f>丙二醛!$J$70:$U$70</c:f>
              <c:numCache>
                <c:formatCode>General</c:formatCode>
                <c:ptCount val="12"/>
                <c:pt idx="0">
                  <c:v>1.6197000000000001E-6</c:v>
                </c:pt>
                <c:pt idx="1">
                  <c:v>9.2080000000000004E-7</c:v>
                </c:pt>
                <c:pt idx="2">
                  <c:v>1.2967999999999998E-6</c:v>
                </c:pt>
                <c:pt idx="3">
                  <c:v>3.1850999999999994E-6</c:v>
                </c:pt>
                <c:pt idx="4">
                  <c:v>2.0291000000000002E-6</c:v>
                </c:pt>
                <c:pt idx="5">
                  <c:v>1.3843E-6</c:v>
                </c:pt>
                <c:pt idx="6">
                  <c:v>9.3992999999999999E-6</c:v>
                </c:pt>
                <c:pt idx="7">
                  <c:v>6.463799999999999E-6</c:v>
                </c:pt>
                <c:pt idx="8">
                  <c:v>7.5005999999999998E-6</c:v>
                </c:pt>
                <c:pt idx="9">
                  <c:v>2.4705100000000002E-5</c:v>
                </c:pt>
                <c:pt idx="10">
                  <c:v>2.2920000000000004E-5</c:v>
                </c:pt>
                <c:pt idx="11">
                  <c:v>2.7033099999999997E-5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AF4-A1AD-DA44A0C42724}"/>
            </c:ext>
          </c:extLst>
        </c:ser>
        <c:ser>
          <c:idx val="1"/>
          <c:order val="1"/>
          <c:tx>
            <c:v>均值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丙二醛!$J$71:$U$71</c:f>
              <c:numCache>
                <c:formatCode>General</c:formatCode>
                <c:ptCount val="12"/>
                <c:pt idx="0">
                  <c:v>1.2791E-6</c:v>
                </c:pt>
                <c:pt idx="3">
                  <c:v>2.1994999999999999E-6</c:v>
                </c:pt>
                <c:pt idx="6">
                  <c:v>7.7879000000000004E-6</c:v>
                </c:pt>
                <c:pt idx="9">
                  <c:v>2.4886066666666669E-5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1-4AF4-A1AD-DA44A0C42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186944"/>
        <c:axId val="439190880"/>
      </c:barChart>
      <c:catAx>
        <c:axId val="4391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90880"/>
        <c:crosses val="autoZero"/>
        <c:auto val="1"/>
        <c:lblAlgn val="ctr"/>
        <c:lblOffset val="100"/>
        <c:noMultiLvlLbl val="0"/>
      </c:catAx>
      <c:valAx>
        <c:axId val="4391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MEANS</a:t>
                </a:r>
                <a:r>
                  <a:rPr lang="zh-CN" altLang="en-US"/>
                  <a:t>（</a:t>
                </a:r>
                <a:r>
                  <a:rPr lang="en-US" altLang="zh-CN"/>
                  <a:t>mmol/gFW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光合色素!$I$51</c:f>
              <c:strCache>
                <c:ptCount val="1"/>
                <c:pt idx="0">
                  <c:v>Avca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光合色素!$J$50:$M$50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光合色素!$J$51:$M$51</c:f>
              <c:numCache>
                <c:formatCode>General</c:formatCode>
                <c:ptCount val="4"/>
                <c:pt idx="0">
                  <c:v>5.6203099999999999</c:v>
                </c:pt>
                <c:pt idx="1">
                  <c:v>6.0252099999999995</c:v>
                </c:pt>
                <c:pt idx="2">
                  <c:v>3.9527466666666662</c:v>
                </c:pt>
                <c:pt idx="3">
                  <c:v>4.9109033333333336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B-4BEF-A2CE-236CCC08D6D4}"/>
            </c:ext>
          </c:extLst>
        </c:ser>
        <c:ser>
          <c:idx val="1"/>
          <c:order val="1"/>
          <c:tx>
            <c:strRef>
              <c:f>光合色素!$I$52</c:f>
              <c:strCache>
                <c:ptCount val="1"/>
                <c:pt idx="0">
                  <c:v>Avcb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光合色素!$J$50:$M$50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光合色素!$J$52:$M$52</c:f>
              <c:numCache>
                <c:formatCode>General</c:formatCode>
                <c:ptCount val="4"/>
                <c:pt idx="0">
                  <c:v>2.1134599999999999</c:v>
                </c:pt>
                <c:pt idx="1">
                  <c:v>2.1833399999999994</c:v>
                </c:pt>
                <c:pt idx="2">
                  <c:v>1.931946666666666</c:v>
                </c:pt>
                <c:pt idx="3">
                  <c:v>2.3602733333333332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B-4BEF-A2CE-236CCC08D6D4}"/>
            </c:ext>
          </c:extLst>
        </c:ser>
        <c:ser>
          <c:idx val="2"/>
          <c:order val="2"/>
          <c:tx>
            <c:strRef>
              <c:f>光合色素!$I$53</c:f>
              <c:strCache>
                <c:ptCount val="1"/>
                <c:pt idx="0">
                  <c:v>Avct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光合色素!$J$50:$M$50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光合色素!$J$53:$M$53</c:f>
              <c:numCache>
                <c:formatCode>General</c:formatCode>
                <c:ptCount val="4"/>
                <c:pt idx="0">
                  <c:v>7.7337699999999998</c:v>
                </c:pt>
                <c:pt idx="1">
                  <c:v>8.2085499999999989</c:v>
                </c:pt>
                <c:pt idx="2">
                  <c:v>5.8846933333333338</c:v>
                </c:pt>
                <c:pt idx="3">
                  <c:v>7.2711766666666664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B-4BEF-A2CE-236CCC08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80648"/>
        <c:axId val="400283928"/>
      </c:lineChart>
      <c:catAx>
        <c:axId val="40028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83928"/>
        <c:crosses val="autoZero"/>
        <c:auto val="1"/>
        <c:lblAlgn val="ctr"/>
        <c:lblOffset val="100"/>
        <c:noMultiLvlLbl val="0"/>
      </c:catAx>
      <c:valAx>
        <c:axId val="4002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2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光合色素!$J$50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光合色素!$I$51:$I$53</c:f>
              <c:strCache>
                <c:ptCount val="3"/>
                <c:pt idx="0">
                  <c:v>Avca</c:v>
                </c:pt>
                <c:pt idx="1">
                  <c:v>Avcb</c:v>
                </c:pt>
                <c:pt idx="2">
                  <c:v>Avct</c:v>
                </c:pt>
              </c:strCache>
            </c:strRef>
          </c:cat>
          <c:val>
            <c:numRef>
              <c:f>光合色素!$J$51:$J$53</c:f>
              <c:numCache>
                <c:formatCode>General</c:formatCode>
                <c:ptCount val="3"/>
                <c:pt idx="0">
                  <c:v>5.6203099999999999</c:v>
                </c:pt>
                <c:pt idx="1">
                  <c:v>2.1134599999999999</c:v>
                </c:pt>
                <c:pt idx="2">
                  <c:v>7.7337699999999998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B-4041-95F1-C0DD8DFEDEFE}"/>
            </c:ext>
          </c:extLst>
        </c:ser>
        <c:ser>
          <c:idx val="1"/>
          <c:order val="1"/>
          <c:tx>
            <c:strRef>
              <c:f>光合色素!$K$50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光合色素!$I$51:$I$53</c:f>
              <c:strCache>
                <c:ptCount val="3"/>
                <c:pt idx="0">
                  <c:v>Avca</c:v>
                </c:pt>
                <c:pt idx="1">
                  <c:v>Avcb</c:v>
                </c:pt>
                <c:pt idx="2">
                  <c:v>Avct</c:v>
                </c:pt>
              </c:strCache>
            </c:strRef>
          </c:cat>
          <c:val>
            <c:numRef>
              <c:f>光合色素!$K$51:$K$53</c:f>
              <c:numCache>
                <c:formatCode>General</c:formatCode>
                <c:ptCount val="3"/>
                <c:pt idx="0">
                  <c:v>6.0252099999999995</c:v>
                </c:pt>
                <c:pt idx="1">
                  <c:v>2.1833399999999994</c:v>
                </c:pt>
                <c:pt idx="2">
                  <c:v>8.2085499999999989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B-4041-95F1-C0DD8DFEDEFE}"/>
            </c:ext>
          </c:extLst>
        </c:ser>
        <c:ser>
          <c:idx val="2"/>
          <c:order val="2"/>
          <c:tx>
            <c:strRef>
              <c:f>光合色素!$L$50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光合色素!$I$51:$I$53</c:f>
              <c:strCache>
                <c:ptCount val="3"/>
                <c:pt idx="0">
                  <c:v>Avca</c:v>
                </c:pt>
                <c:pt idx="1">
                  <c:v>Avcb</c:v>
                </c:pt>
                <c:pt idx="2">
                  <c:v>Avct</c:v>
                </c:pt>
              </c:strCache>
            </c:strRef>
          </c:cat>
          <c:val>
            <c:numRef>
              <c:f>光合色素!$L$51:$L$53</c:f>
              <c:numCache>
                <c:formatCode>General</c:formatCode>
                <c:ptCount val="3"/>
                <c:pt idx="0">
                  <c:v>3.9527466666666662</c:v>
                </c:pt>
                <c:pt idx="1">
                  <c:v>1.931946666666666</c:v>
                </c:pt>
                <c:pt idx="2">
                  <c:v>5.8846933333333338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B-4041-95F1-C0DD8DFEDEFE}"/>
            </c:ext>
          </c:extLst>
        </c:ser>
        <c:ser>
          <c:idx val="3"/>
          <c:order val="3"/>
          <c:tx>
            <c:strRef>
              <c:f>光合色素!$M$50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光合色素!$I$51:$I$53</c:f>
              <c:strCache>
                <c:ptCount val="3"/>
                <c:pt idx="0">
                  <c:v>Avca</c:v>
                </c:pt>
                <c:pt idx="1">
                  <c:v>Avcb</c:v>
                </c:pt>
                <c:pt idx="2">
                  <c:v>Avct</c:v>
                </c:pt>
              </c:strCache>
            </c:strRef>
          </c:cat>
          <c:val>
            <c:numRef>
              <c:f>光合色素!$M$51:$M$53</c:f>
              <c:numCache>
                <c:formatCode>General</c:formatCode>
                <c:ptCount val="3"/>
                <c:pt idx="0">
                  <c:v>4.9109033333333336</c:v>
                </c:pt>
                <c:pt idx="1">
                  <c:v>2.3602733333333332</c:v>
                </c:pt>
                <c:pt idx="2">
                  <c:v>7.2711766666666664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B-4041-95F1-C0DD8DFE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562584"/>
        <c:axId val="403568160"/>
      </c:barChart>
      <c:catAx>
        <c:axId val="40356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68160"/>
        <c:crosses val="autoZero"/>
        <c:auto val="1"/>
        <c:lblAlgn val="ctr"/>
        <c:lblOffset val="100"/>
        <c:noMultiLvlLbl val="0"/>
      </c:catAx>
      <c:valAx>
        <c:axId val="4035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6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光合色素!$N$31</c:f>
              <c:strCache>
                <c:ptCount val="1"/>
                <c:pt idx="0">
                  <c:v>Avca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光合色素!$O$30:$V$30</c:f>
              <c:numCache>
                <c:formatCode>General</c:formatCode>
                <c:ptCount val="8"/>
                <c:pt idx="0">
                  <c:v>0</c:v>
                </c:pt>
                <c:pt idx="2">
                  <c:v>50</c:v>
                </c:pt>
                <c:pt idx="4">
                  <c:v>200</c:v>
                </c:pt>
                <c:pt idx="6">
                  <c:v>400</c:v>
                </c:pt>
              </c:numCache>
            </c:numRef>
          </c:cat>
          <c:val>
            <c:numRef>
              <c:f>光合色素!$O$31:$V$31</c:f>
              <c:numCache>
                <c:formatCode>0.00</c:formatCode>
                <c:ptCount val="8"/>
                <c:pt idx="0">
                  <c:v>4.1576966666666664</c:v>
                </c:pt>
                <c:pt idx="2">
                  <c:v>4.4490466666666668</c:v>
                </c:pt>
                <c:pt idx="4">
                  <c:v>3.9527466666666662</c:v>
                </c:pt>
                <c:pt idx="6">
                  <c:v>4.9109033333333336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573-9CA0-CE1D3F2C0C22}"/>
            </c:ext>
          </c:extLst>
        </c:ser>
        <c:ser>
          <c:idx val="1"/>
          <c:order val="1"/>
          <c:tx>
            <c:strRef>
              <c:f>光合色素!$N$32</c:f>
              <c:strCache>
                <c:ptCount val="1"/>
                <c:pt idx="0">
                  <c:v>Avcb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光合色素!$O$30:$V$30</c:f>
              <c:numCache>
                <c:formatCode>General</c:formatCode>
                <c:ptCount val="8"/>
                <c:pt idx="0">
                  <c:v>0</c:v>
                </c:pt>
                <c:pt idx="2">
                  <c:v>50</c:v>
                </c:pt>
                <c:pt idx="4">
                  <c:v>200</c:v>
                </c:pt>
                <c:pt idx="6">
                  <c:v>400</c:v>
                </c:pt>
              </c:numCache>
            </c:numRef>
          </c:cat>
          <c:val>
            <c:numRef>
              <c:f>光合色素!$O$32:$V$32</c:f>
              <c:numCache>
                <c:formatCode>0.00</c:formatCode>
                <c:ptCount val="8"/>
                <c:pt idx="0">
                  <c:v>1.6008199999999999</c:v>
                </c:pt>
                <c:pt idx="2">
                  <c:v>1.6029999999999998</c:v>
                </c:pt>
                <c:pt idx="4">
                  <c:v>1.931946666666666</c:v>
                </c:pt>
                <c:pt idx="6">
                  <c:v>2.3602733333333332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4-4573-9CA0-CE1D3F2C0C22}"/>
            </c:ext>
          </c:extLst>
        </c:ser>
        <c:ser>
          <c:idx val="2"/>
          <c:order val="2"/>
          <c:tx>
            <c:strRef>
              <c:f>光合色素!$N$33</c:f>
              <c:strCache>
                <c:ptCount val="1"/>
                <c:pt idx="0">
                  <c:v>Avct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光合色素!$O$30:$V$30</c:f>
              <c:numCache>
                <c:formatCode>General</c:formatCode>
                <c:ptCount val="8"/>
                <c:pt idx="0">
                  <c:v>0</c:v>
                </c:pt>
                <c:pt idx="2">
                  <c:v>50</c:v>
                </c:pt>
                <c:pt idx="4">
                  <c:v>200</c:v>
                </c:pt>
                <c:pt idx="6">
                  <c:v>400</c:v>
                </c:pt>
              </c:numCache>
            </c:numRef>
          </c:cat>
          <c:val>
            <c:numRef>
              <c:f>光合色素!$O$33:$V$33</c:f>
              <c:numCache>
                <c:formatCode>0.00</c:formatCode>
                <c:ptCount val="8"/>
                <c:pt idx="0">
                  <c:v>5.7585166666666661</c:v>
                </c:pt>
                <c:pt idx="2">
                  <c:v>6.0520466666666666</c:v>
                </c:pt>
                <c:pt idx="4">
                  <c:v>5.8846933333333338</c:v>
                </c:pt>
                <c:pt idx="6">
                  <c:v>7.2711766666666664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4-4573-9CA0-CE1D3F2C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30552"/>
        <c:axId val="542033176"/>
      </c:lineChart>
      <c:catAx>
        <c:axId val="5420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33176"/>
        <c:crosses val="autoZero"/>
        <c:auto val="1"/>
        <c:lblAlgn val="ctr"/>
        <c:lblOffset val="100"/>
        <c:noMultiLvlLbl val="0"/>
      </c:catAx>
      <c:valAx>
        <c:axId val="54203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0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'光合色素mg gFW'!$G$2</c:f>
              <c:strCache>
                <c:ptCount val="1"/>
                <c:pt idx="0">
                  <c:v>Avca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'光合色素mg gFW'!$H$1:$K$1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'光合色素mg gFW'!$H$2:$K$2</c:f>
              <c:numCache>
                <c:formatCode>General</c:formatCode>
                <c:ptCount val="4"/>
                <c:pt idx="0">
                  <c:v>0.10394241666666666</c:v>
                </c:pt>
                <c:pt idx="1">
                  <c:v>0.11122616666666667</c:v>
                </c:pt>
                <c:pt idx="2">
                  <c:v>9.8818666666666666E-2</c:v>
                </c:pt>
                <c:pt idx="3">
                  <c:v>0.12277258333333335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D-40AA-819B-0F4AC73C9C2F}"/>
            </c:ext>
          </c:extLst>
        </c:ser>
        <c:ser>
          <c:idx val="1"/>
          <c:order val="1"/>
          <c:tx>
            <c:strRef>
              <c:f>'光合色素mg gFW'!$G$3</c:f>
              <c:strCache>
                <c:ptCount val="1"/>
                <c:pt idx="0">
                  <c:v>Avcb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'光合色素mg gFW'!$H$1:$K$1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'光合色素mg gFW'!$H$3:$K$3</c:f>
              <c:numCache>
                <c:formatCode>General</c:formatCode>
                <c:ptCount val="4"/>
                <c:pt idx="0">
                  <c:v>4.0020500000000001E-2</c:v>
                </c:pt>
                <c:pt idx="1">
                  <c:v>4.0075E-2</c:v>
                </c:pt>
                <c:pt idx="2">
                  <c:v>4.8298666666666649E-2</c:v>
                </c:pt>
                <c:pt idx="3">
                  <c:v>5.9006833333333335E-2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D-40AA-819B-0F4AC73C9C2F}"/>
            </c:ext>
          </c:extLst>
        </c:ser>
        <c:ser>
          <c:idx val="2"/>
          <c:order val="2"/>
          <c:tx>
            <c:strRef>
              <c:f>'光合色素mg gFW'!$G$4</c:f>
              <c:strCache>
                <c:ptCount val="1"/>
                <c:pt idx="0">
                  <c:v>Avct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'光合色素mg gFW'!$H$1:$K$1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'光合色素mg gFW'!$H$4:$K$4</c:f>
              <c:numCache>
                <c:formatCode>General</c:formatCode>
                <c:ptCount val="4"/>
                <c:pt idx="0">
                  <c:v>0.14396291666666663</c:v>
                </c:pt>
                <c:pt idx="1">
                  <c:v>0.15130116666666665</c:v>
                </c:pt>
                <c:pt idx="2">
                  <c:v>0.14711733333333335</c:v>
                </c:pt>
                <c:pt idx="3">
                  <c:v>0.18177941666666667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D-40AA-819B-0F4AC73C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49832"/>
        <c:axId val="367450160"/>
      </c:scatterChart>
      <c:valAx>
        <c:axId val="3674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50160"/>
        <c:crosses val="autoZero"/>
        <c:crossBetween val="midCat"/>
      </c:valAx>
      <c:valAx>
        <c:axId val="3674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舍去</a:t>
            </a:r>
          </a:p>
        </c:rich>
      </c:tx>
      <c:layout>
        <c:manualLayout>
          <c:xMode val="edge"/>
          <c:yMode val="edge"/>
          <c:x val="0.411111111111111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'光合色素mg gFW'!$G$8</c:f>
              <c:strCache>
                <c:ptCount val="1"/>
                <c:pt idx="0">
                  <c:v>Avca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'光合色素mg gFW'!$H$7:$K$7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'光合色素mg gFW'!$H$8:$K$8</c:f>
              <c:numCache>
                <c:formatCode>General</c:formatCode>
                <c:ptCount val="4"/>
                <c:pt idx="0">
                  <c:v>0.14050774999999999</c:v>
                </c:pt>
                <c:pt idx="1">
                  <c:v>0.15063024999999999</c:v>
                </c:pt>
                <c:pt idx="2">
                  <c:v>9.8818666666666666E-2</c:v>
                </c:pt>
                <c:pt idx="3">
                  <c:v>0.12277258333333335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A-476A-BA79-82DC666BA89F}"/>
            </c:ext>
          </c:extLst>
        </c:ser>
        <c:ser>
          <c:idx val="1"/>
          <c:order val="1"/>
          <c:tx>
            <c:strRef>
              <c:f>'光合色素mg gFW'!$G$9</c:f>
              <c:strCache>
                <c:ptCount val="1"/>
                <c:pt idx="0">
                  <c:v>Avcb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'光合色素mg gFW'!$H$7:$K$7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'光合色素mg gFW'!$H$9:$K$9</c:f>
              <c:numCache>
                <c:formatCode>General</c:formatCode>
                <c:ptCount val="4"/>
                <c:pt idx="0">
                  <c:v>5.2836500000000002E-2</c:v>
                </c:pt>
                <c:pt idx="1">
                  <c:v>5.4583499999999986E-2</c:v>
                </c:pt>
                <c:pt idx="2">
                  <c:v>4.8298666666666649E-2</c:v>
                </c:pt>
                <c:pt idx="3">
                  <c:v>5.9006833333333335E-2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A-476A-BA79-82DC666BA89F}"/>
            </c:ext>
          </c:extLst>
        </c:ser>
        <c:ser>
          <c:idx val="2"/>
          <c:order val="2"/>
          <c:tx>
            <c:strRef>
              <c:f>'光合色素mg gFW'!$G$10</c:f>
              <c:strCache>
                <c:ptCount val="1"/>
                <c:pt idx="0">
                  <c:v>Avct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'光合色素mg gFW'!$H$7:$K$7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xVal>
          <c:yVal>
            <c:numRef>
              <c:f>'光合色素mg gFW'!$H$10:$K$10</c:f>
              <c:numCache>
                <c:formatCode>General</c:formatCode>
                <c:ptCount val="4"/>
                <c:pt idx="0">
                  <c:v>0.19334425</c:v>
                </c:pt>
                <c:pt idx="1">
                  <c:v>0.20521374999999997</c:v>
                </c:pt>
                <c:pt idx="2">
                  <c:v>0.14711733333333335</c:v>
                </c:pt>
                <c:pt idx="3">
                  <c:v>0.18177941666666667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A-476A-BA79-82DC666BA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35432"/>
        <c:axId val="364828872"/>
      </c:scatterChart>
      <c:valAx>
        <c:axId val="36483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28872"/>
        <c:crosses val="autoZero"/>
        <c:crossBetween val="midCat"/>
      </c:valAx>
      <c:valAx>
        <c:axId val="3648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83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不同浓度</a:t>
            </a:r>
            <a:r>
              <a:rPr lang="en-US"/>
              <a:t>NaCl()</a:t>
            </a:r>
            <a:r>
              <a:rPr lang="zh-CN"/>
              <a:t>对小麦脯氨酸含量的影响</a:t>
            </a:r>
          </a:p>
        </c:rich>
      </c:tx>
      <c:layout>
        <c:manualLayout>
          <c:xMode val="edge"/>
          <c:yMode val="edge"/>
          <c:x val="0.13213888888888886"/>
          <c:y val="2.849872316744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24637194263838549"/>
          <c:w val="0.84734951881014875"/>
          <c:h val="0.48685243944582324"/>
        </c:manualLayout>
      </c:layout>
      <c:barChart>
        <c:barDir val="col"/>
        <c:grouping val="clustered"/>
        <c:varyColors val="0"/>
        <c:ser>
          <c:idx val="0"/>
          <c:order val="0"/>
          <c:tx>
            <c:v>proline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a</a:t>
                    </a:r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361-47DE-8BA2-E908F63CCEF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c</a:t>
                    </a:r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361-47DE-8BA2-E908F63CCEF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ab</a:t>
                    </a:r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361-47DE-8BA2-E908F63CCEF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d</a:t>
                    </a:r>
                  </a:p>
                </c:rich>
              </c:tx>
              <c:dLblPos val="outEnd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361-47DE-8BA2-E908F63CCE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三线格示范!$C$3:$F$3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三线格示范!$C$4:$F$4</c:f>
              <c:numCache>
                <c:formatCode>General</c:formatCode>
                <c:ptCount val="4"/>
                <c:pt idx="0">
                  <c:v>2.34</c:v>
                </c:pt>
                <c:pt idx="1">
                  <c:v>4.54</c:v>
                </c:pt>
                <c:pt idx="2">
                  <c:v>10.89</c:v>
                </c:pt>
                <c:pt idx="3">
                  <c:v>15.34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1-47DE-8BA2-E908F63CC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8797544"/>
        <c:axId val="428796560"/>
      </c:barChart>
      <c:catAx>
        <c:axId val="42879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NaCl </a:t>
                </a:r>
                <a:r>
                  <a:rPr lang="zh-CN"/>
                  <a:t>浓度（</a:t>
                </a:r>
                <a:r>
                  <a:rPr lang="en-US"/>
                  <a:t>mM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.38942235345581805"/>
              <c:y val="0.83296766917630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96560"/>
        <c:crosses val="autoZero"/>
        <c:auto val="1"/>
        <c:lblAlgn val="ctr"/>
        <c:lblOffset val="100"/>
        <c:noMultiLvlLbl val="0"/>
      </c:catAx>
      <c:valAx>
        <c:axId val="4287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proline(mg/gFW)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39</xdr:row>
      <xdr:rowOff>100012</xdr:rowOff>
    </xdr:from>
    <xdr:to>
      <xdr:col>6</xdr:col>
      <xdr:colOff>504825</xdr:colOff>
      <xdr:row>54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49</xdr:row>
      <xdr:rowOff>57150</xdr:rowOff>
    </xdr:from>
    <xdr:to>
      <xdr:col>6</xdr:col>
      <xdr:colOff>495300</xdr:colOff>
      <xdr:row>50</xdr:row>
      <xdr:rowOff>57150</xdr:rowOff>
    </xdr:to>
    <xdr:sp macro="" textlink="">
      <xdr:nvSpPr>
        <xdr:cNvPr id="3" name="文本框 2"/>
        <xdr:cNvSpPr txBox="1"/>
      </xdr:nvSpPr>
      <xdr:spPr>
        <a:xfrm>
          <a:off x="3600450" y="8924925"/>
          <a:ext cx="1009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**</a:t>
          </a:r>
          <a:endParaRPr lang="zh-CN" altLang="en-US" sz="1100"/>
        </a:p>
      </xdr:txBody>
    </xdr:sp>
    <xdr:clientData/>
  </xdr:twoCellAnchor>
  <xdr:twoCellAnchor>
    <xdr:from>
      <xdr:col>4</xdr:col>
      <xdr:colOff>619125</xdr:colOff>
      <xdr:row>47</xdr:row>
      <xdr:rowOff>0</xdr:rowOff>
    </xdr:from>
    <xdr:to>
      <xdr:col>6</xdr:col>
      <xdr:colOff>257175</xdr:colOff>
      <xdr:row>48</xdr:row>
      <xdr:rowOff>0</xdr:rowOff>
    </xdr:to>
    <xdr:sp macro="" textlink="">
      <xdr:nvSpPr>
        <xdr:cNvPr id="4" name="文本框 3"/>
        <xdr:cNvSpPr txBox="1"/>
      </xdr:nvSpPr>
      <xdr:spPr>
        <a:xfrm>
          <a:off x="3362325" y="8505825"/>
          <a:ext cx="1009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***</a:t>
          </a:r>
          <a:endParaRPr lang="zh-CN" altLang="en-US" sz="1100"/>
        </a:p>
      </xdr:txBody>
    </xdr:sp>
    <xdr:clientData/>
  </xdr:twoCellAnchor>
  <xdr:twoCellAnchor>
    <xdr:from>
      <xdr:col>4</xdr:col>
      <xdr:colOff>600075</xdr:colOff>
      <xdr:row>44</xdr:row>
      <xdr:rowOff>104775</xdr:rowOff>
    </xdr:from>
    <xdr:to>
      <xdr:col>6</xdr:col>
      <xdr:colOff>238125</xdr:colOff>
      <xdr:row>45</xdr:row>
      <xdr:rowOff>104775</xdr:rowOff>
    </xdr:to>
    <xdr:sp macro="" textlink="">
      <xdr:nvSpPr>
        <xdr:cNvPr id="5" name="文本框 4"/>
        <xdr:cNvSpPr txBox="1"/>
      </xdr:nvSpPr>
      <xdr:spPr>
        <a:xfrm>
          <a:off x="3343275" y="8067675"/>
          <a:ext cx="10096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***</a:t>
          </a:r>
          <a:endParaRPr lang="zh-CN" altLang="en-US" sz="1100"/>
        </a:p>
      </xdr:txBody>
    </xdr:sp>
    <xdr:clientData/>
  </xdr:twoCellAnchor>
  <xdr:twoCellAnchor>
    <xdr:from>
      <xdr:col>7</xdr:col>
      <xdr:colOff>361950</xdr:colOff>
      <xdr:row>39</xdr:row>
      <xdr:rowOff>90487</xdr:rowOff>
    </xdr:from>
    <xdr:to>
      <xdr:col>13</xdr:col>
      <xdr:colOff>85725</xdr:colOff>
      <xdr:row>54</xdr:row>
      <xdr:rowOff>119062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381000</xdr:colOff>
      <xdr:row>12</xdr:row>
      <xdr:rowOff>49213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575"/>
          <a:ext cx="6553200" cy="2039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152400</xdr:rowOff>
    </xdr:from>
    <xdr:to>
      <xdr:col>8</xdr:col>
      <xdr:colOff>533400</xdr:colOff>
      <xdr:row>59</xdr:row>
      <xdr:rowOff>122238</xdr:rowOff>
    </xdr:to>
    <xdr:sp macro="" textlink="">
      <xdr:nvSpPr>
        <xdr:cNvPr id="3" name="文本占位符 18434"/>
        <xdr:cNvSpPr>
          <a:spLocks noGrp="1" noChangeArrowheads="1"/>
        </xdr:cNvSpPr>
      </xdr:nvSpPr>
      <xdr:spPr bwMode="auto">
        <a:xfrm>
          <a:off x="0" y="9496425"/>
          <a:ext cx="6019800" cy="3922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fontAlgn="base">
            <a:spcBef>
              <a:spcPct val="20000"/>
            </a:spcBef>
            <a:spcAft>
              <a:spcPct val="0"/>
            </a:spcAft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lvl="1" indent="-285750" algn="l" rtl="0" fontAlgn="base">
            <a:spcBef>
              <a:spcPct val="20000"/>
            </a:spcBef>
            <a:spcAft>
              <a:spcPct val="0"/>
            </a:spcAft>
            <a:buChar char="–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lvl="2" indent="-228600" algn="l" rtl="0" fontAlgn="base">
            <a:spcBef>
              <a:spcPct val="20000"/>
            </a:spcBef>
            <a:spcAft>
              <a:spcPct val="0"/>
            </a:spcAft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lvl="3" indent="-228600" algn="l" rtl="0" fontAlgn="base">
            <a:spcBef>
              <a:spcPct val="20000"/>
            </a:spcBef>
            <a:spcAft>
              <a:spcPct val="0"/>
            </a:spcAft>
            <a:buChar char="–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lvl="4" indent="-228600" algn="l" rtl="0" fontAlgn="base">
            <a:spcBef>
              <a:spcPct val="20000"/>
            </a:spcBef>
            <a:spcAft>
              <a:spcPct val="0"/>
            </a:spcAft>
            <a:buChar char="»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lvl="5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lvl="6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lvl="7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lvl="8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Tx/>
            <a:buNone/>
          </a:pP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</a:rPr>
            <a:t>（四）结果</a:t>
          </a:r>
        </a:p>
        <a:p>
          <a:pPr>
            <a:buFontTx/>
            <a:buNone/>
          </a:pP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</a:rPr>
            <a:t>        提取液</a:t>
          </a: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</a:rPr>
            <a:t>MDA</a:t>
          </a: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</a:rPr>
            <a:t>浓度</a:t>
          </a:r>
          <a:r>
            <a:rPr lang="zh-CN" altLang="en-US" sz="2400">
              <a:latin typeface="Times New Roman" panose="02020603050405020304" pitchFamily="18" charset="0"/>
              <a:ea typeface="楷体_GB2312" pitchFamily="49" charset="-122"/>
            </a:rPr>
            <a:t>（</a:t>
          </a:r>
          <a:r>
            <a:rPr lang="en-US" altLang="zh-CN" sz="2400">
              <a:latin typeface="Times New Roman" panose="02020603050405020304" pitchFamily="18" charset="0"/>
              <a:ea typeface="楷体_GB2312" pitchFamily="49" charset="-122"/>
            </a:rPr>
            <a:t>mol/L)</a:t>
          </a:r>
        </a:p>
        <a:p>
          <a:pPr>
            <a:buFontTx/>
            <a:buNone/>
          </a:pPr>
          <a:r>
            <a:rPr lang="en-US" altLang="zh-CN" sz="2400">
              <a:latin typeface="Times New Roman" panose="02020603050405020304" pitchFamily="18" charset="0"/>
              <a:ea typeface="楷体_GB2312" pitchFamily="49" charset="-122"/>
            </a:rPr>
            <a:t>             </a:t>
          </a:r>
          <a:r>
            <a:rPr lang="en-US" altLang="zh-CN" sz="2400" b="1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Cb=6.45 10</a:t>
          </a:r>
          <a:r>
            <a:rPr lang="en-US" altLang="zh-CN" sz="2400" b="1" baseline="30000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-6</a:t>
          </a:r>
          <a:r>
            <a:rPr lang="en-US" altLang="zh-CN" sz="2400" b="1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A</a:t>
          </a:r>
          <a:r>
            <a:rPr lang="en-US" altLang="zh-CN" sz="2400" b="1" baseline="-25000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532</a:t>
          </a:r>
          <a:r>
            <a:rPr lang="en-US" altLang="zh-CN" sz="2400" b="1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- 0.56 10</a:t>
          </a:r>
          <a:r>
            <a:rPr lang="en-US" altLang="zh-CN" sz="2400" b="1" baseline="30000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-6</a:t>
          </a:r>
          <a:r>
            <a:rPr lang="en-US" altLang="zh-CN" sz="2400" b="1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A</a:t>
          </a:r>
          <a:r>
            <a:rPr lang="en-US" altLang="zh-CN" sz="2400" b="1" baseline="-25000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450</a:t>
          </a:r>
        </a:p>
        <a:p>
          <a:pPr>
            <a:buFontTx/>
            <a:buNone/>
          </a:pPr>
          <a:endParaRPr lang="en-US" altLang="zh-CN" sz="2400" b="1" baseline="-25000">
            <a:solidFill>
              <a:srgbClr val="FF0000"/>
            </a:solidFill>
            <a:latin typeface="Times New Roman" panose="02020603050405020304" pitchFamily="18" charset="0"/>
            <a:ea typeface="楷体_GB2312" pitchFamily="49" charset="-122"/>
            <a:sym typeface="Symbol" panose="05050102010706020507" pitchFamily="18" charset="2"/>
          </a:endParaRPr>
        </a:p>
        <a:p>
          <a:pPr>
            <a:buFontTx/>
            <a:buNone/>
          </a:pPr>
          <a:r>
            <a:rPr lang="en-US" altLang="zh-CN" sz="2400" b="1" baseline="-25000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                  </a:t>
          </a: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Cb:</a:t>
          </a: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丙二醛浓度</a:t>
          </a: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(</a:t>
          </a:r>
          <a:r>
            <a:rPr lang="en-US" altLang="zh-CN" sz="2400">
              <a:latin typeface="Times New Roman" panose="02020603050405020304" pitchFamily="18" charset="0"/>
              <a:ea typeface="楷体_GB2312" pitchFamily="49" charset="-122"/>
            </a:rPr>
            <a:t>mol/L)</a:t>
          </a:r>
          <a:endParaRPr lang="en-US" altLang="zh-CN" sz="2400" b="1" baseline="-25000">
            <a:latin typeface="Times New Roman" panose="02020603050405020304" pitchFamily="18" charset="0"/>
            <a:ea typeface="楷体_GB2312" pitchFamily="49" charset="-122"/>
            <a:sym typeface="Symbol" panose="05050102010706020507" pitchFamily="18" charset="2"/>
          </a:endParaRPr>
        </a:p>
        <a:p>
          <a:pPr>
            <a:buFontTx/>
            <a:buNone/>
          </a:pPr>
          <a:r>
            <a:rPr lang="en-US" altLang="zh-CN" sz="2400" b="1" baseline="-25000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                 </a:t>
          </a: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植物组织</a:t>
          </a: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MDA</a:t>
          </a: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含量：</a:t>
          </a: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(mmol/gFW)</a:t>
          </a:r>
        </a:p>
        <a:p>
          <a:pPr>
            <a:buFontTx/>
            <a:buNone/>
          </a:pP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                                        = Cb 10 / W (g)</a:t>
          </a:r>
        </a:p>
        <a:p>
          <a:pPr>
            <a:buFontTx/>
            <a:buNone/>
          </a:pP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            </a:t>
          </a: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数据以 </a:t>
          </a:r>
          <a:r>
            <a:rPr lang="en-US" altLang="zh-CN" sz="2400" b="1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means  SD</a:t>
          </a:r>
          <a:r>
            <a:rPr lang="en-US" altLang="zh-CN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 </a:t>
          </a:r>
          <a:r>
            <a:rPr lang="zh-CN" altLang="en-US" sz="2400" b="1">
              <a:latin typeface="Times New Roman" panose="02020603050405020304" pitchFamily="18" charset="0"/>
              <a:ea typeface="楷体_GB2312" pitchFamily="49" charset="-122"/>
              <a:sym typeface="Symbol" panose="05050102010706020507" pitchFamily="18" charset="2"/>
            </a:rPr>
            <a:t>表示。</a:t>
          </a:r>
        </a:p>
        <a:p>
          <a:pPr>
            <a:buFontTx/>
            <a:buNone/>
          </a:pPr>
          <a:r>
            <a:rPr lang="zh-CN" altLang="en-US" b="1">
              <a:sym typeface="Symbol" panose="05050102010706020507" pitchFamily="18" charset="2"/>
            </a:rPr>
            <a:t>       </a:t>
          </a:r>
          <a:r>
            <a:rPr lang="zh-CN" altLang="en-US"/>
            <a:t>                   </a:t>
          </a:r>
        </a:p>
      </xdr:txBody>
    </xdr:sp>
    <xdr:clientData/>
  </xdr:twoCellAnchor>
  <xdr:twoCellAnchor>
    <xdr:from>
      <xdr:col>17</xdr:col>
      <xdr:colOff>0</xdr:colOff>
      <xdr:row>54</xdr:row>
      <xdr:rowOff>166687</xdr:rowOff>
    </xdr:from>
    <xdr:to>
      <xdr:col>23</xdr:col>
      <xdr:colOff>457200</xdr:colOff>
      <xdr:row>70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</xdr:row>
      <xdr:rowOff>9525</xdr:rowOff>
    </xdr:from>
    <xdr:to>
      <xdr:col>13</xdr:col>
      <xdr:colOff>38100</xdr:colOff>
      <xdr:row>25</xdr:row>
      <xdr:rowOff>152400</xdr:rowOff>
    </xdr:to>
    <xdr:sp macro="" textlink="">
      <xdr:nvSpPr>
        <xdr:cNvPr id="3" name="文本占位符 26625"/>
        <xdr:cNvSpPr>
          <a:spLocks noGrp="1" noChangeArrowheads="1"/>
        </xdr:cNvSpPr>
      </xdr:nvSpPr>
      <xdr:spPr bwMode="auto">
        <a:xfrm>
          <a:off x="4772025" y="257175"/>
          <a:ext cx="4181475" cy="491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fontAlgn="base">
            <a:spcBef>
              <a:spcPct val="20000"/>
            </a:spcBef>
            <a:spcAft>
              <a:spcPct val="0"/>
            </a:spcAft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lvl="1" indent="-285750" algn="l" rtl="0" fontAlgn="base">
            <a:spcBef>
              <a:spcPct val="20000"/>
            </a:spcBef>
            <a:spcAft>
              <a:spcPct val="0"/>
            </a:spcAft>
            <a:buChar char="–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lvl="2" indent="-228600" algn="l" rtl="0" fontAlgn="base">
            <a:spcBef>
              <a:spcPct val="20000"/>
            </a:spcBef>
            <a:spcAft>
              <a:spcPct val="0"/>
            </a:spcAft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lvl="3" indent="-228600" algn="l" rtl="0" fontAlgn="base">
            <a:spcBef>
              <a:spcPct val="20000"/>
            </a:spcBef>
            <a:spcAft>
              <a:spcPct val="0"/>
            </a:spcAft>
            <a:buChar char="–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lvl="4" indent="-228600" algn="l" rtl="0" fontAlgn="base">
            <a:spcBef>
              <a:spcPct val="20000"/>
            </a:spcBef>
            <a:spcAft>
              <a:spcPct val="0"/>
            </a:spcAft>
            <a:buChar char="»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lvl="5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lvl="6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lvl="7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lvl="8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Clr>
              <a:schemeClr val="folHlink"/>
            </a:buClr>
            <a:buSzPct val="60000"/>
            <a:buFont typeface="Wingdings" panose="05000000000000000000" pitchFamily="2" charset="2"/>
            <a:buNone/>
          </a:pPr>
          <a:r>
            <a:rPr lang="zh-CN" altLang="en-US" sz="1400" b="1">
              <a:solidFill>
                <a:srgbClr val="FF3300"/>
              </a:solidFill>
              <a:latin typeface="Times New Roman" panose="02020603050405020304" pitchFamily="18" charset="0"/>
              <a:ea typeface="楷体_GB2312" pitchFamily="49" charset="-122"/>
            </a:rPr>
            <a:t>三、实验步骤</a:t>
          </a:r>
          <a:endParaRPr lang="en-US" altLang="zh-CN" sz="1400" b="1">
            <a:solidFill>
              <a:srgbClr val="FF3300"/>
            </a:solidFill>
            <a:latin typeface="Times New Roman" panose="02020603050405020304" pitchFamily="18" charset="0"/>
            <a:ea typeface="楷体_GB2312" pitchFamily="49" charset="-122"/>
          </a:endParaRPr>
        </a:p>
        <a:p>
          <a:pPr>
            <a:buFontTx/>
            <a:buNone/>
          </a:pP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  1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、光合色素提取</a:t>
          </a:r>
        </a:p>
        <a:p>
          <a:pPr>
            <a:buFontTx/>
            <a:buNone/>
          </a:pP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      （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1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） 取新鲜叶片，剪去粗大的叶脉并剪成碎块，称取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0.25 g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，</a:t>
          </a:r>
          <a:r>
            <a:rPr lang="zh-CN" altLang="en-US" sz="1400" b="1">
              <a:solidFill>
                <a:srgbClr val="FF0000"/>
              </a:solidFill>
              <a:latin typeface="Times New Roman" panose="02020603050405020304" pitchFamily="18" charset="0"/>
              <a:ea typeface="楷体_GB2312" pitchFamily="49" charset="-122"/>
            </a:rPr>
            <a:t>平行3份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。</a:t>
          </a:r>
        </a:p>
        <a:p>
          <a:pPr>
            <a:buFontTx/>
            <a:buNone/>
          </a:pP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       （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2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）放入研钵中，加入纯丙酮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2 ml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，少许碳酸钙（中和研磨时释放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H</a:t>
          </a:r>
          <a:r>
            <a:rPr lang="en-US" altLang="zh-CN" sz="1400" b="1" baseline="30000">
              <a:latin typeface="Times New Roman" panose="02020603050405020304" pitchFamily="18" charset="0"/>
              <a:ea typeface="楷体_GB2312" pitchFamily="49" charset="-122"/>
            </a:rPr>
            <a:t>+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起保护作用）和石英砂，研磨成匀浆。</a:t>
          </a:r>
        </a:p>
        <a:p>
          <a:pPr>
            <a:buFontTx/>
            <a:buNone/>
          </a:pP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      （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3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）用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80%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丙酮预先润湿的滤纸过滤。并用这种浓度的丙酮冲洗研钵和研棒，至残渣、滤纸无明显的绿色为止，用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80%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丙酮定容至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25 ml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。</a:t>
          </a:r>
          <a:endParaRPr lang="en-US" altLang="zh-CN" sz="1400" b="1">
            <a:latin typeface="Times New Roman" panose="02020603050405020304" pitchFamily="18" charset="0"/>
            <a:ea typeface="楷体_GB2312" pitchFamily="49" charset="-122"/>
          </a:endParaRPr>
        </a:p>
        <a:p>
          <a:pPr>
            <a:buFontTx/>
            <a:buNone/>
          </a:pP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2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、测定光密度</a:t>
          </a:r>
        </a:p>
        <a:p>
          <a:pPr>
            <a:buFontTx/>
            <a:buNone/>
          </a:pPr>
          <a:r>
            <a:rPr lang="zh-CN" altLang="en-US" sz="1200" b="1">
              <a:latin typeface="Times New Roman" panose="02020603050405020304" pitchFamily="18" charset="0"/>
              <a:ea typeface="楷体_GB2312" pitchFamily="49" charset="-122"/>
            </a:rPr>
            <a:t>    以</a:t>
          </a:r>
          <a:r>
            <a:rPr lang="en-US" altLang="zh-CN" sz="1200" b="1">
              <a:latin typeface="Times New Roman" panose="02020603050405020304" pitchFamily="18" charset="0"/>
              <a:ea typeface="楷体_GB2312" pitchFamily="49" charset="-122"/>
            </a:rPr>
            <a:t>80%</a:t>
          </a:r>
          <a:r>
            <a:rPr lang="zh-CN" altLang="en-US" sz="1200" b="1">
              <a:latin typeface="Times New Roman" panose="02020603050405020304" pitchFamily="18" charset="0"/>
              <a:ea typeface="楷体_GB2312" pitchFamily="49" charset="-122"/>
            </a:rPr>
            <a:t>丙酮为对照，分别测定上述叶绿素丙酮提取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液在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663 nm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、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645 nm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的光密度值。</a:t>
          </a:r>
        </a:p>
        <a:p>
          <a:pPr>
            <a:buFontTx/>
            <a:buNone/>
          </a:pP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四、实验结果</a:t>
          </a:r>
        </a:p>
        <a:p>
          <a:pPr>
            <a:buFontTx/>
            <a:buNone/>
          </a:pP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    以平均值</a:t>
          </a:r>
          <a:r>
            <a:rPr lang="en-US" altLang="zh-CN" sz="1400" b="1">
              <a:latin typeface="Times New Roman" panose="02020603050405020304" pitchFamily="18" charset="0"/>
              <a:ea typeface="楷体_GB2312" pitchFamily="49" charset="-122"/>
            </a:rPr>
            <a:t>±SE</a:t>
          </a:r>
          <a:r>
            <a:rPr lang="zh-CN" altLang="en-US" sz="1400" b="1">
              <a:latin typeface="Times New Roman" panose="02020603050405020304" pitchFamily="18" charset="0"/>
              <a:ea typeface="楷体_GB2312" pitchFamily="49" charset="-122"/>
            </a:rPr>
            <a:t>表示结果</a:t>
          </a:r>
        </a:p>
        <a:p>
          <a:pPr>
            <a:buFontTx/>
            <a:buNone/>
          </a:pPr>
          <a:endParaRPr lang="en-US" altLang="zh-CN" sz="1400" b="1">
            <a:latin typeface="Times New Roman" panose="02020603050405020304" pitchFamily="18" charset="0"/>
            <a:ea typeface="楷体_GB2312" pitchFamily="49" charset="-122"/>
          </a:endParaRPr>
        </a:p>
        <a:p>
          <a:pPr>
            <a:buFontTx/>
            <a:buNone/>
          </a:pPr>
          <a:endParaRPr lang="zh-CN" altLang="en-US" sz="1400" b="1">
            <a:latin typeface="Times New Roman" panose="02020603050405020304" pitchFamily="18" charset="0"/>
            <a:ea typeface="楷体_GB2312" pitchFamily="49" charset="-122"/>
          </a:endParaRPr>
        </a:p>
        <a:p>
          <a:pPr>
            <a:buFontTx/>
            <a:buNone/>
          </a:pPr>
          <a:endParaRPr lang="zh-CN" altLang="en-US" sz="1400" b="1">
            <a:latin typeface="Times New Roman" panose="02020603050405020304" pitchFamily="18" charset="0"/>
            <a:ea typeface="楷体_GB2312" pitchFamily="49" charset="-122"/>
          </a:endParaRPr>
        </a:p>
      </xdr:txBody>
    </xdr:sp>
    <xdr:clientData/>
  </xdr:twoCellAnchor>
  <xdr:twoCellAnchor>
    <xdr:from>
      <xdr:col>12</xdr:col>
      <xdr:colOff>571500</xdr:colOff>
      <xdr:row>2</xdr:row>
      <xdr:rowOff>152400</xdr:rowOff>
    </xdr:from>
    <xdr:to>
      <xdr:col>17</xdr:col>
      <xdr:colOff>28575</xdr:colOff>
      <xdr:row>24</xdr:row>
      <xdr:rowOff>138112</xdr:rowOff>
    </xdr:to>
    <xdr:sp macro="" textlink="">
      <xdr:nvSpPr>
        <xdr:cNvPr id="4" name="文本占位符 27649"/>
        <xdr:cNvSpPr>
          <a:spLocks noGrp="1" noChangeArrowheads="1"/>
        </xdr:cNvSpPr>
      </xdr:nvSpPr>
      <xdr:spPr bwMode="auto">
        <a:xfrm>
          <a:off x="8801100" y="657225"/>
          <a:ext cx="2886075" cy="4319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fontAlgn="base">
            <a:spcBef>
              <a:spcPct val="20000"/>
            </a:spcBef>
            <a:spcAft>
              <a:spcPct val="0"/>
            </a:spcAft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lvl="1" indent="-285750" algn="l" rtl="0" fontAlgn="base">
            <a:spcBef>
              <a:spcPct val="20000"/>
            </a:spcBef>
            <a:spcAft>
              <a:spcPct val="0"/>
            </a:spcAft>
            <a:buChar char="–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lvl="2" indent="-228600" algn="l" rtl="0" fontAlgn="base">
            <a:spcBef>
              <a:spcPct val="20000"/>
            </a:spcBef>
            <a:spcAft>
              <a:spcPct val="0"/>
            </a:spcAft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lvl="3" indent="-228600" algn="l" rtl="0" fontAlgn="base">
            <a:spcBef>
              <a:spcPct val="20000"/>
            </a:spcBef>
            <a:spcAft>
              <a:spcPct val="0"/>
            </a:spcAft>
            <a:buChar char="–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lvl="4" indent="-228600" algn="l" rtl="0" fontAlgn="base">
            <a:spcBef>
              <a:spcPct val="20000"/>
            </a:spcBef>
            <a:spcAft>
              <a:spcPct val="0"/>
            </a:spcAft>
            <a:buChar char="»"/>
            <a:defRPr sz="1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lvl="5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lvl="6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lvl="7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lvl="8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4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buFontTx/>
            <a:buNone/>
          </a:pPr>
          <a:endParaRPr lang="zh-CN" altLang="en-US" b="1">
            <a:latin typeface="Times New Roman" panose="02020603050405020304" pitchFamily="18" charset="0"/>
            <a:ea typeface="楷体_GB2312" pitchFamily="49" charset="-122"/>
            <a:sym typeface="Symbol" panose="05050102010706020507" pitchFamily="18" charset="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17</xdr:row>
          <xdr:rowOff>57150</xdr:rowOff>
        </xdr:from>
        <xdr:to>
          <xdr:col>17</xdr:col>
          <xdr:colOff>95250</xdr:colOff>
          <xdr:row>21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21</xdr:row>
          <xdr:rowOff>28575</xdr:rowOff>
        </xdr:from>
        <xdr:to>
          <xdr:col>17</xdr:col>
          <xdr:colOff>47625</xdr:colOff>
          <xdr:row>25</xdr:row>
          <xdr:rowOff>57150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9525</xdr:colOff>
      <xdr:row>53</xdr:row>
      <xdr:rowOff>19050</xdr:rowOff>
    </xdr:from>
    <xdr:to>
      <xdr:col>12</xdr:col>
      <xdr:colOff>666750</xdr:colOff>
      <xdr:row>66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66</xdr:row>
      <xdr:rowOff>123825</xdr:rowOff>
    </xdr:from>
    <xdr:to>
      <xdr:col>13</xdr:col>
      <xdr:colOff>9525</xdr:colOff>
      <xdr:row>78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681567</xdr:colOff>
      <xdr:row>33</xdr:row>
      <xdr:rowOff>5292</xdr:rowOff>
    </xdr:from>
    <xdr:to>
      <xdr:col>20</xdr:col>
      <xdr:colOff>10584</xdr:colOff>
      <xdr:row>46</xdr:row>
      <xdr:rowOff>10583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5</xdr:col>
      <xdr:colOff>666750</xdr:colOff>
      <xdr:row>25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176212</xdr:rowOff>
    </xdr:from>
    <xdr:to>
      <xdr:col>11</xdr:col>
      <xdr:colOff>681037</xdr:colOff>
      <xdr:row>25</xdr:row>
      <xdr:rowOff>47625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80962</xdr:rowOff>
    </xdr:from>
    <xdr:to>
      <xdr:col>12</xdr:col>
      <xdr:colOff>676275</xdr:colOff>
      <xdr:row>19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17</xdr:row>
      <xdr:rowOff>171450</xdr:rowOff>
    </xdr:from>
    <xdr:to>
      <xdr:col>10</xdr:col>
      <xdr:colOff>381000</xdr:colOff>
      <xdr:row>19</xdr:row>
      <xdr:rowOff>76200</xdr:rowOff>
    </xdr:to>
    <xdr:sp macro="" textlink="">
      <xdr:nvSpPr>
        <xdr:cNvPr id="3" name="文本框 2"/>
        <xdr:cNvSpPr txBox="1"/>
      </xdr:nvSpPr>
      <xdr:spPr>
        <a:xfrm>
          <a:off x="5695950" y="3248025"/>
          <a:ext cx="15430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图</a:t>
          </a:r>
          <a:r>
            <a:rPr lang="en-US" altLang="zh-CN" sz="1100"/>
            <a:t>1.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不同浓度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NaCl()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对小麦脯氨酸含量的影响</a:t>
          </a:r>
          <a:endParaRPr lang="zh-CN" altLang="zh-CN">
            <a:effectLst/>
          </a:endParaRPr>
        </a:p>
        <a:p>
          <a:r>
            <a:rPr lang="zh-CN" altLang="en-US" sz="11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7" zoomScaleNormal="100" workbookViewId="0">
      <selection activeCell="L7" sqref="L7"/>
    </sheetView>
  </sheetViews>
  <sheetFormatPr defaultRowHeight="14.25"/>
  <sheetData>
    <row r="1" spans="1:10" ht="21" thickBot="1">
      <c r="A1" s="125" t="s">
        <v>35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0">
      <c r="A2" s="126" t="s">
        <v>11</v>
      </c>
      <c r="B2" s="127"/>
      <c r="C2" s="128" t="s">
        <v>36</v>
      </c>
      <c r="D2" s="128"/>
      <c r="E2" s="128"/>
      <c r="F2" s="129"/>
      <c r="G2" s="14" t="s">
        <v>12</v>
      </c>
      <c r="H2" s="130" t="s">
        <v>13</v>
      </c>
      <c r="I2" s="130"/>
      <c r="J2" s="131"/>
    </row>
    <row r="3" spans="1:10">
      <c r="A3" s="113" t="s">
        <v>14</v>
      </c>
      <c r="B3" s="115" t="s">
        <v>37</v>
      </c>
      <c r="C3" s="116"/>
      <c r="D3" s="117"/>
      <c r="E3" s="114" t="s">
        <v>16</v>
      </c>
      <c r="F3" s="121" t="s">
        <v>38</v>
      </c>
      <c r="G3" s="122"/>
      <c r="H3" s="15" t="s">
        <v>17</v>
      </c>
      <c r="I3" s="27" t="s">
        <v>39</v>
      </c>
      <c r="J3" s="28" t="s">
        <v>18</v>
      </c>
    </row>
    <row r="4" spans="1:10">
      <c r="A4" s="113"/>
      <c r="B4" s="118"/>
      <c r="C4" s="119"/>
      <c r="D4" s="120"/>
      <c r="E4" s="114"/>
      <c r="F4" s="123"/>
      <c r="G4" s="124"/>
      <c r="H4" s="16" t="s">
        <v>19</v>
      </c>
      <c r="I4" s="29"/>
      <c r="J4" s="30" t="s">
        <v>18</v>
      </c>
    </row>
    <row r="5" spans="1:10" ht="15" thickBot="1">
      <c r="A5" s="17" t="s">
        <v>20</v>
      </c>
      <c r="B5" s="110" t="s">
        <v>40</v>
      </c>
      <c r="C5" s="111"/>
      <c r="D5" s="111"/>
      <c r="E5" s="111"/>
      <c r="F5" s="111"/>
      <c r="G5" s="112"/>
      <c r="H5" s="18" t="s">
        <v>21</v>
      </c>
      <c r="I5" s="31"/>
      <c r="J5" s="32" t="s">
        <v>41</v>
      </c>
    </row>
    <row r="6" spans="1:10" ht="25.5">
      <c r="A6" s="13" t="s">
        <v>22</v>
      </c>
      <c r="B6" s="14" t="s">
        <v>23</v>
      </c>
      <c r="C6" s="14" t="s">
        <v>24</v>
      </c>
      <c r="D6" s="14" t="s">
        <v>25</v>
      </c>
      <c r="E6" s="19" t="s">
        <v>26</v>
      </c>
      <c r="F6" s="19" t="s">
        <v>42</v>
      </c>
      <c r="G6" s="14" t="s">
        <v>27</v>
      </c>
      <c r="H6" s="14" t="s">
        <v>28</v>
      </c>
      <c r="I6" s="14" t="s">
        <v>29</v>
      </c>
      <c r="J6" s="33" t="s">
        <v>30</v>
      </c>
    </row>
    <row r="7" spans="1:10" ht="178.5">
      <c r="A7" s="20">
        <v>11</v>
      </c>
      <c r="B7" s="21" t="s">
        <v>43</v>
      </c>
      <c r="C7" s="22" t="s">
        <v>44</v>
      </c>
      <c r="D7" s="22" t="s">
        <v>45</v>
      </c>
      <c r="E7" s="23" t="s">
        <v>46</v>
      </c>
      <c r="F7" s="24" t="s">
        <v>47</v>
      </c>
      <c r="G7" s="25" t="s">
        <v>48</v>
      </c>
      <c r="H7" s="25" t="s">
        <v>15</v>
      </c>
      <c r="I7" s="25" t="s">
        <v>31</v>
      </c>
      <c r="J7" s="34"/>
    </row>
    <row r="8" spans="1:10" ht="127.5">
      <c r="A8" s="20">
        <v>12</v>
      </c>
      <c r="B8" s="21" t="s">
        <v>49</v>
      </c>
      <c r="C8" s="22" t="s">
        <v>44</v>
      </c>
      <c r="D8" s="22" t="s">
        <v>45</v>
      </c>
      <c r="E8" s="23" t="s">
        <v>46</v>
      </c>
      <c r="F8" s="26" t="s">
        <v>50</v>
      </c>
      <c r="G8" s="25" t="s">
        <v>48</v>
      </c>
      <c r="H8" s="25" t="s">
        <v>15</v>
      </c>
      <c r="I8" s="25" t="s">
        <v>31</v>
      </c>
      <c r="J8" s="34"/>
    </row>
    <row r="9" spans="1:10" ht="89.25">
      <c r="A9" s="20">
        <v>13</v>
      </c>
      <c r="B9" s="21" t="s">
        <v>51</v>
      </c>
      <c r="C9" s="22" t="s">
        <v>44</v>
      </c>
      <c r="D9" s="22" t="s">
        <v>45</v>
      </c>
      <c r="E9" s="23" t="s">
        <v>46</v>
      </c>
      <c r="F9" s="26" t="s">
        <v>52</v>
      </c>
      <c r="G9" s="25" t="s">
        <v>48</v>
      </c>
      <c r="H9" s="25" t="s">
        <v>53</v>
      </c>
      <c r="I9" s="25" t="s">
        <v>31</v>
      </c>
      <c r="J9" s="34"/>
    </row>
    <row r="10" spans="1:10" ht="63.75">
      <c r="A10" s="20">
        <v>14</v>
      </c>
      <c r="B10" s="21" t="s">
        <v>54</v>
      </c>
      <c r="C10" s="22" t="s">
        <v>44</v>
      </c>
      <c r="D10" s="22" t="s">
        <v>45</v>
      </c>
      <c r="E10" s="23" t="s">
        <v>46</v>
      </c>
      <c r="F10" s="26" t="s">
        <v>55</v>
      </c>
      <c r="G10" s="25" t="s">
        <v>48</v>
      </c>
      <c r="H10" s="25" t="s">
        <v>53</v>
      </c>
      <c r="I10" s="25" t="s">
        <v>31</v>
      </c>
      <c r="J10" s="34"/>
    </row>
    <row r="11" spans="1:10" ht="127.5">
      <c r="A11" s="20">
        <v>15</v>
      </c>
      <c r="B11" s="21" t="s">
        <v>56</v>
      </c>
      <c r="C11" s="22" t="s">
        <v>44</v>
      </c>
      <c r="D11" s="22" t="s">
        <v>45</v>
      </c>
      <c r="E11" s="23" t="s">
        <v>46</v>
      </c>
      <c r="F11" s="26" t="s">
        <v>57</v>
      </c>
      <c r="G11" s="25" t="s">
        <v>48</v>
      </c>
      <c r="H11" s="25" t="s">
        <v>58</v>
      </c>
      <c r="I11" s="25" t="s">
        <v>31</v>
      </c>
      <c r="J11" s="34"/>
    </row>
    <row r="12" spans="1:10" ht="63.75">
      <c r="A12" s="20">
        <v>16</v>
      </c>
      <c r="B12" s="21" t="s">
        <v>59</v>
      </c>
      <c r="C12" s="22" t="s">
        <v>44</v>
      </c>
      <c r="D12" s="22" t="s">
        <v>45</v>
      </c>
      <c r="E12" s="23" t="s">
        <v>46</v>
      </c>
      <c r="F12" s="26" t="s">
        <v>60</v>
      </c>
      <c r="G12" s="25" t="s">
        <v>48</v>
      </c>
      <c r="H12" s="25" t="s">
        <v>58</v>
      </c>
      <c r="I12" s="25" t="s">
        <v>31</v>
      </c>
      <c r="J12" s="34"/>
    </row>
    <row r="13" spans="1:10">
      <c r="A13" s="6"/>
      <c r="B13" s="12"/>
      <c r="C13" s="7"/>
      <c r="D13" s="7"/>
      <c r="E13" s="8"/>
      <c r="F13" s="11"/>
      <c r="G13" s="9"/>
      <c r="H13" s="9"/>
      <c r="I13" s="9"/>
      <c r="J13" s="10"/>
    </row>
    <row r="14" spans="1:10">
      <c r="A14" s="4" t="s">
        <v>32</v>
      </c>
      <c r="B14" s="4"/>
      <c r="C14" s="107"/>
      <c r="D14" s="107"/>
      <c r="E14" s="107"/>
      <c r="F14" s="4"/>
      <c r="G14" s="108" t="s">
        <v>33</v>
      </c>
      <c r="H14" s="108"/>
      <c r="I14" s="108"/>
      <c r="J14" s="108"/>
    </row>
    <row r="15" spans="1:10">
      <c r="A15" s="109"/>
      <c r="B15" s="109"/>
      <c r="C15" s="109"/>
      <c r="D15" s="109"/>
      <c r="E15" s="109"/>
      <c r="F15" s="109"/>
      <c r="G15" s="5" t="s">
        <v>34</v>
      </c>
      <c r="H15" s="109"/>
      <c r="I15" s="109"/>
      <c r="J15" s="109"/>
    </row>
  </sheetData>
  <mergeCells count="13">
    <mergeCell ref="A3:A4"/>
    <mergeCell ref="E3:E4"/>
    <mergeCell ref="B3:D4"/>
    <mergeCell ref="F3:G4"/>
    <mergeCell ref="A1:J1"/>
    <mergeCell ref="A2:B2"/>
    <mergeCell ref="C2:F2"/>
    <mergeCell ref="H2:J2"/>
    <mergeCell ref="C14:E14"/>
    <mergeCell ref="G14:J14"/>
    <mergeCell ref="A15:F15"/>
    <mergeCell ref="H15:J15"/>
    <mergeCell ref="B5:G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43" workbookViewId="0">
      <selection activeCell="J108" sqref="J108"/>
    </sheetView>
  </sheetViews>
  <sheetFormatPr defaultRowHeight="14.25"/>
  <cols>
    <col min="1" max="2" width="9" style="1"/>
    <col min="3" max="5" width="9" style="2"/>
  </cols>
  <sheetData>
    <row r="1" spans="1:5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</row>
    <row r="2" spans="1:5">
      <c r="A2" s="1">
        <v>0</v>
      </c>
      <c r="B2" s="1">
        <v>18.5</v>
      </c>
      <c r="C2" s="2">
        <v>0.18</v>
      </c>
      <c r="D2" s="2">
        <v>0.11</v>
      </c>
      <c r="E2" s="2">
        <f>C2-D2</f>
        <v>6.9999999999999993E-2</v>
      </c>
    </row>
    <row r="3" spans="1:5">
      <c r="A3" s="1">
        <v>0</v>
      </c>
      <c r="B3" s="1">
        <v>15.4</v>
      </c>
      <c r="C3" s="2">
        <v>0.18</v>
      </c>
      <c r="D3" s="2">
        <v>0.12</v>
      </c>
      <c r="E3" s="2">
        <f t="shared" ref="E3:E97" si="0">C3-D3</f>
        <v>0.06</v>
      </c>
    </row>
    <row r="4" spans="1:5">
      <c r="A4" s="1">
        <v>0</v>
      </c>
      <c r="B4" s="1">
        <v>25.9</v>
      </c>
      <c r="C4" s="2">
        <v>0.24</v>
      </c>
      <c r="D4" s="2">
        <v>0.17</v>
      </c>
      <c r="E4" s="2">
        <f t="shared" si="0"/>
        <v>6.9999999999999979E-2</v>
      </c>
    </row>
    <row r="5" spans="1:5">
      <c r="A5" s="1">
        <v>0</v>
      </c>
      <c r="B5" s="1">
        <v>15</v>
      </c>
      <c r="C5" s="2">
        <v>0.22</v>
      </c>
      <c r="D5" s="2">
        <v>0.15</v>
      </c>
      <c r="E5" s="2">
        <f t="shared" si="0"/>
        <v>7.0000000000000007E-2</v>
      </c>
    </row>
    <row r="6" spans="1:5">
      <c r="A6" s="1">
        <v>0</v>
      </c>
      <c r="B6" s="1">
        <v>14.2</v>
      </c>
      <c r="C6" s="2">
        <v>0.16</v>
      </c>
      <c r="D6" s="2">
        <v>0.1</v>
      </c>
      <c r="E6" s="2">
        <f t="shared" si="0"/>
        <v>0.06</v>
      </c>
    </row>
    <row r="7" spans="1:5">
      <c r="A7" s="1">
        <v>0</v>
      </c>
      <c r="B7" s="1">
        <v>20.9</v>
      </c>
      <c r="C7" s="2">
        <v>0.2</v>
      </c>
      <c r="D7" s="2">
        <v>0.16</v>
      </c>
      <c r="E7" s="2">
        <f t="shared" si="0"/>
        <v>4.0000000000000008E-2</v>
      </c>
    </row>
    <row r="8" spans="1:5">
      <c r="A8" s="1">
        <v>0</v>
      </c>
      <c r="B8" s="1">
        <v>25.3</v>
      </c>
      <c r="C8" s="2">
        <v>0.26</v>
      </c>
      <c r="D8" s="2">
        <v>0.18</v>
      </c>
      <c r="E8" s="2">
        <f t="shared" si="0"/>
        <v>8.0000000000000016E-2</v>
      </c>
    </row>
    <row r="9" spans="1:5">
      <c r="A9" s="1">
        <v>0</v>
      </c>
      <c r="B9" s="1">
        <v>15.3</v>
      </c>
      <c r="C9" s="2">
        <v>0.1</v>
      </c>
      <c r="D9" s="2">
        <v>6.0000000000000001E-3</v>
      </c>
      <c r="E9" s="2">
        <f t="shared" si="0"/>
        <v>9.4E-2</v>
      </c>
    </row>
    <row r="10" spans="1:5">
      <c r="A10" s="1">
        <v>0</v>
      </c>
      <c r="B10" s="1">
        <v>25.7</v>
      </c>
      <c r="C10" s="2">
        <v>0.27</v>
      </c>
      <c r="D10" s="2">
        <v>0.19</v>
      </c>
      <c r="E10" s="2">
        <f t="shared" si="0"/>
        <v>8.0000000000000016E-2</v>
      </c>
    </row>
    <row r="11" spans="1:5">
      <c r="A11" s="1">
        <v>0</v>
      </c>
      <c r="B11" s="1">
        <v>19.100000000000001</v>
      </c>
      <c r="C11" s="2">
        <v>0.19</v>
      </c>
      <c r="D11" s="2">
        <v>0.14000000000000001</v>
      </c>
      <c r="E11" s="2">
        <f t="shared" si="0"/>
        <v>4.9999999999999989E-2</v>
      </c>
    </row>
    <row r="12" spans="1:5">
      <c r="A12" s="1">
        <v>0</v>
      </c>
      <c r="B12" s="1">
        <v>20.2</v>
      </c>
      <c r="C12" s="2">
        <v>0.18</v>
      </c>
      <c r="D12" s="2">
        <v>0.13</v>
      </c>
      <c r="E12" s="2">
        <f t="shared" si="0"/>
        <v>4.9999999999999989E-2</v>
      </c>
    </row>
    <row r="13" spans="1:5">
      <c r="A13" s="1">
        <v>0</v>
      </c>
      <c r="B13" s="1">
        <v>23.9</v>
      </c>
      <c r="C13" s="2">
        <v>0.28000000000000003</v>
      </c>
      <c r="D13" s="2">
        <v>0.18</v>
      </c>
      <c r="E13" s="2">
        <f t="shared" si="0"/>
        <v>0.10000000000000003</v>
      </c>
    </row>
    <row r="14" spans="1:5">
      <c r="A14" s="1">
        <v>0</v>
      </c>
      <c r="B14" s="1">
        <v>24.8</v>
      </c>
      <c r="C14" s="2">
        <v>0.33</v>
      </c>
      <c r="D14" s="2">
        <v>0.22</v>
      </c>
      <c r="E14" s="2">
        <f t="shared" si="0"/>
        <v>0.11000000000000001</v>
      </c>
    </row>
    <row r="15" spans="1:5">
      <c r="A15" s="1">
        <v>0</v>
      </c>
      <c r="B15" s="1">
        <v>23.2</v>
      </c>
      <c r="C15" s="2">
        <v>0.22</v>
      </c>
      <c r="D15" s="2">
        <v>0.15</v>
      </c>
      <c r="E15" s="2">
        <f t="shared" si="0"/>
        <v>7.0000000000000007E-2</v>
      </c>
    </row>
    <row r="16" spans="1:5">
      <c r="A16" s="1">
        <v>0</v>
      </c>
      <c r="B16" s="1">
        <v>17.3</v>
      </c>
      <c r="C16" s="2">
        <v>0.18</v>
      </c>
      <c r="D16" s="2">
        <v>0.11</v>
      </c>
      <c r="E16" s="2">
        <f t="shared" si="0"/>
        <v>6.9999999999999993E-2</v>
      </c>
    </row>
    <row r="17" spans="1:5">
      <c r="A17" s="1">
        <v>0</v>
      </c>
      <c r="B17" s="1">
        <v>19.2</v>
      </c>
      <c r="C17" s="2">
        <v>0.2</v>
      </c>
      <c r="D17" s="2">
        <v>0.15</v>
      </c>
      <c r="E17" s="2">
        <f t="shared" si="0"/>
        <v>5.0000000000000017E-2</v>
      </c>
    </row>
    <row r="18" spans="1:5">
      <c r="A18" s="1">
        <v>0</v>
      </c>
      <c r="B18" s="1">
        <v>16.399999999999999</v>
      </c>
      <c r="C18" s="2">
        <v>0.2</v>
      </c>
      <c r="D18" s="2">
        <v>0.14000000000000001</v>
      </c>
      <c r="E18" s="2">
        <f t="shared" si="0"/>
        <v>0.06</v>
      </c>
    </row>
    <row r="19" spans="1:5">
      <c r="A19" s="1">
        <v>0</v>
      </c>
      <c r="B19" s="1">
        <v>16.399999999999999</v>
      </c>
      <c r="C19" s="2">
        <v>0.2</v>
      </c>
      <c r="D19" s="2">
        <v>0.13</v>
      </c>
      <c r="E19" s="2">
        <f t="shared" si="0"/>
        <v>7.0000000000000007E-2</v>
      </c>
    </row>
    <row r="20" spans="1:5">
      <c r="A20" s="1">
        <v>0</v>
      </c>
      <c r="B20" s="1">
        <v>21.2</v>
      </c>
      <c r="C20" s="2">
        <v>0.26</v>
      </c>
      <c r="D20" s="2">
        <v>0.16</v>
      </c>
      <c r="E20" s="2">
        <f t="shared" si="0"/>
        <v>0.1</v>
      </c>
    </row>
    <row r="21" spans="1:5">
      <c r="A21" s="1">
        <v>0</v>
      </c>
      <c r="B21" s="1">
        <v>15</v>
      </c>
      <c r="C21" s="2">
        <v>0.23</v>
      </c>
      <c r="D21" s="2">
        <v>0.16</v>
      </c>
      <c r="E21" s="2">
        <f t="shared" si="0"/>
        <v>7.0000000000000007E-2</v>
      </c>
    </row>
    <row r="22" spans="1:5">
      <c r="A22" s="1">
        <v>0</v>
      </c>
      <c r="B22" s="1">
        <v>20.8</v>
      </c>
      <c r="C22" s="2">
        <v>0.2</v>
      </c>
      <c r="D22" s="2">
        <v>0.15</v>
      </c>
      <c r="E22" s="2">
        <f t="shared" si="0"/>
        <v>5.0000000000000017E-2</v>
      </c>
    </row>
    <row r="23" spans="1:5">
      <c r="A23" s="1">
        <v>0</v>
      </c>
      <c r="B23" s="1">
        <v>19.399999999999999</v>
      </c>
      <c r="C23" s="2">
        <v>0.23</v>
      </c>
      <c r="D23" s="2">
        <v>0.13</v>
      </c>
      <c r="E23" s="2">
        <f t="shared" si="0"/>
        <v>0.1</v>
      </c>
    </row>
    <row r="24" spans="1:5">
      <c r="A24" s="1">
        <v>0</v>
      </c>
      <c r="B24" s="1">
        <v>22.1</v>
      </c>
      <c r="C24" s="2">
        <v>0.26</v>
      </c>
      <c r="D24" s="2">
        <v>0.2</v>
      </c>
      <c r="E24" s="2">
        <f t="shared" si="0"/>
        <v>0.06</v>
      </c>
    </row>
    <row r="25" spans="1:5">
      <c r="A25" s="1">
        <v>0</v>
      </c>
      <c r="B25" s="1">
        <v>16.100000000000001</v>
      </c>
      <c r="C25" s="2">
        <v>0.19</v>
      </c>
      <c r="D25" s="2">
        <v>0.12</v>
      </c>
      <c r="E25" s="2">
        <f t="shared" si="0"/>
        <v>7.0000000000000007E-2</v>
      </c>
    </row>
    <row r="26" spans="1:5">
      <c r="A26" s="1">
        <v>0</v>
      </c>
      <c r="B26" s="1">
        <v>14.7</v>
      </c>
      <c r="C26" s="2">
        <v>0.18</v>
      </c>
      <c r="D26" s="2">
        <v>0.14000000000000001</v>
      </c>
      <c r="E26" s="2">
        <f t="shared" si="0"/>
        <v>3.999999999999998E-2</v>
      </c>
    </row>
    <row r="27" spans="1:5">
      <c r="A27" s="1">
        <v>0</v>
      </c>
      <c r="B27" s="1">
        <v>19.100000000000001</v>
      </c>
      <c r="C27" s="2">
        <v>0.25</v>
      </c>
      <c r="D27" s="2">
        <v>0.17</v>
      </c>
      <c r="E27" s="2">
        <f t="shared" si="0"/>
        <v>7.9999999999999988E-2</v>
      </c>
    </row>
    <row r="28" spans="1:5">
      <c r="A28" s="1">
        <v>0</v>
      </c>
      <c r="B28" s="1">
        <v>14</v>
      </c>
      <c r="C28" s="2">
        <v>0.14000000000000001</v>
      </c>
      <c r="D28" s="2">
        <v>0.1</v>
      </c>
      <c r="E28" s="2">
        <f t="shared" si="0"/>
        <v>4.0000000000000008E-2</v>
      </c>
    </row>
    <row r="29" spans="1:5">
      <c r="A29" s="1">
        <v>0</v>
      </c>
      <c r="B29" s="1">
        <v>23.4</v>
      </c>
      <c r="C29" s="2">
        <v>0.2</v>
      </c>
      <c r="D29" s="2">
        <v>0.15</v>
      </c>
      <c r="E29" s="2">
        <f t="shared" si="0"/>
        <v>5.0000000000000017E-2</v>
      </c>
    </row>
    <row r="30" spans="1:5">
      <c r="A30" s="1">
        <v>0</v>
      </c>
      <c r="B30" s="1">
        <v>19.8</v>
      </c>
      <c r="C30" s="2">
        <v>0.23</v>
      </c>
      <c r="D30" s="2">
        <v>0.17</v>
      </c>
      <c r="E30" s="2">
        <f t="shared" si="0"/>
        <v>0.06</v>
      </c>
    </row>
    <row r="31" spans="1:5">
      <c r="A31" s="1">
        <v>0</v>
      </c>
      <c r="B31" s="1">
        <v>24.2</v>
      </c>
      <c r="C31" s="2">
        <v>0.19</v>
      </c>
      <c r="D31" s="2">
        <v>0.15</v>
      </c>
      <c r="E31" s="2">
        <f t="shared" si="0"/>
        <v>4.0000000000000008E-2</v>
      </c>
    </row>
    <row r="32" spans="1:5">
      <c r="A32" s="1">
        <v>50</v>
      </c>
      <c r="B32" s="1">
        <v>15.6</v>
      </c>
      <c r="C32" s="2">
        <v>0.13</v>
      </c>
      <c r="D32" s="2">
        <v>0.08</v>
      </c>
      <c r="E32" s="2">
        <f t="shared" si="0"/>
        <v>0.05</v>
      </c>
    </row>
    <row r="33" spans="1:5">
      <c r="A33" s="1">
        <v>50</v>
      </c>
      <c r="B33" s="1">
        <v>15.2</v>
      </c>
      <c r="C33" s="2">
        <v>0.06</v>
      </c>
      <c r="D33" s="2">
        <v>0.04</v>
      </c>
      <c r="E33" s="2">
        <f t="shared" si="0"/>
        <v>1.9999999999999997E-2</v>
      </c>
    </row>
    <row r="34" spans="1:5">
      <c r="A34" s="1">
        <v>50</v>
      </c>
      <c r="B34" s="1">
        <v>10.5</v>
      </c>
      <c r="C34" s="2">
        <v>0.06</v>
      </c>
      <c r="D34" s="2">
        <v>0.04</v>
      </c>
      <c r="E34" s="2">
        <f t="shared" si="0"/>
        <v>1.9999999999999997E-2</v>
      </c>
    </row>
    <row r="35" spans="1:5">
      <c r="A35" s="1">
        <v>50</v>
      </c>
      <c r="B35" s="1">
        <v>23.3</v>
      </c>
      <c r="C35" s="2">
        <v>0.13</v>
      </c>
      <c r="D35" s="2">
        <v>0.12</v>
      </c>
      <c r="E35" s="2">
        <f t="shared" si="0"/>
        <v>1.0000000000000009E-2</v>
      </c>
    </row>
    <row r="36" spans="1:5">
      <c r="A36" s="1">
        <v>50</v>
      </c>
      <c r="B36" s="1">
        <v>16.2</v>
      </c>
      <c r="C36" s="2">
        <v>0.17</v>
      </c>
      <c r="D36" s="2">
        <v>0.11</v>
      </c>
      <c r="E36" s="2">
        <f t="shared" si="0"/>
        <v>6.0000000000000012E-2</v>
      </c>
    </row>
    <row r="37" spans="1:5">
      <c r="A37" s="1">
        <v>50</v>
      </c>
      <c r="B37" s="1">
        <v>12.9</v>
      </c>
      <c r="C37" s="2">
        <v>0.12</v>
      </c>
      <c r="D37" s="2">
        <v>0.08</v>
      </c>
      <c r="E37" s="2">
        <f t="shared" si="0"/>
        <v>3.9999999999999994E-2</v>
      </c>
    </row>
    <row r="38" spans="1:5">
      <c r="A38" s="1">
        <v>50</v>
      </c>
      <c r="B38" s="1">
        <v>14.4</v>
      </c>
      <c r="C38" s="2">
        <v>0.11</v>
      </c>
      <c r="D38" s="2">
        <v>0.08</v>
      </c>
      <c r="E38" s="2">
        <f t="shared" si="0"/>
        <v>0.03</v>
      </c>
    </row>
    <row r="39" spans="1:5">
      <c r="A39" s="1">
        <v>50</v>
      </c>
      <c r="B39" s="1">
        <v>13.5</v>
      </c>
      <c r="C39" s="2">
        <v>0.11</v>
      </c>
      <c r="D39" s="2">
        <v>0.08</v>
      </c>
      <c r="E39" s="2">
        <f t="shared" si="0"/>
        <v>0.03</v>
      </c>
    </row>
    <row r="40" spans="1:5">
      <c r="A40" s="1">
        <v>50</v>
      </c>
      <c r="B40" s="1">
        <v>14</v>
      </c>
      <c r="C40" s="2">
        <v>0.1</v>
      </c>
      <c r="D40" s="2">
        <v>0.08</v>
      </c>
      <c r="E40" s="2">
        <f t="shared" si="0"/>
        <v>2.0000000000000004E-2</v>
      </c>
    </row>
    <row r="41" spans="1:5">
      <c r="A41" s="1">
        <v>50</v>
      </c>
      <c r="B41" s="1">
        <v>14</v>
      </c>
      <c r="C41" s="2">
        <v>0.09</v>
      </c>
      <c r="D41" s="2">
        <v>0.06</v>
      </c>
      <c r="E41" s="2">
        <f t="shared" si="0"/>
        <v>0.03</v>
      </c>
    </row>
    <row r="42" spans="1:5">
      <c r="A42" s="1">
        <v>50</v>
      </c>
      <c r="B42" s="1">
        <v>21.1</v>
      </c>
      <c r="C42" s="2">
        <v>0.1</v>
      </c>
      <c r="D42" s="2">
        <v>0.08</v>
      </c>
      <c r="E42" s="2">
        <f t="shared" si="0"/>
        <v>2.0000000000000004E-2</v>
      </c>
    </row>
    <row r="43" spans="1:5">
      <c r="A43" s="1">
        <v>50</v>
      </c>
      <c r="B43" s="1">
        <v>14.8</v>
      </c>
      <c r="C43" s="2">
        <v>0.13</v>
      </c>
      <c r="D43" s="2">
        <v>0.11</v>
      </c>
      <c r="E43" s="2">
        <f t="shared" si="0"/>
        <v>2.0000000000000004E-2</v>
      </c>
    </row>
    <row r="44" spans="1:5">
      <c r="A44" s="1">
        <v>50</v>
      </c>
      <c r="B44" s="1">
        <v>14.4</v>
      </c>
      <c r="C44" s="2">
        <v>0.11</v>
      </c>
      <c r="D44" s="2">
        <v>7.0000000000000007E-2</v>
      </c>
      <c r="E44" s="2">
        <f t="shared" si="0"/>
        <v>3.9999999999999994E-2</v>
      </c>
    </row>
    <row r="45" spans="1:5">
      <c r="A45" s="1">
        <v>50</v>
      </c>
      <c r="B45" s="1">
        <v>23.2</v>
      </c>
      <c r="C45" s="2">
        <v>0.21</v>
      </c>
      <c r="D45" s="2">
        <v>0.16</v>
      </c>
      <c r="E45" s="2">
        <f t="shared" si="0"/>
        <v>4.9999999999999989E-2</v>
      </c>
    </row>
    <row r="46" spans="1:5">
      <c r="A46" s="1">
        <v>50</v>
      </c>
      <c r="B46" s="1">
        <v>21.5</v>
      </c>
      <c r="C46" s="2">
        <v>0.15</v>
      </c>
      <c r="D46" s="2">
        <v>0.12</v>
      </c>
      <c r="E46" s="2">
        <f t="shared" si="0"/>
        <v>0.03</v>
      </c>
    </row>
    <row r="47" spans="1:5">
      <c r="A47" s="1">
        <v>50</v>
      </c>
      <c r="B47" s="1">
        <v>19</v>
      </c>
      <c r="C47" s="2">
        <v>0.1</v>
      </c>
      <c r="D47" s="2">
        <v>7.0000000000000007E-2</v>
      </c>
      <c r="E47" s="2">
        <f t="shared" si="0"/>
        <v>0.03</v>
      </c>
    </row>
    <row r="48" spans="1:5">
      <c r="A48" s="1">
        <v>50</v>
      </c>
      <c r="B48" s="1">
        <v>21.4</v>
      </c>
      <c r="C48" s="2">
        <v>0.17</v>
      </c>
      <c r="D48" s="2">
        <v>0.13</v>
      </c>
      <c r="E48" s="2">
        <f t="shared" si="0"/>
        <v>4.0000000000000008E-2</v>
      </c>
    </row>
    <row r="49" spans="1:5">
      <c r="A49" s="1">
        <v>50</v>
      </c>
      <c r="B49" s="1">
        <v>14.1</v>
      </c>
      <c r="C49" s="2">
        <v>7.0000000000000007E-2</v>
      </c>
      <c r="D49" s="2">
        <v>0.05</v>
      </c>
      <c r="E49" s="2">
        <f t="shared" si="0"/>
        <v>2.0000000000000004E-2</v>
      </c>
    </row>
    <row r="50" spans="1:5">
      <c r="A50" s="1">
        <v>50</v>
      </c>
      <c r="B50" s="1">
        <v>13.1</v>
      </c>
      <c r="C50" s="2">
        <v>0.05</v>
      </c>
      <c r="D50" s="2">
        <v>0.03</v>
      </c>
      <c r="E50" s="2">
        <f t="shared" si="0"/>
        <v>2.0000000000000004E-2</v>
      </c>
    </row>
    <row r="51" spans="1:5">
      <c r="A51" s="1">
        <v>50</v>
      </c>
      <c r="B51" s="1">
        <v>11.5</v>
      </c>
      <c r="C51" s="2">
        <v>0.09</v>
      </c>
      <c r="D51" s="2">
        <v>7.0000000000000007E-2</v>
      </c>
      <c r="E51" s="2">
        <f t="shared" si="0"/>
        <v>1.999999999999999E-2</v>
      </c>
    </row>
    <row r="52" spans="1:5">
      <c r="A52" s="1">
        <v>50</v>
      </c>
      <c r="B52" s="1">
        <v>16.3</v>
      </c>
      <c r="C52" s="2">
        <v>0.1</v>
      </c>
      <c r="D52" s="2">
        <v>0.08</v>
      </c>
      <c r="E52" s="2">
        <f t="shared" si="0"/>
        <v>2.0000000000000004E-2</v>
      </c>
    </row>
    <row r="53" spans="1:5">
      <c r="A53" s="1">
        <v>50</v>
      </c>
      <c r="B53" s="1">
        <v>15.6</v>
      </c>
      <c r="C53" s="2">
        <v>0.15</v>
      </c>
      <c r="D53" s="2">
        <v>0.11</v>
      </c>
      <c r="E53" s="2">
        <f t="shared" si="0"/>
        <v>3.9999999999999994E-2</v>
      </c>
    </row>
    <row r="54" spans="1:5">
      <c r="A54" s="1">
        <v>50</v>
      </c>
      <c r="B54" s="1">
        <v>15.9</v>
      </c>
      <c r="C54" s="2">
        <v>0.15</v>
      </c>
      <c r="D54" s="2">
        <v>0.1</v>
      </c>
      <c r="E54" s="2">
        <f t="shared" si="0"/>
        <v>4.9999999999999989E-2</v>
      </c>
    </row>
    <row r="55" spans="1:5">
      <c r="A55" s="1">
        <v>50</v>
      </c>
      <c r="B55" s="1">
        <v>16.399999999999999</v>
      </c>
      <c r="C55" s="2">
        <v>0.09</v>
      </c>
      <c r="D55" s="2">
        <v>7.0000000000000007E-2</v>
      </c>
      <c r="E55" s="2">
        <f t="shared" si="0"/>
        <v>1.999999999999999E-2</v>
      </c>
    </row>
    <row r="56" spans="1:5">
      <c r="A56" s="1">
        <v>50</v>
      </c>
      <c r="B56" s="1">
        <v>22.7</v>
      </c>
      <c r="C56" s="2">
        <v>0.18</v>
      </c>
      <c r="D56" s="2">
        <v>0.15</v>
      </c>
      <c r="E56" s="2">
        <f t="shared" si="0"/>
        <v>0.03</v>
      </c>
    </row>
    <row r="57" spans="1:5">
      <c r="A57" s="1">
        <v>50</v>
      </c>
      <c r="B57" s="1">
        <v>15.2</v>
      </c>
      <c r="C57" s="2">
        <v>0.13</v>
      </c>
      <c r="D57" s="2">
        <v>0.1</v>
      </c>
      <c r="E57" s="2">
        <f t="shared" si="0"/>
        <v>0.03</v>
      </c>
    </row>
    <row r="58" spans="1:5">
      <c r="A58" s="1">
        <v>50</v>
      </c>
      <c r="B58" s="1">
        <v>20.5</v>
      </c>
      <c r="C58" s="2">
        <v>0.06</v>
      </c>
      <c r="D58" s="2">
        <v>0.04</v>
      </c>
      <c r="E58" s="2">
        <f t="shared" si="0"/>
        <v>1.9999999999999997E-2</v>
      </c>
    </row>
    <row r="59" spans="1:5">
      <c r="A59" s="1">
        <v>50</v>
      </c>
      <c r="B59" s="1">
        <v>17.2</v>
      </c>
      <c r="C59" s="2">
        <v>0.15</v>
      </c>
      <c r="D59" s="2">
        <v>0.12</v>
      </c>
      <c r="E59" s="2">
        <f t="shared" si="0"/>
        <v>0.03</v>
      </c>
    </row>
    <row r="60" spans="1:5">
      <c r="A60" s="1">
        <v>50</v>
      </c>
      <c r="B60" s="1">
        <v>21.5</v>
      </c>
      <c r="C60" s="2">
        <v>0.16</v>
      </c>
      <c r="D60" s="2">
        <v>0.12</v>
      </c>
      <c r="E60" s="2">
        <f t="shared" si="0"/>
        <v>4.0000000000000008E-2</v>
      </c>
    </row>
    <row r="61" spans="1:5">
      <c r="A61" s="1">
        <v>50</v>
      </c>
      <c r="B61" s="1">
        <v>14.6</v>
      </c>
      <c r="C61" s="2">
        <v>0.16</v>
      </c>
      <c r="D61" s="2">
        <v>0.1</v>
      </c>
      <c r="E61" s="2">
        <f t="shared" si="0"/>
        <v>0.06</v>
      </c>
    </row>
    <row r="62" spans="1:5">
      <c r="A62" s="1">
        <v>200</v>
      </c>
      <c r="B62" s="1">
        <v>9.6</v>
      </c>
      <c r="C62" s="2">
        <v>0.03</v>
      </c>
      <c r="D62" s="2">
        <v>0.01</v>
      </c>
      <c r="E62" s="2">
        <f t="shared" si="0"/>
        <v>1.9999999999999997E-2</v>
      </c>
    </row>
    <row r="63" spans="1:5">
      <c r="A63" s="1">
        <v>200</v>
      </c>
      <c r="B63" s="1">
        <v>12</v>
      </c>
      <c r="C63" s="2">
        <v>7.0000000000000007E-2</v>
      </c>
      <c r="D63" s="2">
        <v>0.05</v>
      </c>
      <c r="E63" s="2">
        <f t="shared" si="0"/>
        <v>2.0000000000000004E-2</v>
      </c>
    </row>
    <row r="64" spans="1:5">
      <c r="A64" s="1">
        <v>200</v>
      </c>
      <c r="B64" s="1">
        <v>13.4</v>
      </c>
      <c r="C64" s="2">
        <v>0.14000000000000001</v>
      </c>
      <c r="D64" s="2">
        <v>0.06</v>
      </c>
      <c r="E64" s="2">
        <f t="shared" si="0"/>
        <v>8.0000000000000016E-2</v>
      </c>
    </row>
    <row r="65" spans="1:5">
      <c r="A65" s="1">
        <v>200</v>
      </c>
      <c r="B65" s="1">
        <v>17</v>
      </c>
      <c r="C65" s="2">
        <v>0.13</v>
      </c>
      <c r="D65" s="2">
        <v>0.08</v>
      </c>
      <c r="E65" s="2">
        <f t="shared" si="0"/>
        <v>0.05</v>
      </c>
    </row>
    <row r="66" spans="1:5">
      <c r="A66" s="1">
        <v>200</v>
      </c>
      <c r="B66" s="1">
        <v>20.100000000000001</v>
      </c>
      <c r="C66" s="2">
        <v>0.19</v>
      </c>
      <c r="D66" s="2">
        <v>0.12</v>
      </c>
      <c r="E66" s="2">
        <f t="shared" si="0"/>
        <v>7.0000000000000007E-2</v>
      </c>
    </row>
    <row r="67" spans="1:5">
      <c r="A67" s="1">
        <v>200</v>
      </c>
      <c r="B67" s="1">
        <v>15.8</v>
      </c>
      <c r="C67" s="2">
        <v>0.08</v>
      </c>
      <c r="D67" s="2">
        <v>0.05</v>
      </c>
      <c r="E67" s="2">
        <f t="shared" si="0"/>
        <v>0.03</v>
      </c>
    </row>
    <row r="68" spans="1:5">
      <c r="A68" s="1">
        <v>200</v>
      </c>
      <c r="B68" s="1">
        <v>15.6</v>
      </c>
      <c r="C68" s="2">
        <v>0.14000000000000001</v>
      </c>
      <c r="D68" s="2">
        <v>0.08</v>
      </c>
      <c r="E68" s="2">
        <f t="shared" si="0"/>
        <v>6.0000000000000012E-2</v>
      </c>
    </row>
    <row r="69" spans="1:5">
      <c r="A69" s="1">
        <v>200</v>
      </c>
      <c r="B69" s="1">
        <v>14.7</v>
      </c>
      <c r="C69" s="2">
        <v>0.12</v>
      </c>
      <c r="D69" s="2">
        <v>7.0000000000000007E-2</v>
      </c>
      <c r="E69" s="2">
        <f t="shared" si="0"/>
        <v>4.9999999999999989E-2</v>
      </c>
    </row>
    <row r="70" spans="1:5">
      <c r="A70" s="1">
        <v>200</v>
      </c>
      <c r="B70" s="1">
        <v>13.1</v>
      </c>
      <c r="C70" s="2">
        <v>0.08</v>
      </c>
      <c r="D70" s="2">
        <v>0.04</v>
      </c>
      <c r="E70" s="2">
        <f t="shared" si="0"/>
        <v>0.04</v>
      </c>
    </row>
    <row r="71" spans="1:5">
      <c r="A71" s="1">
        <v>200</v>
      </c>
      <c r="B71" s="1">
        <v>16</v>
      </c>
      <c r="C71" s="2">
        <v>0.09</v>
      </c>
      <c r="D71" s="2">
        <v>0.06</v>
      </c>
      <c r="E71" s="2">
        <f t="shared" si="0"/>
        <v>0.03</v>
      </c>
    </row>
    <row r="72" spans="1:5">
      <c r="A72" s="1">
        <v>200</v>
      </c>
      <c r="B72" s="1">
        <v>15.5</v>
      </c>
      <c r="C72" s="2">
        <v>7.0000000000000007E-2</v>
      </c>
      <c r="D72" s="2">
        <v>0.04</v>
      </c>
      <c r="E72" s="2">
        <f t="shared" si="0"/>
        <v>3.0000000000000006E-2</v>
      </c>
    </row>
    <row r="73" spans="1:5">
      <c r="A73" s="1">
        <v>200</v>
      </c>
      <c r="B73" s="1">
        <v>16</v>
      </c>
      <c r="C73" s="2">
        <v>0.06</v>
      </c>
      <c r="D73" s="2">
        <v>0.03</v>
      </c>
      <c r="E73" s="2">
        <f t="shared" si="0"/>
        <v>0.03</v>
      </c>
    </row>
    <row r="74" spans="1:5">
      <c r="A74" s="1">
        <v>200</v>
      </c>
      <c r="B74" s="1">
        <v>12.1</v>
      </c>
      <c r="C74" s="2">
        <v>0.14000000000000001</v>
      </c>
      <c r="D74" s="2">
        <v>0.08</v>
      </c>
      <c r="E74" s="2">
        <f t="shared" si="0"/>
        <v>6.0000000000000012E-2</v>
      </c>
    </row>
    <row r="75" spans="1:5">
      <c r="A75" s="1">
        <v>200</v>
      </c>
      <c r="B75" s="1">
        <v>16.600000000000001</v>
      </c>
      <c r="C75" s="2">
        <v>7.0000000000000007E-2</v>
      </c>
      <c r="D75" s="2">
        <v>0.06</v>
      </c>
      <c r="E75" s="2">
        <f t="shared" si="0"/>
        <v>1.0000000000000009E-2</v>
      </c>
    </row>
    <row r="76" spans="1:5">
      <c r="A76" s="1">
        <v>200</v>
      </c>
      <c r="B76" s="1">
        <v>13.6</v>
      </c>
      <c r="C76" s="2">
        <v>0.06</v>
      </c>
      <c r="D76" s="2">
        <v>0.03</v>
      </c>
      <c r="E76" s="2">
        <f t="shared" si="0"/>
        <v>0.03</v>
      </c>
    </row>
    <row r="77" spans="1:5">
      <c r="A77" s="1">
        <v>200</v>
      </c>
      <c r="B77" s="1">
        <v>11.2</v>
      </c>
      <c r="C77" s="2">
        <v>0.16</v>
      </c>
      <c r="D77" s="2">
        <v>0.11</v>
      </c>
      <c r="E77" s="2">
        <f t="shared" si="0"/>
        <v>0.05</v>
      </c>
    </row>
    <row r="78" spans="1:5">
      <c r="A78" s="1">
        <v>200</v>
      </c>
      <c r="B78" s="1">
        <v>23.1</v>
      </c>
      <c r="C78" s="2">
        <v>0.14000000000000001</v>
      </c>
      <c r="D78" s="2">
        <v>0.06</v>
      </c>
      <c r="E78" s="2">
        <f t="shared" si="0"/>
        <v>8.0000000000000016E-2</v>
      </c>
    </row>
    <row r="79" spans="1:5">
      <c r="A79" s="1">
        <v>200</v>
      </c>
      <c r="B79" s="1">
        <v>16.399999999999999</v>
      </c>
      <c r="C79" s="2">
        <v>0.06</v>
      </c>
      <c r="D79" s="2">
        <v>0.03</v>
      </c>
      <c r="E79" s="2">
        <f t="shared" si="0"/>
        <v>0.03</v>
      </c>
    </row>
    <row r="80" spans="1:5">
      <c r="A80" s="1">
        <v>200</v>
      </c>
      <c r="B80" s="1">
        <v>13.1</v>
      </c>
      <c r="C80" s="2">
        <v>7.0000000000000007E-2</v>
      </c>
      <c r="D80" s="2">
        <v>0.05</v>
      </c>
      <c r="E80" s="2">
        <f t="shared" si="0"/>
        <v>2.0000000000000004E-2</v>
      </c>
    </row>
    <row r="81" spans="1:5">
      <c r="A81" s="1">
        <v>200</v>
      </c>
      <c r="B81" s="1">
        <v>14.8</v>
      </c>
      <c r="C81" s="2">
        <v>0.15</v>
      </c>
      <c r="D81" s="2">
        <v>0.09</v>
      </c>
      <c r="E81" s="2">
        <f t="shared" si="0"/>
        <v>0.06</v>
      </c>
    </row>
    <row r="82" spans="1:5">
      <c r="A82" s="1">
        <v>200</v>
      </c>
      <c r="B82" s="1">
        <v>20.9</v>
      </c>
      <c r="C82" s="2">
        <v>0.06</v>
      </c>
      <c r="D82" s="2">
        <v>0.04</v>
      </c>
      <c r="E82" s="2">
        <f t="shared" si="0"/>
        <v>1.9999999999999997E-2</v>
      </c>
    </row>
    <row r="83" spans="1:5">
      <c r="A83" s="1">
        <v>200</v>
      </c>
      <c r="B83" s="1">
        <v>11.7</v>
      </c>
      <c r="C83" s="2">
        <v>0.14000000000000001</v>
      </c>
      <c r="D83" s="2">
        <v>0.08</v>
      </c>
      <c r="E83" s="2">
        <f t="shared" si="0"/>
        <v>6.0000000000000012E-2</v>
      </c>
    </row>
    <row r="84" spans="1:5">
      <c r="A84" s="1">
        <v>200</v>
      </c>
      <c r="B84" s="1">
        <v>13.5</v>
      </c>
      <c r="C84" s="2">
        <v>0.11</v>
      </c>
      <c r="D84" s="2">
        <v>7.0000000000000007E-2</v>
      </c>
      <c r="E84" s="2">
        <f t="shared" si="0"/>
        <v>3.9999999999999994E-2</v>
      </c>
    </row>
    <row r="85" spans="1:5">
      <c r="A85" s="1">
        <v>200</v>
      </c>
      <c r="B85" s="1">
        <v>15.2</v>
      </c>
      <c r="C85" s="2">
        <v>0.17</v>
      </c>
      <c r="D85" s="2">
        <v>0.06</v>
      </c>
      <c r="E85" s="2">
        <f t="shared" si="0"/>
        <v>0.11000000000000001</v>
      </c>
    </row>
    <row r="86" spans="1:5">
      <c r="A86" s="1">
        <v>200</v>
      </c>
      <c r="B86" s="1">
        <v>14.8</v>
      </c>
      <c r="C86" s="2">
        <v>0.15</v>
      </c>
      <c r="D86" s="2">
        <v>0.1</v>
      </c>
      <c r="E86" s="2">
        <f t="shared" si="0"/>
        <v>4.9999999999999989E-2</v>
      </c>
    </row>
    <row r="87" spans="1:5">
      <c r="A87" s="1">
        <v>200</v>
      </c>
      <c r="B87" s="1">
        <v>18.7</v>
      </c>
      <c r="C87" s="2">
        <v>0.06</v>
      </c>
      <c r="D87" s="2">
        <v>0.02</v>
      </c>
      <c r="E87" s="2">
        <f t="shared" si="0"/>
        <v>3.9999999999999994E-2</v>
      </c>
    </row>
    <row r="88" spans="1:5">
      <c r="A88" s="1">
        <v>200</v>
      </c>
      <c r="B88" s="1">
        <v>10.7</v>
      </c>
      <c r="C88" s="2">
        <v>0.11</v>
      </c>
      <c r="D88" s="2">
        <v>7.0000000000000007E-2</v>
      </c>
      <c r="E88" s="2">
        <f t="shared" si="0"/>
        <v>3.9999999999999994E-2</v>
      </c>
    </row>
    <row r="89" spans="1:5">
      <c r="A89" s="1">
        <v>200</v>
      </c>
      <c r="B89" s="1">
        <v>14</v>
      </c>
      <c r="C89" s="2">
        <v>0.16</v>
      </c>
      <c r="D89" s="2">
        <v>0.1</v>
      </c>
      <c r="E89" s="2">
        <f t="shared" si="0"/>
        <v>0.06</v>
      </c>
    </row>
    <row r="90" spans="1:5">
      <c r="A90" s="1">
        <v>200</v>
      </c>
      <c r="B90" s="1">
        <v>12.2</v>
      </c>
      <c r="C90" s="2">
        <v>0.14000000000000001</v>
      </c>
      <c r="D90" s="2">
        <v>0.1</v>
      </c>
      <c r="E90" s="2">
        <f t="shared" si="0"/>
        <v>4.0000000000000008E-2</v>
      </c>
    </row>
    <row r="91" spans="1:5">
      <c r="A91" s="1">
        <v>200</v>
      </c>
      <c r="B91" s="1">
        <v>16.7</v>
      </c>
      <c r="C91" s="2">
        <v>0.08</v>
      </c>
      <c r="D91" s="2">
        <v>0.05</v>
      </c>
      <c r="E91" s="2">
        <f t="shared" si="0"/>
        <v>0.03</v>
      </c>
    </row>
    <row r="92" spans="1:5">
      <c r="A92" s="1">
        <v>400</v>
      </c>
      <c r="B92" s="1">
        <v>25.6</v>
      </c>
      <c r="C92" s="2">
        <v>0.11</v>
      </c>
      <c r="D92" s="2">
        <v>7.0000000000000007E-2</v>
      </c>
      <c r="E92" s="2">
        <f t="shared" si="0"/>
        <v>3.9999999999999994E-2</v>
      </c>
    </row>
    <row r="93" spans="1:5">
      <c r="A93" s="1">
        <v>400</v>
      </c>
      <c r="B93" s="1">
        <v>16.399999999999999</v>
      </c>
      <c r="C93" s="2">
        <v>0.06</v>
      </c>
      <c r="D93" s="2">
        <v>0.03</v>
      </c>
      <c r="E93" s="2">
        <f t="shared" si="0"/>
        <v>0.03</v>
      </c>
    </row>
    <row r="94" spans="1:5">
      <c r="A94" s="1">
        <v>400</v>
      </c>
      <c r="B94" s="1">
        <v>15</v>
      </c>
      <c r="C94" s="2">
        <v>0.08</v>
      </c>
      <c r="D94" s="2">
        <v>0.05</v>
      </c>
      <c r="E94" s="2">
        <f t="shared" si="0"/>
        <v>0.03</v>
      </c>
    </row>
    <row r="95" spans="1:5">
      <c r="A95" s="1">
        <v>400</v>
      </c>
      <c r="B95" s="1">
        <v>16.5</v>
      </c>
      <c r="C95" s="2">
        <v>0.08</v>
      </c>
      <c r="D95" s="2">
        <v>0.05</v>
      </c>
      <c r="E95" s="2">
        <f t="shared" si="0"/>
        <v>0.03</v>
      </c>
    </row>
    <row r="96" spans="1:5">
      <c r="A96" s="1">
        <v>400</v>
      </c>
      <c r="B96" s="1">
        <v>20.3</v>
      </c>
      <c r="C96" s="2">
        <v>0.05</v>
      </c>
      <c r="D96" s="2">
        <v>0.02</v>
      </c>
      <c r="E96" s="2">
        <f t="shared" si="0"/>
        <v>3.0000000000000002E-2</v>
      </c>
    </row>
    <row r="97" spans="1:5">
      <c r="A97" s="1">
        <v>400</v>
      </c>
      <c r="B97" s="1">
        <v>11.7</v>
      </c>
      <c r="C97" s="2">
        <v>0.05</v>
      </c>
      <c r="D97" s="2">
        <v>0.02</v>
      </c>
      <c r="E97" s="2">
        <f t="shared" si="0"/>
        <v>3.0000000000000002E-2</v>
      </c>
    </row>
    <row r="98" spans="1:5">
      <c r="A98" s="1">
        <v>400</v>
      </c>
      <c r="B98" s="1">
        <v>13.7</v>
      </c>
      <c r="C98" s="2">
        <v>0.04</v>
      </c>
      <c r="D98" s="2">
        <v>0.02</v>
      </c>
      <c r="E98" s="2">
        <f t="shared" ref="E98:E121" si="1">C98-D98</f>
        <v>0.02</v>
      </c>
    </row>
    <row r="99" spans="1:5">
      <c r="A99" s="1">
        <v>400</v>
      </c>
      <c r="B99" s="1">
        <v>11.7</v>
      </c>
      <c r="C99" s="2">
        <v>0.1</v>
      </c>
      <c r="D99" s="2">
        <v>0.06</v>
      </c>
      <c r="E99" s="2">
        <f t="shared" si="1"/>
        <v>4.0000000000000008E-2</v>
      </c>
    </row>
    <row r="100" spans="1:5">
      <c r="A100" s="1">
        <v>400</v>
      </c>
      <c r="B100" s="1">
        <v>16</v>
      </c>
      <c r="C100" s="2">
        <v>0.05</v>
      </c>
      <c r="D100" s="2">
        <v>0.05</v>
      </c>
      <c r="E100" s="2">
        <f t="shared" si="1"/>
        <v>0</v>
      </c>
    </row>
    <row r="101" spans="1:5">
      <c r="A101" s="1">
        <v>400</v>
      </c>
      <c r="B101" s="1">
        <v>13.2</v>
      </c>
      <c r="C101" s="2">
        <v>7.0000000000000007E-2</v>
      </c>
      <c r="D101" s="2">
        <v>0.03</v>
      </c>
      <c r="E101" s="2">
        <f t="shared" si="1"/>
        <v>4.0000000000000008E-2</v>
      </c>
    </row>
    <row r="102" spans="1:5">
      <c r="A102" s="1">
        <v>400</v>
      </c>
      <c r="B102" s="1">
        <v>8.8000000000000007</v>
      </c>
      <c r="C102" s="2">
        <v>0.12</v>
      </c>
      <c r="D102" s="2">
        <v>7.0000000000000007E-2</v>
      </c>
      <c r="E102" s="2">
        <f t="shared" si="1"/>
        <v>4.9999999999999989E-2</v>
      </c>
    </row>
    <row r="103" spans="1:5">
      <c r="A103" s="1">
        <v>400</v>
      </c>
      <c r="B103" s="1">
        <v>21</v>
      </c>
      <c r="C103" s="2">
        <v>0.06</v>
      </c>
      <c r="D103" s="2">
        <v>0.04</v>
      </c>
      <c r="E103" s="2">
        <f t="shared" si="1"/>
        <v>1.9999999999999997E-2</v>
      </c>
    </row>
    <row r="104" spans="1:5">
      <c r="A104" s="1">
        <v>400</v>
      </c>
      <c r="B104" s="1">
        <v>16.399999999999999</v>
      </c>
      <c r="C104" s="2">
        <v>0.06</v>
      </c>
      <c r="D104" s="2">
        <v>0.04</v>
      </c>
      <c r="E104" s="2">
        <f t="shared" si="1"/>
        <v>1.9999999999999997E-2</v>
      </c>
    </row>
    <row r="105" spans="1:5">
      <c r="A105" s="1">
        <v>400</v>
      </c>
      <c r="B105" s="1">
        <v>14</v>
      </c>
      <c r="C105" s="2">
        <v>7.0000000000000007E-2</v>
      </c>
      <c r="D105" s="2">
        <v>0.03</v>
      </c>
      <c r="E105" s="2">
        <f t="shared" si="1"/>
        <v>4.0000000000000008E-2</v>
      </c>
    </row>
    <row r="106" spans="1:5">
      <c r="A106" s="1">
        <v>400</v>
      </c>
      <c r="B106" s="1">
        <v>9.3000000000000007</v>
      </c>
      <c r="C106" s="2">
        <v>0.09</v>
      </c>
      <c r="D106" s="2">
        <v>0.06</v>
      </c>
      <c r="E106" s="2">
        <f t="shared" si="1"/>
        <v>0.03</v>
      </c>
    </row>
    <row r="107" spans="1:5">
      <c r="A107" s="1">
        <v>400</v>
      </c>
      <c r="B107" s="1">
        <v>16.5</v>
      </c>
      <c r="C107" s="2">
        <v>0.09</v>
      </c>
      <c r="D107" s="2">
        <v>0.08</v>
      </c>
      <c r="E107" s="2">
        <f t="shared" si="1"/>
        <v>9.999999999999995E-3</v>
      </c>
    </row>
    <row r="108" spans="1:5">
      <c r="A108" s="1">
        <v>400</v>
      </c>
      <c r="B108" s="1">
        <v>14.7</v>
      </c>
      <c r="C108" s="2">
        <v>0.05</v>
      </c>
      <c r="D108" s="2">
        <v>0.02</v>
      </c>
      <c r="E108" s="2">
        <f t="shared" si="1"/>
        <v>3.0000000000000002E-2</v>
      </c>
    </row>
    <row r="109" spans="1:5">
      <c r="A109" s="1">
        <v>400</v>
      </c>
      <c r="B109" s="1">
        <v>11.5</v>
      </c>
      <c r="C109" s="2">
        <v>0.12</v>
      </c>
      <c r="D109" s="2">
        <v>0.08</v>
      </c>
      <c r="E109" s="2">
        <f t="shared" si="1"/>
        <v>3.9999999999999994E-2</v>
      </c>
    </row>
    <row r="110" spans="1:5">
      <c r="A110" s="1">
        <v>400</v>
      </c>
      <c r="B110" s="1">
        <v>19.3</v>
      </c>
      <c r="C110" s="2">
        <v>0.06</v>
      </c>
      <c r="D110" s="2">
        <v>0.03</v>
      </c>
      <c r="E110" s="2">
        <f t="shared" si="1"/>
        <v>0.03</v>
      </c>
    </row>
    <row r="111" spans="1:5">
      <c r="A111" s="1">
        <v>400</v>
      </c>
      <c r="B111" s="1">
        <v>14.8</v>
      </c>
      <c r="C111" s="2">
        <v>0.08</v>
      </c>
      <c r="D111" s="2">
        <v>0.03</v>
      </c>
      <c r="E111" s="2">
        <f t="shared" si="1"/>
        <v>0.05</v>
      </c>
    </row>
    <row r="112" spans="1:5">
      <c r="A112" s="1">
        <v>400</v>
      </c>
      <c r="B112" s="1">
        <v>21.2</v>
      </c>
      <c r="C112" s="2">
        <v>0.1</v>
      </c>
      <c r="D112" s="2">
        <v>0.05</v>
      </c>
      <c r="E112" s="2">
        <f t="shared" si="1"/>
        <v>0.05</v>
      </c>
    </row>
    <row r="113" spans="1:5">
      <c r="A113" s="1">
        <v>400</v>
      </c>
      <c r="B113" s="1">
        <v>13.5</v>
      </c>
      <c r="C113" s="2">
        <v>7.0000000000000007E-2</v>
      </c>
      <c r="D113" s="2">
        <v>0.04</v>
      </c>
      <c r="E113" s="2">
        <f t="shared" si="1"/>
        <v>3.0000000000000006E-2</v>
      </c>
    </row>
    <row r="114" spans="1:5">
      <c r="A114" s="1">
        <v>400</v>
      </c>
      <c r="B114" s="1">
        <v>10.3</v>
      </c>
      <c r="C114" s="2">
        <v>0.06</v>
      </c>
      <c r="D114" s="2">
        <v>0.03</v>
      </c>
      <c r="E114" s="2">
        <f t="shared" si="1"/>
        <v>0.03</v>
      </c>
    </row>
    <row r="115" spans="1:5">
      <c r="A115" s="1">
        <v>400</v>
      </c>
      <c r="B115" s="1">
        <v>12.4</v>
      </c>
      <c r="C115" s="2">
        <v>7.0000000000000007E-2</v>
      </c>
      <c r="D115" s="2">
        <v>0.03</v>
      </c>
      <c r="E115" s="2">
        <f t="shared" si="1"/>
        <v>4.0000000000000008E-2</v>
      </c>
    </row>
    <row r="116" spans="1:5">
      <c r="A116" s="1">
        <v>400</v>
      </c>
      <c r="B116" s="1">
        <v>12.8</v>
      </c>
      <c r="C116" s="2">
        <v>0.05</v>
      </c>
      <c r="D116" s="2">
        <v>0.03</v>
      </c>
      <c r="E116" s="2">
        <f t="shared" si="1"/>
        <v>2.0000000000000004E-2</v>
      </c>
    </row>
    <row r="117" spans="1:5">
      <c r="A117" s="1">
        <v>400</v>
      </c>
      <c r="B117" s="1">
        <v>12</v>
      </c>
      <c r="C117" s="2">
        <v>0.09</v>
      </c>
      <c r="D117" s="2">
        <v>0.05</v>
      </c>
      <c r="E117" s="2">
        <f t="shared" si="1"/>
        <v>3.9999999999999994E-2</v>
      </c>
    </row>
    <row r="118" spans="1:5">
      <c r="A118" s="1">
        <v>400</v>
      </c>
      <c r="B118" s="1">
        <v>12.5</v>
      </c>
      <c r="C118" s="2">
        <v>0.03</v>
      </c>
      <c r="D118" s="2">
        <v>0.01</v>
      </c>
      <c r="E118" s="2">
        <f t="shared" si="1"/>
        <v>1.9999999999999997E-2</v>
      </c>
    </row>
    <row r="119" spans="1:5">
      <c r="A119" s="1">
        <v>400</v>
      </c>
      <c r="B119" s="1">
        <v>10</v>
      </c>
      <c r="C119" s="2">
        <v>0.04</v>
      </c>
      <c r="D119" s="2">
        <v>0.03</v>
      </c>
      <c r="E119" s="2">
        <f t="shared" si="1"/>
        <v>1.0000000000000002E-2</v>
      </c>
    </row>
    <row r="120" spans="1:5">
      <c r="A120" s="1">
        <v>400</v>
      </c>
      <c r="B120" s="1">
        <v>12.1</v>
      </c>
      <c r="C120" s="2">
        <v>0.08</v>
      </c>
      <c r="D120" s="2">
        <v>0.04</v>
      </c>
      <c r="E120" s="2">
        <f t="shared" si="1"/>
        <v>0.04</v>
      </c>
    </row>
    <row r="121" spans="1:5">
      <c r="A121" s="1">
        <v>400</v>
      </c>
      <c r="B121" s="1">
        <v>14.2</v>
      </c>
      <c r="C121" s="2">
        <v>0.05</v>
      </c>
      <c r="D121" s="2">
        <v>0.02</v>
      </c>
      <c r="E121" s="2">
        <f t="shared" si="1"/>
        <v>3.0000000000000002E-2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40" workbookViewId="0">
      <selection activeCell="H59" sqref="H59"/>
    </sheetView>
  </sheetViews>
  <sheetFormatPr defaultRowHeight="14.25"/>
  <cols>
    <col min="7" max="10" width="10.375" bestFit="1" customWidth="1"/>
    <col min="12" max="12" width="13.125" bestFit="1" customWidth="1"/>
    <col min="13" max="15" width="10.375" bestFit="1" customWidth="1"/>
    <col min="17" max="17" width="13.125" bestFit="1" customWidth="1"/>
    <col min="18" max="20" width="10.375" bestFit="1" customWidth="1"/>
  </cols>
  <sheetData>
    <row r="1" spans="1:20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1" t="s">
        <v>1</v>
      </c>
      <c r="G1" s="1" t="s">
        <v>0</v>
      </c>
      <c r="H1" s="2" t="s">
        <v>2</v>
      </c>
      <c r="I1" s="2" t="s">
        <v>3</v>
      </c>
      <c r="J1" s="2" t="s">
        <v>4</v>
      </c>
      <c r="K1" s="1" t="s">
        <v>1</v>
      </c>
      <c r="L1" s="1" t="s">
        <v>0</v>
      </c>
      <c r="M1" s="2" t="s">
        <v>2</v>
      </c>
      <c r="N1" s="2" t="s">
        <v>3</v>
      </c>
      <c r="O1" s="2" t="s">
        <v>4</v>
      </c>
      <c r="P1" s="1" t="s">
        <v>1</v>
      </c>
      <c r="Q1" s="1" t="s">
        <v>0</v>
      </c>
      <c r="R1" s="2" t="s">
        <v>2</v>
      </c>
      <c r="S1" s="2" t="s">
        <v>3</v>
      </c>
      <c r="T1" s="2" t="s">
        <v>4</v>
      </c>
    </row>
    <row r="2" spans="1:20">
      <c r="A2" s="1">
        <v>0</v>
      </c>
      <c r="B2" s="1">
        <v>18.5</v>
      </c>
      <c r="C2" s="2">
        <v>0.18</v>
      </c>
      <c r="D2" s="2">
        <v>0.11</v>
      </c>
      <c r="E2" s="2">
        <f>C2-D2</f>
        <v>6.9999999999999993E-2</v>
      </c>
      <c r="F2" s="1">
        <v>50</v>
      </c>
      <c r="G2" s="1">
        <v>15.6</v>
      </c>
      <c r="H2" s="2">
        <v>0.13</v>
      </c>
      <c r="I2" s="2">
        <v>0.08</v>
      </c>
      <c r="J2" s="2">
        <f t="shared" ref="J2:J31" si="0">H2-I2</f>
        <v>0.05</v>
      </c>
      <c r="K2" s="1">
        <v>200</v>
      </c>
      <c r="L2" s="1">
        <v>9.6</v>
      </c>
      <c r="M2" s="2">
        <v>0.03</v>
      </c>
      <c r="N2" s="2">
        <v>0.01</v>
      </c>
      <c r="O2" s="2">
        <f t="shared" ref="O2:O31" si="1">M2-N2</f>
        <v>1.9999999999999997E-2</v>
      </c>
      <c r="P2" s="1">
        <v>400</v>
      </c>
      <c r="Q2" s="1">
        <v>25.6</v>
      </c>
      <c r="R2" s="2">
        <v>0.11</v>
      </c>
      <c r="S2" s="2">
        <v>7.0000000000000007E-2</v>
      </c>
      <c r="T2" s="2">
        <f t="shared" ref="T2:T31" si="2">R2-S2</f>
        <v>3.9999999999999994E-2</v>
      </c>
    </row>
    <row r="3" spans="1:20">
      <c r="A3" s="1">
        <v>0</v>
      </c>
      <c r="B3" s="1">
        <v>15.4</v>
      </c>
      <c r="C3" s="2">
        <v>0.18</v>
      </c>
      <c r="D3" s="2">
        <v>0.12</v>
      </c>
      <c r="E3" s="2">
        <f t="shared" ref="E3:E31" si="3">C3-D3</f>
        <v>0.06</v>
      </c>
      <c r="F3" s="1">
        <v>50</v>
      </c>
      <c r="G3" s="1">
        <v>15.2</v>
      </c>
      <c r="H3" s="2">
        <v>0.06</v>
      </c>
      <c r="I3" s="2">
        <v>0.04</v>
      </c>
      <c r="J3" s="2">
        <f t="shared" si="0"/>
        <v>1.9999999999999997E-2</v>
      </c>
      <c r="K3" s="1">
        <v>200</v>
      </c>
      <c r="L3" s="1">
        <v>12</v>
      </c>
      <c r="M3" s="2">
        <v>7.0000000000000007E-2</v>
      </c>
      <c r="N3" s="2">
        <v>0.05</v>
      </c>
      <c r="O3" s="2">
        <f t="shared" si="1"/>
        <v>2.0000000000000004E-2</v>
      </c>
      <c r="P3" s="1">
        <v>400</v>
      </c>
      <c r="Q3" s="1">
        <v>16.399999999999999</v>
      </c>
      <c r="R3" s="2">
        <v>0.06</v>
      </c>
      <c r="S3" s="2">
        <v>0.03</v>
      </c>
      <c r="T3" s="2">
        <f t="shared" si="2"/>
        <v>0.03</v>
      </c>
    </row>
    <row r="4" spans="1:20">
      <c r="A4" s="1">
        <v>0</v>
      </c>
      <c r="B4" s="1">
        <v>25.9</v>
      </c>
      <c r="C4" s="2">
        <v>0.24</v>
      </c>
      <c r="D4" s="2">
        <v>0.17</v>
      </c>
      <c r="E4" s="2">
        <f t="shared" si="3"/>
        <v>6.9999999999999979E-2</v>
      </c>
      <c r="F4" s="1">
        <v>50</v>
      </c>
      <c r="G4" s="1">
        <v>10.5</v>
      </c>
      <c r="H4" s="2">
        <v>0.06</v>
      </c>
      <c r="I4" s="2">
        <v>0.04</v>
      </c>
      <c r="J4" s="2">
        <f t="shared" si="0"/>
        <v>1.9999999999999997E-2</v>
      </c>
      <c r="K4" s="1">
        <v>200</v>
      </c>
      <c r="L4" s="1">
        <v>13.4</v>
      </c>
      <c r="M4" s="2">
        <v>0.14000000000000001</v>
      </c>
      <c r="N4" s="2">
        <v>0.06</v>
      </c>
      <c r="O4" s="2">
        <f t="shared" si="1"/>
        <v>8.0000000000000016E-2</v>
      </c>
      <c r="P4" s="1">
        <v>400</v>
      </c>
      <c r="Q4" s="1">
        <v>15</v>
      </c>
      <c r="R4" s="2">
        <v>0.08</v>
      </c>
      <c r="S4" s="2">
        <v>0.05</v>
      </c>
      <c r="T4" s="2">
        <f t="shared" si="2"/>
        <v>0.03</v>
      </c>
    </row>
    <row r="5" spans="1:20">
      <c r="A5" s="1">
        <v>0</v>
      </c>
      <c r="B5" s="1">
        <v>15</v>
      </c>
      <c r="C5" s="2">
        <v>0.22</v>
      </c>
      <c r="D5" s="2">
        <v>0.15</v>
      </c>
      <c r="E5" s="2">
        <f t="shared" si="3"/>
        <v>7.0000000000000007E-2</v>
      </c>
      <c r="F5" s="1">
        <v>50</v>
      </c>
      <c r="G5" s="1">
        <v>23.3</v>
      </c>
      <c r="H5" s="2">
        <v>0.13</v>
      </c>
      <c r="I5" s="2">
        <v>0.12</v>
      </c>
      <c r="J5" s="2">
        <f t="shared" si="0"/>
        <v>1.0000000000000009E-2</v>
      </c>
      <c r="K5" s="1">
        <v>200</v>
      </c>
      <c r="L5" s="1">
        <v>17</v>
      </c>
      <c r="M5" s="2">
        <v>0.13</v>
      </c>
      <c r="N5" s="2">
        <v>0.08</v>
      </c>
      <c r="O5" s="2">
        <f t="shared" si="1"/>
        <v>0.05</v>
      </c>
      <c r="P5" s="1">
        <v>400</v>
      </c>
      <c r="Q5" s="1">
        <v>16.5</v>
      </c>
      <c r="R5" s="2">
        <v>0.08</v>
      </c>
      <c r="S5" s="2">
        <v>0.05</v>
      </c>
      <c r="T5" s="2">
        <f t="shared" si="2"/>
        <v>0.03</v>
      </c>
    </row>
    <row r="6" spans="1:20">
      <c r="A6" s="1">
        <v>0</v>
      </c>
      <c r="B6" s="1">
        <v>14.2</v>
      </c>
      <c r="C6" s="2">
        <v>0.16</v>
      </c>
      <c r="D6" s="2">
        <v>0.1</v>
      </c>
      <c r="E6" s="2">
        <f t="shared" si="3"/>
        <v>0.06</v>
      </c>
      <c r="F6" s="1">
        <v>50</v>
      </c>
      <c r="G6" s="1">
        <v>16.2</v>
      </c>
      <c r="H6" s="2">
        <v>0.17</v>
      </c>
      <c r="I6" s="2">
        <v>0.11</v>
      </c>
      <c r="J6" s="2">
        <f t="shared" si="0"/>
        <v>6.0000000000000012E-2</v>
      </c>
      <c r="K6" s="1">
        <v>200</v>
      </c>
      <c r="L6" s="1">
        <v>20.100000000000001</v>
      </c>
      <c r="M6" s="2">
        <v>0.19</v>
      </c>
      <c r="N6" s="2">
        <v>0.12</v>
      </c>
      <c r="O6" s="2">
        <f t="shared" si="1"/>
        <v>7.0000000000000007E-2</v>
      </c>
      <c r="P6" s="1">
        <v>400</v>
      </c>
      <c r="Q6" s="1">
        <v>20.3</v>
      </c>
      <c r="R6" s="2">
        <v>0.05</v>
      </c>
      <c r="S6" s="2">
        <v>0.02</v>
      </c>
      <c r="T6" s="2">
        <f t="shared" si="2"/>
        <v>3.0000000000000002E-2</v>
      </c>
    </row>
    <row r="7" spans="1:20">
      <c r="A7" s="1">
        <v>0</v>
      </c>
      <c r="B7" s="1">
        <v>20.9</v>
      </c>
      <c r="C7" s="2">
        <v>0.2</v>
      </c>
      <c r="D7" s="2">
        <v>0.16</v>
      </c>
      <c r="E7" s="2">
        <f t="shared" si="3"/>
        <v>4.0000000000000008E-2</v>
      </c>
      <c r="F7" s="1">
        <v>50</v>
      </c>
      <c r="G7" s="1">
        <v>12.9</v>
      </c>
      <c r="H7" s="2">
        <v>0.12</v>
      </c>
      <c r="I7" s="2">
        <v>0.08</v>
      </c>
      <c r="J7" s="2">
        <f t="shared" si="0"/>
        <v>3.9999999999999994E-2</v>
      </c>
      <c r="K7" s="1">
        <v>200</v>
      </c>
      <c r="L7" s="1">
        <v>15.8</v>
      </c>
      <c r="M7" s="2">
        <v>0.08</v>
      </c>
      <c r="N7" s="2">
        <v>0.05</v>
      </c>
      <c r="O7" s="2">
        <f t="shared" si="1"/>
        <v>0.03</v>
      </c>
      <c r="P7" s="1">
        <v>400</v>
      </c>
      <c r="Q7" s="1">
        <v>11.7</v>
      </c>
      <c r="R7" s="2">
        <v>0.05</v>
      </c>
      <c r="S7" s="2">
        <v>0.02</v>
      </c>
      <c r="T7" s="2">
        <f t="shared" si="2"/>
        <v>3.0000000000000002E-2</v>
      </c>
    </row>
    <row r="8" spans="1:20">
      <c r="A8" s="1">
        <v>0</v>
      </c>
      <c r="B8" s="1">
        <v>25.3</v>
      </c>
      <c r="C8" s="2">
        <v>0.26</v>
      </c>
      <c r="D8" s="2">
        <v>0.18</v>
      </c>
      <c r="E8" s="2">
        <f t="shared" si="3"/>
        <v>8.0000000000000016E-2</v>
      </c>
      <c r="F8" s="1">
        <v>50</v>
      </c>
      <c r="G8" s="1">
        <v>14.4</v>
      </c>
      <c r="H8" s="2">
        <v>0.11</v>
      </c>
      <c r="I8" s="2">
        <v>0.08</v>
      </c>
      <c r="J8" s="2">
        <f t="shared" si="0"/>
        <v>0.03</v>
      </c>
      <c r="K8" s="1">
        <v>200</v>
      </c>
      <c r="L8" s="1">
        <v>15.6</v>
      </c>
      <c r="M8" s="2">
        <v>0.14000000000000001</v>
      </c>
      <c r="N8" s="2">
        <v>0.08</v>
      </c>
      <c r="O8" s="2">
        <f t="shared" si="1"/>
        <v>6.0000000000000012E-2</v>
      </c>
      <c r="P8" s="1">
        <v>400</v>
      </c>
      <c r="Q8" s="1">
        <v>13.7</v>
      </c>
      <c r="R8" s="2">
        <v>0.04</v>
      </c>
      <c r="S8" s="2">
        <v>0.02</v>
      </c>
      <c r="T8" s="2">
        <f t="shared" si="2"/>
        <v>0.02</v>
      </c>
    </row>
    <row r="9" spans="1:20">
      <c r="A9" s="1">
        <v>0</v>
      </c>
      <c r="B9" s="1">
        <v>15.3</v>
      </c>
      <c r="C9" s="2">
        <v>0.1</v>
      </c>
      <c r="D9" s="2">
        <v>6.0000000000000001E-3</v>
      </c>
      <c r="E9" s="2">
        <f t="shared" si="3"/>
        <v>9.4E-2</v>
      </c>
      <c r="F9" s="1">
        <v>50</v>
      </c>
      <c r="G9" s="1">
        <v>13.5</v>
      </c>
      <c r="H9" s="2">
        <v>0.11</v>
      </c>
      <c r="I9" s="2">
        <v>0.08</v>
      </c>
      <c r="J9" s="2">
        <f t="shared" si="0"/>
        <v>0.03</v>
      </c>
      <c r="K9" s="1">
        <v>200</v>
      </c>
      <c r="L9" s="1">
        <v>14.7</v>
      </c>
      <c r="M9" s="2">
        <v>0.12</v>
      </c>
      <c r="N9" s="2">
        <v>7.0000000000000007E-2</v>
      </c>
      <c r="O9" s="2">
        <f t="shared" si="1"/>
        <v>4.9999999999999989E-2</v>
      </c>
      <c r="P9" s="1">
        <v>400</v>
      </c>
      <c r="Q9" s="1">
        <v>11.7</v>
      </c>
      <c r="R9" s="2">
        <v>0.1</v>
      </c>
      <c r="S9" s="2">
        <v>0.06</v>
      </c>
      <c r="T9" s="2">
        <f t="shared" si="2"/>
        <v>4.0000000000000008E-2</v>
      </c>
    </row>
    <row r="10" spans="1:20">
      <c r="A10" s="1">
        <v>0</v>
      </c>
      <c r="B10" s="1">
        <v>25.7</v>
      </c>
      <c r="C10" s="2">
        <v>0.27</v>
      </c>
      <c r="D10" s="2">
        <v>0.19</v>
      </c>
      <c r="E10" s="2">
        <f t="shared" si="3"/>
        <v>8.0000000000000016E-2</v>
      </c>
      <c r="F10" s="1">
        <v>50</v>
      </c>
      <c r="G10" s="1">
        <v>14</v>
      </c>
      <c r="H10" s="2">
        <v>0.1</v>
      </c>
      <c r="I10" s="2">
        <v>0.08</v>
      </c>
      <c r="J10" s="2">
        <f t="shared" si="0"/>
        <v>2.0000000000000004E-2</v>
      </c>
      <c r="K10" s="1">
        <v>200</v>
      </c>
      <c r="L10" s="1">
        <v>13.1</v>
      </c>
      <c r="M10" s="2">
        <v>0.08</v>
      </c>
      <c r="N10" s="2">
        <v>0.04</v>
      </c>
      <c r="O10" s="2">
        <f t="shared" si="1"/>
        <v>0.04</v>
      </c>
      <c r="P10" s="1">
        <v>400</v>
      </c>
      <c r="Q10" s="1">
        <v>16</v>
      </c>
      <c r="R10" s="2">
        <v>0.05</v>
      </c>
      <c r="S10" s="2">
        <v>0.05</v>
      </c>
      <c r="T10" s="2">
        <f t="shared" si="2"/>
        <v>0</v>
      </c>
    </row>
    <row r="11" spans="1:20">
      <c r="A11" s="1">
        <v>0</v>
      </c>
      <c r="B11" s="1">
        <v>19.100000000000001</v>
      </c>
      <c r="C11" s="2">
        <v>0.19</v>
      </c>
      <c r="D11" s="2">
        <v>0.14000000000000001</v>
      </c>
      <c r="E11" s="2">
        <f t="shared" si="3"/>
        <v>4.9999999999999989E-2</v>
      </c>
      <c r="F11" s="1">
        <v>50</v>
      </c>
      <c r="G11" s="1">
        <v>14</v>
      </c>
      <c r="H11" s="2">
        <v>0.09</v>
      </c>
      <c r="I11" s="2">
        <v>0.06</v>
      </c>
      <c r="J11" s="2">
        <f t="shared" si="0"/>
        <v>0.03</v>
      </c>
      <c r="K11" s="1">
        <v>200</v>
      </c>
      <c r="L11" s="1">
        <v>16</v>
      </c>
      <c r="M11" s="2">
        <v>0.09</v>
      </c>
      <c r="N11" s="2">
        <v>0.06</v>
      </c>
      <c r="O11" s="2">
        <f t="shared" si="1"/>
        <v>0.03</v>
      </c>
      <c r="P11" s="1">
        <v>400</v>
      </c>
      <c r="Q11" s="1">
        <v>13.2</v>
      </c>
      <c r="R11" s="2">
        <v>7.0000000000000007E-2</v>
      </c>
      <c r="S11" s="2">
        <v>0.03</v>
      </c>
      <c r="T11" s="2">
        <f t="shared" si="2"/>
        <v>4.0000000000000008E-2</v>
      </c>
    </row>
    <row r="12" spans="1:20">
      <c r="A12" s="1">
        <v>0</v>
      </c>
      <c r="B12" s="1">
        <v>20.2</v>
      </c>
      <c r="C12" s="2">
        <v>0.18</v>
      </c>
      <c r="D12" s="2">
        <v>0.13</v>
      </c>
      <c r="E12" s="2">
        <f t="shared" si="3"/>
        <v>4.9999999999999989E-2</v>
      </c>
      <c r="F12" s="1">
        <v>50</v>
      </c>
      <c r="G12" s="1">
        <v>21.1</v>
      </c>
      <c r="H12" s="2">
        <v>0.1</v>
      </c>
      <c r="I12" s="2">
        <v>0.08</v>
      </c>
      <c r="J12" s="2">
        <f t="shared" si="0"/>
        <v>2.0000000000000004E-2</v>
      </c>
      <c r="K12" s="1">
        <v>200</v>
      </c>
      <c r="L12" s="1">
        <v>15.5</v>
      </c>
      <c r="M12" s="2">
        <v>7.0000000000000007E-2</v>
      </c>
      <c r="N12" s="2">
        <v>0.04</v>
      </c>
      <c r="O12" s="2">
        <f t="shared" si="1"/>
        <v>3.0000000000000006E-2</v>
      </c>
      <c r="P12" s="1">
        <v>400</v>
      </c>
      <c r="Q12" s="1">
        <v>8.8000000000000007</v>
      </c>
      <c r="R12" s="2">
        <v>0.12</v>
      </c>
      <c r="S12" s="2">
        <v>7.0000000000000007E-2</v>
      </c>
      <c r="T12" s="2">
        <f t="shared" si="2"/>
        <v>4.9999999999999989E-2</v>
      </c>
    </row>
    <row r="13" spans="1:20">
      <c r="A13" s="1">
        <v>0</v>
      </c>
      <c r="B13" s="1">
        <v>23.9</v>
      </c>
      <c r="C13" s="2">
        <v>0.28000000000000003</v>
      </c>
      <c r="D13" s="2">
        <v>0.18</v>
      </c>
      <c r="E13" s="2">
        <f t="shared" si="3"/>
        <v>0.10000000000000003</v>
      </c>
      <c r="F13" s="1">
        <v>50</v>
      </c>
      <c r="G13" s="1">
        <v>14.8</v>
      </c>
      <c r="H13" s="2">
        <v>0.13</v>
      </c>
      <c r="I13" s="2">
        <v>0.11</v>
      </c>
      <c r="J13" s="2">
        <f t="shared" si="0"/>
        <v>2.0000000000000004E-2</v>
      </c>
      <c r="K13" s="1">
        <v>200</v>
      </c>
      <c r="L13" s="1">
        <v>16</v>
      </c>
      <c r="M13" s="2">
        <v>0.06</v>
      </c>
      <c r="N13" s="2">
        <v>0.03</v>
      </c>
      <c r="O13" s="2">
        <f t="shared" si="1"/>
        <v>0.03</v>
      </c>
      <c r="P13" s="1">
        <v>400</v>
      </c>
      <c r="Q13" s="1">
        <v>21</v>
      </c>
      <c r="R13" s="2">
        <v>0.06</v>
      </c>
      <c r="S13" s="2">
        <v>0.04</v>
      </c>
      <c r="T13" s="2">
        <f t="shared" si="2"/>
        <v>1.9999999999999997E-2</v>
      </c>
    </row>
    <row r="14" spans="1:20">
      <c r="A14" s="1">
        <v>0</v>
      </c>
      <c r="B14" s="1">
        <v>24.8</v>
      </c>
      <c r="C14" s="2">
        <v>0.33</v>
      </c>
      <c r="D14" s="2">
        <v>0.22</v>
      </c>
      <c r="E14" s="2">
        <f t="shared" si="3"/>
        <v>0.11000000000000001</v>
      </c>
      <c r="F14" s="1">
        <v>50</v>
      </c>
      <c r="G14" s="1">
        <v>14.4</v>
      </c>
      <c r="H14" s="2">
        <v>0.11</v>
      </c>
      <c r="I14" s="2">
        <v>7.0000000000000007E-2</v>
      </c>
      <c r="J14" s="2">
        <f t="shared" si="0"/>
        <v>3.9999999999999994E-2</v>
      </c>
      <c r="K14" s="1">
        <v>200</v>
      </c>
      <c r="L14" s="1">
        <v>12.1</v>
      </c>
      <c r="M14" s="2">
        <v>0.14000000000000001</v>
      </c>
      <c r="N14" s="2">
        <v>0.08</v>
      </c>
      <c r="O14" s="2">
        <f t="shared" si="1"/>
        <v>6.0000000000000012E-2</v>
      </c>
      <c r="P14" s="1">
        <v>400</v>
      </c>
      <c r="Q14" s="1">
        <v>16.399999999999999</v>
      </c>
      <c r="R14" s="2">
        <v>0.06</v>
      </c>
      <c r="S14" s="2">
        <v>0.04</v>
      </c>
      <c r="T14" s="2">
        <f t="shared" si="2"/>
        <v>1.9999999999999997E-2</v>
      </c>
    </row>
    <row r="15" spans="1:20">
      <c r="A15" s="1">
        <v>0</v>
      </c>
      <c r="B15" s="1">
        <v>23.2</v>
      </c>
      <c r="C15" s="2">
        <v>0.22</v>
      </c>
      <c r="D15" s="2">
        <v>0.15</v>
      </c>
      <c r="E15" s="2">
        <f t="shared" si="3"/>
        <v>7.0000000000000007E-2</v>
      </c>
      <c r="F15" s="1">
        <v>50</v>
      </c>
      <c r="G15" s="1">
        <v>23.2</v>
      </c>
      <c r="H15" s="2">
        <v>0.21</v>
      </c>
      <c r="I15" s="2">
        <v>0.16</v>
      </c>
      <c r="J15" s="2">
        <f t="shared" si="0"/>
        <v>4.9999999999999989E-2</v>
      </c>
      <c r="K15" s="1">
        <v>200</v>
      </c>
      <c r="L15" s="1">
        <v>16.600000000000001</v>
      </c>
      <c r="M15" s="2">
        <v>7.0000000000000007E-2</v>
      </c>
      <c r="N15" s="2">
        <v>0.06</v>
      </c>
      <c r="O15" s="2">
        <f t="shared" si="1"/>
        <v>1.0000000000000009E-2</v>
      </c>
      <c r="P15" s="1">
        <v>400</v>
      </c>
      <c r="Q15" s="1">
        <v>14</v>
      </c>
      <c r="R15" s="2">
        <v>7.0000000000000007E-2</v>
      </c>
      <c r="S15" s="2">
        <v>0.03</v>
      </c>
      <c r="T15" s="2">
        <f t="shared" si="2"/>
        <v>4.0000000000000008E-2</v>
      </c>
    </row>
    <row r="16" spans="1:20">
      <c r="A16" s="1">
        <v>0</v>
      </c>
      <c r="B16" s="1">
        <v>17.3</v>
      </c>
      <c r="C16" s="2">
        <v>0.18</v>
      </c>
      <c r="D16" s="2">
        <v>0.11</v>
      </c>
      <c r="E16" s="2">
        <f t="shared" si="3"/>
        <v>6.9999999999999993E-2</v>
      </c>
      <c r="F16" s="1">
        <v>50</v>
      </c>
      <c r="G16" s="1">
        <v>21.5</v>
      </c>
      <c r="H16" s="2">
        <v>0.15</v>
      </c>
      <c r="I16" s="2">
        <v>0.12</v>
      </c>
      <c r="J16" s="2">
        <f t="shared" si="0"/>
        <v>0.03</v>
      </c>
      <c r="K16" s="1">
        <v>200</v>
      </c>
      <c r="L16" s="1">
        <v>13.6</v>
      </c>
      <c r="M16" s="2">
        <v>0.06</v>
      </c>
      <c r="N16" s="2">
        <v>0.03</v>
      </c>
      <c r="O16" s="2">
        <f t="shared" si="1"/>
        <v>0.03</v>
      </c>
      <c r="P16" s="1">
        <v>400</v>
      </c>
      <c r="Q16" s="1">
        <v>9.3000000000000007</v>
      </c>
      <c r="R16" s="2">
        <v>0.09</v>
      </c>
      <c r="S16" s="2">
        <v>0.06</v>
      </c>
      <c r="T16" s="2">
        <f t="shared" si="2"/>
        <v>0.03</v>
      </c>
    </row>
    <row r="17" spans="1:20">
      <c r="A17" s="1">
        <v>0</v>
      </c>
      <c r="B17" s="1">
        <v>19.2</v>
      </c>
      <c r="C17" s="2">
        <v>0.2</v>
      </c>
      <c r="D17" s="2">
        <v>0.15</v>
      </c>
      <c r="E17" s="2">
        <f t="shared" si="3"/>
        <v>5.0000000000000017E-2</v>
      </c>
      <c r="F17" s="1">
        <v>50</v>
      </c>
      <c r="G17" s="1">
        <v>19</v>
      </c>
      <c r="H17" s="2">
        <v>0.1</v>
      </c>
      <c r="I17" s="2">
        <v>7.0000000000000007E-2</v>
      </c>
      <c r="J17" s="2">
        <f t="shared" si="0"/>
        <v>0.03</v>
      </c>
      <c r="K17" s="1">
        <v>200</v>
      </c>
      <c r="L17" s="1">
        <v>11.2</v>
      </c>
      <c r="M17" s="2">
        <v>0.16</v>
      </c>
      <c r="N17" s="2">
        <v>0.11</v>
      </c>
      <c r="O17" s="2">
        <f t="shared" si="1"/>
        <v>0.05</v>
      </c>
      <c r="P17" s="1">
        <v>400</v>
      </c>
      <c r="Q17" s="1">
        <v>16.5</v>
      </c>
      <c r="R17" s="2">
        <v>0.09</v>
      </c>
      <c r="S17" s="2">
        <v>0.08</v>
      </c>
      <c r="T17" s="2">
        <f t="shared" si="2"/>
        <v>9.999999999999995E-3</v>
      </c>
    </row>
    <row r="18" spans="1:20">
      <c r="A18" s="1">
        <v>0</v>
      </c>
      <c r="B18" s="1">
        <v>16.399999999999999</v>
      </c>
      <c r="C18" s="2">
        <v>0.2</v>
      </c>
      <c r="D18" s="2">
        <v>0.14000000000000001</v>
      </c>
      <c r="E18" s="2">
        <f t="shared" si="3"/>
        <v>0.06</v>
      </c>
      <c r="F18" s="1">
        <v>50</v>
      </c>
      <c r="G18" s="1">
        <v>21.4</v>
      </c>
      <c r="H18" s="2">
        <v>0.17</v>
      </c>
      <c r="I18" s="2">
        <v>0.13</v>
      </c>
      <c r="J18" s="2">
        <f t="shared" si="0"/>
        <v>4.0000000000000008E-2</v>
      </c>
      <c r="K18" s="1">
        <v>200</v>
      </c>
      <c r="L18" s="1">
        <v>23.1</v>
      </c>
      <c r="M18" s="2">
        <v>0.14000000000000001</v>
      </c>
      <c r="N18" s="2">
        <v>0.06</v>
      </c>
      <c r="O18" s="2">
        <f t="shared" si="1"/>
        <v>8.0000000000000016E-2</v>
      </c>
      <c r="P18" s="1">
        <v>400</v>
      </c>
      <c r="Q18" s="1">
        <v>14.7</v>
      </c>
      <c r="R18" s="2">
        <v>0.05</v>
      </c>
      <c r="S18" s="2">
        <v>0.02</v>
      </c>
      <c r="T18" s="2">
        <f t="shared" si="2"/>
        <v>3.0000000000000002E-2</v>
      </c>
    </row>
    <row r="19" spans="1:20">
      <c r="A19" s="1">
        <v>0</v>
      </c>
      <c r="B19" s="1">
        <v>16.399999999999999</v>
      </c>
      <c r="C19" s="2">
        <v>0.2</v>
      </c>
      <c r="D19" s="2">
        <v>0.13</v>
      </c>
      <c r="E19" s="2">
        <f t="shared" si="3"/>
        <v>7.0000000000000007E-2</v>
      </c>
      <c r="F19" s="1">
        <v>50</v>
      </c>
      <c r="G19" s="1">
        <v>14.1</v>
      </c>
      <c r="H19" s="2">
        <v>7.0000000000000007E-2</v>
      </c>
      <c r="I19" s="2">
        <v>0.05</v>
      </c>
      <c r="J19" s="2">
        <f t="shared" si="0"/>
        <v>2.0000000000000004E-2</v>
      </c>
      <c r="K19" s="1">
        <v>200</v>
      </c>
      <c r="L19" s="1">
        <v>16.399999999999999</v>
      </c>
      <c r="M19" s="2">
        <v>0.06</v>
      </c>
      <c r="N19" s="2">
        <v>0.03</v>
      </c>
      <c r="O19" s="2">
        <f t="shared" si="1"/>
        <v>0.03</v>
      </c>
      <c r="P19" s="1">
        <v>400</v>
      </c>
      <c r="Q19" s="1">
        <v>11.5</v>
      </c>
      <c r="R19" s="2">
        <v>0.12</v>
      </c>
      <c r="S19" s="2">
        <v>0.08</v>
      </c>
      <c r="T19" s="2">
        <f t="shared" si="2"/>
        <v>3.9999999999999994E-2</v>
      </c>
    </row>
    <row r="20" spans="1:20">
      <c r="A20" s="1">
        <v>0</v>
      </c>
      <c r="B20" s="1">
        <v>21.2</v>
      </c>
      <c r="C20" s="2">
        <v>0.26</v>
      </c>
      <c r="D20" s="2">
        <v>0.16</v>
      </c>
      <c r="E20" s="2">
        <f t="shared" si="3"/>
        <v>0.1</v>
      </c>
      <c r="F20" s="1">
        <v>50</v>
      </c>
      <c r="G20" s="1">
        <v>13.1</v>
      </c>
      <c r="H20" s="2">
        <v>0.05</v>
      </c>
      <c r="I20" s="2">
        <v>0.03</v>
      </c>
      <c r="J20" s="2">
        <f t="shared" si="0"/>
        <v>2.0000000000000004E-2</v>
      </c>
      <c r="K20" s="1">
        <v>200</v>
      </c>
      <c r="L20" s="1">
        <v>13.1</v>
      </c>
      <c r="M20" s="2">
        <v>7.0000000000000007E-2</v>
      </c>
      <c r="N20" s="2">
        <v>0.05</v>
      </c>
      <c r="O20" s="2">
        <f t="shared" si="1"/>
        <v>2.0000000000000004E-2</v>
      </c>
      <c r="P20" s="1">
        <v>400</v>
      </c>
      <c r="Q20" s="1">
        <v>19.3</v>
      </c>
      <c r="R20" s="2">
        <v>0.06</v>
      </c>
      <c r="S20" s="2">
        <v>0.03</v>
      </c>
      <c r="T20" s="2">
        <f t="shared" si="2"/>
        <v>0.03</v>
      </c>
    </row>
    <row r="21" spans="1:20">
      <c r="A21" s="1">
        <v>0</v>
      </c>
      <c r="B21" s="1">
        <v>15</v>
      </c>
      <c r="C21" s="2">
        <v>0.23</v>
      </c>
      <c r="D21" s="2">
        <v>0.16</v>
      </c>
      <c r="E21" s="2">
        <f t="shared" si="3"/>
        <v>7.0000000000000007E-2</v>
      </c>
      <c r="F21" s="1">
        <v>50</v>
      </c>
      <c r="G21" s="1">
        <v>11.5</v>
      </c>
      <c r="H21" s="2">
        <v>0.09</v>
      </c>
      <c r="I21" s="2">
        <v>7.0000000000000007E-2</v>
      </c>
      <c r="J21" s="2">
        <f t="shared" si="0"/>
        <v>1.999999999999999E-2</v>
      </c>
      <c r="K21" s="1">
        <v>200</v>
      </c>
      <c r="L21" s="1">
        <v>14.8</v>
      </c>
      <c r="M21" s="2">
        <v>0.15</v>
      </c>
      <c r="N21" s="2">
        <v>0.09</v>
      </c>
      <c r="O21" s="2">
        <f t="shared" si="1"/>
        <v>0.06</v>
      </c>
      <c r="P21" s="1">
        <v>400</v>
      </c>
      <c r="Q21" s="1">
        <v>14.8</v>
      </c>
      <c r="R21" s="2">
        <v>0.08</v>
      </c>
      <c r="S21" s="2">
        <v>0.03</v>
      </c>
      <c r="T21" s="2">
        <f t="shared" si="2"/>
        <v>0.05</v>
      </c>
    </row>
    <row r="22" spans="1:20">
      <c r="A22" s="1">
        <v>0</v>
      </c>
      <c r="B22" s="1">
        <v>20.8</v>
      </c>
      <c r="C22" s="2">
        <v>0.2</v>
      </c>
      <c r="D22" s="2">
        <v>0.15</v>
      </c>
      <c r="E22" s="2">
        <f t="shared" si="3"/>
        <v>5.0000000000000017E-2</v>
      </c>
      <c r="F22" s="1">
        <v>50</v>
      </c>
      <c r="G22" s="1">
        <v>16.3</v>
      </c>
      <c r="H22" s="2">
        <v>0.1</v>
      </c>
      <c r="I22" s="2">
        <v>0.08</v>
      </c>
      <c r="J22" s="2">
        <f t="shared" si="0"/>
        <v>2.0000000000000004E-2</v>
      </c>
      <c r="K22" s="1">
        <v>200</v>
      </c>
      <c r="L22" s="1">
        <v>20.9</v>
      </c>
      <c r="M22" s="2">
        <v>0.06</v>
      </c>
      <c r="N22" s="2">
        <v>0.04</v>
      </c>
      <c r="O22" s="2">
        <f t="shared" si="1"/>
        <v>1.9999999999999997E-2</v>
      </c>
      <c r="P22" s="1">
        <v>400</v>
      </c>
      <c r="Q22" s="1">
        <v>21.2</v>
      </c>
      <c r="R22" s="2">
        <v>0.1</v>
      </c>
      <c r="S22" s="2">
        <v>0.05</v>
      </c>
      <c r="T22" s="2">
        <f t="shared" si="2"/>
        <v>0.05</v>
      </c>
    </row>
    <row r="23" spans="1:20">
      <c r="A23" s="1">
        <v>0</v>
      </c>
      <c r="B23" s="1">
        <v>19.399999999999999</v>
      </c>
      <c r="C23" s="2">
        <v>0.23</v>
      </c>
      <c r="D23" s="2">
        <v>0.13</v>
      </c>
      <c r="E23" s="2">
        <f t="shared" si="3"/>
        <v>0.1</v>
      </c>
      <c r="F23" s="1">
        <v>50</v>
      </c>
      <c r="G23" s="1">
        <v>15.6</v>
      </c>
      <c r="H23" s="2">
        <v>0.15</v>
      </c>
      <c r="I23" s="2">
        <v>0.11</v>
      </c>
      <c r="J23" s="2">
        <f t="shared" si="0"/>
        <v>3.9999999999999994E-2</v>
      </c>
      <c r="K23" s="1">
        <v>200</v>
      </c>
      <c r="L23" s="1">
        <v>11.7</v>
      </c>
      <c r="M23" s="2">
        <v>0.14000000000000001</v>
      </c>
      <c r="N23" s="2">
        <v>0.08</v>
      </c>
      <c r="O23" s="2">
        <f t="shared" si="1"/>
        <v>6.0000000000000012E-2</v>
      </c>
      <c r="P23" s="1">
        <v>400</v>
      </c>
      <c r="Q23" s="1">
        <v>13.5</v>
      </c>
      <c r="R23" s="2">
        <v>7.0000000000000007E-2</v>
      </c>
      <c r="S23" s="2">
        <v>0.04</v>
      </c>
      <c r="T23" s="2">
        <f t="shared" si="2"/>
        <v>3.0000000000000006E-2</v>
      </c>
    </row>
    <row r="24" spans="1:20">
      <c r="A24" s="1">
        <v>0</v>
      </c>
      <c r="B24" s="1">
        <v>22.1</v>
      </c>
      <c r="C24" s="2">
        <v>0.26</v>
      </c>
      <c r="D24" s="2">
        <v>0.2</v>
      </c>
      <c r="E24" s="2">
        <f t="shared" si="3"/>
        <v>0.06</v>
      </c>
      <c r="F24" s="1">
        <v>50</v>
      </c>
      <c r="G24" s="1">
        <v>15.9</v>
      </c>
      <c r="H24" s="2">
        <v>0.15</v>
      </c>
      <c r="I24" s="2">
        <v>0.1</v>
      </c>
      <c r="J24" s="2">
        <f t="shared" si="0"/>
        <v>4.9999999999999989E-2</v>
      </c>
      <c r="K24" s="1">
        <v>200</v>
      </c>
      <c r="L24" s="1">
        <v>13.5</v>
      </c>
      <c r="M24" s="2">
        <v>0.11</v>
      </c>
      <c r="N24" s="2">
        <v>7.0000000000000007E-2</v>
      </c>
      <c r="O24" s="2">
        <f t="shared" si="1"/>
        <v>3.9999999999999994E-2</v>
      </c>
      <c r="P24" s="1">
        <v>400</v>
      </c>
      <c r="Q24" s="1">
        <v>10.3</v>
      </c>
      <c r="R24" s="2">
        <v>0.06</v>
      </c>
      <c r="S24" s="2">
        <v>0.03</v>
      </c>
      <c r="T24" s="2">
        <f t="shared" si="2"/>
        <v>0.03</v>
      </c>
    </row>
    <row r="25" spans="1:20">
      <c r="A25" s="1">
        <v>0</v>
      </c>
      <c r="B25" s="1">
        <v>16.100000000000001</v>
      </c>
      <c r="C25" s="2">
        <v>0.19</v>
      </c>
      <c r="D25" s="2">
        <v>0.12</v>
      </c>
      <c r="E25" s="2">
        <f t="shared" si="3"/>
        <v>7.0000000000000007E-2</v>
      </c>
      <c r="F25" s="1">
        <v>50</v>
      </c>
      <c r="G25" s="1">
        <v>16.399999999999999</v>
      </c>
      <c r="H25" s="2">
        <v>0.09</v>
      </c>
      <c r="I25" s="2">
        <v>7.0000000000000007E-2</v>
      </c>
      <c r="J25" s="2">
        <f t="shared" si="0"/>
        <v>1.999999999999999E-2</v>
      </c>
      <c r="K25" s="1">
        <v>200</v>
      </c>
      <c r="L25" s="1">
        <v>15.2</v>
      </c>
      <c r="M25" s="2">
        <v>0.17</v>
      </c>
      <c r="N25" s="2">
        <v>0.06</v>
      </c>
      <c r="O25" s="2">
        <f t="shared" si="1"/>
        <v>0.11000000000000001</v>
      </c>
      <c r="P25" s="1">
        <v>400</v>
      </c>
      <c r="Q25" s="1">
        <v>12.4</v>
      </c>
      <c r="R25" s="2">
        <v>7.0000000000000007E-2</v>
      </c>
      <c r="S25" s="2">
        <v>0.03</v>
      </c>
      <c r="T25" s="2">
        <f t="shared" si="2"/>
        <v>4.0000000000000008E-2</v>
      </c>
    </row>
    <row r="26" spans="1:20">
      <c r="A26" s="1">
        <v>0</v>
      </c>
      <c r="B26" s="1">
        <v>14.7</v>
      </c>
      <c r="C26" s="2">
        <v>0.18</v>
      </c>
      <c r="D26" s="2">
        <v>0.14000000000000001</v>
      </c>
      <c r="E26" s="2">
        <f t="shared" si="3"/>
        <v>3.999999999999998E-2</v>
      </c>
      <c r="F26" s="1">
        <v>50</v>
      </c>
      <c r="G26" s="1">
        <v>22.7</v>
      </c>
      <c r="H26" s="2">
        <v>0.18</v>
      </c>
      <c r="I26" s="2">
        <v>0.15</v>
      </c>
      <c r="J26" s="2">
        <f t="shared" si="0"/>
        <v>0.03</v>
      </c>
      <c r="K26" s="1">
        <v>200</v>
      </c>
      <c r="L26" s="1">
        <v>14.8</v>
      </c>
      <c r="M26" s="2">
        <v>0.15</v>
      </c>
      <c r="N26" s="2">
        <v>0.1</v>
      </c>
      <c r="O26" s="2">
        <f t="shared" si="1"/>
        <v>4.9999999999999989E-2</v>
      </c>
      <c r="P26" s="1">
        <v>400</v>
      </c>
      <c r="Q26" s="1">
        <v>12.8</v>
      </c>
      <c r="R26" s="2">
        <v>0.05</v>
      </c>
      <c r="S26" s="2">
        <v>0.03</v>
      </c>
      <c r="T26" s="2">
        <f t="shared" si="2"/>
        <v>2.0000000000000004E-2</v>
      </c>
    </row>
    <row r="27" spans="1:20">
      <c r="A27" s="1">
        <v>0</v>
      </c>
      <c r="B27" s="1">
        <v>19.100000000000001</v>
      </c>
      <c r="C27" s="2">
        <v>0.25</v>
      </c>
      <c r="D27" s="2">
        <v>0.17</v>
      </c>
      <c r="E27" s="2">
        <f t="shared" si="3"/>
        <v>7.9999999999999988E-2</v>
      </c>
      <c r="F27" s="1">
        <v>50</v>
      </c>
      <c r="G27" s="1">
        <v>15.2</v>
      </c>
      <c r="H27" s="2">
        <v>0.13</v>
      </c>
      <c r="I27" s="2">
        <v>0.1</v>
      </c>
      <c r="J27" s="2">
        <f t="shared" si="0"/>
        <v>0.03</v>
      </c>
      <c r="K27" s="1">
        <v>200</v>
      </c>
      <c r="L27" s="1">
        <v>18.7</v>
      </c>
      <c r="M27" s="2">
        <v>0.06</v>
      </c>
      <c r="N27" s="2">
        <v>0.02</v>
      </c>
      <c r="O27" s="2">
        <f t="shared" si="1"/>
        <v>3.9999999999999994E-2</v>
      </c>
      <c r="P27" s="1">
        <v>400</v>
      </c>
      <c r="Q27" s="1">
        <v>12</v>
      </c>
      <c r="R27" s="2">
        <v>0.09</v>
      </c>
      <c r="S27" s="2">
        <v>0.05</v>
      </c>
      <c r="T27" s="2">
        <f t="shared" si="2"/>
        <v>3.9999999999999994E-2</v>
      </c>
    </row>
    <row r="28" spans="1:20">
      <c r="A28" s="1">
        <v>0</v>
      </c>
      <c r="B28" s="1">
        <v>14</v>
      </c>
      <c r="C28" s="2">
        <v>0.14000000000000001</v>
      </c>
      <c r="D28" s="2">
        <v>0.1</v>
      </c>
      <c r="E28" s="2">
        <f t="shared" si="3"/>
        <v>4.0000000000000008E-2</v>
      </c>
      <c r="F28" s="1">
        <v>50</v>
      </c>
      <c r="G28" s="1">
        <v>20.5</v>
      </c>
      <c r="H28" s="2">
        <v>0.06</v>
      </c>
      <c r="I28" s="2">
        <v>0.04</v>
      </c>
      <c r="J28" s="2">
        <f t="shared" si="0"/>
        <v>1.9999999999999997E-2</v>
      </c>
      <c r="K28" s="1">
        <v>200</v>
      </c>
      <c r="L28" s="1">
        <v>10.7</v>
      </c>
      <c r="M28" s="2">
        <v>0.11</v>
      </c>
      <c r="N28" s="2">
        <v>7.0000000000000007E-2</v>
      </c>
      <c r="O28" s="2">
        <f t="shared" si="1"/>
        <v>3.9999999999999994E-2</v>
      </c>
      <c r="P28" s="1">
        <v>400</v>
      </c>
      <c r="Q28" s="1">
        <v>12.5</v>
      </c>
      <c r="R28" s="2">
        <v>0.03</v>
      </c>
      <c r="S28" s="2">
        <v>0.01</v>
      </c>
      <c r="T28" s="2">
        <f t="shared" si="2"/>
        <v>1.9999999999999997E-2</v>
      </c>
    </row>
    <row r="29" spans="1:20">
      <c r="A29" s="1">
        <v>0</v>
      </c>
      <c r="B29" s="1">
        <v>23.4</v>
      </c>
      <c r="C29" s="2">
        <v>0.2</v>
      </c>
      <c r="D29" s="2">
        <v>0.15</v>
      </c>
      <c r="E29" s="2">
        <f t="shared" si="3"/>
        <v>5.0000000000000017E-2</v>
      </c>
      <c r="F29" s="1">
        <v>50</v>
      </c>
      <c r="G29" s="1">
        <v>17.2</v>
      </c>
      <c r="H29" s="2">
        <v>0.15</v>
      </c>
      <c r="I29" s="2">
        <v>0.12</v>
      </c>
      <c r="J29" s="2">
        <f t="shared" si="0"/>
        <v>0.03</v>
      </c>
      <c r="K29" s="1">
        <v>200</v>
      </c>
      <c r="L29" s="1">
        <v>14</v>
      </c>
      <c r="M29" s="2">
        <v>0.16</v>
      </c>
      <c r="N29" s="2">
        <v>0.1</v>
      </c>
      <c r="O29" s="2">
        <f t="shared" si="1"/>
        <v>0.06</v>
      </c>
      <c r="P29" s="1">
        <v>400</v>
      </c>
      <c r="Q29" s="1">
        <v>10</v>
      </c>
      <c r="R29" s="2">
        <v>0.04</v>
      </c>
      <c r="S29" s="2">
        <v>0.03</v>
      </c>
      <c r="T29" s="2">
        <f t="shared" si="2"/>
        <v>1.0000000000000002E-2</v>
      </c>
    </row>
    <row r="30" spans="1:20">
      <c r="A30" s="1">
        <v>0</v>
      </c>
      <c r="B30" s="1">
        <v>19.8</v>
      </c>
      <c r="C30" s="2">
        <v>0.23</v>
      </c>
      <c r="D30" s="2">
        <v>0.17</v>
      </c>
      <c r="E30" s="2">
        <f t="shared" si="3"/>
        <v>0.06</v>
      </c>
      <c r="F30" s="1">
        <v>50</v>
      </c>
      <c r="G30" s="1">
        <v>21.5</v>
      </c>
      <c r="H30" s="2">
        <v>0.16</v>
      </c>
      <c r="I30" s="2">
        <v>0.12</v>
      </c>
      <c r="J30" s="2">
        <f t="shared" si="0"/>
        <v>4.0000000000000008E-2</v>
      </c>
      <c r="K30" s="1">
        <v>200</v>
      </c>
      <c r="L30" s="1">
        <v>12.2</v>
      </c>
      <c r="M30" s="2">
        <v>0.14000000000000001</v>
      </c>
      <c r="N30" s="2">
        <v>0.1</v>
      </c>
      <c r="O30" s="2">
        <f t="shared" si="1"/>
        <v>4.0000000000000008E-2</v>
      </c>
      <c r="P30" s="1">
        <v>400</v>
      </c>
      <c r="Q30" s="1">
        <v>12.1</v>
      </c>
      <c r="R30" s="2">
        <v>0.08</v>
      </c>
      <c r="S30" s="2">
        <v>0.04</v>
      </c>
      <c r="T30" s="2">
        <f t="shared" si="2"/>
        <v>0.04</v>
      </c>
    </row>
    <row r="31" spans="1:20">
      <c r="A31" s="1">
        <v>0</v>
      </c>
      <c r="B31" s="1">
        <v>24.2</v>
      </c>
      <c r="C31" s="2">
        <v>0.19</v>
      </c>
      <c r="D31" s="2">
        <v>0.15</v>
      </c>
      <c r="E31" s="2">
        <f t="shared" si="3"/>
        <v>4.0000000000000008E-2</v>
      </c>
      <c r="F31" s="1">
        <v>50</v>
      </c>
      <c r="G31" s="1">
        <v>14.6</v>
      </c>
      <c r="H31" s="2">
        <v>0.16</v>
      </c>
      <c r="I31" s="2">
        <v>0.1</v>
      </c>
      <c r="J31" s="2">
        <f t="shared" si="0"/>
        <v>0.06</v>
      </c>
      <c r="K31" s="1">
        <v>200</v>
      </c>
      <c r="L31" s="1">
        <v>16.7</v>
      </c>
      <c r="M31" s="2">
        <v>0.08</v>
      </c>
      <c r="N31" s="2">
        <v>0.05</v>
      </c>
      <c r="O31" s="2">
        <f t="shared" si="1"/>
        <v>0.03</v>
      </c>
      <c r="P31" s="1">
        <v>400</v>
      </c>
      <c r="Q31" s="1">
        <v>14.2</v>
      </c>
      <c r="R31" s="2">
        <v>0.05</v>
      </c>
      <c r="S31" s="2">
        <v>0.02</v>
      </c>
      <c r="T31" s="2">
        <f t="shared" si="2"/>
        <v>3.0000000000000002E-2</v>
      </c>
    </row>
    <row r="32" spans="1:20">
      <c r="A32" t="s">
        <v>5</v>
      </c>
      <c r="B32" s="1">
        <f>AVERAGE(B2:B31)</f>
        <v>19.549999999999997</v>
      </c>
      <c r="C32" s="1">
        <f t="shared" ref="C32:T32" si="4">AVERAGE(C2:C31)</f>
        <v>0.21166666666666675</v>
      </c>
      <c r="D32" s="1">
        <f t="shared" si="4"/>
        <v>0.14453333333333335</v>
      </c>
      <c r="E32" s="1">
        <f t="shared" si="4"/>
        <v>6.7133333333333364E-2</v>
      </c>
      <c r="F32" s="1"/>
      <c r="G32" s="1">
        <f t="shared" si="4"/>
        <v>16.653333333333332</v>
      </c>
      <c r="H32" s="1">
        <f t="shared" si="4"/>
        <v>0.11966666666666666</v>
      </c>
      <c r="I32" s="1">
        <f t="shared" si="4"/>
        <v>8.8333333333333361E-2</v>
      </c>
      <c r="J32" s="1">
        <f t="shared" si="4"/>
        <v>3.1333333333333345E-2</v>
      </c>
      <c r="K32" s="1"/>
      <c r="L32" s="1">
        <f t="shared" si="4"/>
        <v>14.936666666666664</v>
      </c>
      <c r="M32" s="1">
        <f t="shared" si="4"/>
        <v>0.1076666666666667</v>
      </c>
      <c r="N32" s="1">
        <f t="shared" si="4"/>
        <v>6.3000000000000028E-2</v>
      </c>
      <c r="O32" s="1">
        <f t="shared" si="4"/>
        <v>4.4666666666666695E-2</v>
      </c>
      <c r="P32" s="1"/>
      <c r="Q32" s="1">
        <f t="shared" si="4"/>
        <v>14.580000000000002</v>
      </c>
      <c r="R32" s="1">
        <f t="shared" si="4"/>
        <v>7.1000000000000008E-2</v>
      </c>
      <c r="S32" s="1">
        <f t="shared" si="4"/>
        <v>4.0333333333333346E-2</v>
      </c>
      <c r="T32" s="1">
        <f t="shared" si="4"/>
        <v>3.0666666666666682E-2</v>
      </c>
    </row>
    <row r="33" spans="1:20">
      <c r="A33" t="s">
        <v>6</v>
      </c>
      <c r="B33">
        <f>STDEV(B2:B31)</f>
        <v>3.7995235635991227</v>
      </c>
      <c r="C33">
        <f t="shared" ref="C33:T33" si="5">STDEV(C2:C31)</f>
        <v>4.5492199659777278E-2</v>
      </c>
      <c r="D33">
        <f t="shared" si="5"/>
        <v>3.8791870223054435E-2</v>
      </c>
      <c r="E33">
        <f t="shared" si="5"/>
        <v>1.950195981899263E-2</v>
      </c>
      <c r="G33">
        <f t="shared" si="5"/>
        <v>3.6216526360339905</v>
      </c>
      <c r="H33">
        <f t="shared" si="5"/>
        <v>4.0127669818436691E-2</v>
      </c>
      <c r="I33">
        <f t="shared" si="5"/>
        <v>3.270382592121375E-2</v>
      </c>
      <c r="J33">
        <f t="shared" si="5"/>
        <v>1.3060425438846848E-2</v>
      </c>
      <c r="L33">
        <f t="shared" si="5"/>
        <v>3.040472210754098</v>
      </c>
      <c r="M33">
        <f t="shared" si="5"/>
        <v>4.248190960489126E-2</v>
      </c>
      <c r="N33">
        <f t="shared" si="5"/>
        <v>2.7436446939967517E-2</v>
      </c>
      <c r="O33">
        <f t="shared" si="5"/>
        <v>2.1929877797878486E-2</v>
      </c>
      <c r="Q33">
        <f t="shared" si="5"/>
        <v>3.8674949568653973</v>
      </c>
      <c r="R33">
        <f t="shared" si="5"/>
        <v>2.3686166485073497E-2</v>
      </c>
      <c r="S33">
        <f t="shared" si="5"/>
        <v>1.8659070704089963E-2</v>
      </c>
      <c r="T33">
        <f t="shared" si="5"/>
        <v>1.2015315896469521E-2</v>
      </c>
    </row>
    <row r="34" spans="1:20" s="3" customFormat="1">
      <c r="A34" s="3" t="s">
        <v>7</v>
      </c>
      <c r="G34" s="3">
        <f>TTEST(B2:B31,G2:G31,2,3)</f>
        <v>3.7303886892283786E-3</v>
      </c>
      <c r="H34" s="3">
        <f>TTEST(C2:C31,H2:H31,2,3)</f>
        <v>2.1004671840649398E-11</v>
      </c>
      <c r="I34" s="3">
        <f>TTEST(D2:D31,I2:I31,2,3)</f>
        <v>1.1570425790734047E-7</v>
      </c>
      <c r="J34" s="3">
        <f>TTEST(E2:E31,J2:J31,2,3)</f>
        <v>4.2896505046940167E-11</v>
      </c>
      <c r="L34" s="3">
        <f>TTEST(B2:B31,L2:L31,2,3)</f>
        <v>3.0681236645520399E-6</v>
      </c>
      <c r="M34" s="3">
        <f>TTEST(C2:C31,M2:M31,2,3)</f>
        <v>7.7821210707112406E-13</v>
      </c>
      <c r="N34" s="3">
        <f>TTEST(D2:D31,N2:N31,2,3)</f>
        <v>8.1363208593269997E-13</v>
      </c>
      <c r="O34" s="3">
        <f>TTEST(E2:E31,O2:O31,2,3)</f>
        <v>9.6638249893261376E-5</v>
      </c>
      <c r="Q34" s="3">
        <f>TTEST(B2:B31,Q2:Q31,2,3)</f>
        <v>5.2101870988374294E-6</v>
      </c>
      <c r="R34" s="3">
        <f>TTEST(C2:C31,R2:R31,2,3)</f>
        <v>7.3984032485915118E-19</v>
      </c>
      <c r="S34" s="3">
        <f>TTEST(D2:D31,S2:S31,2,3)</f>
        <v>1.4807939490348893E-16</v>
      </c>
      <c r="T34" s="3">
        <f>TTEST(E2:E31,T2:T31,2,3)</f>
        <v>1.7637168223005169E-11</v>
      </c>
    </row>
    <row r="37" spans="1:20">
      <c r="A37" t="s">
        <v>9</v>
      </c>
      <c r="B37">
        <v>0</v>
      </c>
      <c r="C37">
        <v>50</v>
      </c>
      <c r="D37">
        <v>200</v>
      </c>
      <c r="E37">
        <v>400</v>
      </c>
      <c r="I37" t="s">
        <v>9</v>
      </c>
      <c r="J37">
        <v>0</v>
      </c>
      <c r="K37">
        <v>50</v>
      </c>
      <c r="L37">
        <v>200</v>
      </c>
      <c r="M37">
        <v>400</v>
      </c>
    </row>
    <row r="38" spans="1:20">
      <c r="A38" t="s">
        <v>8</v>
      </c>
      <c r="B38" s="1">
        <v>19.549999999999997</v>
      </c>
      <c r="C38">
        <v>16.653333333333332</v>
      </c>
      <c r="D38">
        <v>14.936666666666664</v>
      </c>
      <c r="E38">
        <v>14.580000000000002</v>
      </c>
      <c r="I38" t="s">
        <v>10</v>
      </c>
      <c r="J38" s="1">
        <v>0.21166666666666675</v>
      </c>
      <c r="K38">
        <v>0.11966666666666666</v>
      </c>
      <c r="L38">
        <v>0.1076666666666667</v>
      </c>
      <c r="M38">
        <v>7.1000000000000008E-2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opLeftCell="I43" zoomScale="60" zoomScaleNormal="60" workbookViewId="0">
      <selection activeCell="K49" sqref="K49:V52"/>
    </sheetView>
  </sheetViews>
  <sheetFormatPr defaultRowHeight="14.25"/>
  <cols>
    <col min="10" max="10" width="18.5" customWidth="1"/>
    <col min="11" max="11" width="11.875" bestFit="1" customWidth="1"/>
  </cols>
  <sheetData>
    <row r="1" spans="1:3" ht="19.5">
      <c r="A1" s="50" t="s">
        <v>118</v>
      </c>
    </row>
    <row r="13" spans="1:3" ht="19.5">
      <c r="A13" t="s">
        <v>119</v>
      </c>
      <c r="C13" s="51"/>
    </row>
    <row r="14" spans="1:3">
      <c r="A14" t="s">
        <v>120</v>
      </c>
    </row>
    <row r="15" spans="1:3" ht="19.5">
      <c r="A15" s="52" t="s">
        <v>121</v>
      </c>
    </row>
    <row r="16" spans="1:3" ht="36">
      <c r="A16" s="36" t="s">
        <v>122</v>
      </c>
    </row>
    <row r="17" spans="1:25" ht="36">
      <c r="A17" s="36" t="s">
        <v>123</v>
      </c>
    </row>
    <row r="18" spans="1:25" ht="36">
      <c r="A18" s="36" t="s">
        <v>124</v>
      </c>
    </row>
    <row r="19" spans="1:25" ht="36">
      <c r="C19" s="53" t="s">
        <v>125</v>
      </c>
    </row>
    <row r="20" spans="1:25" ht="34.5">
      <c r="C20" s="36" t="s">
        <v>126</v>
      </c>
    </row>
    <row r="23" spans="1:25" ht="20.25">
      <c r="A23" s="57" t="s">
        <v>135</v>
      </c>
    </row>
    <row r="24" spans="1:25" ht="16.5">
      <c r="A24" s="54" t="s">
        <v>127</v>
      </c>
      <c r="B24" s="55"/>
    </row>
    <row r="25" spans="1:25" ht="16.5">
      <c r="A25" s="54" t="s">
        <v>128</v>
      </c>
      <c r="B25" s="55"/>
    </row>
    <row r="26" spans="1:25" ht="16.5">
      <c r="A26" s="54" t="s">
        <v>129</v>
      </c>
      <c r="B26" s="55"/>
    </row>
    <row r="27" spans="1:25" ht="16.5">
      <c r="A27" s="54" t="s">
        <v>130</v>
      </c>
      <c r="B27" s="55"/>
    </row>
    <row r="28" spans="1:25" ht="16.5">
      <c r="A28" s="54" t="s">
        <v>131</v>
      </c>
      <c r="B28" s="55"/>
    </row>
    <row r="29" spans="1:25" ht="16.5">
      <c r="A29" s="54" t="s">
        <v>132</v>
      </c>
      <c r="B29" s="55"/>
    </row>
    <row r="30" spans="1:25" ht="16.5">
      <c r="A30" s="54" t="s">
        <v>133</v>
      </c>
      <c r="B30" s="55"/>
    </row>
    <row r="31" spans="1:25" ht="16.5">
      <c r="A31" s="54" t="s">
        <v>134</v>
      </c>
      <c r="B31" s="55"/>
    </row>
    <row r="32" spans="1:25" ht="21">
      <c r="A32" s="59" t="s">
        <v>136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1:25" ht="21">
      <c r="A33" s="61" t="s">
        <v>138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ht="21">
      <c r="A34" s="61" t="s">
        <v>139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 t="s">
        <v>258</v>
      </c>
      <c r="U34" s="60"/>
      <c r="V34" s="60"/>
      <c r="W34" s="60"/>
      <c r="X34" s="60"/>
      <c r="Y34" s="60"/>
    </row>
    <row r="35" spans="1:25" ht="21">
      <c r="A35" s="61" t="s">
        <v>140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ht="21">
      <c r="A36" s="61" t="s">
        <v>141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21">
      <c r="A37" s="61" t="s">
        <v>142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21">
      <c r="A38" s="61" t="s">
        <v>143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26.25">
      <c r="A39" s="58" t="s">
        <v>137</v>
      </c>
      <c r="K39" s="133">
        <v>0</v>
      </c>
      <c r="L39" s="133"/>
      <c r="M39" s="133"/>
      <c r="N39" s="134">
        <v>50</v>
      </c>
      <c r="O39" s="134"/>
      <c r="P39" s="134"/>
      <c r="Q39" s="134">
        <v>200</v>
      </c>
      <c r="R39" s="134"/>
      <c r="S39" s="134"/>
      <c r="T39" s="134">
        <v>400</v>
      </c>
      <c r="U39" s="134"/>
      <c r="V39" s="134"/>
    </row>
    <row r="40" spans="1:25">
      <c r="J40" s="69"/>
      <c r="K40" s="66" t="s">
        <v>149</v>
      </c>
      <c r="L40" s="66" t="s">
        <v>150</v>
      </c>
      <c r="M40" s="66" t="s">
        <v>151</v>
      </c>
      <c r="N40" s="66" t="s">
        <v>149</v>
      </c>
      <c r="O40" s="66" t="s">
        <v>150</v>
      </c>
      <c r="P40" s="66" t="s">
        <v>151</v>
      </c>
      <c r="Q40" s="66" t="s">
        <v>149</v>
      </c>
      <c r="R40" s="66" t="s">
        <v>150</v>
      </c>
      <c r="S40" s="66" t="s">
        <v>151</v>
      </c>
      <c r="T40" s="66" t="s">
        <v>149</v>
      </c>
      <c r="U40" s="66" t="s">
        <v>150</v>
      </c>
      <c r="V40" s="66" t="s">
        <v>151</v>
      </c>
    </row>
    <row r="41" spans="1:25">
      <c r="J41" s="70" t="s">
        <v>148</v>
      </c>
      <c r="K41" s="71" t="s">
        <v>153</v>
      </c>
      <c r="L41" s="71" t="s">
        <v>153</v>
      </c>
      <c r="M41" s="71" t="s">
        <v>152</v>
      </c>
      <c r="N41" s="71" t="s">
        <v>152</v>
      </c>
      <c r="O41" s="71" t="s">
        <v>152</v>
      </c>
      <c r="P41" s="71" t="s">
        <v>152</v>
      </c>
      <c r="Q41" s="71" t="s">
        <v>152</v>
      </c>
      <c r="R41" s="71" t="s">
        <v>152</v>
      </c>
      <c r="S41" s="71" t="s">
        <v>152</v>
      </c>
      <c r="T41" s="71" t="s">
        <v>152</v>
      </c>
      <c r="U41" s="71" t="s">
        <v>152</v>
      </c>
      <c r="V41" s="71" t="s">
        <v>152</v>
      </c>
    </row>
    <row r="42" spans="1:25">
      <c r="J42" s="70" t="s">
        <v>154</v>
      </c>
      <c r="K42" s="71" t="s">
        <v>176</v>
      </c>
      <c r="L42" s="71" t="s">
        <v>176</v>
      </c>
      <c r="M42" s="71" t="s">
        <v>175</v>
      </c>
      <c r="N42" s="71" t="s">
        <v>175</v>
      </c>
      <c r="O42" s="71" t="s">
        <v>175</v>
      </c>
      <c r="P42" s="71" t="s">
        <v>175</v>
      </c>
      <c r="Q42" s="71" t="s">
        <v>175</v>
      </c>
      <c r="R42" s="71" t="s">
        <v>175</v>
      </c>
      <c r="S42" s="71" t="s">
        <v>175</v>
      </c>
      <c r="T42" s="71" t="s">
        <v>175</v>
      </c>
      <c r="U42" s="71" t="s">
        <v>175</v>
      </c>
      <c r="V42" s="71" t="s">
        <v>175</v>
      </c>
    </row>
    <row r="43" spans="1:25">
      <c r="J43" s="70" t="s">
        <v>155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2"/>
    </row>
    <row r="44" spans="1:25">
      <c r="J44" s="73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5"/>
    </row>
    <row r="45" spans="1:25">
      <c r="J45" s="76" t="s">
        <v>156</v>
      </c>
      <c r="K45" s="63" t="s">
        <v>178</v>
      </c>
      <c r="L45" s="63" t="s">
        <v>178</v>
      </c>
      <c r="M45" s="63" t="s">
        <v>177</v>
      </c>
      <c r="N45" s="63" t="s">
        <v>177</v>
      </c>
      <c r="O45" s="63" t="s">
        <v>177</v>
      </c>
      <c r="P45" s="63" t="s">
        <v>177</v>
      </c>
      <c r="Q45" s="63" t="s">
        <v>177</v>
      </c>
      <c r="R45" s="63" t="s">
        <v>177</v>
      </c>
      <c r="S45" s="63" t="s">
        <v>177</v>
      </c>
      <c r="T45" s="63" t="s">
        <v>177</v>
      </c>
      <c r="U45" s="63" t="s">
        <v>177</v>
      </c>
      <c r="V45" s="63" t="s">
        <v>177</v>
      </c>
    </row>
    <row r="46" spans="1:25">
      <c r="J46" s="77" t="s">
        <v>157</v>
      </c>
      <c r="K46" s="63" t="s">
        <v>178</v>
      </c>
      <c r="L46" s="63" t="s">
        <v>178</v>
      </c>
      <c r="M46" s="63" t="s">
        <v>177</v>
      </c>
      <c r="N46" s="63" t="s">
        <v>177</v>
      </c>
      <c r="O46" s="63" t="s">
        <v>177</v>
      </c>
      <c r="P46" s="63" t="s">
        <v>177</v>
      </c>
      <c r="Q46" s="63" t="s">
        <v>177</v>
      </c>
      <c r="R46" s="63" t="s">
        <v>177</v>
      </c>
      <c r="S46" s="63" t="s">
        <v>177</v>
      </c>
      <c r="T46" s="63" t="s">
        <v>177</v>
      </c>
      <c r="U46" s="63" t="s">
        <v>177</v>
      </c>
      <c r="V46" s="63" t="s">
        <v>177</v>
      </c>
    </row>
    <row r="47" spans="1:25">
      <c r="J47" s="77" t="s">
        <v>158</v>
      </c>
      <c r="K47" s="63" t="s">
        <v>180</v>
      </c>
      <c r="L47" s="63" t="s">
        <v>180</v>
      </c>
      <c r="M47" s="63" t="s">
        <v>179</v>
      </c>
      <c r="N47" s="63" t="s">
        <v>179</v>
      </c>
      <c r="O47" s="63" t="s">
        <v>179</v>
      </c>
      <c r="P47" s="63" t="s">
        <v>179</v>
      </c>
      <c r="Q47" s="63" t="s">
        <v>179</v>
      </c>
      <c r="R47" s="63" t="s">
        <v>179</v>
      </c>
      <c r="S47" s="63" t="s">
        <v>179</v>
      </c>
      <c r="T47" s="63" t="s">
        <v>179</v>
      </c>
      <c r="U47" s="63" t="s">
        <v>179</v>
      </c>
      <c r="V47" s="63" t="s">
        <v>179</v>
      </c>
    </row>
    <row r="48" spans="1:25">
      <c r="J48" s="77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4"/>
    </row>
    <row r="49" spans="10:22">
      <c r="J49" s="77" t="s">
        <v>146</v>
      </c>
      <c r="K49">
        <v>0.183</v>
      </c>
      <c r="L49">
        <v>0.112</v>
      </c>
      <c r="M49">
        <v>0.13700000000000001</v>
      </c>
      <c r="N49">
        <v>0.249</v>
      </c>
      <c r="O49" s="63">
        <v>0.17899999999999999</v>
      </c>
      <c r="P49" s="67">
        <v>0.20200000000000001</v>
      </c>
      <c r="Q49" s="67">
        <v>0.222</v>
      </c>
      <c r="R49" s="67">
        <v>0.29699999999999999</v>
      </c>
      <c r="S49" s="67">
        <v>0.20399999999999999</v>
      </c>
      <c r="T49" s="67">
        <v>0.184</v>
      </c>
      <c r="U49" s="83">
        <v>0.33</v>
      </c>
      <c r="V49" s="64">
        <v>0.22900000000000001</v>
      </c>
    </row>
    <row r="50" spans="10:22">
      <c r="J50" s="77" t="s">
        <v>145</v>
      </c>
      <c r="K50" s="63">
        <v>4.1000000000000002E-2</v>
      </c>
      <c r="L50" s="63">
        <v>2.4E-2</v>
      </c>
      <c r="M50" s="63">
        <v>3.2000000000000001E-2</v>
      </c>
      <c r="N50" s="67">
        <v>7.0999999999999994E-2</v>
      </c>
      <c r="O50" s="67">
        <v>4.7E-2</v>
      </c>
      <c r="P50" s="67">
        <v>3.9E-2</v>
      </c>
      <c r="Q50" s="67">
        <v>0.16500000000000001</v>
      </c>
      <c r="R50" s="67">
        <v>0.126</v>
      </c>
      <c r="S50" s="67">
        <v>0.13400000000000001</v>
      </c>
      <c r="T50" s="67">
        <v>0.39900000000000002</v>
      </c>
      <c r="U50" s="67">
        <v>0.38400000000000001</v>
      </c>
      <c r="V50" s="64">
        <v>0.439</v>
      </c>
    </row>
    <row r="51" spans="10:22">
      <c r="J51" s="77" t="s">
        <v>147</v>
      </c>
      <c r="K51" s="63">
        <f>6.45*0.000001*K50-0.56*0.000001*K49</f>
        <v>1.6197000000000001E-7</v>
      </c>
      <c r="L51" s="63">
        <f t="shared" ref="L51:V51" si="0">6.45*0.000001*L50-0.56*0.000001*L49</f>
        <v>9.2080000000000001E-8</v>
      </c>
      <c r="M51" s="63">
        <f t="shared" si="0"/>
        <v>1.2967999999999998E-7</v>
      </c>
      <c r="N51" s="63">
        <f t="shared" si="0"/>
        <v>3.1850999999999996E-7</v>
      </c>
      <c r="O51" s="63">
        <f t="shared" si="0"/>
        <v>2.0291000000000001E-7</v>
      </c>
      <c r="P51" s="63">
        <f t="shared" si="0"/>
        <v>1.3843E-7</v>
      </c>
      <c r="Q51" s="63">
        <f t="shared" si="0"/>
        <v>9.3992999999999997E-7</v>
      </c>
      <c r="R51" s="63">
        <f t="shared" si="0"/>
        <v>6.4637999999999994E-7</v>
      </c>
      <c r="S51" s="63">
        <f t="shared" si="0"/>
        <v>7.5005999999999998E-7</v>
      </c>
      <c r="T51" s="63">
        <f t="shared" si="0"/>
        <v>2.4705100000000002E-6</v>
      </c>
      <c r="U51" s="63">
        <f t="shared" si="0"/>
        <v>2.2920000000000002E-6</v>
      </c>
      <c r="V51" s="63">
        <f t="shared" si="0"/>
        <v>2.7033099999999999E-6</v>
      </c>
    </row>
    <row r="52" spans="10:22">
      <c r="J52" s="78" t="s">
        <v>181</v>
      </c>
      <c r="K52" s="65">
        <f>10*K51</f>
        <v>1.6197000000000001E-6</v>
      </c>
      <c r="L52" s="65">
        <f t="shared" ref="L52:V52" si="1">10*L51</f>
        <v>9.2080000000000004E-7</v>
      </c>
      <c r="M52" s="65">
        <f t="shared" si="1"/>
        <v>1.2967999999999998E-6</v>
      </c>
      <c r="N52" s="65">
        <f t="shared" si="1"/>
        <v>3.1850999999999994E-6</v>
      </c>
      <c r="O52" s="65">
        <f t="shared" si="1"/>
        <v>2.0291000000000002E-6</v>
      </c>
      <c r="P52" s="65">
        <f t="shared" si="1"/>
        <v>1.3843E-6</v>
      </c>
      <c r="Q52" s="65">
        <f t="shared" si="1"/>
        <v>9.3992999999999999E-6</v>
      </c>
      <c r="R52" s="65">
        <f t="shared" si="1"/>
        <v>6.463799999999999E-6</v>
      </c>
      <c r="S52" s="65">
        <f t="shared" si="1"/>
        <v>7.5005999999999998E-6</v>
      </c>
      <c r="T52" s="65">
        <f t="shared" si="1"/>
        <v>2.4705100000000002E-5</v>
      </c>
      <c r="U52" s="65">
        <f t="shared" si="1"/>
        <v>2.2920000000000004E-5</v>
      </c>
      <c r="V52" s="65">
        <f t="shared" si="1"/>
        <v>2.7033099999999997E-5</v>
      </c>
    </row>
    <row r="53" spans="10:22">
      <c r="J53" s="81" t="s">
        <v>172</v>
      </c>
      <c r="K53" s="135">
        <f>AVERAGE(K52:M52)</f>
        <v>1.2791E-6</v>
      </c>
      <c r="L53" s="136"/>
      <c r="M53" s="137"/>
      <c r="N53" s="135">
        <f>AVERAGE(N52:P52)</f>
        <v>2.1994999999999999E-6</v>
      </c>
      <c r="O53" s="136"/>
      <c r="P53" s="137"/>
      <c r="Q53" s="135">
        <f>AVERAGE(Q52:S52)</f>
        <v>7.7879000000000004E-6</v>
      </c>
      <c r="R53" s="136"/>
      <c r="S53" s="137"/>
      <c r="T53" s="135">
        <f>AVERAGE(T52:V52)</f>
        <v>2.4886066666666669E-5</v>
      </c>
      <c r="U53" s="136"/>
      <c r="V53" s="137"/>
    </row>
    <row r="54" spans="10:22">
      <c r="J54" s="80" t="s">
        <v>173</v>
      </c>
      <c r="K54" s="132">
        <f>_xlfn.STDEV.P(K52:M52)</f>
        <v>2.855991013057756E-7</v>
      </c>
      <c r="L54" s="132"/>
      <c r="M54" s="132"/>
      <c r="N54" s="132">
        <f>_xlfn.STDEV.P(N52:P52)</f>
        <v>7.4498200425692585E-7</v>
      </c>
      <c r="O54" s="132"/>
      <c r="P54" s="132"/>
      <c r="Q54" s="132">
        <f>_xlfn.STDEV.P(Q52:S52)</f>
        <v>1.2155097778298622E-6</v>
      </c>
      <c r="R54" s="132"/>
      <c r="S54" s="132"/>
      <c r="T54" s="132">
        <f>_xlfn.STDEV.P(T52:V52)</f>
        <v>1.6840347588125606E-6</v>
      </c>
      <c r="U54" s="132"/>
      <c r="V54" s="132"/>
    </row>
    <row r="55" spans="10:22">
      <c r="J55" s="82" t="s">
        <v>174</v>
      </c>
      <c r="K55" s="135" t="s">
        <v>182</v>
      </c>
      <c r="L55" s="136"/>
      <c r="M55" s="137"/>
      <c r="N55" s="135" t="s">
        <v>183</v>
      </c>
      <c r="O55" s="136"/>
      <c r="P55" s="137"/>
      <c r="Q55" s="135" t="s">
        <v>184</v>
      </c>
      <c r="R55" s="136"/>
      <c r="S55" s="137"/>
      <c r="T55" s="135" t="s">
        <v>185</v>
      </c>
      <c r="U55" s="136"/>
      <c r="V55" s="137"/>
    </row>
    <row r="59" spans="10:22">
      <c r="J59" s="84" t="s">
        <v>188</v>
      </c>
      <c r="K59" s="86">
        <v>0</v>
      </c>
      <c r="L59" s="86">
        <v>50</v>
      </c>
      <c r="M59" s="86">
        <v>200</v>
      </c>
      <c r="N59" s="86">
        <v>400</v>
      </c>
    </row>
    <row r="60" spans="10:22">
      <c r="J60" s="86">
        <v>0</v>
      </c>
      <c r="K60" s="85" t="s">
        <v>186</v>
      </c>
      <c r="L60" s="90">
        <f>_xlfn.T.TEST(K52:M52,N52:P52,2,3)</f>
        <v>0.21597868034497816</v>
      </c>
      <c r="M60" s="89">
        <f>_xlfn.T.TEST(K52:M52,Q52:S52,2,3)</f>
        <v>1.332922139469218E-2</v>
      </c>
      <c r="N60" s="88">
        <f>_xlfn.T.TEST(K52:M52,T52:V52,2,3)</f>
        <v>2.0003529346621978E-3</v>
      </c>
    </row>
    <row r="61" spans="10:22">
      <c r="J61" s="86">
        <v>50</v>
      </c>
      <c r="K61" s="85"/>
      <c r="L61" s="85" t="s">
        <v>187</v>
      </c>
      <c r="M61" s="88">
        <f>_xlfn.T.TEST(N52:P52,Q52:S52,2,3)</f>
        <v>8.8261687322778639E-3</v>
      </c>
      <c r="N61" s="87">
        <f>_xlfn.T.TEST(N52:P52,T52:V52,2,3)</f>
        <v>6.7124204033735461E-4</v>
      </c>
    </row>
    <row r="62" spans="10:22">
      <c r="J62" s="86">
        <v>200</v>
      </c>
      <c r="K62" s="85"/>
      <c r="L62" s="85"/>
      <c r="M62" s="85" t="s">
        <v>187</v>
      </c>
      <c r="N62" s="87">
        <f>_xlfn.T.TEST(Q52:S52,T52:V52,2,3)</f>
        <v>5.2005145944517234E-4</v>
      </c>
    </row>
    <row r="63" spans="10:22">
      <c r="J63" s="86">
        <v>400</v>
      </c>
      <c r="K63" s="85"/>
      <c r="L63" s="85"/>
      <c r="M63" s="85"/>
      <c r="N63" s="85" t="s">
        <v>187</v>
      </c>
    </row>
    <row r="64" spans="10:22">
      <c r="J64" s="138" t="s">
        <v>189</v>
      </c>
      <c r="K64" s="138"/>
      <c r="L64" s="138"/>
      <c r="M64" s="138"/>
      <c r="N64" s="138"/>
    </row>
    <row r="65" spans="6:21" ht="30">
      <c r="F65" s="98" t="s">
        <v>243</v>
      </c>
      <c r="G65" s="99" t="s">
        <v>242</v>
      </c>
      <c r="H65" s="100"/>
      <c r="I65" s="100"/>
    </row>
    <row r="69" spans="6:21">
      <c r="I69" t="s">
        <v>190</v>
      </c>
      <c r="J69" s="133">
        <v>0</v>
      </c>
      <c r="K69" s="133"/>
      <c r="L69" s="133"/>
      <c r="M69" s="134">
        <v>50</v>
      </c>
      <c r="N69" s="134"/>
      <c r="O69" s="134"/>
      <c r="P69" s="134">
        <v>200</v>
      </c>
      <c r="Q69" s="134"/>
      <c r="R69" s="134"/>
      <c r="S69" s="134">
        <v>400</v>
      </c>
      <c r="T69" s="134"/>
      <c r="U69" s="134"/>
    </row>
    <row r="70" spans="6:21">
      <c r="I70" t="s">
        <v>191</v>
      </c>
      <c r="J70">
        <v>1.6197000000000001E-6</v>
      </c>
      <c r="K70">
        <v>9.2080000000000004E-7</v>
      </c>
      <c r="L70">
        <v>1.2967999999999998E-6</v>
      </c>
      <c r="M70">
        <v>3.1850999999999994E-6</v>
      </c>
      <c r="N70">
        <v>2.0291000000000002E-6</v>
      </c>
      <c r="O70">
        <v>1.3843E-6</v>
      </c>
      <c r="P70">
        <v>9.3992999999999999E-6</v>
      </c>
      <c r="Q70">
        <v>6.463799999999999E-6</v>
      </c>
      <c r="R70">
        <v>7.5005999999999998E-6</v>
      </c>
      <c r="S70">
        <v>2.4705100000000002E-5</v>
      </c>
      <c r="T70">
        <v>2.2920000000000004E-5</v>
      </c>
      <c r="U70">
        <v>2.7033099999999997E-5</v>
      </c>
    </row>
    <row r="71" spans="6:21">
      <c r="I71" t="s">
        <v>192</v>
      </c>
      <c r="J71" s="135">
        <f>AVERAGE(J70:L70)</f>
        <v>1.2791E-6</v>
      </c>
      <c r="K71" s="136"/>
      <c r="L71" s="137"/>
      <c r="M71" s="135">
        <f>AVERAGE(M70:O70)</f>
        <v>2.1994999999999999E-6</v>
      </c>
      <c r="N71" s="136"/>
      <c r="O71" s="137"/>
      <c r="P71" s="135">
        <f>AVERAGE(P70:R70)</f>
        <v>7.7879000000000004E-6</v>
      </c>
      <c r="Q71" s="136"/>
      <c r="R71" s="137"/>
      <c r="S71" s="135">
        <f>AVERAGE(S70:U70)</f>
        <v>2.4886066666666669E-5</v>
      </c>
      <c r="T71" s="136"/>
      <c r="U71" s="137"/>
    </row>
  </sheetData>
  <mergeCells count="25">
    <mergeCell ref="J69:L69"/>
    <mergeCell ref="M69:O69"/>
    <mergeCell ref="P69:R69"/>
    <mergeCell ref="S69:U69"/>
    <mergeCell ref="J71:L71"/>
    <mergeCell ref="M71:O71"/>
    <mergeCell ref="P71:R71"/>
    <mergeCell ref="S71:U71"/>
    <mergeCell ref="K55:M55"/>
    <mergeCell ref="N55:P55"/>
    <mergeCell ref="Q55:S55"/>
    <mergeCell ref="T55:V55"/>
    <mergeCell ref="J64:N64"/>
    <mergeCell ref="Q54:S54"/>
    <mergeCell ref="T54:V54"/>
    <mergeCell ref="K39:M39"/>
    <mergeCell ref="N39:P39"/>
    <mergeCell ref="Q39:S39"/>
    <mergeCell ref="T39:V39"/>
    <mergeCell ref="K54:M54"/>
    <mergeCell ref="N54:P54"/>
    <mergeCell ref="K53:M53"/>
    <mergeCell ref="N53:P53"/>
    <mergeCell ref="Q53:S53"/>
    <mergeCell ref="T53:V53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丙二醛!K53:V53</xm:f>
              <xm:sqref>W39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"/>
  <sheetViews>
    <sheetView topLeftCell="A52" zoomScale="60" zoomScaleNormal="60" workbookViewId="0">
      <selection activeCell="O65" sqref="O65"/>
    </sheetView>
  </sheetViews>
  <sheetFormatPr defaultRowHeight="14.25"/>
  <sheetData>
    <row r="1" spans="1:9" ht="19.5">
      <c r="A1" s="51" t="s">
        <v>195</v>
      </c>
      <c r="B1" s="56"/>
      <c r="C1" s="56"/>
      <c r="D1" s="56"/>
      <c r="E1" s="56"/>
      <c r="F1" s="56"/>
      <c r="G1" s="56"/>
      <c r="H1" s="56"/>
      <c r="I1" s="56"/>
    </row>
    <row r="2" spans="1:9" ht="20.25">
      <c r="A2" s="50" t="s">
        <v>194</v>
      </c>
      <c r="B2" s="56"/>
      <c r="C2" s="56"/>
      <c r="D2" s="56"/>
      <c r="E2" s="56"/>
      <c r="F2" s="56"/>
      <c r="G2" s="56"/>
      <c r="H2" s="56"/>
      <c r="I2" s="56"/>
    </row>
    <row r="3" spans="1:9" ht="20.25">
      <c r="A3" s="50" t="s">
        <v>196</v>
      </c>
      <c r="B3" s="56"/>
      <c r="C3" s="56"/>
      <c r="D3" s="56"/>
      <c r="E3" s="56"/>
      <c r="F3" s="56"/>
      <c r="G3" s="56"/>
      <c r="H3" s="56"/>
      <c r="I3" s="56"/>
    </row>
    <row r="4" spans="1:9" ht="20.25">
      <c r="A4" s="50" t="s">
        <v>199</v>
      </c>
      <c r="B4" s="56"/>
      <c r="C4" s="56"/>
      <c r="D4" s="56"/>
      <c r="E4" s="56"/>
      <c r="F4" s="56"/>
      <c r="G4" s="56"/>
      <c r="H4" s="56"/>
      <c r="I4" s="56"/>
    </row>
    <row r="5" spans="1:9" ht="19.5">
      <c r="A5" s="50" t="s">
        <v>159</v>
      </c>
      <c r="B5" s="56"/>
      <c r="C5" s="56"/>
      <c r="D5" s="56"/>
      <c r="E5" s="56"/>
      <c r="F5" s="56"/>
      <c r="G5" s="56"/>
      <c r="H5" s="56"/>
      <c r="I5" s="56"/>
    </row>
    <row r="6" spans="1:9" ht="19.5">
      <c r="A6" s="50" t="s">
        <v>160</v>
      </c>
      <c r="B6" s="56"/>
      <c r="C6" s="56"/>
      <c r="D6" s="56"/>
      <c r="E6" s="56"/>
      <c r="F6" s="56"/>
      <c r="G6" s="56"/>
      <c r="H6" s="56"/>
      <c r="I6" s="56"/>
    </row>
    <row r="7" spans="1:9" ht="19.5">
      <c r="A7" s="50" t="s">
        <v>161</v>
      </c>
      <c r="B7" s="56"/>
      <c r="C7" s="56"/>
      <c r="D7" s="56"/>
      <c r="E7" s="56"/>
      <c r="F7" s="56"/>
      <c r="G7" s="56"/>
      <c r="H7" s="56"/>
      <c r="I7" s="56"/>
    </row>
    <row r="9" spans="1:9" ht="14.25" customHeight="1">
      <c r="A9" s="162" t="s">
        <v>252</v>
      </c>
      <c r="B9" s="162"/>
      <c r="C9" s="162"/>
      <c r="D9" s="162"/>
      <c r="E9" s="162"/>
      <c r="F9" s="162"/>
      <c r="G9" s="162"/>
    </row>
    <row r="10" spans="1:9">
      <c r="A10" s="162"/>
      <c r="B10" s="162"/>
      <c r="C10" s="162"/>
      <c r="D10" s="162"/>
      <c r="E10" s="162"/>
      <c r="F10" s="162"/>
      <c r="G10" s="162"/>
    </row>
    <row r="11" spans="1:9">
      <c r="A11" s="162"/>
      <c r="B11" s="162"/>
      <c r="C11" s="162"/>
      <c r="D11" s="162"/>
      <c r="E11" s="162"/>
      <c r="F11" s="162"/>
      <c r="G11" s="162"/>
    </row>
    <row r="12" spans="1:9">
      <c r="A12" s="133" t="s">
        <v>253</v>
      </c>
      <c r="B12" s="133"/>
      <c r="C12" s="133"/>
      <c r="D12" s="133"/>
      <c r="E12" s="133"/>
      <c r="F12" s="133"/>
      <c r="G12" s="133"/>
    </row>
    <row r="13" spans="1:9">
      <c r="A13" s="133"/>
      <c r="B13" s="133"/>
      <c r="C13" s="133"/>
      <c r="D13" s="133"/>
      <c r="E13" s="133"/>
      <c r="F13" s="133"/>
      <c r="G13" s="133"/>
    </row>
    <row r="14" spans="1:9">
      <c r="A14" s="133"/>
      <c r="B14" s="133"/>
      <c r="C14" s="133"/>
      <c r="D14" s="133"/>
      <c r="E14" s="133"/>
      <c r="F14" s="133"/>
      <c r="G14" s="133"/>
    </row>
    <row r="15" spans="1:9">
      <c r="A15" s="105"/>
      <c r="B15" s="105"/>
      <c r="C15" s="105"/>
      <c r="D15" s="105"/>
      <c r="E15" s="105"/>
      <c r="F15" s="105"/>
      <c r="G15" s="105"/>
    </row>
    <row r="16" spans="1:9">
      <c r="A16" s="105"/>
      <c r="B16" s="105"/>
      <c r="C16" s="105"/>
      <c r="D16" s="105"/>
      <c r="E16" s="105"/>
      <c r="F16" s="105"/>
      <c r="G16" s="105"/>
    </row>
    <row r="17" spans="1:24">
      <c r="A17" s="105"/>
      <c r="B17" s="105"/>
      <c r="C17" s="105"/>
      <c r="D17" s="105"/>
      <c r="E17" s="105"/>
      <c r="F17" s="105"/>
      <c r="G17" s="105"/>
    </row>
    <row r="18" spans="1:24">
      <c r="A18" s="105"/>
      <c r="B18" s="105"/>
      <c r="C18" s="105"/>
      <c r="D18" s="105"/>
      <c r="E18" s="105"/>
      <c r="F18" s="105"/>
      <c r="G18" s="105"/>
    </row>
    <row r="19" spans="1:24">
      <c r="A19" s="105"/>
      <c r="B19" s="105"/>
      <c r="C19" s="105"/>
      <c r="D19" s="105"/>
      <c r="E19" s="105"/>
      <c r="F19" s="105"/>
      <c r="G19" s="105"/>
    </row>
    <row r="20" spans="1:24">
      <c r="A20" s="105"/>
      <c r="B20" s="105"/>
      <c r="C20" s="105"/>
      <c r="D20" s="105"/>
      <c r="E20" s="105"/>
      <c r="F20" s="105"/>
      <c r="G20" s="105"/>
    </row>
    <row r="21" spans="1:24">
      <c r="A21" s="105"/>
      <c r="B21" s="105"/>
      <c r="C21" s="105"/>
      <c r="D21" s="105"/>
      <c r="E21" s="105"/>
      <c r="F21" s="105"/>
      <c r="G21" s="105"/>
    </row>
    <row r="24" spans="1:24">
      <c r="A24" t="s">
        <v>197</v>
      </c>
    </row>
    <row r="25" spans="1:24">
      <c r="A25" t="s">
        <v>198</v>
      </c>
    </row>
    <row r="26" spans="1:24">
      <c r="A26" t="s">
        <v>200</v>
      </c>
    </row>
    <row r="28" spans="1:24">
      <c r="A28" t="s">
        <v>193</v>
      </c>
      <c r="B28" s="133">
        <v>0</v>
      </c>
      <c r="C28" s="133"/>
      <c r="D28" s="133"/>
      <c r="E28" s="133">
        <v>50</v>
      </c>
      <c r="F28" s="133"/>
      <c r="G28" s="133"/>
      <c r="H28" s="133">
        <v>200</v>
      </c>
      <c r="I28" s="133"/>
      <c r="J28" s="133"/>
      <c r="K28" s="133">
        <v>400</v>
      </c>
      <c r="L28" s="133"/>
      <c r="M28" s="133"/>
      <c r="N28" s="141" t="s">
        <v>247</v>
      </c>
      <c r="O28" s="142"/>
      <c r="P28" s="142"/>
      <c r="Q28" s="142"/>
      <c r="R28" s="142"/>
      <c r="S28" s="142"/>
      <c r="T28" s="142"/>
      <c r="U28" s="142"/>
      <c r="V28" s="142"/>
      <c r="W28" s="142"/>
      <c r="X28" s="142"/>
    </row>
    <row r="29" spans="1:24">
      <c r="A29" s="79" t="s">
        <v>77</v>
      </c>
      <c r="B29" s="79" t="s">
        <v>167</v>
      </c>
      <c r="C29" s="91" t="s">
        <v>168</v>
      </c>
      <c r="D29" s="92" t="s">
        <v>169</v>
      </c>
      <c r="E29" s="79" t="s">
        <v>167</v>
      </c>
      <c r="F29" s="91" t="s">
        <v>168</v>
      </c>
      <c r="G29" s="92" t="s">
        <v>169</v>
      </c>
      <c r="H29" s="79" t="s">
        <v>167</v>
      </c>
      <c r="I29" s="91" t="s">
        <v>168</v>
      </c>
      <c r="J29" s="92" t="s">
        <v>169</v>
      </c>
      <c r="K29" s="79" t="s">
        <v>167</v>
      </c>
      <c r="L29" s="91" t="s">
        <v>168</v>
      </c>
      <c r="M29" s="92" t="s">
        <v>169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</row>
    <row r="30" spans="1:24">
      <c r="A30" s="68" t="s">
        <v>163</v>
      </c>
      <c r="B30" s="68">
        <v>0.41499999999999998</v>
      </c>
      <c r="C30" s="93">
        <v>0.107</v>
      </c>
      <c r="D30" s="94">
        <v>0.55100000000000005</v>
      </c>
      <c r="E30" s="68">
        <v>0.111</v>
      </c>
      <c r="F30" s="93">
        <v>0.437</v>
      </c>
      <c r="G30" s="94">
        <v>0.59699999999999998</v>
      </c>
      <c r="H30" s="68">
        <v>0.27200000000000002</v>
      </c>
      <c r="I30" s="93">
        <v>0.42699999999999999</v>
      </c>
      <c r="J30" s="94">
        <v>0.33300000000000002</v>
      </c>
      <c r="K30" s="68">
        <v>0.42799999999999999</v>
      </c>
      <c r="L30" s="93">
        <v>0.40100000000000002</v>
      </c>
      <c r="M30" s="94">
        <v>0.45200000000000001</v>
      </c>
      <c r="N30" s="97"/>
      <c r="O30" s="143">
        <v>0</v>
      </c>
      <c r="P30" s="143"/>
      <c r="Q30" s="143">
        <v>50</v>
      </c>
      <c r="R30" s="143"/>
      <c r="S30" s="143">
        <v>200</v>
      </c>
      <c r="T30" s="143"/>
      <c r="U30" s="143">
        <v>400</v>
      </c>
      <c r="V30" s="143"/>
      <c r="W30" s="101"/>
      <c r="X30" s="48"/>
    </row>
    <row r="31" spans="1:24">
      <c r="A31" s="68" t="s">
        <v>164</v>
      </c>
      <c r="B31" s="68">
        <v>0.159</v>
      </c>
      <c r="C31" s="93">
        <v>4.7E-2</v>
      </c>
      <c r="D31" s="94">
        <v>0.223</v>
      </c>
      <c r="E31" s="68">
        <v>4.2000000000000003E-2</v>
      </c>
      <c r="F31" s="93">
        <v>0.16700000000000001</v>
      </c>
      <c r="G31" s="94">
        <v>0.23499999999999999</v>
      </c>
      <c r="H31" s="68">
        <v>0.11799999999999999</v>
      </c>
      <c r="I31" s="93">
        <v>0.192</v>
      </c>
      <c r="J31" s="94">
        <v>0.154</v>
      </c>
      <c r="K31" s="68">
        <v>0.187</v>
      </c>
      <c r="L31" s="93">
        <v>0.18099999999999999</v>
      </c>
      <c r="M31" s="94">
        <v>0.20300000000000001</v>
      </c>
      <c r="N31" s="86" t="s">
        <v>244</v>
      </c>
      <c r="O31" s="139">
        <v>4.1576966666666664</v>
      </c>
      <c r="P31" s="139"/>
      <c r="Q31" s="139">
        <v>4.4490466666666668</v>
      </c>
      <c r="R31" s="139"/>
      <c r="S31" s="139">
        <v>3.9527466666666662</v>
      </c>
      <c r="T31" s="139"/>
      <c r="U31" s="139">
        <v>4.9109033333333336</v>
      </c>
      <c r="V31" s="139"/>
      <c r="W31" s="102"/>
      <c r="X31" s="48"/>
    </row>
    <row r="32" spans="1:24">
      <c r="A32" s="68" t="s">
        <v>165</v>
      </c>
      <c r="B32" s="68">
        <f>12.7*B30-2.69*B31</f>
        <v>4.842789999999999</v>
      </c>
      <c r="C32" s="96">
        <f t="shared" ref="C32:M32" si="0">12.7*C30-2.69*C31</f>
        <v>1.23247</v>
      </c>
      <c r="D32" s="68">
        <f t="shared" si="0"/>
        <v>6.3978299999999999</v>
      </c>
      <c r="E32" s="96">
        <f t="shared" si="0"/>
        <v>1.2967199999999999</v>
      </c>
      <c r="F32" s="68">
        <f t="shared" si="0"/>
        <v>5.10067</v>
      </c>
      <c r="G32" s="68">
        <f t="shared" si="0"/>
        <v>6.949749999999999</v>
      </c>
      <c r="H32" s="68">
        <f t="shared" si="0"/>
        <v>3.1369800000000003</v>
      </c>
      <c r="I32" s="68">
        <f t="shared" si="0"/>
        <v>4.9064199999999989</v>
      </c>
      <c r="J32" s="68">
        <f t="shared" si="0"/>
        <v>3.8148399999999998</v>
      </c>
      <c r="K32" s="68">
        <f t="shared" si="0"/>
        <v>4.9325700000000001</v>
      </c>
      <c r="L32" s="68">
        <f t="shared" si="0"/>
        <v>4.60581</v>
      </c>
      <c r="M32" s="68">
        <f t="shared" si="0"/>
        <v>5.1943299999999999</v>
      </c>
      <c r="N32" s="86" t="s">
        <v>245</v>
      </c>
      <c r="O32" s="139">
        <v>1.6008199999999999</v>
      </c>
      <c r="P32" s="139"/>
      <c r="Q32" s="139">
        <v>1.6029999999999998</v>
      </c>
      <c r="R32" s="139"/>
      <c r="S32" s="139">
        <v>1.931946666666666</v>
      </c>
      <c r="T32" s="139"/>
      <c r="U32" s="139">
        <v>2.3602733333333332</v>
      </c>
      <c r="V32" s="139"/>
      <c r="W32" s="102"/>
      <c r="X32" s="48"/>
    </row>
    <row r="33" spans="1:24">
      <c r="A33" s="68" t="s">
        <v>144</v>
      </c>
      <c r="B33" s="68">
        <f>22.9*B31-4.68*B30</f>
        <v>1.6989000000000001</v>
      </c>
      <c r="C33" s="68">
        <f t="shared" ref="C33:M33" si="1">22.9*C31-4.68*C30</f>
        <v>0.57554000000000005</v>
      </c>
      <c r="D33" s="68">
        <f t="shared" si="1"/>
        <v>2.5280200000000002</v>
      </c>
      <c r="E33" s="68">
        <f t="shared" si="1"/>
        <v>0.44232000000000005</v>
      </c>
      <c r="F33" s="68">
        <f t="shared" si="1"/>
        <v>1.7791399999999999</v>
      </c>
      <c r="G33" s="68">
        <f t="shared" si="1"/>
        <v>2.5875399999999993</v>
      </c>
      <c r="H33" s="68">
        <f t="shared" si="1"/>
        <v>1.4292399999999994</v>
      </c>
      <c r="I33" s="68">
        <f t="shared" si="1"/>
        <v>2.3984399999999999</v>
      </c>
      <c r="J33" s="68">
        <f t="shared" si="1"/>
        <v>1.9681599999999997</v>
      </c>
      <c r="K33" s="68">
        <f t="shared" si="1"/>
        <v>2.2792599999999994</v>
      </c>
      <c r="L33" s="68">
        <f t="shared" si="1"/>
        <v>2.2682199999999999</v>
      </c>
      <c r="M33" s="68">
        <f t="shared" si="1"/>
        <v>2.5333399999999999</v>
      </c>
      <c r="N33" s="86" t="s">
        <v>246</v>
      </c>
      <c r="O33" s="139">
        <v>5.7585166666666661</v>
      </c>
      <c r="P33" s="139"/>
      <c r="Q33" s="139">
        <v>6.0520466666666666</v>
      </c>
      <c r="R33" s="139"/>
      <c r="S33" s="139">
        <v>5.8846933333333338</v>
      </c>
      <c r="T33" s="139"/>
      <c r="U33" s="139">
        <v>7.2711766666666664</v>
      </c>
      <c r="V33" s="139"/>
      <c r="W33" s="102"/>
      <c r="X33" s="48"/>
    </row>
    <row r="34" spans="1:24">
      <c r="A34" s="68" t="s">
        <v>166</v>
      </c>
      <c r="B34" s="68">
        <f>B32+B33</f>
        <v>6.5416899999999991</v>
      </c>
      <c r="C34" s="68">
        <f t="shared" ref="C34:M34" si="2">C32+C33</f>
        <v>1.8080099999999999</v>
      </c>
      <c r="D34" s="68">
        <f t="shared" si="2"/>
        <v>8.9258500000000005</v>
      </c>
      <c r="E34" s="68">
        <f t="shared" si="2"/>
        <v>1.7390399999999999</v>
      </c>
      <c r="F34" s="68">
        <f t="shared" si="2"/>
        <v>6.87981</v>
      </c>
      <c r="G34" s="68">
        <f t="shared" si="2"/>
        <v>9.5372899999999987</v>
      </c>
      <c r="H34" s="68">
        <f t="shared" si="2"/>
        <v>4.5662199999999995</v>
      </c>
      <c r="I34" s="68">
        <f t="shared" si="2"/>
        <v>7.3048599999999988</v>
      </c>
      <c r="J34" s="68">
        <f t="shared" si="2"/>
        <v>5.7829999999999995</v>
      </c>
      <c r="K34" s="68">
        <f t="shared" si="2"/>
        <v>7.2118299999999991</v>
      </c>
      <c r="L34" s="68">
        <f t="shared" si="2"/>
        <v>6.8740299999999994</v>
      </c>
      <c r="M34" s="68">
        <f t="shared" si="2"/>
        <v>7.7276699999999998</v>
      </c>
      <c r="U34" s="140" t="s">
        <v>248</v>
      </c>
      <c r="V34" s="140"/>
      <c r="W34" s="140"/>
      <c r="X34" s="140"/>
    </row>
    <row r="35" spans="1:24">
      <c r="A35" s="68" t="s">
        <v>201</v>
      </c>
      <c r="B35" s="146">
        <f>_xlfn.STDEV.P(B32:D32)</f>
        <v>2.1636775235592647</v>
      </c>
      <c r="C35" s="147"/>
      <c r="D35" s="148"/>
      <c r="E35" s="146">
        <f>_xlfn.STDEV.P(E32:G32)</f>
        <v>2.3533871719478898</v>
      </c>
      <c r="F35" s="147"/>
      <c r="G35" s="148"/>
      <c r="H35" s="146">
        <f>_xlfn.STDEV.P(H32:J32)</f>
        <v>0.72892302516947827</v>
      </c>
      <c r="I35" s="147"/>
      <c r="J35" s="148"/>
      <c r="K35" s="146">
        <f>_xlfn.STDEV.P(K32:M32)</f>
        <v>0.24075025916681558</v>
      </c>
      <c r="L35" s="147"/>
      <c r="M35" s="148"/>
      <c r="U35" s="140"/>
      <c r="V35" s="140"/>
      <c r="W35" s="140"/>
      <c r="X35" s="140"/>
    </row>
    <row r="36" spans="1:24">
      <c r="A36" s="68" t="s">
        <v>202</v>
      </c>
      <c r="B36" s="146">
        <f>_xlfn.STDEV.P(B33:D33)</f>
        <v>0.80010803537189068</v>
      </c>
      <c r="C36" s="147"/>
      <c r="D36" s="148"/>
      <c r="E36" s="146">
        <f>_xlfn.STDEV.P(E33:G33)</f>
        <v>0.88459451607313622</v>
      </c>
      <c r="F36" s="147"/>
      <c r="G36" s="148"/>
      <c r="H36" s="146">
        <f>_xlfn.STDEV.P(H33:J33)</f>
        <v>0.39650196647964203</v>
      </c>
      <c r="I36" s="147"/>
      <c r="J36" s="148"/>
      <c r="K36" s="146">
        <f>_xlfn.STDEV.P(K33:M33)</f>
        <v>0.12245958172211592</v>
      </c>
      <c r="L36" s="147"/>
      <c r="M36" s="148"/>
      <c r="U36" s="140"/>
      <c r="V36" s="140"/>
      <c r="W36" s="140"/>
      <c r="X36" s="140"/>
    </row>
    <row r="37" spans="1:24">
      <c r="A37" s="95" t="s">
        <v>203</v>
      </c>
      <c r="B37" s="146">
        <f>_xlfn.STDEV.P(B34:D34)</f>
        <v>2.9581449050526403</v>
      </c>
      <c r="C37" s="147"/>
      <c r="D37" s="148"/>
      <c r="E37" s="146">
        <f>_xlfn.STDEV.P(E34:G34)</f>
        <v>3.2369810902169656</v>
      </c>
      <c r="F37" s="147"/>
      <c r="G37" s="148"/>
      <c r="H37" s="146">
        <f>_xlfn.STDEV.P(H34:J34)</f>
        <v>1.1203551261194891</v>
      </c>
      <c r="I37" s="147"/>
      <c r="J37" s="148"/>
      <c r="K37" s="146">
        <f>_xlfn.STDEV.P(K34:M34)</f>
        <v>0.35101456050837693</v>
      </c>
      <c r="L37" s="147"/>
      <c r="M37" s="148"/>
      <c r="U37" s="140"/>
      <c r="V37" s="140"/>
      <c r="W37" s="140"/>
      <c r="X37" s="140"/>
    </row>
    <row r="38" spans="1:24">
      <c r="A38" s="93" t="s">
        <v>214</v>
      </c>
      <c r="B38" s="149">
        <f>B35/SQRT(3)</f>
        <v>1.2491998006664844</v>
      </c>
      <c r="C38" s="150"/>
      <c r="D38" s="151"/>
      <c r="E38" s="149">
        <f>E35/SQRT(3)</f>
        <v>1.3587287172315263</v>
      </c>
      <c r="F38" s="150"/>
      <c r="G38" s="151"/>
      <c r="H38" s="149">
        <f>H35/SQRT(3)</f>
        <v>0.42084390480011463</v>
      </c>
      <c r="I38" s="150"/>
      <c r="J38" s="151"/>
      <c r="K38" s="149">
        <f>K35/SQRT(3)</f>
        <v>0.13899722693743316</v>
      </c>
      <c r="L38" s="150"/>
      <c r="M38" s="151"/>
      <c r="U38" s="140"/>
      <c r="V38" s="140"/>
      <c r="W38" s="140"/>
      <c r="X38" s="140"/>
    </row>
    <row r="39" spans="1:24">
      <c r="A39" s="93" t="s">
        <v>215</v>
      </c>
      <c r="B39" s="149">
        <f>B36/SQRT(3)</f>
        <v>0.4619425896027437</v>
      </c>
      <c r="C39" s="150"/>
      <c r="D39" s="151"/>
      <c r="E39" s="149">
        <f>E36/SQRT(3)</f>
        <v>0.51072088197849197</v>
      </c>
      <c r="F39" s="150"/>
      <c r="G39" s="151"/>
      <c r="H39" s="149">
        <f>H36/SQRT(3)</f>
        <v>0.22892051708123731</v>
      </c>
      <c r="I39" s="150"/>
      <c r="J39" s="151"/>
      <c r="K39" s="149">
        <f>K36/SQRT(3)</f>
        <v>7.0702072472112604E-2</v>
      </c>
      <c r="L39" s="150"/>
      <c r="M39" s="151"/>
      <c r="U39" s="140"/>
      <c r="V39" s="140"/>
      <c r="W39" s="140"/>
      <c r="X39" s="140"/>
    </row>
    <row r="40" spans="1:24">
      <c r="A40" s="93" t="s">
        <v>216</v>
      </c>
      <c r="B40" s="149">
        <f>B37/SQRT(3)</f>
        <v>1.707885757234062</v>
      </c>
      <c r="C40" s="150"/>
      <c r="D40" s="151"/>
      <c r="E40" s="149">
        <f>E37/SQRT(3)</f>
        <v>1.8688719037984936</v>
      </c>
      <c r="F40" s="150"/>
      <c r="G40" s="151"/>
      <c r="H40" s="149">
        <f>H37/SQRT(3)</f>
        <v>0.64683733365306417</v>
      </c>
      <c r="I40" s="150"/>
      <c r="J40" s="151"/>
      <c r="K40" s="149">
        <f>K37/SQRT(3)</f>
        <v>0.2026583509989896</v>
      </c>
      <c r="L40" s="150"/>
      <c r="M40" s="151"/>
      <c r="U40" s="140" t="s">
        <v>251</v>
      </c>
      <c r="V40" s="140"/>
      <c r="W40" s="140"/>
      <c r="X40" s="140"/>
    </row>
    <row r="41" spans="1:24">
      <c r="A41" s="68" t="s">
        <v>204</v>
      </c>
      <c r="B41" s="146">
        <f>AVERAGE(B32:D32)</f>
        <v>4.1576966666666664</v>
      </c>
      <c r="C41" s="147"/>
      <c r="D41" s="148"/>
      <c r="E41" s="146">
        <f>AVERAGE(E32:G32)</f>
        <v>4.4490466666666668</v>
      </c>
      <c r="F41" s="147"/>
      <c r="G41" s="148"/>
      <c r="H41" s="146">
        <f>AVERAGE(H32:J32)</f>
        <v>3.9527466666666662</v>
      </c>
      <c r="I41" s="147"/>
      <c r="J41" s="148"/>
      <c r="K41" s="146">
        <f>AVERAGE(K32:M32)</f>
        <v>4.9109033333333336</v>
      </c>
      <c r="L41" s="147"/>
      <c r="M41" s="148"/>
      <c r="U41" s="140" t="s">
        <v>250</v>
      </c>
      <c r="V41" s="140"/>
      <c r="W41" s="140"/>
      <c r="X41" s="140"/>
    </row>
    <row r="42" spans="1:24">
      <c r="A42" s="95" t="s">
        <v>205</v>
      </c>
      <c r="B42" s="146">
        <f>AVERAGE(B33:D33)</f>
        <v>1.6008199999999999</v>
      </c>
      <c r="C42" s="147"/>
      <c r="D42" s="148"/>
      <c r="E42" s="146">
        <f>AVERAGE(E33:G33)</f>
        <v>1.6029999999999998</v>
      </c>
      <c r="F42" s="147"/>
      <c r="G42" s="148"/>
      <c r="H42" s="146">
        <f>AVERAGE(H33:J33)</f>
        <v>1.931946666666666</v>
      </c>
      <c r="I42" s="147"/>
      <c r="J42" s="148"/>
      <c r="K42" s="146">
        <f>AVERAGE(K33:M33)</f>
        <v>2.3602733333333332</v>
      </c>
      <c r="L42" s="147"/>
      <c r="M42" s="148"/>
      <c r="U42" s="103"/>
      <c r="V42" s="103"/>
      <c r="W42" s="103"/>
      <c r="X42" s="103"/>
    </row>
    <row r="43" spans="1:24">
      <c r="A43" s="68" t="s">
        <v>206</v>
      </c>
      <c r="B43" s="146">
        <f>AVERAGE(B34:D34)</f>
        <v>5.7585166666666661</v>
      </c>
      <c r="C43" s="147"/>
      <c r="D43" s="148"/>
      <c r="E43" s="146">
        <f>AVERAGE(E34:G34)</f>
        <v>6.0520466666666666</v>
      </c>
      <c r="F43" s="147"/>
      <c r="G43" s="148"/>
      <c r="H43" s="146">
        <f>AVERAGE(H34:J34)</f>
        <v>5.8846933333333338</v>
      </c>
      <c r="I43" s="147"/>
      <c r="J43" s="148"/>
      <c r="K43" s="146">
        <f>AVERAGE(K34:M34)</f>
        <v>7.2711766666666664</v>
      </c>
      <c r="L43" s="147"/>
      <c r="M43" s="148"/>
      <c r="U43" s="103"/>
      <c r="V43" s="103"/>
      <c r="W43" s="103"/>
      <c r="X43" s="103"/>
    </row>
    <row r="44" spans="1:24">
      <c r="A44" s="68" t="s">
        <v>207</v>
      </c>
      <c r="B44" s="152" t="s">
        <v>210</v>
      </c>
      <c r="C44" s="153"/>
      <c r="D44" s="154"/>
      <c r="E44" s="152" t="s">
        <v>211</v>
      </c>
      <c r="F44" s="153"/>
      <c r="G44" s="154"/>
      <c r="H44" s="152" t="s">
        <v>212</v>
      </c>
      <c r="I44" s="153"/>
      <c r="J44" s="154"/>
      <c r="K44" s="152" t="s">
        <v>213</v>
      </c>
      <c r="L44" s="153"/>
      <c r="M44" s="154"/>
      <c r="U44" s="103"/>
      <c r="V44" s="103"/>
      <c r="W44" s="103"/>
      <c r="X44" s="103"/>
    </row>
    <row r="45" spans="1:24">
      <c r="A45" s="95" t="s">
        <v>208</v>
      </c>
      <c r="B45" s="155" t="s">
        <v>217</v>
      </c>
      <c r="C45" s="156"/>
      <c r="D45" s="157"/>
      <c r="E45" s="155" t="s">
        <v>218</v>
      </c>
      <c r="F45" s="156"/>
      <c r="G45" s="157"/>
      <c r="H45" s="155" t="s">
        <v>219</v>
      </c>
      <c r="I45" s="156"/>
      <c r="J45" s="157"/>
      <c r="K45" s="155" t="s">
        <v>220</v>
      </c>
      <c r="L45" s="156"/>
      <c r="M45" s="157"/>
      <c r="U45" s="103"/>
      <c r="V45" s="103"/>
      <c r="W45" s="103"/>
      <c r="X45" s="103"/>
    </row>
    <row r="46" spans="1:24">
      <c r="A46" s="68" t="s">
        <v>209</v>
      </c>
      <c r="B46" s="155" t="s">
        <v>221</v>
      </c>
      <c r="C46" s="156"/>
      <c r="D46" s="157"/>
      <c r="E46" s="155" t="s">
        <v>222</v>
      </c>
      <c r="F46" s="156"/>
      <c r="G46" s="157"/>
      <c r="H46" s="155" t="s">
        <v>223</v>
      </c>
      <c r="I46" s="156"/>
      <c r="J46" s="157"/>
      <c r="K46" s="155" t="s">
        <v>224</v>
      </c>
      <c r="L46" s="156"/>
      <c r="M46" s="157"/>
      <c r="U46" s="104"/>
      <c r="V46" s="104"/>
      <c r="W46" s="104"/>
      <c r="X46" s="104"/>
    </row>
    <row r="47" spans="1:24">
      <c r="A47" s="158" t="s">
        <v>249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48"/>
      <c r="O47" s="48"/>
      <c r="P47" s="48"/>
      <c r="Q47" s="161" t="s">
        <v>254</v>
      </c>
      <c r="R47" s="133"/>
      <c r="S47" s="133"/>
      <c r="T47" s="133"/>
      <c r="U47" s="133"/>
      <c r="V47" s="133"/>
      <c r="W47" s="133"/>
      <c r="X47" s="133"/>
    </row>
    <row r="48" spans="1:24">
      <c r="A48" s="160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48"/>
      <c r="O48" s="48"/>
      <c r="P48" s="48"/>
      <c r="Q48" s="133"/>
      <c r="R48" s="133"/>
      <c r="S48" s="133"/>
      <c r="T48" s="133"/>
      <c r="U48" s="133"/>
      <c r="V48" s="133"/>
      <c r="W48" s="133"/>
      <c r="X48" s="133"/>
    </row>
    <row r="49" spans="1:24">
      <c r="A49" t="s">
        <v>193</v>
      </c>
      <c r="B49" s="133">
        <v>0</v>
      </c>
      <c r="C49" s="133"/>
      <c r="D49" s="133"/>
      <c r="E49" s="133">
        <v>50</v>
      </c>
      <c r="F49" s="133"/>
      <c r="G49" s="133"/>
      <c r="H49" s="48"/>
      <c r="I49" s="48"/>
      <c r="J49" s="48"/>
      <c r="K49" s="48"/>
      <c r="L49" s="48"/>
      <c r="M49" s="48"/>
      <c r="N49" s="48"/>
      <c r="O49" s="48"/>
      <c r="P49" s="48"/>
      <c r="Q49" s="133"/>
      <c r="R49" s="133"/>
      <c r="S49" s="133"/>
      <c r="T49" s="133"/>
      <c r="U49" s="133"/>
      <c r="V49" s="133"/>
      <c r="W49" s="133"/>
      <c r="X49" s="133"/>
    </row>
    <row r="50" spans="1:24">
      <c r="A50" s="79" t="s">
        <v>77</v>
      </c>
      <c r="B50" s="79" t="s">
        <v>167</v>
      </c>
      <c r="C50" s="91" t="s">
        <v>168</v>
      </c>
      <c r="D50" s="92" t="s">
        <v>169</v>
      </c>
      <c r="E50" s="79" t="s">
        <v>167</v>
      </c>
      <c r="F50" s="91" t="s">
        <v>168</v>
      </c>
      <c r="G50" s="92" t="s">
        <v>169</v>
      </c>
      <c r="H50" s="48"/>
      <c r="I50" s="97"/>
      <c r="J50" s="97">
        <v>0</v>
      </c>
      <c r="K50" s="97">
        <v>50</v>
      </c>
      <c r="L50" s="97">
        <v>200</v>
      </c>
      <c r="M50" s="97">
        <v>400</v>
      </c>
      <c r="N50" s="48"/>
      <c r="O50" s="48"/>
      <c r="P50" s="48"/>
      <c r="Q50" s="133"/>
      <c r="R50" s="133"/>
      <c r="S50" s="133"/>
      <c r="T50" s="133"/>
      <c r="U50" s="133"/>
      <c r="V50" s="133"/>
      <c r="W50" s="133"/>
      <c r="X50" s="133"/>
    </row>
    <row r="51" spans="1:24">
      <c r="A51" s="68" t="s">
        <v>163</v>
      </c>
      <c r="B51" s="68">
        <v>0.41499999999999998</v>
      </c>
      <c r="C51" s="93">
        <v>0.107</v>
      </c>
      <c r="D51" s="94">
        <v>0.55100000000000005</v>
      </c>
      <c r="E51" s="68">
        <v>0.111</v>
      </c>
      <c r="F51" s="93">
        <v>0.437</v>
      </c>
      <c r="G51" s="94">
        <v>0.59699999999999998</v>
      </c>
      <c r="H51" s="48"/>
      <c r="I51" s="68" t="s">
        <v>204</v>
      </c>
      <c r="J51">
        <v>5.6203099999999999</v>
      </c>
      <c r="K51">
        <v>6.0252099999999995</v>
      </c>
      <c r="L51">
        <v>3.9527466666666662</v>
      </c>
      <c r="M51">
        <v>4.9109033333333336</v>
      </c>
      <c r="N51" s="48"/>
      <c r="O51" s="48"/>
      <c r="P51" s="48"/>
      <c r="Q51" s="133"/>
      <c r="R51" s="133"/>
      <c r="S51" s="133"/>
      <c r="T51" s="133"/>
      <c r="U51" s="133"/>
      <c r="V51" s="133"/>
      <c r="W51" s="133"/>
      <c r="X51" s="133"/>
    </row>
    <row r="52" spans="1:24">
      <c r="A52" s="68" t="s">
        <v>164</v>
      </c>
      <c r="B52" s="68">
        <v>0.159</v>
      </c>
      <c r="C52" s="93">
        <v>4.7E-2</v>
      </c>
      <c r="D52" s="94">
        <v>0.223</v>
      </c>
      <c r="E52" s="68">
        <v>4.2000000000000003E-2</v>
      </c>
      <c r="F52" s="93">
        <v>0.16700000000000001</v>
      </c>
      <c r="G52" s="94">
        <v>0.23499999999999999</v>
      </c>
      <c r="H52" s="48"/>
      <c r="I52" s="95" t="s">
        <v>205</v>
      </c>
      <c r="J52">
        <v>2.1134599999999999</v>
      </c>
      <c r="K52">
        <v>2.1833399999999994</v>
      </c>
      <c r="L52">
        <v>1.931946666666666</v>
      </c>
      <c r="M52">
        <v>2.3602733333333332</v>
      </c>
      <c r="N52" s="48"/>
      <c r="O52" s="48"/>
      <c r="P52" s="48"/>
      <c r="Q52" s="133"/>
      <c r="R52" s="133"/>
      <c r="S52" s="133"/>
      <c r="T52" s="133"/>
      <c r="U52" s="133"/>
      <c r="V52" s="133"/>
      <c r="W52" s="133"/>
      <c r="X52" s="133"/>
    </row>
    <row r="53" spans="1:24">
      <c r="A53" s="68" t="s">
        <v>165</v>
      </c>
      <c r="B53" s="68">
        <f t="shared" ref="B53:G53" si="3">12.7*B51-2.69*B52</f>
        <v>4.842789999999999</v>
      </c>
      <c r="C53" s="96">
        <f t="shared" si="3"/>
        <v>1.23247</v>
      </c>
      <c r="D53" s="68">
        <f t="shared" si="3"/>
        <v>6.3978299999999999</v>
      </c>
      <c r="E53" s="96">
        <f t="shared" si="3"/>
        <v>1.2967199999999999</v>
      </c>
      <c r="F53" s="68">
        <f t="shared" si="3"/>
        <v>5.10067</v>
      </c>
      <c r="G53" s="68">
        <f t="shared" si="3"/>
        <v>6.949749999999999</v>
      </c>
      <c r="H53" s="48"/>
      <c r="I53" s="68" t="s">
        <v>206</v>
      </c>
      <c r="J53">
        <v>7.7337699999999998</v>
      </c>
      <c r="K53">
        <v>8.2085499999999989</v>
      </c>
      <c r="L53">
        <v>5.8846933333333338</v>
      </c>
      <c r="M53">
        <v>7.2711766666666664</v>
      </c>
      <c r="N53" s="48"/>
      <c r="O53" s="48"/>
      <c r="P53" s="48"/>
      <c r="Q53" s="133"/>
      <c r="R53" s="133"/>
      <c r="S53" s="133"/>
      <c r="T53" s="133"/>
      <c r="U53" s="133"/>
      <c r="V53" s="133"/>
      <c r="W53" s="133"/>
      <c r="X53" s="133"/>
    </row>
    <row r="54" spans="1:24">
      <c r="A54" s="68" t="s">
        <v>144</v>
      </c>
      <c r="B54" s="68">
        <f t="shared" ref="B54:G54" si="4">22.9*B52-4.68*B51</f>
        <v>1.6989000000000001</v>
      </c>
      <c r="C54" s="68">
        <f t="shared" si="4"/>
        <v>0.57554000000000005</v>
      </c>
      <c r="D54" s="68">
        <f t="shared" si="4"/>
        <v>2.5280200000000002</v>
      </c>
      <c r="E54" s="68">
        <f t="shared" si="4"/>
        <v>0.44232000000000005</v>
      </c>
      <c r="F54" s="68">
        <f t="shared" si="4"/>
        <v>1.7791399999999999</v>
      </c>
      <c r="G54" s="68">
        <f t="shared" si="4"/>
        <v>2.5875399999999993</v>
      </c>
      <c r="H54" s="48"/>
      <c r="N54" s="48"/>
      <c r="O54" s="48"/>
      <c r="P54" s="48"/>
      <c r="Q54" s="133"/>
      <c r="R54" s="133"/>
      <c r="S54" s="133"/>
      <c r="T54" s="133"/>
      <c r="U54" s="133"/>
      <c r="V54" s="133"/>
      <c r="W54" s="133"/>
      <c r="X54" s="133"/>
    </row>
    <row r="55" spans="1:24">
      <c r="A55" s="68" t="s">
        <v>166</v>
      </c>
      <c r="B55" s="68">
        <f t="shared" ref="B55:G55" si="5">B53+B54</f>
        <v>6.5416899999999991</v>
      </c>
      <c r="C55" s="68">
        <f t="shared" si="5"/>
        <v>1.8080099999999999</v>
      </c>
      <c r="D55" s="68">
        <f t="shared" si="5"/>
        <v>8.9258500000000005</v>
      </c>
      <c r="E55" s="68">
        <f t="shared" si="5"/>
        <v>1.7390399999999999</v>
      </c>
      <c r="F55" s="68">
        <f t="shared" si="5"/>
        <v>6.87981</v>
      </c>
      <c r="G55" s="68">
        <f t="shared" si="5"/>
        <v>9.5372899999999987</v>
      </c>
      <c r="H55" s="48"/>
      <c r="N55" s="48"/>
      <c r="O55" s="48">
        <f>1.93/2.36</f>
        <v>0.81779661016949157</v>
      </c>
      <c r="P55" s="48"/>
      <c r="Q55" s="133"/>
      <c r="R55" s="133"/>
      <c r="S55" s="133"/>
      <c r="T55" s="133"/>
      <c r="U55" s="133"/>
      <c r="V55" s="133"/>
      <c r="W55" s="133"/>
      <c r="X55" s="133"/>
    </row>
    <row r="56" spans="1:24">
      <c r="A56" s="68" t="s">
        <v>201</v>
      </c>
      <c r="B56" s="146">
        <f>_xlfn.STDEV.P(B53,D53)</f>
        <v>0.77751999999999843</v>
      </c>
      <c r="C56" s="147"/>
      <c r="D56" s="148"/>
      <c r="E56" s="146">
        <f>_xlfn.STDEV.P(F53,G53)</f>
        <v>0.92454000000000125</v>
      </c>
      <c r="F56" s="147"/>
      <c r="G56" s="148"/>
      <c r="H56" s="48"/>
      <c r="N56" s="48"/>
      <c r="O56" s="48">
        <f>7.27*O55</f>
        <v>5.9453813559322031</v>
      </c>
      <c r="P56" s="48"/>
      <c r="Q56" s="133"/>
      <c r="R56" s="133"/>
      <c r="S56" s="133"/>
      <c r="T56" s="133"/>
      <c r="U56" s="133"/>
      <c r="V56" s="133"/>
      <c r="W56" s="133"/>
      <c r="X56" s="133"/>
    </row>
    <row r="57" spans="1:24">
      <c r="A57" s="68" t="s">
        <v>202</v>
      </c>
      <c r="B57" s="146">
        <f>_xlfn.STDEV.P(B54,D54)</f>
        <v>0.41456000000000109</v>
      </c>
      <c r="C57" s="147"/>
      <c r="D57" s="148"/>
      <c r="E57" s="146">
        <f>_xlfn.STDEV.P(F54,G54)</f>
        <v>0.40420000000000134</v>
      </c>
      <c r="F57" s="147"/>
      <c r="G57" s="148"/>
      <c r="H57" s="48"/>
      <c r="N57" s="48"/>
      <c r="O57" s="48"/>
      <c r="P57" s="48"/>
      <c r="Q57" s="133"/>
      <c r="R57" s="133"/>
      <c r="S57" s="133"/>
      <c r="T57" s="133"/>
      <c r="U57" s="133"/>
      <c r="V57" s="133"/>
      <c r="W57" s="133"/>
      <c r="X57" s="133"/>
    </row>
    <row r="58" spans="1:24">
      <c r="A58" s="95" t="s">
        <v>203</v>
      </c>
      <c r="B58" s="146">
        <f>_xlfn.STDEV.P(B55,D55)</f>
        <v>1.1920800000000005</v>
      </c>
      <c r="C58" s="147"/>
      <c r="D58" s="148"/>
      <c r="E58" s="146">
        <f>_xlfn.STDEV.P(F55,G55)</f>
        <v>1.328740000000004</v>
      </c>
      <c r="F58" s="147"/>
      <c r="G58" s="148"/>
      <c r="H58" s="48"/>
      <c r="N58" s="48"/>
      <c r="O58" s="48"/>
      <c r="P58" s="48"/>
      <c r="Q58" s="133"/>
      <c r="R58" s="133"/>
      <c r="S58" s="133"/>
      <c r="T58" s="133"/>
      <c r="U58" s="133"/>
      <c r="V58" s="133"/>
      <c r="W58" s="133"/>
      <c r="X58" s="133"/>
    </row>
    <row r="59" spans="1:24">
      <c r="A59" s="93" t="s">
        <v>214</v>
      </c>
      <c r="B59" s="149">
        <f>B56/SQRT(2)</f>
        <v>0.54978966450816324</v>
      </c>
      <c r="C59" s="150"/>
      <c r="D59" s="151"/>
      <c r="E59" s="149">
        <f>E56/SQRT(2)</f>
        <v>0.65374850347821145</v>
      </c>
      <c r="F59" s="150"/>
      <c r="G59" s="151"/>
      <c r="H59" s="48"/>
      <c r="N59" s="48"/>
      <c r="O59" s="48" t="s">
        <v>233</v>
      </c>
      <c r="P59" s="48"/>
      <c r="Q59" s="133"/>
      <c r="R59" s="133"/>
      <c r="S59" s="133"/>
      <c r="T59" s="133"/>
      <c r="U59" s="133"/>
      <c r="V59" s="133"/>
      <c r="W59" s="133"/>
      <c r="X59" s="133"/>
    </row>
    <row r="60" spans="1:24">
      <c r="A60" s="93" t="s">
        <v>215</v>
      </c>
      <c r="B60" s="149">
        <f t="shared" ref="B60:B61" si="6">B57/SQRT(2)</f>
        <v>0.29313818720869589</v>
      </c>
      <c r="C60" s="150"/>
      <c r="D60" s="151"/>
      <c r="E60" s="149">
        <f t="shared" ref="E60:E61" si="7">E57/SQRT(2)</f>
        <v>0.28581256095560342</v>
      </c>
      <c r="F60" s="150"/>
      <c r="G60" s="151"/>
      <c r="H60" s="48"/>
      <c r="N60" s="48"/>
      <c r="O60" s="48"/>
      <c r="P60" s="48"/>
      <c r="Q60" s="133"/>
      <c r="R60" s="133"/>
      <c r="S60" s="133"/>
      <c r="T60" s="133"/>
      <c r="U60" s="133"/>
      <c r="V60" s="133"/>
      <c r="W60" s="133"/>
      <c r="X60" s="133"/>
    </row>
    <row r="61" spans="1:24">
      <c r="A61" s="93" t="s">
        <v>216</v>
      </c>
      <c r="B61" s="149">
        <f t="shared" si="6"/>
        <v>0.8429278517168598</v>
      </c>
      <c r="C61" s="150"/>
      <c r="D61" s="151"/>
      <c r="E61" s="149">
        <f t="shared" si="7"/>
        <v>0.93956106443381593</v>
      </c>
      <c r="F61" s="150"/>
      <c r="G61" s="151"/>
      <c r="H61" s="48"/>
      <c r="N61" s="48"/>
      <c r="O61" s="48"/>
      <c r="P61" s="48"/>
      <c r="Q61" s="133"/>
      <c r="R61" s="133"/>
      <c r="S61" s="133"/>
      <c r="T61" s="133"/>
      <c r="U61" s="133"/>
      <c r="V61" s="133"/>
      <c r="W61" s="133"/>
      <c r="X61" s="133"/>
    </row>
    <row r="62" spans="1:24">
      <c r="A62" s="68" t="s">
        <v>204</v>
      </c>
      <c r="B62" s="146">
        <f>AVERAGE(B53,D53)</f>
        <v>5.6203099999999999</v>
      </c>
      <c r="C62" s="147"/>
      <c r="D62" s="148"/>
      <c r="E62" s="146">
        <f>AVERAGE(F53,G53)</f>
        <v>6.0252099999999995</v>
      </c>
      <c r="F62" s="147"/>
      <c r="G62" s="148"/>
      <c r="H62" s="48"/>
      <c r="N62" s="48"/>
      <c r="O62" s="48"/>
      <c r="P62" s="48"/>
      <c r="Q62" s="133"/>
      <c r="R62" s="133"/>
      <c r="S62" s="133"/>
      <c r="T62" s="133"/>
      <c r="U62" s="133"/>
      <c r="V62" s="133"/>
      <c r="W62" s="133"/>
      <c r="X62" s="133"/>
    </row>
    <row r="63" spans="1:24">
      <c r="A63" s="95" t="s">
        <v>205</v>
      </c>
      <c r="B63" s="146">
        <f t="shared" ref="B63:B64" si="8">AVERAGE(B54,D54)</f>
        <v>2.1134599999999999</v>
      </c>
      <c r="C63" s="147"/>
      <c r="D63" s="148"/>
      <c r="E63" s="146">
        <f t="shared" ref="E63:E64" si="9">AVERAGE(F54,G54)</f>
        <v>2.1833399999999994</v>
      </c>
      <c r="F63" s="147"/>
      <c r="G63" s="148"/>
      <c r="H63" s="48"/>
      <c r="N63" s="48"/>
      <c r="O63" s="48"/>
      <c r="P63" s="48"/>
      <c r="Q63" s="133"/>
      <c r="R63" s="133"/>
      <c r="S63" s="133"/>
      <c r="T63" s="133"/>
      <c r="U63" s="133"/>
      <c r="V63" s="133"/>
      <c r="W63" s="133"/>
      <c r="X63" s="133"/>
    </row>
    <row r="64" spans="1:24">
      <c r="A64" s="68" t="s">
        <v>206</v>
      </c>
      <c r="B64" s="146">
        <f t="shared" si="8"/>
        <v>7.7337699999999998</v>
      </c>
      <c r="C64" s="147"/>
      <c r="D64" s="148"/>
      <c r="E64" s="146">
        <f t="shared" si="9"/>
        <v>8.2085499999999989</v>
      </c>
      <c r="F64" s="147"/>
      <c r="G64" s="148"/>
      <c r="H64" s="48"/>
      <c r="N64" s="48"/>
      <c r="O64" s="48"/>
      <c r="P64" s="48"/>
      <c r="Q64" s="133"/>
      <c r="R64" s="133"/>
      <c r="S64" s="133"/>
      <c r="T64" s="133"/>
      <c r="U64" s="133"/>
      <c r="V64" s="133"/>
      <c r="W64" s="133"/>
      <c r="X64" s="133"/>
    </row>
    <row r="65" spans="1:24">
      <c r="A65" s="68" t="s">
        <v>207</v>
      </c>
      <c r="B65" s="152" t="s">
        <v>225</v>
      </c>
      <c r="C65" s="153"/>
      <c r="D65" s="154"/>
      <c r="E65" s="152" t="s">
        <v>228</v>
      </c>
      <c r="F65" s="153"/>
      <c r="G65" s="154"/>
      <c r="H65" s="48"/>
      <c r="N65" s="48"/>
      <c r="O65" s="48"/>
      <c r="P65" s="48"/>
      <c r="Q65" s="133"/>
      <c r="R65" s="133"/>
      <c r="S65" s="133"/>
      <c r="T65" s="133"/>
      <c r="U65" s="133"/>
      <c r="V65" s="133"/>
      <c r="W65" s="133"/>
      <c r="X65" s="133"/>
    </row>
    <row r="66" spans="1:24">
      <c r="A66" s="95" t="s">
        <v>208</v>
      </c>
      <c r="B66" s="155" t="s">
        <v>226</v>
      </c>
      <c r="C66" s="156"/>
      <c r="D66" s="157"/>
      <c r="E66" s="155" t="s">
        <v>229</v>
      </c>
      <c r="F66" s="156"/>
      <c r="G66" s="157"/>
      <c r="H66" s="48"/>
      <c r="N66" s="48"/>
      <c r="O66" s="48"/>
      <c r="P66" s="48"/>
      <c r="Q66" s="133"/>
      <c r="R66" s="133"/>
      <c r="S66" s="133"/>
      <c r="T66" s="133"/>
      <c r="U66" s="133"/>
      <c r="V66" s="133"/>
      <c r="W66" s="133"/>
      <c r="X66" s="133"/>
    </row>
    <row r="67" spans="1:24">
      <c r="A67" s="68" t="s">
        <v>209</v>
      </c>
      <c r="B67" s="155" t="s">
        <v>227</v>
      </c>
      <c r="C67" s="156"/>
      <c r="D67" s="157"/>
      <c r="E67" s="155" t="s">
        <v>230</v>
      </c>
      <c r="F67" s="156"/>
      <c r="G67" s="157"/>
      <c r="H67" s="48"/>
      <c r="N67" s="48"/>
      <c r="O67" s="48"/>
      <c r="P67" s="48"/>
    </row>
    <row r="68" spans="1:24">
      <c r="A68" s="48"/>
      <c r="B68" s="48"/>
      <c r="C68" s="48"/>
      <c r="D68" s="48"/>
      <c r="E68" s="48"/>
      <c r="F68" s="48"/>
      <c r="G68" s="48"/>
      <c r="H68" s="48"/>
      <c r="N68" s="48"/>
      <c r="O68" s="48"/>
      <c r="P68" s="48"/>
    </row>
    <row r="69" spans="1:24">
      <c r="A69" s="48"/>
      <c r="B69" s="145" t="s">
        <v>231</v>
      </c>
      <c r="C69" s="145"/>
      <c r="D69" s="145"/>
      <c r="E69" s="145"/>
      <c r="F69" s="145"/>
      <c r="G69" s="145"/>
      <c r="H69" s="48"/>
      <c r="N69" s="48"/>
      <c r="O69" s="48"/>
      <c r="P69" s="48"/>
    </row>
    <row r="70" spans="1:24">
      <c r="A70" s="48"/>
      <c r="B70" s="145"/>
      <c r="C70" s="145"/>
      <c r="D70" s="145"/>
      <c r="E70" s="145"/>
      <c r="F70" s="145"/>
      <c r="G70" s="145"/>
      <c r="H70" s="48"/>
      <c r="N70" s="48"/>
      <c r="O70" s="48"/>
      <c r="P70" s="48"/>
    </row>
    <row r="71" spans="1:24">
      <c r="A71" s="48"/>
      <c r="B71" s="145"/>
      <c r="C71" s="145"/>
      <c r="D71" s="145"/>
      <c r="E71" s="145"/>
      <c r="F71" s="145"/>
      <c r="G71" s="145"/>
      <c r="H71" s="48"/>
      <c r="N71" s="48"/>
      <c r="O71" s="48"/>
      <c r="P71" s="48"/>
    </row>
    <row r="72" spans="1:24">
      <c r="A72" s="48"/>
      <c r="B72" s="145" t="s">
        <v>232</v>
      </c>
      <c r="C72" s="145"/>
      <c r="D72" s="145"/>
      <c r="E72" s="145"/>
      <c r="F72" s="145"/>
      <c r="G72" s="145"/>
      <c r="H72" s="48"/>
      <c r="N72" s="48"/>
      <c r="O72" s="48"/>
      <c r="P72" s="48"/>
    </row>
    <row r="73" spans="1:24">
      <c r="A73" s="48"/>
      <c r="B73" s="145"/>
      <c r="C73" s="145"/>
      <c r="D73" s="145"/>
      <c r="E73" s="145"/>
      <c r="F73" s="145"/>
      <c r="G73" s="145"/>
      <c r="H73" s="48"/>
      <c r="N73" s="48"/>
      <c r="O73" s="48"/>
      <c r="P73" s="48"/>
    </row>
    <row r="74" spans="1:24">
      <c r="A74" s="48"/>
      <c r="B74" s="145"/>
      <c r="C74" s="145"/>
      <c r="D74" s="145"/>
      <c r="E74" s="145"/>
      <c r="F74" s="145"/>
      <c r="G74" s="145"/>
      <c r="H74" s="48"/>
      <c r="N74" s="48"/>
      <c r="O74" s="48"/>
      <c r="P74" s="48"/>
    </row>
    <row r="75" spans="1:24">
      <c r="A75" s="48"/>
      <c r="B75" s="145"/>
      <c r="C75" s="145"/>
      <c r="D75" s="145"/>
      <c r="E75" s="145"/>
      <c r="F75" s="145"/>
      <c r="G75" s="145"/>
      <c r="H75" s="48"/>
      <c r="N75" s="48"/>
      <c r="O75" s="48"/>
      <c r="P75" s="48"/>
    </row>
    <row r="76" spans="1:24">
      <c r="A76" s="48"/>
      <c r="B76" s="145"/>
      <c r="C76" s="145"/>
      <c r="D76" s="145"/>
      <c r="E76" s="145"/>
      <c r="F76" s="145"/>
      <c r="G76" s="145"/>
      <c r="H76" s="48"/>
      <c r="N76" s="48"/>
      <c r="O76" s="48"/>
      <c r="P76" s="48"/>
    </row>
    <row r="77" spans="1:24">
      <c r="A77" s="48"/>
      <c r="B77" s="145"/>
      <c r="C77" s="145"/>
      <c r="D77" s="145"/>
      <c r="E77" s="145"/>
      <c r="F77" s="145"/>
      <c r="G77" s="145"/>
      <c r="H77" s="48"/>
      <c r="N77" s="48"/>
      <c r="O77" s="48"/>
      <c r="P77" s="48"/>
    </row>
    <row r="78" spans="1:24">
      <c r="A78" s="48"/>
      <c r="B78" s="145"/>
      <c r="C78" s="145"/>
      <c r="D78" s="145"/>
      <c r="E78" s="145"/>
      <c r="F78" s="145"/>
      <c r="G78" s="145"/>
      <c r="H78" s="48"/>
      <c r="N78" s="48"/>
      <c r="O78" s="48"/>
      <c r="P78" s="48"/>
    </row>
    <row r="79" spans="1:24">
      <c r="A79" s="48"/>
      <c r="B79" s="48"/>
      <c r="C79" s="48"/>
      <c r="D79" s="48"/>
      <c r="E79" s="48"/>
      <c r="F79" s="48"/>
      <c r="G79" s="48"/>
      <c r="H79" s="48"/>
      <c r="N79" s="48"/>
      <c r="O79" s="48"/>
      <c r="P79" s="48"/>
    </row>
    <row r="80" spans="1:24">
      <c r="A80" s="48"/>
      <c r="B80" s="143" t="s">
        <v>234</v>
      </c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</row>
    <row r="81" spans="1:16">
      <c r="A81" s="48"/>
      <c r="B81" s="143" t="s">
        <v>239</v>
      </c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</row>
    <row r="82" spans="1:16">
      <c r="A82" s="48"/>
      <c r="B82" s="143" t="s">
        <v>235</v>
      </c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</row>
    <row r="83" spans="1:16">
      <c r="A83" s="48"/>
      <c r="B83" s="143" t="s">
        <v>236</v>
      </c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</row>
    <row r="84" spans="1:16">
      <c r="A84" s="48"/>
      <c r="B84" s="143" t="s">
        <v>237</v>
      </c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</row>
    <row r="85" spans="1:16">
      <c r="A85" s="48"/>
      <c r="B85" s="143" t="s">
        <v>238</v>
      </c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</row>
    <row r="86" spans="1:16">
      <c r="A86" s="48"/>
      <c r="B86" s="143" t="s">
        <v>240</v>
      </c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</row>
    <row r="87" spans="1:16">
      <c r="A87" s="48"/>
      <c r="B87" s="144" t="s">
        <v>241</v>
      </c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</row>
  </sheetData>
  <mergeCells count="113">
    <mergeCell ref="Q47:X66"/>
    <mergeCell ref="A9:G11"/>
    <mergeCell ref="A12:G14"/>
    <mergeCell ref="B63:D63"/>
    <mergeCell ref="E63:G63"/>
    <mergeCell ref="B67:D67"/>
    <mergeCell ref="E67:G67"/>
    <mergeCell ref="B64:D64"/>
    <mergeCell ref="E64:G64"/>
    <mergeCell ref="B65:D65"/>
    <mergeCell ref="E65:G65"/>
    <mergeCell ref="B66:D66"/>
    <mergeCell ref="E66:G66"/>
    <mergeCell ref="B58:D58"/>
    <mergeCell ref="E58:G58"/>
    <mergeCell ref="B59:D59"/>
    <mergeCell ref="E59:G59"/>
    <mergeCell ref="B60:D60"/>
    <mergeCell ref="E60:G60"/>
    <mergeCell ref="B61:D61"/>
    <mergeCell ref="E61:G61"/>
    <mergeCell ref="B62:D62"/>
    <mergeCell ref="E62:G62"/>
    <mergeCell ref="K45:M45"/>
    <mergeCell ref="B46:D46"/>
    <mergeCell ref="E46:G46"/>
    <mergeCell ref="H46:J46"/>
    <mergeCell ref="K46:M46"/>
    <mergeCell ref="B57:D57"/>
    <mergeCell ref="E57:G57"/>
    <mergeCell ref="B45:D45"/>
    <mergeCell ref="E45:G45"/>
    <mergeCell ref="H45:J45"/>
    <mergeCell ref="A47:M48"/>
    <mergeCell ref="B49:D49"/>
    <mergeCell ref="E49:G49"/>
    <mergeCell ref="B56:D56"/>
    <mergeCell ref="E56:G56"/>
    <mergeCell ref="B42:D42"/>
    <mergeCell ref="E42:G42"/>
    <mergeCell ref="H42:J42"/>
    <mergeCell ref="K42:M42"/>
    <mergeCell ref="B43:D43"/>
    <mergeCell ref="E43:G43"/>
    <mergeCell ref="H43:J43"/>
    <mergeCell ref="K43:M43"/>
    <mergeCell ref="B44:D44"/>
    <mergeCell ref="E44:G44"/>
    <mergeCell ref="H44:J44"/>
    <mergeCell ref="K44:M44"/>
    <mergeCell ref="B39:D39"/>
    <mergeCell ref="E39:G39"/>
    <mergeCell ref="H39:J39"/>
    <mergeCell ref="K39:M39"/>
    <mergeCell ref="B40:D40"/>
    <mergeCell ref="E40:G40"/>
    <mergeCell ref="H40:J40"/>
    <mergeCell ref="K40:M40"/>
    <mergeCell ref="B41:D41"/>
    <mergeCell ref="E41:G41"/>
    <mergeCell ref="H41:J41"/>
    <mergeCell ref="K41:M41"/>
    <mergeCell ref="K37:M37"/>
    <mergeCell ref="B38:D38"/>
    <mergeCell ref="E38:G38"/>
    <mergeCell ref="H38:J38"/>
    <mergeCell ref="K38:M38"/>
    <mergeCell ref="B36:D36"/>
    <mergeCell ref="B37:D37"/>
    <mergeCell ref="E36:G36"/>
    <mergeCell ref="E37:G37"/>
    <mergeCell ref="H37:J37"/>
    <mergeCell ref="H36:J36"/>
    <mergeCell ref="B28:D28"/>
    <mergeCell ref="E28:G28"/>
    <mergeCell ref="H28:J28"/>
    <mergeCell ref="K28:M28"/>
    <mergeCell ref="B35:D35"/>
    <mergeCell ref="E35:G35"/>
    <mergeCell ref="H35:J35"/>
    <mergeCell ref="K35:M35"/>
    <mergeCell ref="K36:M36"/>
    <mergeCell ref="B85:P85"/>
    <mergeCell ref="B86:P86"/>
    <mergeCell ref="B87:P87"/>
    <mergeCell ref="B81:P81"/>
    <mergeCell ref="B80:P80"/>
    <mergeCell ref="B82:P82"/>
    <mergeCell ref="B83:P83"/>
    <mergeCell ref="B84:P84"/>
    <mergeCell ref="B69:G71"/>
    <mergeCell ref="B72:G74"/>
    <mergeCell ref="B75:G78"/>
    <mergeCell ref="N28:X29"/>
    <mergeCell ref="O30:P30"/>
    <mergeCell ref="Q30:R30"/>
    <mergeCell ref="S30:T30"/>
    <mergeCell ref="U30:V30"/>
    <mergeCell ref="O31:P31"/>
    <mergeCell ref="O32:P32"/>
    <mergeCell ref="U31:V31"/>
    <mergeCell ref="U32:V32"/>
    <mergeCell ref="U33:V33"/>
    <mergeCell ref="U34:X39"/>
    <mergeCell ref="U40:X40"/>
    <mergeCell ref="U41:X41"/>
    <mergeCell ref="O33:P33"/>
    <mergeCell ref="Q31:R31"/>
    <mergeCell ref="Q32:R32"/>
    <mergeCell ref="Q33:R33"/>
    <mergeCell ref="S31:T31"/>
    <mergeCell ref="S32:T32"/>
    <mergeCell ref="S33:T33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10</xdr:col>
                <xdr:colOff>142875</xdr:colOff>
                <xdr:row>17</xdr:row>
                <xdr:rowOff>57150</xdr:rowOff>
              </from>
              <to>
                <xdr:col>17</xdr:col>
                <xdr:colOff>95250</xdr:colOff>
                <xdr:row>21</xdr:row>
                <xdr:rowOff>161925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r:id="rId7">
            <anchor moveWithCells="1">
              <from>
                <xdr:col>10</xdr:col>
                <xdr:colOff>209550</xdr:colOff>
                <xdr:row>21</xdr:row>
                <xdr:rowOff>28575</xdr:rowOff>
              </from>
              <to>
                <xdr:col>17</xdr:col>
                <xdr:colOff>47625</xdr:colOff>
                <xdr:row>25</xdr:row>
                <xdr:rowOff>57150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10" workbookViewId="0">
      <selection activeCell="K29" sqref="K29"/>
    </sheetView>
  </sheetViews>
  <sheetFormatPr defaultRowHeight="14.25"/>
  <sheetData>
    <row r="1" spans="1:12">
      <c r="A1" s="97"/>
      <c r="B1" s="97">
        <v>0</v>
      </c>
      <c r="C1" s="97">
        <v>50</v>
      </c>
      <c r="D1" s="97">
        <v>200</v>
      </c>
      <c r="E1" s="97">
        <v>400</v>
      </c>
      <c r="F1" s="105" t="s">
        <v>255</v>
      </c>
      <c r="G1" s="97"/>
      <c r="H1" s="97">
        <v>0</v>
      </c>
      <c r="I1" s="97">
        <v>50</v>
      </c>
      <c r="J1" s="97">
        <v>200</v>
      </c>
      <c r="K1" s="97">
        <v>400</v>
      </c>
      <c r="L1" s="84"/>
    </row>
    <row r="2" spans="1:12">
      <c r="A2" s="68" t="s">
        <v>204</v>
      </c>
      <c r="B2">
        <v>4.1576966666666664</v>
      </c>
      <c r="C2">
        <v>4.4490466666666668</v>
      </c>
      <c r="D2">
        <v>3.9527466666666662</v>
      </c>
      <c r="E2">
        <v>4.9109033333333336</v>
      </c>
      <c r="F2" s="105" t="s">
        <v>256</v>
      </c>
      <c r="G2" s="68" t="s">
        <v>204</v>
      </c>
      <c r="H2">
        <f>B2*25*0.001</f>
        <v>0.10394241666666666</v>
      </c>
      <c r="I2">
        <f t="shared" ref="I2:K2" si="0">C2*25*0.001</f>
        <v>0.11122616666666667</v>
      </c>
      <c r="J2">
        <f t="shared" si="0"/>
        <v>9.8818666666666666E-2</v>
      </c>
      <c r="K2">
        <f t="shared" si="0"/>
        <v>0.12277258333333335</v>
      </c>
      <c r="L2" s="84"/>
    </row>
    <row r="3" spans="1:12">
      <c r="A3" s="95" t="s">
        <v>205</v>
      </c>
      <c r="B3">
        <v>1.6008199999999999</v>
      </c>
      <c r="C3">
        <v>1.6029999999999998</v>
      </c>
      <c r="D3">
        <v>1.931946666666666</v>
      </c>
      <c r="E3">
        <v>2.3602733333333332</v>
      </c>
      <c r="F3" s="105"/>
      <c r="G3" s="95" t="s">
        <v>205</v>
      </c>
      <c r="H3">
        <f t="shared" ref="H3:H4" si="1">B3*25*0.001</f>
        <v>4.0020500000000001E-2</v>
      </c>
      <c r="I3">
        <f t="shared" ref="I3:I4" si="2">C3*25*0.001</f>
        <v>4.0075E-2</v>
      </c>
      <c r="J3">
        <f t="shared" ref="J3:J4" si="3">D3*25*0.001</f>
        <v>4.8298666666666649E-2</v>
      </c>
      <c r="K3">
        <f t="shared" ref="K3:K4" si="4">E3*25*0.001</f>
        <v>5.9006833333333335E-2</v>
      </c>
      <c r="L3" s="84"/>
    </row>
    <row r="4" spans="1:12">
      <c r="A4" s="68" t="s">
        <v>206</v>
      </c>
      <c r="B4">
        <v>5.7585166666666661</v>
      </c>
      <c r="C4">
        <v>6.0520466666666666</v>
      </c>
      <c r="D4">
        <v>5.8846933333333338</v>
      </c>
      <c r="E4">
        <v>7.2711766666666664</v>
      </c>
      <c r="F4" s="105"/>
      <c r="G4" s="68" t="s">
        <v>206</v>
      </c>
      <c r="H4">
        <f t="shared" si="1"/>
        <v>0.14396291666666663</v>
      </c>
      <c r="I4">
        <f t="shared" si="2"/>
        <v>0.15130116666666665</v>
      </c>
      <c r="J4">
        <f t="shared" si="3"/>
        <v>0.14711733333333335</v>
      </c>
      <c r="K4">
        <f t="shared" si="4"/>
        <v>0.18177941666666667</v>
      </c>
      <c r="L4" s="84"/>
    </row>
    <row r="5" spans="1:1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</row>
    <row r="7" spans="1:12">
      <c r="A7" s="97"/>
      <c r="B7" s="97">
        <v>0</v>
      </c>
      <c r="C7" s="97">
        <v>50</v>
      </c>
      <c r="D7" s="97">
        <v>200</v>
      </c>
      <c r="E7" s="97">
        <v>400</v>
      </c>
      <c r="F7" s="105" t="s">
        <v>257</v>
      </c>
      <c r="G7" s="97"/>
      <c r="H7" s="97">
        <v>0</v>
      </c>
      <c r="I7" s="97">
        <v>50</v>
      </c>
      <c r="J7" s="97">
        <v>200</v>
      </c>
      <c r="K7" s="97">
        <v>400</v>
      </c>
      <c r="L7" s="106"/>
    </row>
    <row r="8" spans="1:12">
      <c r="A8" s="68" t="s">
        <v>204</v>
      </c>
      <c r="B8">
        <v>5.6203099999999999</v>
      </c>
      <c r="C8">
        <v>6.0252099999999995</v>
      </c>
      <c r="D8">
        <v>3.9527466666666662</v>
      </c>
      <c r="E8">
        <v>4.9109033333333336</v>
      </c>
      <c r="F8" s="105" t="s">
        <v>256</v>
      </c>
      <c r="G8" s="68" t="s">
        <v>204</v>
      </c>
      <c r="H8">
        <f>B8*25*0.001</f>
        <v>0.14050774999999999</v>
      </c>
      <c r="I8">
        <f t="shared" ref="I8:K8" si="5">C8*25*0.001</f>
        <v>0.15063024999999999</v>
      </c>
      <c r="J8">
        <f t="shared" si="5"/>
        <v>9.8818666666666666E-2</v>
      </c>
      <c r="K8">
        <f t="shared" si="5"/>
        <v>0.12277258333333335</v>
      </c>
      <c r="L8" s="106"/>
    </row>
    <row r="9" spans="1:12">
      <c r="A9" s="95" t="s">
        <v>205</v>
      </c>
      <c r="B9">
        <v>2.1134599999999999</v>
      </c>
      <c r="C9">
        <v>2.1833399999999994</v>
      </c>
      <c r="D9">
        <v>1.931946666666666</v>
      </c>
      <c r="E9">
        <v>2.3602733333333332</v>
      </c>
      <c r="F9" s="105"/>
      <c r="G9" s="95" t="s">
        <v>205</v>
      </c>
      <c r="H9">
        <f t="shared" ref="H9:H10" si="6">B9*25*0.001</f>
        <v>5.2836500000000002E-2</v>
      </c>
      <c r="I9">
        <f t="shared" ref="I9:I10" si="7">C9*25*0.001</f>
        <v>5.4583499999999986E-2</v>
      </c>
      <c r="J9">
        <f t="shared" ref="J9:J10" si="8">D9*25*0.001</f>
        <v>4.8298666666666649E-2</v>
      </c>
      <c r="K9">
        <f t="shared" ref="K9:K10" si="9">E9*25*0.001</f>
        <v>5.9006833333333335E-2</v>
      </c>
      <c r="L9" s="106"/>
    </row>
    <row r="10" spans="1:12">
      <c r="A10" s="68" t="s">
        <v>206</v>
      </c>
      <c r="B10">
        <v>7.7337699999999998</v>
      </c>
      <c r="C10">
        <v>8.2085499999999989</v>
      </c>
      <c r="D10">
        <v>5.8846933333333338</v>
      </c>
      <c r="E10">
        <v>7.2711766666666664</v>
      </c>
      <c r="F10" s="105"/>
      <c r="G10" s="68" t="s">
        <v>206</v>
      </c>
      <c r="H10">
        <f t="shared" si="6"/>
        <v>0.19334425</v>
      </c>
      <c r="I10">
        <f t="shared" si="7"/>
        <v>0.20521374999999997</v>
      </c>
      <c r="J10">
        <f t="shared" si="8"/>
        <v>0.14711733333333335</v>
      </c>
      <c r="K10">
        <f t="shared" si="9"/>
        <v>0.18177941666666667</v>
      </c>
      <c r="L10" s="106"/>
    </row>
    <row r="11" spans="1:12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12" sqref="E12"/>
    </sheetView>
  </sheetViews>
  <sheetFormatPr defaultRowHeight="14.25"/>
  <sheetData>
    <row r="1" spans="1:9">
      <c r="A1" s="62"/>
      <c r="B1" s="63"/>
      <c r="C1" s="63"/>
      <c r="D1" s="63"/>
      <c r="E1" s="63"/>
    </row>
    <row r="2" spans="1:9">
      <c r="A2" s="62"/>
      <c r="B2" s="63"/>
      <c r="C2" s="63"/>
      <c r="D2" s="63"/>
      <c r="E2" s="63"/>
      <c r="I2" s="65"/>
    </row>
    <row r="3" spans="1:9">
      <c r="A3" s="62"/>
      <c r="B3" s="66" t="s">
        <v>170</v>
      </c>
      <c r="C3" s="66">
        <v>0</v>
      </c>
      <c r="D3" s="66">
        <v>50</v>
      </c>
      <c r="E3" s="66">
        <v>200</v>
      </c>
      <c r="F3" s="66">
        <v>400</v>
      </c>
    </row>
    <row r="4" spans="1:9">
      <c r="A4" s="62"/>
      <c r="B4" s="63" t="s">
        <v>162</v>
      </c>
      <c r="C4" s="63">
        <v>2.34</v>
      </c>
      <c r="D4" s="63">
        <v>4.54</v>
      </c>
      <c r="E4" s="63">
        <v>10.89</v>
      </c>
      <c r="F4" s="67">
        <v>15.34</v>
      </c>
    </row>
    <row r="5" spans="1:9">
      <c r="A5" s="62"/>
      <c r="B5" s="63" t="s">
        <v>171</v>
      </c>
      <c r="C5" s="63"/>
      <c r="D5" s="63"/>
      <c r="E5" s="63"/>
      <c r="F5" s="63"/>
    </row>
    <row r="6" spans="1:9">
      <c r="A6" s="62"/>
      <c r="B6" s="63" t="s">
        <v>171</v>
      </c>
      <c r="C6" s="63"/>
      <c r="D6" s="63"/>
      <c r="E6" s="63"/>
      <c r="F6" s="63"/>
    </row>
    <row r="7" spans="1:9">
      <c r="B7" s="63" t="s">
        <v>171</v>
      </c>
      <c r="C7" s="63"/>
      <c r="D7" s="63"/>
      <c r="E7" s="63"/>
      <c r="F7" s="63"/>
    </row>
    <row r="8" spans="1:9">
      <c r="B8" s="65" t="s">
        <v>171</v>
      </c>
      <c r="C8" s="65"/>
      <c r="D8" s="65"/>
      <c r="E8" s="65"/>
      <c r="F8" s="6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22" zoomScale="60" zoomScaleNormal="60" workbookViewId="0">
      <selection activeCell="J36" sqref="J36:J38"/>
    </sheetView>
  </sheetViews>
  <sheetFormatPr defaultRowHeight="14.25"/>
  <cols>
    <col min="2" max="2" width="19.375" customWidth="1"/>
    <col min="3" max="3" width="13" bestFit="1" customWidth="1"/>
    <col min="7" max="7" width="21.125" customWidth="1"/>
    <col min="10" max="13" width="10.125" bestFit="1" customWidth="1"/>
  </cols>
  <sheetData>
    <row r="1" spans="2:2" ht="32.25">
      <c r="B1" s="35" t="s">
        <v>61</v>
      </c>
    </row>
    <row r="2" spans="2:2" ht="32.25">
      <c r="B2" s="36" t="s">
        <v>62</v>
      </c>
    </row>
    <row r="3" spans="2:2" ht="32.25">
      <c r="B3" s="36" t="s">
        <v>63</v>
      </c>
    </row>
    <row r="4" spans="2:2" ht="32.25">
      <c r="B4" s="36" t="s">
        <v>64</v>
      </c>
    </row>
    <row r="5" spans="2:2" ht="36">
      <c r="B5" s="37" t="s">
        <v>70</v>
      </c>
    </row>
    <row r="6" spans="2:2" ht="36">
      <c r="B6" s="36" t="s">
        <v>71</v>
      </c>
    </row>
    <row r="7" spans="2:2" ht="32.25">
      <c r="B7" s="35" t="s">
        <v>65</v>
      </c>
    </row>
    <row r="8" spans="2:2" ht="36">
      <c r="B8" s="36" t="s">
        <v>66</v>
      </c>
    </row>
    <row r="9" spans="2:2" ht="36">
      <c r="B9" s="36" t="s">
        <v>67</v>
      </c>
    </row>
    <row r="10" spans="2:2" ht="36">
      <c r="B10" s="36" t="s">
        <v>68</v>
      </c>
    </row>
    <row r="11" spans="2:2" ht="36">
      <c r="B11" s="36" t="s">
        <v>69</v>
      </c>
    </row>
    <row r="17" spans="1:13" ht="31.5">
      <c r="A17" s="46" t="s">
        <v>113</v>
      </c>
      <c r="B17" s="44" t="s">
        <v>77</v>
      </c>
      <c r="C17" s="42">
        <v>0</v>
      </c>
      <c r="D17" s="42">
        <v>50</v>
      </c>
      <c r="E17" s="42">
        <v>200</v>
      </c>
      <c r="F17" s="42">
        <v>400</v>
      </c>
      <c r="G17" s="42" t="s">
        <v>93</v>
      </c>
      <c r="H17" s="42"/>
      <c r="J17" s="47">
        <v>85</v>
      </c>
      <c r="K17" s="47">
        <v>125</v>
      </c>
      <c r="L17" s="47">
        <v>240</v>
      </c>
      <c r="M17" s="47">
        <v>300</v>
      </c>
    </row>
    <row r="18" spans="1:13" ht="30.75">
      <c r="A18" s="42" t="s">
        <v>78</v>
      </c>
      <c r="B18" s="43" t="s">
        <v>72</v>
      </c>
      <c r="C18" s="42" t="s">
        <v>74</v>
      </c>
      <c r="D18" s="42" t="s">
        <v>82</v>
      </c>
      <c r="E18" s="42" t="s">
        <v>86</v>
      </c>
      <c r="F18" s="42" t="s">
        <v>89</v>
      </c>
      <c r="G18" s="42" t="s">
        <v>93</v>
      </c>
      <c r="H18" s="42"/>
      <c r="J18" s="47">
        <v>55</v>
      </c>
      <c r="K18" s="47">
        <v>130</v>
      </c>
      <c r="L18" s="47">
        <v>360</v>
      </c>
      <c r="M18" s="47">
        <v>620</v>
      </c>
    </row>
    <row r="19" spans="1:13" ht="30.75">
      <c r="A19" s="42" t="s">
        <v>79</v>
      </c>
      <c r="B19" s="43" t="s">
        <v>72</v>
      </c>
      <c r="C19" s="42" t="s">
        <v>75</v>
      </c>
      <c r="D19" s="42" t="s">
        <v>83</v>
      </c>
      <c r="E19" s="42" t="s">
        <v>85</v>
      </c>
      <c r="F19" s="42" t="s">
        <v>91</v>
      </c>
      <c r="G19" s="42" t="s">
        <v>93</v>
      </c>
      <c r="H19" s="42"/>
      <c r="J19" s="47">
        <v>60</v>
      </c>
      <c r="K19" s="47">
        <v>135.5</v>
      </c>
      <c r="L19" s="47">
        <v>310</v>
      </c>
      <c r="M19" s="47">
        <v>760</v>
      </c>
    </row>
    <row r="20" spans="1:13" ht="30.75">
      <c r="A20" s="42" t="s">
        <v>81</v>
      </c>
      <c r="B20" s="43" t="s">
        <v>72</v>
      </c>
      <c r="C20" s="42" t="s">
        <v>76</v>
      </c>
      <c r="D20" s="42" t="s">
        <v>84</v>
      </c>
      <c r="E20" s="42" t="s">
        <v>87</v>
      </c>
      <c r="F20" s="42" t="s">
        <v>92</v>
      </c>
      <c r="G20" s="42" t="s">
        <v>93</v>
      </c>
      <c r="H20" s="42"/>
      <c r="J20" s="48">
        <f>_xlfn.STDEV.S(J17:J19)</f>
        <v>16.072751268321582</v>
      </c>
      <c r="K20" s="48">
        <f>_xlfn.STDEV.S(K17:K19)</f>
        <v>5.251983752196244</v>
      </c>
      <c r="L20" s="48">
        <f>_xlfn.STDEV.S(L17:L19)</f>
        <v>60.277137733417163</v>
      </c>
      <c r="M20" s="48">
        <f>_xlfn.STDEV.S(M17:M19)</f>
        <v>235.79652245103193</v>
      </c>
    </row>
    <row r="21" spans="1:13" ht="31.5">
      <c r="A21" s="42"/>
      <c r="B21" s="44" t="s">
        <v>94</v>
      </c>
      <c r="C21" s="45">
        <f>_xlfn.STDEV.P(J17:J19)</f>
        <v>13.123346456686352</v>
      </c>
      <c r="D21" s="45">
        <f>_xlfn.STDEV.P(K17:K19)</f>
        <v>4.2882267767562023</v>
      </c>
      <c r="E21" s="45">
        <f>_xlfn.STDEV.P(L17:L19)</f>
        <v>49.21607686744467</v>
      </c>
      <c r="F21" s="45">
        <f>_xlfn.STDEV.P(M17:M19)</f>
        <v>192.52705437591536</v>
      </c>
      <c r="G21" s="42" t="s">
        <v>93</v>
      </c>
      <c r="H21" s="42"/>
    </row>
    <row r="22" spans="1:13" ht="31.5">
      <c r="A22" s="42"/>
      <c r="B22" s="43" t="s">
        <v>88</v>
      </c>
      <c r="C22" s="45">
        <f>AVERAGE(J17:J19)</f>
        <v>66.666666666666671</v>
      </c>
      <c r="D22" s="45">
        <f>AVERAGE(K17:K19)</f>
        <v>130.16666666666666</v>
      </c>
      <c r="E22" s="45">
        <f>AVERAGE(L17:L19)</f>
        <v>303.33333333333331</v>
      </c>
      <c r="F22" s="45">
        <f>AVERAGE(M17:M19)</f>
        <v>560</v>
      </c>
      <c r="G22" s="42" t="s">
        <v>93</v>
      </c>
      <c r="H22" s="42"/>
    </row>
    <row r="23" spans="1:13" ht="31.5">
      <c r="A23" s="42" t="s">
        <v>78</v>
      </c>
      <c r="B23" s="44" t="s">
        <v>73</v>
      </c>
      <c r="C23" s="42" t="s">
        <v>96</v>
      </c>
      <c r="D23" s="42" t="s">
        <v>99</v>
      </c>
      <c r="E23" s="42" t="s">
        <v>102</v>
      </c>
      <c r="F23" s="42" t="s">
        <v>85</v>
      </c>
      <c r="G23" s="42" t="s">
        <v>93</v>
      </c>
      <c r="H23" s="42"/>
      <c r="J23" s="48">
        <v>440</v>
      </c>
      <c r="K23" s="48">
        <v>560</v>
      </c>
      <c r="L23" s="48">
        <v>510</v>
      </c>
      <c r="M23" s="48">
        <v>360</v>
      </c>
    </row>
    <row r="24" spans="1:13" ht="30.75">
      <c r="A24" s="42" t="s">
        <v>80</v>
      </c>
      <c r="B24" s="43" t="s">
        <v>73</v>
      </c>
      <c r="C24" s="42" t="s">
        <v>97</v>
      </c>
      <c r="D24" s="42" t="s">
        <v>100</v>
      </c>
      <c r="E24" s="42" t="s">
        <v>103</v>
      </c>
      <c r="F24" s="42" t="s">
        <v>105</v>
      </c>
      <c r="G24" s="42" t="s">
        <v>93</v>
      </c>
      <c r="H24" s="42"/>
      <c r="J24" s="48">
        <v>420</v>
      </c>
      <c r="K24" s="48">
        <v>600</v>
      </c>
      <c r="L24" s="48">
        <v>680</v>
      </c>
      <c r="M24" s="48">
        <v>830</v>
      </c>
    </row>
    <row r="25" spans="1:13" ht="30.75">
      <c r="A25" s="42" t="s">
        <v>81</v>
      </c>
      <c r="B25" s="43" t="s">
        <v>73</v>
      </c>
      <c r="C25" s="42" t="s">
        <v>98</v>
      </c>
      <c r="D25" s="42" t="s">
        <v>101</v>
      </c>
      <c r="E25" s="42" t="s">
        <v>104</v>
      </c>
      <c r="F25" s="42" t="s">
        <v>106</v>
      </c>
      <c r="G25" s="42" t="s">
        <v>93</v>
      </c>
      <c r="H25" s="42"/>
      <c r="J25" s="48">
        <v>490</v>
      </c>
      <c r="K25" s="48">
        <v>640</v>
      </c>
      <c r="L25" s="48">
        <v>710</v>
      </c>
      <c r="M25" s="48">
        <v>1050</v>
      </c>
    </row>
    <row r="26" spans="1:13" ht="31.5">
      <c r="A26" s="42"/>
      <c r="B26" s="44" t="s">
        <v>95</v>
      </c>
      <c r="C26" s="45">
        <f>_xlfn.STDEV.P(J23:J25)</f>
        <v>29.439202887759489</v>
      </c>
      <c r="D26" s="45">
        <f>_xlfn.STDEV.P(K23:K25)</f>
        <v>32.659863237109043</v>
      </c>
      <c r="E26" s="45">
        <f>_xlfn.STDEV.P(L23:L25)</f>
        <v>88.065632090819378</v>
      </c>
      <c r="F26" s="45">
        <f>_xlfn.STDEV.P(M23:M25)</f>
        <v>287.78850258865833</v>
      </c>
      <c r="G26" s="42" t="s">
        <v>93</v>
      </c>
      <c r="H26" s="42"/>
      <c r="J26" s="48"/>
      <c r="K26" s="48"/>
      <c r="L26" s="48"/>
      <c r="M26" s="48"/>
    </row>
    <row r="27" spans="1:13" ht="31.5">
      <c r="A27" s="42"/>
      <c r="B27" s="43" t="s">
        <v>90</v>
      </c>
      <c r="C27" s="45">
        <f>AVERAGE(J23:J25)</f>
        <v>450</v>
      </c>
      <c r="D27" s="45">
        <f>AVERAGE(K23:K25)</f>
        <v>600</v>
      </c>
      <c r="E27" s="45">
        <f>AVERAGE(L23:L25)</f>
        <v>633.33333333333337</v>
      </c>
      <c r="F27" s="45">
        <f>AVERAGE(M23:M25)</f>
        <v>746.66666666666663</v>
      </c>
      <c r="G27" s="42" t="s">
        <v>93</v>
      </c>
      <c r="H27" s="42"/>
      <c r="J27" s="48">
        <f>AVERAGE(J23:J26)</f>
        <v>450</v>
      </c>
      <c r="K27" s="48"/>
      <c r="L27" s="48"/>
      <c r="M27" s="48"/>
    </row>
    <row r="28" spans="1:13">
      <c r="A28" s="42"/>
      <c r="B28" s="42"/>
      <c r="C28" s="42"/>
      <c r="D28" s="42"/>
      <c r="E28" s="42"/>
      <c r="F28" s="42"/>
      <c r="G28" s="42"/>
      <c r="H28" s="42"/>
    </row>
    <row r="31" spans="1:13">
      <c r="A31" t="s">
        <v>107</v>
      </c>
      <c r="B31">
        <v>2.85</v>
      </c>
      <c r="C31">
        <v>2.85</v>
      </c>
      <c r="D31">
        <v>2.85</v>
      </c>
      <c r="E31">
        <v>2.85</v>
      </c>
      <c r="F31">
        <v>2.85</v>
      </c>
    </row>
    <row r="32" spans="1:13">
      <c r="J32">
        <f>(J17-2.85)/(J23-2.85)</f>
        <v>0.18792176598421598</v>
      </c>
      <c r="K32">
        <f t="shared" ref="K32:M32" si="0">(K17-2.85)/(K23-2.85)</f>
        <v>0.21924077896437227</v>
      </c>
      <c r="L32">
        <f t="shared" si="0"/>
        <v>0.46761313220940554</v>
      </c>
      <c r="M32">
        <f t="shared" si="0"/>
        <v>0.83200335993280128</v>
      </c>
    </row>
    <row r="33" spans="1:13">
      <c r="A33" s="163" t="s">
        <v>110</v>
      </c>
      <c r="B33" s="38" t="s">
        <v>108</v>
      </c>
      <c r="C33" s="41">
        <f>(C22-B31)/(C27-B31)</f>
        <v>0.14271869991427188</v>
      </c>
      <c r="D33" s="39">
        <f>(D22-C31)/(D27-C31)</f>
        <v>0.21320717854252141</v>
      </c>
      <c r="E33" s="39">
        <f>(E22-D31)/(E27-D31)</f>
        <v>0.47659203256760679</v>
      </c>
      <c r="F33" s="39">
        <f>(F22-E31)/(F27-E31)</f>
        <v>0.74904210266866833</v>
      </c>
      <c r="J33">
        <f t="shared" ref="J33:M33" si="1">(J18-2.85)/(J24-2.85)</f>
        <v>0.12501498262016061</v>
      </c>
      <c r="K33">
        <f t="shared" si="1"/>
        <v>0.21292807502302605</v>
      </c>
      <c r="L33">
        <f t="shared" si="1"/>
        <v>0.52743114524108392</v>
      </c>
      <c r="M33">
        <f t="shared" si="1"/>
        <v>0.74611618207096653</v>
      </c>
    </row>
    <row r="34" spans="1:13">
      <c r="A34" s="163"/>
      <c r="B34" s="38" t="s">
        <v>109</v>
      </c>
      <c r="C34" s="40">
        <f>(C21-B31)/(C26-B31)</f>
        <v>0.38637286345337396</v>
      </c>
      <c r="D34" s="40">
        <f>(D21-C31)/(D26-C31)</f>
        <v>4.8246674777286946E-2</v>
      </c>
      <c r="E34" s="40">
        <f>(E21-D31)/(E26-D31)</f>
        <v>0.54410295071248871</v>
      </c>
      <c r="F34" s="40">
        <f>(F21-E31)/(F26-E31)</f>
        <v>0.66567716420457268</v>
      </c>
      <c r="J34">
        <f t="shared" ref="J34:M34" si="2">(J19-2.85)/(J25-2.85)</f>
        <v>0.1173149953812994</v>
      </c>
      <c r="K34">
        <f t="shared" si="2"/>
        <v>0.20819273326532214</v>
      </c>
      <c r="L34">
        <f t="shared" si="2"/>
        <v>0.43434914798840413</v>
      </c>
      <c r="M34">
        <f t="shared" si="2"/>
        <v>0.72305782361648274</v>
      </c>
    </row>
    <row r="35" spans="1:13">
      <c r="A35" s="163"/>
      <c r="B35" s="38" t="s">
        <v>112</v>
      </c>
      <c r="C35" s="40">
        <f>(C33-0.1427187)/(1-0.1427187)</f>
        <v>-9.9999987224795795E-11</v>
      </c>
      <c r="D35" s="40">
        <f>(D33-0.1427187)/(1-0.1427187)</f>
        <v>8.2223277869844361E-2</v>
      </c>
      <c r="E35" s="40">
        <f>(E33-0.1427187)/(1-0.1427187)</f>
        <v>0.3894559843631335</v>
      </c>
      <c r="F35" s="40">
        <f>(F33-0.1427187)/(1-0.1427187)</f>
        <v>0.70726306834019159</v>
      </c>
    </row>
    <row r="36" spans="1:13">
      <c r="A36" s="163"/>
      <c r="B36" s="38" t="s">
        <v>111</v>
      </c>
      <c r="C36" s="164">
        <v>0.1427187</v>
      </c>
      <c r="D36" s="164"/>
      <c r="E36" s="164"/>
      <c r="F36" s="164"/>
      <c r="J36">
        <f>(J32-14.27187%)/(1-14.27187%)</f>
        <v>5.2728393800513286E-2</v>
      </c>
      <c r="K36">
        <f t="shared" ref="K36:M36" si="3">(K32-14.27187%)/(1-14.27187%)</f>
        <v>8.9261341597410643E-2</v>
      </c>
      <c r="L36">
        <f t="shared" si="3"/>
        <v>0.37898229228773039</v>
      </c>
      <c r="M36">
        <f t="shared" si="3"/>
        <v>0.80403557144288729</v>
      </c>
    </row>
    <row r="37" spans="1:13">
      <c r="J37">
        <f t="shared" ref="J37:M37" si="4">(J33-14.27187%)/(1-14.27187%)</f>
        <v>-2.0651001462226447E-2</v>
      </c>
      <c r="K37">
        <f t="shared" si="4"/>
        <v>8.1897709681788278E-2</v>
      </c>
      <c r="L37">
        <f t="shared" si="4"/>
        <v>0.4487587041045733</v>
      </c>
      <c r="M37">
        <f t="shared" si="4"/>
        <v>0.70385004556960074</v>
      </c>
    </row>
    <row r="38" spans="1:13">
      <c r="A38" t="s">
        <v>114</v>
      </c>
      <c r="B38" s="49" t="s">
        <v>117</v>
      </c>
      <c r="J38">
        <f t="shared" ref="J38:M38" si="5">(J34-14.27187%)/(1-14.27187%)</f>
        <v>-2.9632869186229309E-2</v>
      </c>
      <c r="K38">
        <f t="shared" si="5"/>
        <v>7.6374036463086437E-2</v>
      </c>
      <c r="L38">
        <f t="shared" si="5"/>
        <v>0.34018057782014383</v>
      </c>
      <c r="M38">
        <f t="shared" si="5"/>
        <v>0.67695297169841773</v>
      </c>
    </row>
    <row r="39" spans="1:13">
      <c r="A39" s="133" t="s">
        <v>115</v>
      </c>
      <c r="B39" s="42" t="s">
        <v>78</v>
      </c>
    </row>
    <row r="40" spans="1:13">
      <c r="A40" s="133"/>
      <c r="B40" s="42" t="s">
        <v>79</v>
      </c>
    </row>
    <row r="41" spans="1:13">
      <c r="A41" s="133"/>
      <c r="B41" s="42" t="s">
        <v>81</v>
      </c>
    </row>
    <row r="42" spans="1:13">
      <c r="A42" s="133" t="s">
        <v>116</v>
      </c>
      <c r="B42" s="42" t="s">
        <v>78</v>
      </c>
    </row>
    <row r="43" spans="1:13">
      <c r="A43" s="133"/>
      <c r="B43" s="42" t="s">
        <v>79</v>
      </c>
    </row>
    <row r="44" spans="1:13">
      <c r="A44" s="133"/>
      <c r="B44" s="42" t="s">
        <v>81</v>
      </c>
    </row>
  </sheetData>
  <mergeCells count="4">
    <mergeCell ref="A33:A36"/>
    <mergeCell ref="C36:F36"/>
    <mergeCell ref="A39:A41"/>
    <mergeCell ref="A42:A4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课程安排</vt:lpstr>
      <vt:lpstr>形态指标</vt:lpstr>
      <vt:lpstr>形态指标分析</vt:lpstr>
      <vt:lpstr>丙二醛</vt:lpstr>
      <vt:lpstr>光合色素</vt:lpstr>
      <vt:lpstr>光合色素mg gFW</vt:lpstr>
      <vt:lpstr>三线格示范</vt:lpstr>
      <vt:lpstr>电导率</vt:lpstr>
      <vt:lpstr>生理指标</vt:lpstr>
      <vt:lpstr>分子指标</vt:lpstr>
      <vt:lpstr>Sheet1</vt:lpstr>
      <vt:lpstr>。。。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pc-1</cp:lastModifiedBy>
  <dcterms:created xsi:type="dcterms:W3CDTF">2018-05-22T01:25:36Z</dcterms:created>
  <dcterms:modified xsi:type="dcterms:W3CDTF">2018-06-05T02:40:32Z</dcterms:modified>
</cp:coreProperties>
</file>