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90" yWindow="495" windowWidth="28440" windowHeight="13980"/>
  </bookViews>
  <sheets>
    <sheet name="by @animuss @ wykop" sheetId="1" r:id="rId1"/>
  </sheets>
  <calcPr calcId="144525"/>
</workbook>
</file>

<file path=xl/calcChain.xml><?xml version="1.0" encoding="utf-8"?>
<calcChain xmlns="http://schemas.openxmlformats.org/spreadsheetml/2006/main">
  <c r="C17" i="1" l="1"/>
  <c r="I14" i="1"/>
  <c r="I15" i="1" s="1"/>
  <c r="I17" i="1" s="1"/>
  <c r="I6" i="1"/>
  <c r="F34" i="1" s="1"/>
  <c r="F5" i="1"/>
  <c r="F7" i="1" s="1"/>
  <c r="F9" i="1" l="1"/>
  <c r="F14" i="1" s="1"/>
  <c r="F16" i="1"/>
  <c r="F33" i="1"/>
  <c r="F22" i="1"/>
  <c r="F28" i="1"/>
  <c r="F29" i="1"/>
  <c r="F23" i="1"/>
  <c r="F17" i="1" l="1"/>
  <c r="F26" i="1"/>
  <c r="F32" i="1"/>
  <c r="F21" i="1"/>
  <c r="F27" i="1"/>
  <c r="I10" i="1"/>
  <c r="I12" i="1" s="1"/>
  <c r="F31" i="1" l="1"/>
  <c r="F20" i="1"/>
</calcChain>
</file>

<file path=xl/sharedStrings.xml><?xml version="1.0" encoding="utf-8"?>
<sst xmlns="http://schemas.openxmlformats.org/spreadsheetml/2006/main" count="83" uniqueCount="64">
  <si>
    <t>Najem czy kupno mieszkania (by @animuss)</t>
  </si>
  <si>
    <t>Parametry mieszkania / kredytu:</t>
  </si>
  <si>
    <t>Zakup mieszkania:</t>
  </si>
  <si>
    <t>Najem mieszkania:</t>
  </si>
  <si>
    <t>metraż:</t>
  </si>
  <si>
    <t>cena za m2:</t>
  </si>
  <si>
    <t>miesięczny koszt najmu:</t>
  </si>
  <si>
    <t>miasto:</t>
  </si>
  <si>
    <t>Wrocław</t>
  </si>
  <si>
    <t>cena za całość mieszkania:</t>
  </si>
  <si>
    <t>czynsz miesięczny:</t>
  </si>
  <si>
    <t>marża kredytu:</t>
  </si>
  <si>
    <t>koszt miesięczny:</t>
  </si>
  <si>
    <t>WIBOR:</t>
  </si>
  <si>
    <t>kwota kredytu:</t>
  </si>
  <si>
    <t>okres kredytu (lata)</t>
  </si>
  <si>
    <t>miesięczne ubezpieczenie kredytu:</t>
  </si>
  <si>
    <t>rata miesięczna:</t>
  </si>
  <si>
    <t>ujemna wartość oznacza wyższe miesięczne koszty najmu w porównaniu do kosztów kredytu (rata+czynsz - pole F13)</t>
  </si>
  <si>
    <t>różnica kosztów miesięcznych:</t>
  </si>
  <si>
    <t>wpisz całkowitą liczbę miesięcy dla której chcesz przeprowadzić analizę, oraz szacowaną kwotę jaką wydasz w tym czasie na remont zakupionego mieszkania</t>
  </si>
  <si>
    <t>koszty początkowe zakupu:</t>
  </si>
  <si>
    <t>koszty początkowe remontu:</t>
  </si>
  <si>
    <t>kalkulacja różnicy dla okresu:</t>
  </si>
  <si>
    <t>koszty początkowe wyposażenia:</t>
  </si>
  <si>
    <t>kwota oszczędności:</t>
  </si>
  <si>
    <t>kalkulacja dla (mies):</t>
  </si>
  <si>
    <t>kapitalizacja odsetek z lokat:</t>
  </si>
  <si>
    <t>kapitalizacja miesięczna</t>
  </si>
  <si>
    <t>koszty remontów:</t>
  </si>
  <si>
    <t>po podatku belki:</t>
  </si>
  <si>
    <t xml:space="preserve">podatek naliczony jednorazowo od całości kwoty odsetek </t>
  </si>
  <si>
    <t>spłacony kapitał:</t>
  </si>
  <si>
    <t>okres w latach:</t>
  </si>
  <si>
    <t>liczba nabytych m2:</t>
  </si>
  <si>
    <t>Żółte pola są edytowalne</t>
  </si>
  <si>
    <t>Przypadek bez sprzedaży zakupionego mieszkania:</t>
  </si>
  <si>
    <t>KUPNO</t>
  </si>
  <si>
    <t>Kupując nabędziesz metrów:</t>
  </si>
  <si>
    <t xml:space="preserve"> + nadal posiadasz mieszkanie</t>
  </si>
  <si>
    <t>Wydając przy tym całkowicie:</t>
  </si>
  <si>
    <t>NAJEM</t>
  </si>
  <si>
    <t>Najmując nabędziesz metrów:</t>
  </si>
  <si>
    <t xml:space="preserve"> nie posiadasz mieszkania</t>
  </si>
  <si>
    <t>Przypadek ze sprzedażą zakupionego mieszkania:</t>
  </si>
  <si>
    <t xml:space="preserve"> nie posiadasz mieszkania (sprzedane)</t>
  </si>
  <si>
    <t>w tym przypadku zysk ze sprzedaży mieszkania (wysokość spłaconego kapitału) przeliczony jest na nabyte metry</t>
  </si>
  <si>
    <t>lub</t>
  </si>
  <si>
    <t>w tym przypadku zysk ze sprzedaży mieszkania (wysokość spłaconego kapitału) pomniejsza poniesione koszty</t>
  </si>
  <si>
    <t xml:space="preserve">Poniższa kalkulacja opiera się na następującym czynniku: "jak wiele m2 mieszkania zyskuje się rocznie w każdym przypadku". </t>
  </si>
  <si>
    <t>- dla mieszkania kupionego będzie to liczba "wykupionych z kredytu" metrów kwadratowych</t>
  </si>
  <si>
    <t>- dla mieszkania używanego będzie to liczba metrów które można kupić za zaoszczędzone pieniądze</t>
  </si>
  <si>
    <t>Założenia:</t>
  </si>
  <si>
    <t>- zmiany parametrów (takich jak np WIBOR) nie są objęte dla rozpatrywanego okresu</t>
  </si>
  <si>
    <t>- przy najmie wszystkie oszczędności wraz z usyskanymi odsetkami są cały czas na lokacie</t>
  </si>
  <si>
    <t>- oprocentowanie lokat = WIBOR</t>
  </si>
  <si>
    <t>- podatek belki naliczany na koniec okresu a nie miesięcznie, czyli zakłamanie na korzyść najmu</t>
  </si>
  <si>
    <t>- cena m2 się nie zmienia: jako że dotyczy obu opcji to ma podobny wpływ</t>
  </si>
  <si>
    <t>- cena sprzedaży mieszkania = ilość spłaconego kapitału</t>
  </si>
  <si>
    <t>nie ponoszę odpowiedzialności za skutki decyzji podjętych przy użyciu tego arkusza :&gt;</t>
  </si>
  <si>
    <t>Kontakt i uwagi: @animuss na wykop.pl</t>
  </si>
  <si>
    <t>wartości pomocnicze:
5 lat = 60 miesięcy
 8 lat = 96 miesięcy
10 lat = 120 miesięcy
15 lat = 180 miesięcy
20 lat = 240 miesięcy
25 lat = 300 miesięcy
30 lat = 360 miesięcy</t>
  </si>
  <si>
    <t>estymowane koszty remontów w rozważanym okresie (bez kosztow poczatkowych remontu)</t>
  </si>
  <si>
    <t>wkład własny (20% lub wiecej):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</si>
</sst>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sz val="8"/>
      <color rgb="FF999999"/>
      <name val="Arial"/>
    </font>
    <font>
      <sz val="8"/>
      <name val="Arial"/>
    </font>
    <font>
      <sz val="11"/>
      <name val="Arial"/>
    </font>
    <font>
      <sz val="10"/>
      <color rgb="FF980000"/>
      <name val="Arial"/>
    </font>
    <font>
      <sz val="8"/>
      <color rgb="FF000000"/>
      <name val="'Arial'"/>
    </font>
    <font>
      <sz val="8"/>
      <name val="Arial"/>
      <family val="2"/>
    </font>
    <font>
      <sz val="8"/>
      <color rgb="FF666666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 applyAlignment="1"/>
    <xf numFmtId="0" fontId="3" fillId="4" borderId="3" xfId="0" applyFont="1" applyFill="1" applyBorder="1" applyAlignment="1"/>
    <xf numFmtId="0" fontId="1" fillId="4" borderId="3" xfId="0" applyFont="1" applyFill="1" applyBorder="1" applyAlignment="1"/>
    <xf numFmtId="0" fontId="3" fillId="0" borderId="3" xfId="0" applyFont="1" applyBorder="1" applyAlignment="1"/>
    <xf numFmtId="0" fontId="1" fillId="0" borderId="3" xfId="0" applyFont="1" applyBorder="1" applyAlignment="1"/>
    <xf numFmtId="0" fontId="3" fillId="0" borderId="3" xfId="0" applyFont="1" applyBorder="1"/>
    <xf numFmtId="0" fontId="1" fillId="2" borderId="0" xfId="0" applyFont="1" applyFill="1" applyAlignment="1"/>
    <xf numFmtId="4" fontId="1" fillId="0" borderId="3" xfId="0" applyNumberFormat="1" applyFont="1" applyBorder="1"/>
    <xf numFmtId="0" fontId="4" fillId="2" borderId="0" xfId="0" applyFont="1" applyFill="1" applyAlignment="1">
      <alignment vertical="top"/>
    </xf>
    <xf numFmtId="0" fontId="1" fillId="0" borderId="3" xfId="0" applyFont="1" applyBorder="1"/>
    <xf numFmtId="2" fontId="6" fillId="0" borderId="3" xfId="0" applyNumberFormat="1" applyFont="1" applyBorder="1"/>
    <xf numFmtId="4" fontId="3" fillId="0" borderId="3" xfId="0" applyNumberFormat="1" applyFont="1" applyBorder="1"/>
    <xf numFmtId="164" fontId="1" fillId="0" borderId="3" xfId="0" applyNumberFormat="1" applyFont="1" applyBorder="1"/>
    <xf numFmtId="0" fontId="7" fillId="2" borderId="0" xfId="0" applyFont="1" applyFill="1" applyAlignment="1"/>
    <xf numFmtId="0" fontId="1" fillId="6" borderId="3" xfId="0" applyFont="1" applyFill="1" applyBorder="1" applyAlignment="1"/>
    <xf numFmtId="0" fontId="1" fillId="6" borderId="3" xfId="0" applyFont="1" applyFill="1" applyBorder="1"/>
    <xf numFmtId="0" fontId="1" fillId="7" borderId="3" xfId="0" applyFont="1" applyFill="1" applyBorder="1" applyAlignment="1"/>
    <xf numFmtId="4" fontId="1" fillId="7" borderId="3" xfId="0" applyNumberFormat="1" applyFont="1" applyFill="1" applyBorder="1"/>
    <xf numFmtId="0" fontId="1" fillId="8" borderId="3" xfId="0" applyFont="1" applyFill="1" applyBorder="1" applyAlignment="1"/>
    <xf numFmtId="4" fontId="1" fillId="8" borderId="3" xfId="0" applyNumberFormat="1" applyFont="1" applyFill="1" applyBorder="1"/>
    <xf numFmtId="4" fontId="1" fillId="8" borderId="3" xfId="0" applyNumberFormat="1" applyFont="1" applyFill="1" applyBorder="1" applyAlignment="1"/>
    <xf numFmtId="0" fontId="5" fillId="0" borderId="0" xfId="0" applyFont="1"/>
    <xf numFmtId="0" fontId="0" fillId="0" borderId="0" xfId="0" applyFont="1" applyAlignment="1"/>
    <xf numFmtId="0" fontId="5" fillId="2" borderId="0" xfId="0" applyFont="1" applyFill="1" applyAlignment="1"/>
    <xf numFmtId="0" fontId="5" fillId="2" borderId="0" xfId="0" applyFont="1" applyFill="1"/>
    <xf numFmtId="0" fontId="0" fillId="9" borderId="0" xfId="0" applyFont="1" applyFill="1" applyAlignment="1"/>
    <xf numFmtId="0" fontId="1" fillId="9" borderId="0" xfId="0" applyFont="1" applyFill="1" applyAlignment="1"/>
    <xf numFmtId="0" fontId="1" fillId="5" borderId="3" xfId="0" applyFont="1" applyFill="1" applyBorder="1" applyAlignment="1" applyProtection="1">
      <alignment horizontal="left"/>
      <protection locked="0"/>
    </xf>
    <xf numFmtId="0" fontId="1" fillId="5" borderId="3" xfId="0" applyFont="1" applyFill="1" applyBorder="1" applyAlignment="1" applyProtection="1">
      <protection locked="0"/>
    </xf>
    <xf numFmtId="10" fontId="1" fillId="5" borderId="3" xfId="0" applyNumberFormat="1" applyFont="1" applyFill="1" applyBorder="1" applyAlignment="1" applyProtection="1">
      <alignment horizontal="left"/>
      <protection locked="0"/>
    </xf>
    <xf numFmtId="4" fontId="1" fillId="5" borderId="3" xfId="0" applyNumberFormat="1" applyFont="1" applyFill="1" applyBorder="1" applyAlignment="1" applyProtection="1">
      <protection locked="0"/>
    </xf>
    <xf numFmtId="0" fontId="5" fillId="2" borderId="0" xfId="0" applyFont="1" applyFill="1"/>
    <xf numFmtId="0" fontId="0" fillId="0" borderId="0" xfId="0" applyFont="1" applyAlignment="1"/>
    <xf numFmtId="0" fontId="10" fillId="2" borderId="0" xfId="0" applyFont="1" applyFill="1" applyAlignment="1">
      <alignment horizontal="right" vertical="top" wrapText="1"/>
    </xf>
    <xf numFmtId="0" fontId="8" fillId="2" borderId="0" xfId="0" applyFont="1" applyFill="1" applyAlignment="1"/>
    <xf numFmtId="0" fontId="5" fillId="2" borderId="0" xfId="0" applyFont="1" applyFill="1" applyAlignment="1"/>
    <xf numFmtId="0" fontId="1" fillId="7" borderId="5" xfId="0" applyFont="1" applyFill="1" applyBorder="1" applyAlignment="1">
      <alignment vertical="center"/>
    </xf>
    <xf numFmtId="0" fontId="1" fillId="0" borderId="6" xfId="0" applyFont="1" applyBorder="1"/>
    <xf numFmtId="0" fontId="1" fillId="0" borderId="8" xfId="0" applyFont="1" applyBorder="1"/>
    <xf numFmtId="0" fontId="1" fillId="0" borderId="9" xfId="0" applyFont="1" applyBorder="1"/>
    <xf numFmtId="0" fontId="4" fillId="2" borderId="0" xfId="0" applyFont="1" applyFill="1" applyAlignment="1">
      <alignment vertical="center" wrapText="1"/>
    </xf>
    <xf numFmtId="0" fontId="1" fillId="8" borderId="5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1" fillId="0" borderId="7" xfId="0" applyFont="1" applyBorder="1"/>
    <xf numFmtId="0" fontId="1" fillId="8" borderId="4" xfId="0" applyFont="1" applyFill="1" applyBorder="1" applyAlignment="1">
      <alignment vertical="center"/>
    </xf>
    <xf numFmtId="0" fontId="4" fillId="2" borderId="0" xfId="0" applyFont="1" applyFill="1" applyAlignment="1">
      <alignment vertical="top" wrapText="1"/>
    </xf>
    <xf numFmtId="0" fontId="3" fillId="3" borderId="1" xfId="0" applyFont="1" applyFill="1" applyBorder="1" applyAlignment="1"/>
    <xf numFmtId="0" fontId="1" fillId="0" borderId="2" xfId="0" applyFont="1" applyBorder="1"/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left" wrapText="1"/>
    </xf>
    <xf numFmtId="0" fontId="5" fillId="2" borderId="10" xfId="0" applyFont="1" applyFill="1" applyBorder="1" applyAlignment="1">
      <alignment horizontal="left" wrapText="1"/>
    </xf>
    <xf numFmtId="0" fontId="11" fillId="0" borderId="3" xfId="0" applyFont="1" applyBorder="1" applyAlignment="1"/>
    <xf numFmtId="4" fontId="1" fillId="10" borderId="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abSelected="1" zoomScale="115" zoomScaleNormal="115" workbookViewId="0">
      <selection activeCell="K20" sqref="K20"/>
    </sheetView>
  </sheetViews>
  <sheetFormatPr defaultColWidth="14.42578125" defaultRowHeight="15.75" customHeight="1"/>
  <cols>
    <col min="1" max="1" width="17" style="24" customWidth="1"/>
    <col min="2" max="2" width="19.5703125" style="24" customWidth="1"/>
    <col min="3" max="3" width="14.42578125" style="24"/>
    <col min="4" max="4" width="7.5703125" style="24" customWidth="1"/>
    <col min="5" max="5" width="30.85546875" style="24" customWidth="1"/>
    <col min="6" max="6" width="14.42578125" style="24"/>
    <col min="7" max="7" width="7.7109375" style="24" customWidth="1"/>
    <col min="8" max="8" width="32.85546875" style="24" customWidth="1"/>
    <col min="9" max="9" width="17.140625" style="24" customWidth="1"/>
    <col min="10" max="10" width="24.7109375" style="24" customWidth="1"/>
    <col min="11" max="16384" width="14.42578125" style="24"/>
  </cols>
  <sheetData>
    <row r="1" spans="1:10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2" spans="1:10" ht="12.7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2.75">
      <c r="A3" s="1"/>
      <c r="B3" s="48" t="s">
        <v>1</v>
      </c>
      <c r="C3" s="49"/>
      <c r="D3" s="1"/>
      <c r="E3" s="3" t="s">
        <v>2</v>
      </c>
      <c r="F3" s="4"/>
      <c r="G3" s="1"/>
      <c r="H3" s="3" t="s">
        <v>3</v>
      </c>
      <c r="I3" s="4"/>
      <c r="J3" s="1"/>
    </row>
    <row r="4" spans="1:10" ht="12.75">
      <c r="A4" s="1"/>
      <c r="B4" s="5" t="s">
        <v>4</v>
      </c>
      <c r="C4" s="29">
        <v>50</v>
      </c>
      <c r="D4" s="1"/>
      <c r="E4" s="6" t="s">
        <v>5</v>
      </c>
      <c r="F4" s="32">
        <v>5600</v>
      </c>
      <c r="G4" s="1"/>
      <c r="H4" s="6" t="s">
        <v>6</v>
      </c>
      <c r="I4" s="30">
        <v>1700</v>
      </c>
      <c r="J4" s="1"/>
    </row>
    <row r="5" spans="1:10" ht="12.75">
      <c r="A5" s="1"/>
      <c r="B5" s="5" t="s">
        <v>7</v>
      </c>
      <c r="C5" s="30" t="s">
        <v>8</v>
      </c>
      <c r="D5" s="1"/>
      <c r="E5" s="6" t="s">
        <v>9</v>
      </c>
      <c r="F5" s="9">
        <f>C4*F4</f>
        <v>280000</v>
      </c>
      <c r="G5" s="1"/>
      <c r="H5" s="6" t="s">
        <v>10</v>
      </c>
      <c r="I5" s="30">
        <v>250</v>
      </c>
      <c r="J5" s="1"/>
    </row>
    <row r="6" spans="1:10" ht="12.75">
      <c r="A6" s="1"/>
      <c r="B6" s="5" t="s">
        <v>11</v>
      </c>
      <c r="C6" s="31">
        <v>1.7000000000000001E-2</v>
      </c>
      <c r="D6" s="1"/>
      <c r="E6" s="55" t="s">
        <v>63</v>
      </c>
      <c r="F6" s="56">
        <v>56000</v>
      </c>
      <c r="G6" s="1"/>
      <c r="H6" s="5" t="s">
        <v>12</v>
      </c>
      <c r="I6" s="7">
        <f>I4+I5</f>
        <v>1950</v>
      </c>
      <c r="J6" s="1"/>
    </row>
    <row r="7" spans="1:10" ht="12.75">
      <c r="A7" s="1"/>
      <c r="B7" s="5" t="s">
        <v>13</v>
      </c>
      <c r="C7" s="31">
        <v>1.7299999999999999E-2</v>
      </c>
      <c r="D7" s="1"/>
      <c r="E7" s="6" t="s">
        <v>14</v>
      </c>
      <c r="F7" s="9">
        <f>F5-F6</f>
        <v>224000</v>
      </c>
      <c r="G7" s="1"/>
      <c r="H7" s="8"/>
      <c r="I7" s="1"/>
      <c r="J7" s="1"/>
    </row>
    <row r="8" spans="1:10" ht="12.75">
      <c r="A8" s="1"/>
      <c r="B8" s="5" t="s">
        <v>15</v>
      </c>
      <c r="C8" s="29">
        <v>30</v>
      </c>
      <c r="D8" s="1"/>
      <c r="E8" s="6" t="s">
        <v>16</v>
      </c>
      <c r="F8" s="32">
        <v>200</v>
      </c>
      <c r="G8" s="1"/>
      <c r="H8" s="8"/>
      <c r="I8" s="8"/>
      <c r="J8" s="51" t="s">
        <v>18</v>
      </c>
    </row>
    <row r="9" spans="1:10" ht="12.75" customHeight="1">
      <c r="A9" s="1"/>
      <c r="B9" s="1"/>
      <c r="C9" s="1"/>
      <c r="D9" s="1"/>
      <c r="E9" s="6" t="s">
        <v>17</v>
      </c>
      <c r="F9" s="9">
        <f>-PMT((C6+C7)/12,C8*12,F7)</f>
        <v>997.12782146004179</v>
      </c>
      <c r="G9" s="1"/>
      <c r="H9" s="8"/>
      <c r="I9" s="8"/>
      <c r="J9" s="51"/>
    </row>
    <row r="10" spans="1:10" ht="12.75">
      <c r="A10" s="1"/>
      <c r="B10" s="52" t="s">
        <v>20</v>
      </c>
      <c r="C10" s="53"/>
      <c r="D10" s="1"/>
      <c r="E10" s="6" t="s">
        <v>10</v>
      </c>
      <c r="F10" s="32">
        <v>450</v>
      </c>
      <c r="G10" s="1"/>
      <c r="H10" s="6" t="s">
        <v>19</v>
      </c>
      <c r="I10" s="9">
        <f>F14-I6</f>
        <v>-302.87217853995821</v>
      </c>
      <c r="J10" s="51"/>
    </row>
    <row r="11" spans="1:10" ht="12.75" customHeight="1">
      <c r="A11" s="1"/>
      <c r="B11" s="53"/>
      <c r="C11" s="53"/>
      <c r="D11" s="1"/>
      <c r="E11" s="6" t="s">
        <v>21</v>
      </c>
      <c r="F11" s="32">
        <v>15000</v>
      </c>
      <c r="G11" s="1"/>
      <c r="H11" s="27"/>
      <c r="I11" s="27"/>
      <c r="J11" s="51"/>
    </row>
    <row r="12" spans="1:10" ht="12.75">
      <c r="A12" s="1"/>
      <c r="B12" s="53"/>
      <c r="C12" s="53"/>
      <c r="D12" s="1"/>
      <c r="E12" s="6" t="s">
        <v>22</v>
      </c>
      <c r="F12" s="32">
        <v>10000</v>
      </c>
      <c r="G12" s="1"/>
      <c r="H12" s="5" t="s">
        <v>23</v>
      </c>
      <c r="I12" s="9">
        <f>I10*C14</f>
        <v>-18172.330712397492</v>
      </c>
      <c r="J12" s="1"/>
    </row>
    <row r="13" spans="1:10" ht="12.75">
      <c r="A13" s="1"/>
      <c r="B13" s="54"/>
      <c r="C13" s="54"/>
      <c r="D13" s="1"/>
      <c r="E13" s="6" t="s">
        <v>24</v>
      </c>
      <c r="F13" s="32">
        <v>10000</v>
      </c>
      <c r="G13" s="1"/>
      <c r="H13" s="5" t="s">
        <v>25</v>
      </c>
      <c r="I13" s="32">
        <v>56000</v>
      </c>
      <c r="J13" s="1"/>
    </row>
    <row r="14" spans="1:10" ht="12.75">
      <c r="A14" s="1"/>
      <c r="B14" s="5" t="s">
        <v>26</v>
      </c>
      <c r="C14" s="29">
        <v>60</v>
      </c>
      <c r="D14" s="1"/>
      <c r="E14" s="5" t="s">
        <v>12</v>
      </c>
      <c r="F14" s="13">
        <f>F8+F9+F10</f>
        <v>1647.1278214600418</v>
      </c>
      <c r="G14" s="1"/>
      <c r="H14" s="5" t="s">
        <v>27</v>
      </c>
      <c r="I14" s="9">
        <f>FV(C7/12,-C14,1,I13)+I13</f>
        <v>4694.6484682361479</v>
      </c>
      <c r="J14" s="10" t="s">
        <v>28</v>
      </c>
    </row>
    <row r="15" spans="1:10" ht="14.25" customHeight="1">
      <c r="A15" s="35" t="s">
        <v>62</v>
      </c>
      <c r="B15" s="5" t="s">
        <v>29</v>
      </c>
      <c r="C15" s="29">
        <v>10000</v>
      </c>
      <c r="D15" s="1"/>
      <c r="E15" s="11"/>
      <c r="F15" s="12"/>
      <c r="G15" s="1"/>
      <c r="H15" s="5" t="s">
        <v>30</v>
      </c>
      <c r="I15" s="9">
        <f>I14-I14*0.19</f>
        <v>3802.6652592712799</v>
      </c>
      <c r="J15" s="50" t="s">
        <v>31</v>
      </c>
    </row>
    <row r="16" spans="1:10" ht="12.75">
      <c r="A16" s="35"/>
      <c r="B16" s="27"/>
      <c r="C16" s="27"/>
      <c r="D16" s="1"/>
      <c r="E16" s="5" t="s">
        <v>32</v>
      </c>
      <c r="F16" s="13">
        <f>-CUMPRINC((C6+C7)/12,C8*12,F7,1,C14,0)</f>
        <v>23321.087632205355</v>
      </c>
      <c r="G16" s="1"/>
      <c r="H16" s="28"/>
      <c r="I16" s="27"/>
      <c r="J16" s="34"/>
    </row>
    <row r="17" spans="1:10" ht="12.75">
      <c r="A17" s="35"/>
      <c r="B17" s="5" t="s">
        <v>33</v>
      </c>
      <c r="C17" s="14">
        <f>C14/12</f>
        <v>5</v>
      </c>
      <c r="D17" s="1"/>
      <c r="E17" s="5" t="s">
        <v>34</v>
      </c>
      <c r="F17" s="13">
        <f>(F16+F6-F11-F12-F13-C15)/F4</f>
        <v>6.1287656486080984</v>
      </c>
      <c r="G17" s="1"/>
      <c r="H17" s="5" t="s">
        <v>34</v>
      </c>
      <c r="I17" s="9">
        <f>(I13+I15-F11-F12-F13)/F4</f>
        <v>4.4290473677270139</v>
      </c>
      <c r="J17" s="1"/>
    </row>
    <row r="18" spans="1:10" ht="12.75">
      <c r="A18" s="35"/>
      <c r="B18" s="1"/>
      <c r="C18" s="1"/>
      <c r="D18" s="1"/>
      <c r="E18" s="27"/>
      <c r="F18" s="27"/>
      <c r="G18" s="1"/>
      <c r="H18" s="27"/>
      <c r="I18" s="27"/>
      <c r="J18" s="1"/>
    </row>
    <row r="19" spans="1:10" ht="12.75">
      <c r="A19" s="35"/>
      <c r="B19" s="15" t="s">
        <v>35</v>
      </c>
      <c r="C19" s="1"/>
      <c r="D19" s="1"/>
      <c r="E19" s="16" t="s">
        <v>36</v>
      </c>
      <c r="F19" s="17"/>
      <c r="G19" s="1"/>
      <c r="H19" s="27"/>
      <c r="I19" s="27"/>
      <c r="J19" s="1"/>
    </row>
    <row r="20" spans="1:10" ht="12.75">
      <c r="A20" s="1"/>
      <c r="C20" s="1"/>
      <c r="D20" s="44" t="s">
        <v>37</v>
      </c>
      <c r="E20" s="18" t="s">
        <v>38</v>
      </c>
      <c r="F20" s="19">
        <f>F17</f>
        <v>6.1287656486080984</v>
      </c>
      <c r="G20" s="38" t="s">
        <v>39</v>
      </c>
      <c r="H20" s="39"/>
      <c r="I20" s="27"/>
      <c r="J20" s="1"/>
    </row>
    <row r="21" spans="1:10" ht="12.75">
      <c r="A21" s="1"/>
      <c r="B21" s="47" t="s">
        <v>61</v>
      </c>
      <c r="C21" s="1"/>
      <c r="D21" s="45"/>
      <c r="E21" s="18" t="s">
        <v>40</v>
      </c>
      <c r="F21" s="19">
        <f>F14*C14+C15+F11+F12+F13+F6</f>
        <v>199827.6692876025</v>
      </c>
      <c r="G21" s="40"/>
      <c r="H21" s="41"/>
      <c r="I21" s="27"/>
      <c r="J21" s="1"/>
    </row>
    <row r="22" spans="1:10" ht="12.75">
      <c r="A22" s="1"/>
      <c r="B22" s="47"/>
      <c r="C22" s="1"/>
      <c r="D22" s="46" t="s">
        <v>41</v>
      </c>
      <c r="E22" s="20" t="s">
        <v>42</v>
      </c>
      <c r="F22" s="21">
        <f>I17</f>
        <v>4.4290473677270139</v>
      </c>
      <c r="G22" s="43" t="s">
        <v>43</v>
      </c>
      <c r="H22" s="39"/>
      <c r="I22" s="27"/>
      <c r="J22" s="1"/>
    </row>
    <row r="23" spans="1:10" ht="12.75">
      <c r="A23" s="1"/>
      <c r="B23" s="47"/>
      <c r="C23" s="1"/>
      <c r="D23" s="45"/>
      <c r="E23" s="20" t="s">
        <v>40</v>
      </c>
      <c r="F23" s="21">
        <f>I6*C14-I15</f>
        <v>113197.33474072872</v>
      </c>
      <c r="G23" s="40"/>
      <c r="H23" s="41"/>
      <c r="I23" s="27"/>
      <c r="J23" s="1"/>
    </row>
    <row r="24" spans="1:10" ht="12.75">
      <c r="A24" s="1"/>
      <c r="B24" s="47"/>
      <c r="C24" s="1"/>
      <c r="D24" s="1"/>
      <c r="F24" s="27"/>
      <c r="G24" s="27"/>
      <c r="H24" s="27"/>
      <c r="I24" s="27"/>
      <c r="J24" s="1"/>
    </row>
    <row r="25" spans="1:10" ht="12.75">
      <c r="A25" s="1"/>
      <c r="B25" s="47"/>
      <c r="C25" s="8"/>
      <c r="D25" s="8"/>
      <c r="E25" s="16" t="s">
        <v>44</v>
      </c>
      <c r="F25" s="17"/>
      <c r="G25" s="27"/>
      <c r="H25" s="27"/>
      <c r="I25" s="8"/>
      <c r="J25" s="1"/>
    </row>
    <row r="26" spans="1:10" ht="12.75">
      <c r="A26" s="1"/>
      <c r="B26" s="47"/>
      <c r="C26" s="8"/>
      <c r="D26" s="44" t="s">
        <v>37</v>
      </c>
      <c r="E26" s="18" t="s">
        <v>38</v>
      </c>
      <c r="F26" s="19">
        <f>F16/F4+F17</f>
        <v>10.293245582930483</v>
      </c>
      <c r="G26" s="38" t="s">
        <v>45</v>
      </c>
      <c r="H26" s="39"/>
      <c r="I26" s="42" t="s">
        <v>46</v>
      </c>
      <c r="J26" s="1"/>
    </row>
    <row r="27" spans="1:10" ht="12.75">
      <c r="A27" s="1"/>
      <c r="B27" s="10"/>
      <c r="C27" s="8"/>
      <c r="D27" s="45"/>
      <c r="E27" s="18" t="s">
        <v>40</v>
      </c>
      <c r="F27" s="19">
        <f>F14*C14+C15+F11+F12+F13+F6</f>
        <v>199827.6692876025</v>
      </c>
      <c r="G27" s="40"/>
      <c r="H27" s="41"/>
      <c r="I27" s="34"/>
      <c r="J27" s="1"/>
    </row>
    <row r="28" spans="1:10" ht="12.75">
      <c r="A28" s="1"/>
      <c r="B28" s="10"/>
      <c r="C28" s="8"/>
      <c r="D28" s="46" t="s">
        <v>41</v>
      </c>
      <c r="E28" s="20" t="s">
        <v>42</v>
      </c>
      <c r="F28" s="21">
        <f>I17</f>
        <v>4.4290473677270139</v>
      </c>
      <c r="G28" s="43" t="s">
        <v>43</v>
      </c>
      <c r="H28" s="39"/>
      <c r="I28" s="34"/>
      <c r="J28" s="1"/>
    </row>
    <row r="29" spans="1:10" ht="12.75">
      <c r="A29" s="1"/>
      <c r="B29" s="8"/>
      <c r="C29" s="8"/>
      <c r="D29" s="45"/>
      <c r="E29" s="20" t="s">
        <v>40</v>
      </c>
      <c r="F29" s="21">
        <f>I6*C14</f>
        <v>117000</v>
      </c>
      <c r="G29" s="40"/>
      <c r="H29" s="41"/>
      <c r="I29" s="34"/>
      <c r="J29" s="1"/>
    </row>
    <row r="30" spans="1:10" ht="12.75">
      <c r="A30" s="1"/>
      <c r="B30" s="8"/>
      <c r="C30" s="8"/>
      <c r="D30" s="8" t="s">
        <v>47</v>
      </c>
      <c r="E30" s="8"/>
      <c r="F30" s="8"/>
      <c r="G30" s="8"/>
      <c r="H30" s="8"/>
      <c r="I30" s="8"/>
      <c r="J30" s="1"/>
    </row>
    <row r="31" spans="1:10" ht="12.75">
      <c r="A31" s="1"/>
      <c r="B31" s="8"/>
      <c r="C31" s="8"/>
      <c r="D31" s="44" t="s">
        <v>37</v>
      </c>
      <c r="E31" s="18" t="s">
        <v>38</v>
      </c>
      <c r="F31" s="19">
        <f>F17</f>
        <v>6.1287656486080984</v>
      </c>
      <c r="G31" s="38" t="s">
        <v>45</v>
      </c>
      <c r="H31" s="39"/>
      <c r="I31" s="42" t="s">
        <v>48</v>
      </c>
      <c r="J31" s="1"/>
    </row>
    <row r="32" spans="1:10" ht="12.75">
      <c r="A32" s="1"/>
      <c r="B32" s="8"/>
      <c r="C32" s="8"/>
      <c r="D32" s="45"/>
      <c r="E32" s="18" t="s">
        <v>40</v>
      </c>
      <c r="F32" s="19">
        <f>F14*C14-F16+F11+F12+F13+F6</f>
        <v>166506.58165539714</v>
      </c>
      <c r="G32" s="40"/>
      <c r="H32" s="41"/>
      <c r="I32" s="34"/>
      <c r="J32" s="1"/>
    </row>
    <row r="33" spans="1:26" ht="12.75">
      <c r="A33" s="1"/>
      <c r="B33" s="8"/>
      <c r="C33" s="8"/>
      <c r="D33" s="46" t="s">
        <v>41</v>
      </c>
      <c r="E33" s="20" t="s">
        <v>42</v>
      </c>
      <c r="F33" s="22">
        <f>I17</f>
        <v>4.4290473677270139</v>
      </c>
      <c r="G33" s="43" t="s">
        <v>43</v>
      </c>
      <c r="H33" s="39"/>
      <c r="I33" s="34"/>
      <c r="J33" s="1"/>
    </row>
    <row r="34" spans="1:26" ht="12.75">
      <c r="A34" s="1"/>
      <c r="B34" s="8"/>
      <c r="C34" s="8"/>
      <c r="D34" s="45"/>
      <c r="E34" s="20" t="s">
        <v>40</v>
      </c>
      <c r="F34" s="21">
        <f>I6*C14-I15</f>
        <v>113197.33474072872</v>
      </c>
      <c r="G34" s="40"/>
      <c r="H34" s="41"/>
      <c r="I34" s="34"/>
      <c r="J34" s="1"/>
    </row>
    <row r="35" spans="1:26" ht="12.75">
      <c r="A35" s="1"/>
      <c r="B35" s="8"/>
      <c r="C35" s="8"/>
      <c r="D35" s="8"/>
      <c r="E35" s="8"/>
      <c r="F35" s="8"/>
      <c r="G35" s="8"/>
      <c r="H35" s="8"/>
      <c r="I35" s="8"/>
      <c r="J35" s="1"/>
    </row>
    <row r="36" spans="1:26" ht="12.75">
      <c r="A36" s="1"/>
      <c r="B36" s="8"/>
      <c r="C36" s="8"/>
      <c r="D36" s="8"/>
      <c r="E36" s="8"/>
      <c r="F36" s="8"/>
      <c r="G36" s="8"/>
      <c r="H36" s="8"/>
      <c r="I36" s="8"/>
      <c r="J36" s="1"/>
    </row>
    <row r="37" spans="1:26" ht="9.9499999999999993" customHeight="1">
      <c r="A37" s="26"/>
      <c r="B37" s="37" t="s">
        <v>49</v>
      </c>
      <c r="C37" s="34"/>
      <c r="D37" s="34"/>
      <c r="E37" s="34"/>
      <c r="F37" s="34"/>
      <c r="G37" s="34"/>
      <c r="H37" s="34"/>
      <c r="I37" s="34"/>
      <c r="J37" s="26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9.9499999999999993" customHeight="1">
      <c r="A38" s="26"/>
      <c r="B38" s="37" t="s">
        <v>50</v>
      </c>
      <c r="C38" s="34"/>
      <c r="D38" s="34"/>
      <c r="E38" s="34"/>
      <c r="F38" s="34"/>
      <c r="G38" s="34"/>
      <c r="H38" s="34"/>
      <c r="I38" s="34"/>
      <c r="J38" s="26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9.9499999999999993" customHeight="1">
      <c r="A39" s="26"/>
      <c r="B39" s="37" t="s">
        <v>51</v>
      </c>
      <c r="C39" s="34"/>
      <c r="D39" s="34"/>
      <c r="E39" s="34"/>
      <c r="F39" s="34"/>
      <c r="G39" s="34"/>
      <c r="H39" s="34"/>
      <c r="I39" s="34"/>
      <c r="J39" s="26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9.9499999999999993" customHeight="1">
      <c r="A40" s="26"/>
      <c r="B40" s="33"/>
      <c r="C40" s="34"/>
      <c r="D40" s="34"/>
      <c r="E40" s="34"/>
      <c r="F40" s="34"/>
      <c r="G40" s="34"/>
      <c r="H40" s="34"/>
      <c r="I40" s="26"/>
      <c r="J40" s="26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9.9499999999999993" customHeight="1">
      <c r="A41" s="26"/>
      <c r="B41" s="37" t="s">
        <v>52</v>
      </c>
      <c r="C41" s="34"/>
      <c r="D41" s="34"/>
      <c r="E41" s="34"/>
      <c r="F41" s="34"/>
      <c r="G41" s="34"/>
      <c r="H41" s="34"/>
      <c r="I41" s="26"/>
      <c r="J41" s="26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9.9499999999999993" customHeight="1">
      <c r="A42" s="26"/>
      <c r="B42" s="37" t="s">
        <v>53</v>
      </c>
      <c r="C42" s="34"/>
      <c r="D42" s="34"/>
      <c r="E42" s="34"/>
      <c r="F42" s="34"/>
      <c r="G42" s="34"/>
      <c r="H42" s="34"/>
      <c r="I42" s="26"/>
      <c r="J42" s="26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9.9499999999999993" customHeight="1">
      <c r="A43" s="26"/>
      <c r="B43" s="37" t="s">
        <v>54</v>
      </c>
      <c r="C43" s="34"/>
      <c r="D43" s="34"/>
      <c r="E43" s="34"/>
      <c r="F43" s="34"/>
      <c r="G43" s="34"/>
      <c r="H43" s="34"/>
      <c r="I43" s="26"/>
      <c r="J43" s="26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9.9499999999999993" customHeight="1">
      <c r="A44" s="26"/>
      <c r="B44" s="37" t="s">
        <v>55</v>
      </c>
      <c r="C44" s="34"/>
      <c r="D44" s="34"/>
      <c r="E44" s="34"/>
      <c r="F44" s="34"/>
      <c r="G44" s="34"/>
      <c r="H44" s="34"/>
      <c r="I44" s="26"/>
      <c r="J44" s="26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9.9499999999999993" customHeight="1">
      <c r="A45" s="26"/>
      <c r="B45" s="37" t="s">
        <v>56</v>
      </c>
      <c r="C45" s="34"/>
      <c r="D45" s="34"/>
      <c r="E45" s="34"/>
      <c r="F45" s="34"/>
      <c r="G45" s="34"/>
      <c r="H45" s="34"/>
      <c r="I45" s="26"/>
      <c r="J45" s="26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9.9499999999999993" customHeight="1">
      <c r="A46" s="26"/>
      <c r="B46" s="37" t="s">
        <v>57</v>
      </c>
      <c r="C46" s="34"/>
      <c r="D46" s="34"/>
      <c r="E46" s="34"/>
      <c r="F46" s="34"/>
      <c r="G46" s="34"/>
      <c r="H46" s="34"/>
      <c r="I46" s="26"/>
      <c r="J46" s="26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9.9499999999999993" customHeight="1">
      <c r="A47" s="26"/>
      <c r="B47" s="37" t="s">
        <v>58</v>
      </c>
      <c r="C47" s="34"/>
      <c r="D47" s="34"/>
      <c r="E47" s="34"/>
      <c r="F47" s="34"/>
      <c r="G47" s="34"/>
      <c r="H47" s="34"/>
      <c r="I47" s="26"/>
      <c r="J47" s="26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9.9499999999999993" customHeight="1">
      <c r="A48" s="26"/>
      <c r="B48" s="25"/>
      <c r="C48" s="25"/>
      <c r="D48" s="25"/>
      <c r="E48" s="25"/>
      <c r="F48" s="25"/>
      <c r="G48" s="25"/>
      <c r="H48" s="25"/>
      <c r="I48" s="26"/>
      <c r="J48" s="26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9.9499999999999993" customHeight="1">
      <c r="A49" s="26"/>
      <c r="B49" s="25" t="s">
        <v>59</v>
      </c>
      <c r="C49" s="25"/>
      <c r="D49" s="25"/>
      <c r="E49" s="25"/>
      <c r="F49" s="25"/>
      <c r="G49" s="25"/>
      <c r="H49" s="25"/>
      <c r="I49" s="26"/>
      <c r="J49" s="26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9.9499999999999993" customHeight="1">
      <c r="A50" s="26"/>
      <c r="B50" s="33"/>
      <c r="C50" s="34"/>
      <c r="D50" s="34"/>
      <c r="E50" s="34"/>
      <c r="F50" s="34"/>
      <c r="G50" s="34"/>
      <c r="H50" s="34"/>
      <c r="I50" s="26"/>
      <c r="J50" s="26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9.9499999999999993" customHeight="1">
      <c r="A51" s="26"/>
      <c r="B51" s="36" t="s">
        <v>60</v>
      </c>
      <c r="C51" s="34"/>
      <c r="D51" s="34"/>
      <c r="E51" s="34"/>
      <c r="F51" s="34"/>
      <c r="G51" s="34"/>
      <c r="H51" s="34"/>
      <c r="I51" s="26"/>
      <c r="J51" s="26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>
      <c r="A52" s="1"/>
      <c r="B52" s="1"/>
      <c r="C52" s="1"/>
      <c r="D52" s="1"/>
      <c r="E52" s="1"/>
      <c r="F52" s="1"/>
      <c r="G52" s="1"/>
      <c r="H52" s="1"/>
      <c r="I52" s="1"/>
      <c r="J52" s="1"/>
    </row>
  </sheetData>
  <sheetProtection password="B677" sheet="1" objects="1" scenarios="1"/>
  <mergeCells count="33">
    <mergeCell ref="J8:J11"/>
    <mergeCell ref="B10:C13"/>
    <mergeCell ref="J15:J16"/>
    <mergeCell ref="D22:D23"/>
    <mergeCell ref="G26:H27"/>
    <mergeCell ref="G22:H23"/>
    <mergeCell ref="D26:D27"/>
    <mergeCell ref="B21:B26"/>
    <mergeCell ref="G20:H21"/>
    <mergeCell ref="D20:D21"/>
    <mergeCell ref="B38:I38"/>
    <mergeCell ref="B3:C3"/>
    <mergeCell ref="G33:H34"/>
    <mergeCell ref="B37:I37"/>
    <mergeCell ref="D31:D32"/>
    <mergeCell ref="D33:D34"/>
    <mergeCell ref="D28:D29"/>
    <mergeCell ref="B40:H40"/>
    <mergeCell ref="A15:A19"/>
    <mergeCell ref="B50:H50"/>
    <mergeCell ref="B51:H51"/>
    <mergeCell ref="B46:H46"/>
    <mergeCell ref="B45:H45"/>
    <mergeCell ref="B41:H41"/>
    <mergeCell ref="B42:H42"/>
    <mergeCell ref="B43:H43"/>
    <mergeCell ref="B44:H44"/>
    <mergeCell ref="B47:H47"/>
    <mergeCell ref="B39:I39"/>
    <mergeCell ref="G31:H32"/>
    <mergeCell ref="I31:I34"/>
    <mergeCell ref="G28:H29"/>
    <mergeCell ref="I26:I29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@animuss @ wykop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2018-02-25T10:21:45Z</dcterms:modified>
</cp:coreProperties>
</file>