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41" firstSheet="0" activeTab="15"/>
  </bookViews>
  <sheets>
    <sheet name="Parts" sheetId="1" state="visible" r:id="rId2"/>
    <sheet name="00 Slip Joint (AHU &amp; Cold Room)" sheetId="2" state="visible" r:id="rId3"/>
    <sheet name="01 Slip Joint (Clean Room)" sheetId="3" state="visible" r:id="rId4"/>
    <sheet name="02 Standard AHU" sheetId="4" state="visible" r:id="rId5"/>
    <sheet name="03 Slip Joint (Rockwool)" sheetId="5" state="visible" r:id="rId6"/>
    <sheet name="04 Fire Joint (Rockwool)" sheetId="6" state="visible" r:id="rId7"/>
    <sheet name="05 Non-Progressive (Rockwool)" sheetId="7" state="visible" r:id="rId8"/>
    <sheet name="06 Foam Slab" sheetId="8" state="visible" r:id="rId9"/>
    <sheet name="07 Single door (Flat type)" sheetId="9" state="visible" r:id="rId10"/>
    <sheet name="08 Double Door (Flat type) UnSe" sheetId="10" state="visible" r:id="rId11"/>
    <sheet name="09 Double Door (Flat type) Seq" sheetId="11" state="visible" r:id="rId12"/>
    <sheet name="10 Single Sliding Door" sheetId="12" state="visible" r:id="rId13"/>
    <sheet name="11 Swing Door (Cold)" sheetId="13" state="visible" r:id="rId14"/>
    <sheet name="12 Sliding Door (Cold)" sheetId="14" state="visible" r:id="rId15"/>
    <sheet name="13 Window" sheetId="15" state="visible" r:id="rId16"/>
    <sheet name="14 Sinko AB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<sst xmlns="http://schemas.openxmlformats.org/spreadsheetml/2006/main" count="6744" uniqueCount="1914">
  <si>
    <t>name</t>
  </si>
  <si>
    <t>default_code</t>
  </si>
  <si>
    <t>uom</t>
  </si>
  <si>
    <t>AL-U CAP 40X42X40 mm(NA.1)</t>
  </si>
  <si>
    <t>SP01001</t>
  </si>
  <si>
    <t>pcs</t>
  </si>
  <si>
    <t>AL-U CAP 40X42X40 mm(MF)</t>
  </si>
  <si>
    <t>SP01002</t>
  </si>
  <si>
    <t>AL-U CAP 40X42X40 mm(OW)</t>
  </si>
  <si>
    <t>SP01003</t>
  </si>
  <si>
    <t>AL-U CAP 40X42X40 mm(AP)</t>
  </si>
  <si>
    <t>SP01004</t>
  </si>
  <si>
    <t>AL-U CAP 25X42X25(NA.1)</t>
  </si>
  <si>
    <t>SP01005</t>
  </si>
  <si>
    <t>AL-U CAP 25X42X25(MF)</t>
  </si>
  <si>
    <t>SP01006</t>
  </si>
  <si>
    <t>AL-U CAP 25X42X25(OW)</t>
  </si>
  <si>
    <t>SP01007</t>
  </si>
  <si>
    <t>AL-U CAP 25X42X25(AP)</t>
  </si>
  <si>
    <t>SP01008</t>
  </si>
  <si>
    <t>AL ANGLE 40X40X2(NA.1)</t>
  </si>
  <si>
    <t>SP01009</t>
  </si>
  <si>
    <t>AL ANGLE 40X40X2(MF)</t>
  </si>
  <si>
    <t>SP01010</t>
  </si>
  <si>
    <t>AL ANGLE 40X40X2(OW)</t>
  </si>
  <si>
    <t>SP01011</t>
  </si>
  <si>
    <t>AL ANGLE 40X40X2 (AP)</t>
  </si>
  <si>
    <t>SP01012</t>
  </si>
  <si>
    <t>AL ANGLE 40X80X2(MF)</t>
  </si>
  <si>
    <t>SP01014</t>
  </si>
  <si>
    <t>AL ANGLE 40X80X2(OW)</t>
  </si>
  <si>
    <t>SP01015</t>
  </si>
  <si>
    <t>AL ANGLE 40X80X2(AP)</t>
  </si>
  <si>
    <t>SP01016</t>
  </si>
  <si>
    <r>
      <t xml:space="preserve">AL DIE 0202 </t>
    </r>
    <r>
      <rPr>
        <sz val="10"/>
        <rFont val="FreeSans"/>
        <family val="2"/>
        <charset val="1"/>
      </rPr>
      <t xml:space="preserve">เสาข้างสวิง</t>
    </r>
    <r>
      <rPr>
        <sz val="10"/>
        <rFont val="Arial"/>
        <family val="2"/>
        <charset val="1"/>
      </rPr>
      <t xml:space="preserve">(NA.1)</t>
    </r>
  </si>
  <si>
    <t>SP01017</t>
  </si>
  <si>
    <r>
      <t xml:space="preserve">AL DIE 0202 </t>
    </r>
    <r>
      <rPr>
        <sz val="10"/>
        <rFont val="FreeSans"/>
        <family val="2"/>
        <charset val="1"/>
      </rPr>
      <t xml:space="preserve">เสาข้างสวิง</t>
    </r>
    <r>
      <rPr>
        <sz val="10"/>
        <rFont val="Arial"/>
        <family val="2"/>
        <charset val="1"/>
      </rPr>
      <t xml:space="preserve">(MF)</t>
    </r>
  </si>
  <si>
    <t>SP01018</t>
  </si>
  <si>
    <r>
      <t xml:space="preserve">AL DIE 0202 </t>
    </r>
    <r>
      <rPr>
        <sz val="10"/>
        <rFont val="FreeSans"/>
        <family val="2"/>
        <charset val="1"/>
      </rPr>
      <t xml:space="preserve">เสาข้างสวิง</t>
    </r>
    <r>
      <rPr>
        <sz val="10"/>
        <rFont val="Arial"/>
        <family val="2"/>
        <charset val="1"/>
      </rPr>
      <t xml:space="preserve">(OW)</t>
    </r>
  </si>
  <si>
    <t>SP01019</t>
  </si>
  <si>
    <r>
      <t xml:space="preserve">AL DIE 0202 </t>
    </r>
    <r>
      <rPr>
        <sz val="10"/>
        <rFont val="FreeSans"/>
        <family val="2"/>
        <charset val="1"/>
      </rPr>
      <t xml:space="preserve">เสาข้างสวิง</t>
    </r>
    <r>
      <rPr>
        <sz val="10"/>
        <rFont val="Arial"/>
        <family val="2"/>
        <charset val="1"/>
      </rPr>
      <t xml:space="preserve">(AP)</t>
    </r>
  </si>
  <si>
    <t>SP01020</t>
  </si>
  <si>
    <r>
      <t xml:space="preserve">AL DIE 0203 </t>
    </r>
    <r>
      <rPr>
        <sz val="10"/>
        <rFont val="FreeSans"/>
        <family val="2"/>
        <charset val="1"/>
      </rPr>
      <t xml:space="preserve">เสาล่างสวิง</t>
    </r>
    <r>
      <rPr>
        <sz val="10"/>
        <rFont val="Arial"/>
        <family val="2"/>
        <charset val="1"/>
      </rPr>
      <t xml:space="preserve">(NA.1)</t>
    </r>
  </si>
  <si>
    <t>SP01021</t>
  </si>
  <si>
    <r>
      <t xml:space="preserve">AL DIE 0203 </t>
    </r>
    <r>
      <rPr>
        <sz val="10"/>
        <rFont val="FreeSans"/>
        <family val="2"/>
        <charset val="1"/>
      </rPr>
      <t xml:space="preserve">เสาล่างสวิง</t>
    </r>
    <r>
      <rPr>
        <sz val="10"/>
        <rFont val="Arial"/>
        <family val="2"/>
        <charset val="1"/>
      </rPr>
      <t xml:space="preserve">(MF)</t>
    </r>
  </si>
  <si>
    <t>SP01022</t>
  </si>
  <si>
    <r>
      <t xml:space="preserve">AL DIE 0203 </t>
    </r>
    <r>
      <rPr>
        <sz val="10"/>
        <rFont val="FreeSans"/>
        <family val="2"/>
        <charset val="1"/>
      </rPr>
      <t xml:space="preserve">เสาล่างสวิง</t>
    </r>
    <r>
      <rPr>
        <sz val="10"/>
        <rFont val="Arial"/>
        <family val="2"/>
        <charset val="1"/>
      </rPr>
      <t xml:space="preserve">(OW)</t>
    </r>
  </si>
  <si>
    <t>SP01023</t>
  </si>
  <si>
    <r>
      <t xml:space="preserve">AL DIE 0203 </t>
    </r>
    <r>
      <rPr>
        <sz val="10"/>
        <rFont val="FreeSans"/>
        <family val="2"/>
        <charset val="1"/>
      </rPr>
      <t xml:space="preserve">เสาล่างสวิง</t>
    </r>
    <r>
      <rPr>
        <sz val="10"/>
        <rFont val="Arial"/>
        <family val="2"/>
        <charset val="1"/>
      </rPr>
      <t xml:space="preserve">(AP)</t>
    </r>
  </si>
  <si>
    <t>SP01024</t>
  </si>
  <si>
    <r>
      <t xml:space="preserve">AL DIE 0201 </t>
    </r>
    <r>
      <rPr>
        <sz val="10"/>
        <rFont val="FreeSans"/>
        <family val="2"/>
        <charset val="1"/>
      </rPr>
      <t xml:space="preserve">เสาบนสวิง</t>
    </r>
    <r>
      <rPr>
        <sz val="10"/>
        <rFont val="Arial"/>
        <family val="2"/>
        <charset val="1"/>
      </rPr>
      <t xml:space="preserve">(NA.1)</t>
    </r>
  </si>
  <si>
    <t>SP01025</t>
  </si>
  <si>
    <r>
      <t xml:space="preserve">AL DIE 0201 </t>
    </r>
    <r>
      <rPr>
        <sz val="10"/>
        <rFont val="FreeSans"/>
        <family val="2"/>
        <charset val="1"/>
      </rPr>
      <t xml:space="preserve">เสาบนสวิง</t>
    </r>
    <r>
      <rPr>
        <sz val="10"/>
        <rFont val="Arial"/>
        <family val="2"/>
        <charset val="1"/>
      </rPr>
      <t xml:space="preserve">(MF)</t>
    </r>
  </si>
  <si>
    <t>SP01026</t>
  </si>
  <si>
    <r>
      <t xml:space="preserve">AL DIE 0201 </t>
    </r>
    <r>
      <rPr>
        <sz val="10"/>
        <rFont val="FreeSans"/>
        <family val="2"/>
        <charset val="1"/>
      </rPr>
      <t xml:space="preserve">เสาบนสวิง</t>
    </r>
    <r>
      <rPr>
        <sz val="10"/>
        <rFont val="Arial"/>
        <family val="2"/>
        <charset val="1"/>
      </rPr>
      <t xml:space="preserve">(OW)</t>
    </r>
  </si>
  <si>
    <t>SP01027</t>
  </si>
  <si>
    <r>
      <t xml:space="preserve">AL DIE 0201 </t>
    </r>
    <r>
      <rPr>
        <sz val="10"/>
        <rFont val="FreeSans"/>
        <family val="2"/>
        <charset val="1"/>
      </rPr>
      <t xml:space="preserve">เสาบนสวิง</t>
    </r>
    <r>
      <rPr>
        <sz val="10"/>
        <rFont val="Arial"/>
        <family val="2"/>
        <charset val="1"/>
      </rPr>
      <t xml:space="preserve">(AP)</t>
    </r>
  </si>
  <si>
    <t>SP01028</t>
  </si>
  <si>
    <r>
      <t xml:space="preserve">AL DIE 0223 </t>
    </r>
    <r>
      <rPr>
        <sz val="10"/>
        <rFont val="FreeSans"/>
        <family val="2"/>
        <charset val="1"/>
      </rPr>
      <t xml:space="preserve">คิ้วลอยเทใหญ่</t>
    </r>
    <r>
      <rPr>
        <sz val="10"/>
        <rFont val="Arial"/>
        <family val="2"/>
        <charset val="1"/>
      </rPr>
      <t xml:space="preserve">(NA.1)</t>
    </r>
  </si>
  <si>
    <t>SP01033</t>
  </si>
  <si>
    <r>
      <t xml:space="preserve">AL DIE 0223 </t>
    </r>
    <r>
      <rPr>
        <sz val="10"/>
        <rFont val="FreeSans"/>
        <family val="2"/>
        <charset val="1"/>
      </rPr>
      <t xml:space="preserve">คิ้วลอยเทใหญ่</t>
    </r>
    <r>
      <rPr>
        <sz val="10"/>
        <rFont val="Arial"/>
        <family val="2"/>
        <charset val="1"/>
      </rPr>
      <t xml:space="preserve">(MF)</t>
    </r>
  </si>
  <si>
    <t>SP01034</t>
  </si>
  <si>
    <r>
      <t xml:space="preserve">AL DIE 0223 </t>
    </r>
    <r>
      <rPr>
        <sz val="10"/>
        <rFont val="FreeSans"/>
        <family val="2"/>
        <charset val="1"/>
      </rPr>
      <t xml:space="preserve">คิ้วลอยเทใหญ่</t>
    </r>
    <r>
      <rPr>
        <sz val="10"/>
        <rFont val="Arial"/>
        <family val="2"/>
        <charset val="1"/>
      </rPr>
      <t xml:space="preserve">(OW)</t>
    </r>
  </si>
  <si>
    <t>SP01035</t>
  </si>
  <si>
    <r>
      <t xml:space="preserve">AL DIE 0223 </t>
    </r>
    <r>
      <rPr>
        <sz val="10"/>
        <rFont val="FreeSans"/>
        <family val="2"/>
        <charset val="1"/>
      </rPr>
      <t xml:space="preserve">คิ้วลอยเทใหญ่</t>
    </r>
    <r>
      <rPr>
        <sz val="10"/>
        <rFont val="Arial"/>
        <family val="2"/>
        <charset val="1"/>
      </rPr>
      <t xml:space="preserve">(AP)</t>
    </r>
  </si>
  <si>
    <t>SP01036</t>
  </si>
  <si>
    <r>
      <t xml:space="preserve">AL DIE 0224 </t>
    </r>
    <r>
      <rPr>
        <sz val="10"/>
        <rFont val="FreeSans"/>
        <family val="2"/>
        <charset val="1"/>
      </rPr>
      <t xml:space="preserve">คิ้วลอยเทเล็ก</t>
    </r>
    <r>
      <rPr>
        <sz val="10"/>
        <rFont val="Arial"/>
        <family val="2"/>
        <charset val="1"/>
      </rPr>
      <t xml:space="preserve">(NA.1)</t>
    </r>
  </si>
  <si>
    <t>SP01037</t>
  </si>
  <si>
    <r>
      <t xml:space="preserve">AL DIE 0224 </t>
    </r>
    <r>
      <rPr>
        <sz val="10"/>
        <rFont val="FreeSans"/>
        <family val="2"/>
        <charset val="1"/>
      </rPr>
      <t xml:space="preserve">คิ้วลอยเทเล็ก</t>
    </r>
    <r>
      <rPr>
        <sz val="10"/>
        <rFont val="Arial"/>
        <family val="2"/>
        <charset val="1"/>
      </rPr>
      <t xml:space="preserve">(MF)</t>
    </r>
  </si>
  <si>
    <t>SP01038</t>
  </si>
  <si>
    <r>
      <t xml:space="preserve">AL DIE 0224 </t>
    </r>
    <r>
      <rPr>
        <sz val="10"/>
        <rFont val="FreeSans"/>
        <family val="2"/>
        <charset val="1"/>
      </rPr>
      <t xml:space="preserve">คิ้วลอยเทเล็ก</t>
    </r>
    <r>
      <rPr>
        <sz val="10"/>
        <rFont val="Arial"/>
        <family val="2"/>
        <charset val="1"/>
      </rPr>
      <t xml:space="preserve">(OW)</t>
    </r>
  </si>
  <si>
    <t>SP01039</t>
  </si>
  <si>
    <r>
      <t xml:space="preserve">AL DIE 0224 </t>
    </r>
    <r>
      <rPr>
        <sz val="10"/>
        <rFont val="FreeSans"/>
        <family val="2"/>
        <charset val="1"/>
      </rPr>
      <t xml:space="preserve">คิ้วลอยเทเล็ก</t>
    </r>
    <r>
      <rPr>
        <sz val="10"/>
        <rFont val="Arial"/>
        <family val="2"/>
        <charset val="1"/>
      </rPr>
      <t xml:space="preserve">(AP)</t>
    </r>
  </si>
  <si>
    <t>SP01040</t>
  </si>
  <si>
    <t>AL FLOOR BASE(I)(NA.1)</t>
  </si>
  <si>
    <t>SP01045</t>
  </si>
  <si>
    <t>AL FLOOR BASE(I)(MF)</t>
  </si>
  <si>
    <t>SP01046</t>
  </si>
  <si>
    <t>AL FLOOR BASE(I)(OW)</t>
  </si>
  <si>
    <t>SP01047</t>
  </si>
  <si>
    <t>AL FLOOR BASE(I)(AP)</t>
  </si>
  <si>
    <t>SP01048</t>
  </si>
  <si>
    <t>AL PROFILE FOR LIGHTING42 mm(NA.1)</t>
  </si>
  <si>
    <t>SP01049</t>
  </si>
  <si>
    <t>AL PROFILE FOR LIGHTING 42 mm(MF)</t>
  </si>
  <si>
    <t>SP01050</t>
  </si>
  <si>
    <t>AL PROFILE FOR LIGHTING 42 mm(OW)</t>
  </si>
  <si>
    <t>SP01051</t>
  </si>
  <si>
    <t>AL PROFILE FOR LIGHTING 42 mm(AP)</t>
  </si>
  <si>
    <t>SP01052</t>
  </si>
  <si>
    <t>AL CAP FOR DOOR HEATER(NA.1)</t>
  </si>
  <si>
    <t>SP01053</t>
  </si>
  <si>
    <t>AL CAP FOR DOOR HEATER(MF)</t>
  </si>
  <si>
    <t>SP01054</t>
  </si>
  <si>
    <t>AL CAP FOR DOOR HEATER(OW)</t>
  </si>
  <si>
    <t>SP01055</t>
  </si>
  <si>
    <t>AL CAP FOR DOOR HEATER(AP)</t>
  </si>
  <si>
    <t>SP01056</t>
  </si>
  <si>
    <t>AL RAIL FOR CLEAN ROOM(OW)</t>
  </si>
  <si>
    <t>SP01059</t>
  </si>
  <si>
    <t>AL U CAP 30X75X30 mmCOLD ROOM(NA.1)</t>
  </si>
  <si>
    <t>SP01061</t>
  </si>
  <si>
    <t>AL U CAP 30X75X30 mmCOLD ROOM(MF)</t>
  </si>
  <si>
    <t>SP01062</t>
  </si>
  <si>
    <t>AL U CAP 30X75X30 mmCOLD ROOM(OW)</t>
  </si>
  <si>
    <t>SP01063</t>
  </si>
  <si>
    <t>AL U CAP 30X75X30 mmCOLD ROOM(AP)</t>
  </si>
  <si>
    <t>SP01064</t>
  </si>
  <si>
    <t>AL U CAP 30X100X30 mmCOLD ROOM(NA.1)</t>
  </si>
  <si>
    <t>SP01065</t>
  </si>
  <si>
    <t>AL U CAP 30X100X30 mmCOLD ROOM(MF)</t>
  </si>
  <si>
    <t>SP01066</t>
  </si>
  <si>
    <t>AL U CAP 30X100X30 mmCOLD ROOM(OW)</t>
  </si>
  <si>
    <t>SP01067</t>
  </si>
  <si>
    <t>AL U CAP 30X100X30 mmCOLD ROOM(AP)</t>
  </si>
  <si>
    <t>SP01068</t>
  </si>
  <si>
    <t>AL SKIRT(NA.1)</t>
  </si>
  <si>
    <t>SP01069</t>
  </si>
  <si>
    <t>AL SKIRT(MF)</t>
  </si>
  <si>
    <t>SP01070</t>
  </si>
  <si>
    <t>AL SKIRT(OW)</t>
  </si>
  <si>
    <t>SP01071</t>
  </si>
  <si>
    <t>AL SKIRT(AP)</t>
  </si>
  <si>
    <t>SP01072</t>
  </si>
  <si>
    <t>AL T-BAR(NA.1)</t>
  </si>
  <si>
    <t>SP01073</t>
  </si>
  <si>
    <t>AL T-BAR(MF)</t>
  </si>
  <si>
    <t>SP01074</t>
  </si>
  <si>
    <t>AL T-BAR(OW)</t>
  </si>
  <si>
    <t>SP01075</t>
  </si>
  <si>
    <t>AL T-BAR(AP)</t>
  </si>
  <si>
    <t>SP01076</t>
  </si>
  <si>
    <t>AL T - BAR NEW 50 mm(NA.1)</t>
  </si>
  <si>
    <t>SP01081</t>
  </si>
  <si>
    <t>AL T - BAR NEW 50 mm(MF)</t>
  </si>
  <si>
    <t>SP01082</t>
  </si>
  <si>
    <t>AL T - BAR NEW 50 mm(OW)</t>
  </si>
  <si>
    <t>SP01083</t>
  </si>
  <si>
    <t>AL T - BAR NEW 50 mm(AP)</t>
  </si>
  <si>
    <t>SP01084</t>
  </si>
  <si>
    <t>AL CAP 40X50X40 mm(NA.1)</t>
  </si>
  <si>
    <t>SP01093</t>
  </si>
  <si>
    <t>AL CAP 40X50X40 mm(MF)</t>
  </si>
  <si>
    <t>SP01094</t>
  </si>
  <si>
    <t>AL CAP 40X50X40 mm(OW)</t>
  </si>
  <si>
    <t>SP01095</t>
  </si>
  <si>
    <t>AL CAP 40X50X40 mm(AP)</t>
  </si>
  <si>
    <t>SP01096</t>
  </si>
  <si>
    <t>AL FLOOR BASE 50 mm(I)(NA.1)</t>
  </si>
  <si>
    <t>SP01097</t>
  </si>
  <si>
    <t>AL FLOOR BASE 50 mm(I)(MF)</t>
  </si>
  <si>
    <t>SP01098</t>
  </si>
  <si>
    <t>AL FLOOR BASE 50 mm(I)(OW)</t>
  </si>
  <si>
    <t>SP01099</t>
  </si>
  <si>
    <t>AL FLOOR BASE 50 mm(I)(AP)</t>
  </si>
  <si>
    <t>SP01100</t>
  </si>
  <si>
    <t>AL FRAME 42 mm(MF)</t>
  </si>
  <si>
    <t>SP01102</t>
  </si>
  <si>
    <t>AL INSERT FOR AL FRAME 42 mm(MF)</t>
  </si>
  <si>
    <t>SP01106</t>
  </si>
  <si>
    <t>AL FOR PVC COVING(MF)</t>
  </si>
  <si>
    <t>SP01110</t>
  </si>
  <si>
    <t>AL DOOR FRAME(NON FLUSH)(NA.1)</t>
  </si>
  <si>
    <t>SP01113</t>
  </si>
  <si>
    <t>AL DOOR FRAME(NON FLUSH)(MF)</t>
  </si>
  <si>
    <t>SP01114</t>
  </si>
  <si>
    <t>AL DOOR FRAME(NON FLUSH)(OW)</t>
  </si>
  <si>
    <t>SP01115</t>
  </si>
  <si>
    <t>AL DOOR FRAME(NON FLUSH)(AP)</t>
  </si>
  <si>
    <t>SP01116</t>
  </si>
  <si>
    <t>AL U CAP FOR DOOR(NA.1)</t>
  </si>
  <si>
    <t>SP01117</t>
  </si>
  <si>
    <t>AL U CAP FOR DOOR(MF)</t>
  </si>
  <si>
    <t>SP01118</t>
  </si>
  <si>
    <t>AL U CAP FOR DOOR(OW)</t>
  </si>
  <si>
    <t>SP01119</t>
  </si>
  <si>
    <t>AL U CAP FOR DOOR(AP)</t>
  </si>
  <si>
    <t>SP01120</t>
  </si>
  <si>
    <t>AL PROFILE FOR LIGHTING 75 mm(NA.1)</t>
  </si>
  <si>
    <t>SP01129</t>
  </si>
  <si>
    <t>AL PROFILE FOR LIGHTING 75 mm(MF)</t>
  </si>
  <si>
    <t>SP01130</t>
  </si>
  <si>
    <t>AL PROFILE FOR LIGHTING 75 mm(OW)</t>
  </si>
  <si>
    <t>SP01131</t>
  </si>
  <si>
    <t>AL PROFILE FOR LIGHTING 75 mm(AP)</t>
  </si>
  <si>
    <t>SP01132</t>
  </si>
  <si>
    <t>AL PROFILE FOR DOOR PANEL(FLUSH)(NA.1)</t>
  </si>
  <si>
    <t>SP01133</t>
  </si>
  <si>
    <t>AL PROFILE FOR DOOR PANEL(FLUSH)(MF)</t>
  </si>
  <si>
    <t>SP01134</t>
  </si>
  <si>
    <t>AL PROFILE FOR DOOR PANEL(FLUSH)(OW)</t>
  </si>
  <si>
    <t>SP01135</t>
  </si>
  <si>
    <t>AL PROFILE FOR DOOR PANEL(FLUSH)(AP)</t>
  </si>
  <si>
    <t>SP01136</t>
  </si>
  <si>
    <t>AL ANGLE 30X80X1.5 mm(NA.1)</t>
  </si>
  <si>
    <t>SP01153</t>
  </si>
  <si>
    <t>AL ANGLE30X80X1.5 mm(MF)</t>
  </si>
  <si>
    <t>SP01154</t>
  </si>
  <si>
    <t>AL ANGLE 30X80X1.5 mm(OW)</t>
  </si>
  <si>
    <t>SP01155</t>
  </si>
  <si>
    <t>AL ANGLE 30X80X1.5 mm(AP)</t>
  </si>
  <si>
    <t>SP01156</t>
  </si>
  <si>
    <t>AL U CAP 25X25X25 mm(NA.1)</t>
  </si>
  <si>
    <t>SP01157</t>
  </si>
  <si>
    <t>AL U CAP 25X25X25 mm(MF)</t>
  </si>
  <si>
    <t>SP01158</t>
  </si>
  <si>
    <t>AL U CAP 25X25X25 mm(OW)</t>
  </si>
  <si>
    <t>SP01159</t>
  </si>
  <si>
    <t>AL U CAP 25X25X25 mm(AP)</t>
  </si>
  <si>
    <t>SP01160</t>
  </si>
  <si>
    <t>AL U CAP14X42X14 mm(NA.1)</t>
  </si>
  <si>
    <t>SP01161</t>
  </si>
  <si>
    <t>AL U CAP14X42X14 mm(MF)</t>
  </si>
  <si>
    <t>SP01162</t>
  </si>
  <si>
    <t>AL U CAP14X42X14 mm(OW)</t>
  </si>
  <si>
    <t>SP01163</t>
  </si>
  <si>
    <t>AL U CAP14X42X14 mm(AP)</t>
  </si>
  <si>
    <t>SP01164</t>
  </si>
  <si>
    <t>AL PROFILE FOR SLIDING DOOR(NA.1)</t>
  </si>
  <si>
    <t>SP01165</t>
  </si>
  <si>
    <t>AL PROFILE FOR SLIDING DOOR(MF)</t>
  </si>
  <si>
    <t>SP01166</t>
  </si>
  <si>
    <t>AL PROFILE FOR SLIDING DOOR(OW)</t>
  </si>
  <si>
    <t>SP01167</t>
  </si>
  <si>
    <t>AL PROFILE FOR SLIDING DOOR(AP)</t>
  </si>
  <si>
    <t>SP01168</t>
  </si>
  <si>
    <t>AL PROFILE FOR LIGHTING 50 mm(NA.1)</t>
  </si>
  <si>
    <t>SP01173</t>
  </si>
  <si>
    <t>AL PROFILE FOR LIGHTING 50 mm(MF)</t>
  </si>
  <si>
    <t>SP01174</t>
  </si>
  <si>
    <t>AL PROFILE FOR LIGHTING 50 mm(OW)</t>
  </si>
  <si>
    <t>SP01175</t>
  </si>
  <si>
    <t>AL PROFILE FOR LIGHTING 50 mm(AP)</t>
  </si>
  <si>
    <t>SP01176</t>
  </si>
  <si>
    <t>AL PROFILE FOR DOOR SEAL(NA.1)</t>
  </si>
  <si>
    <t>SP01181</t>
  </si>
  <si>
    <t>AL U CAP 40X100X40 mm(NA.1)</t>
  </si>
  <si>
    <t>SP01193</t>
  </si>
  <si>
    <t>AL U CAP 40X100X40 mm(MF)</t>
  </si>
  <si>
    <t>SP01194</t>
  </si>
  <si>
    <t>AL U CAP 40X100X40 mm(OW)</t>
  </si>
  <si>
    <t>SP01195</t>
  </si>
  <si>
    <t>AL U CAP 40X100X40 mm(AP)</t>
  </si>
  <si>
    <t>SP01196</t>
  </si>
  <si>
    <t>AL CEILING BEAM(I)(NA.1)</t>
  </si>
  <si>
    <t>SP01197</t>
  </si>
  <si>
    <t>AL CEILING BEAM(I)(MF)</t>
  </si>
  <si>
    <t>SP01198</t>
  </si>
  <si>
    <t>AL CEILING BEAM(I)(OW)</t>
  </si>
  <si>
    <t>SP01199</t>
  </si>
  <si>
    <t>AL CEILING BEAM(I)(AP)</t>
  </si>
  <si>
    <t>SP01200</t>
  </si>
  <si>
    <t>AL CEILING BEAM(II)(MF)</t>
  </si>
  <si>
    <t>SP01202</t>
  </si>
  <si>
    <t>AL FLOOR BASE(II)(NA.1)</t>
  </si>
  <si>
    <t>SP01205</t>
  </si>
  <si>
    <t>AL FLOOR BASE(II)(MF)</t>
  </si>
  <si>
    <t>SP01206</t>
  </si>
  <si>
    <t>AL FLOOR BASE(II)(OW)</t>
  </si>
  <si>
    <t>SP01207</t>
  </si>
  <si>
    <t>AL FLOOR BASE(II)(AP)</t>
  </si>
  <si>
    <t>SP01208</t>
  </si>
  <si>
    <t>AL ANGLE FOR COLD DOOR FRAME(NA.1)</t>
  </si>
  <si>
    <t>SP01209</t>
  </si>
  <si>
    <t>AL ANGLE FOR COLD DOOR FRAME(MF)</t>
  </si>
  <si>
    <t>SP01210</t>
  </si>
  <si>
    <t>AL ANGLE FOR COLD DOOR FRAME(OW)</t>
  </si>
  <si>
    <t>SP01211</t>
  </si>
  <si>
    <t>AL ANGLE FOR COLD DOOR FRAME(AP)</t>
  </si>
  <si>
    <t>SP01212</t>
  </si>
  <si>
    <t>AL FRAME 50 mm(MF)</t>
  </si>
  <si>
    <t>SP01218</t>
  </si>
  <si>
    <t>AL SLIDING RAIL 6 m(COLD ROOM)(NA.1)</t>
  </si>
  <si>
    <t>SP01221</t>
  </si>
  <si>
    <t>AL SLIDING RAIL 6 m(COLD ROOM)(MF)</t>
  </si>
  <si>
    <t>SP01222</t>
  </si>
  <si>
    <t>AL SLIDING RAIL 6 m(COLD ROOM)(OW)</t>
  </si>
  <si>
    <t>SP01223</t>
  </si>
  <si>
    <t>AL SLIDING RAIL 6 m(COLD ROOM)(AP)</t>
  </si>
  <si>
    <t>SP01224</t>
  </si>
  <si>
    <t>AL SLIDING GUIDE(NA.1)</t>
  </si>
  <si>
    <t>SP01225</t>
  </si>
  <si>
    <t>AL SLIDING GUIDE(MF)</t>
  </si>
  <si>
    <t>SP01226</t>
  </si>
  <si>
    <t>AL SLIDING GUIDE(OW)</t>
  </si>
  <si>
    <t>SP01227</t>
  </si>
  <si>
    <t>AL SLIDING GUIDE(AP)</t>
  </si>
  <si>
    <t>SP01228</t>
  </si>
  <si>
    <t>AL U CAP40X75X40 mm(NA.1)</t>
  </si>
  <si>
    <t>SP01233</t>
  </si>
  <si>
    <t>AL U CAP40X75X40 mm(MF)</t>
  </si>
  <si>
    <t>SP01234</t>
  </si>
  <si>
    <t>AL U CAP40X75X40 mm(OW)</t>
  </si>
  <si>
    <t>SP01235</t>
  </si>
  <si>
    <t>AL U CAP40X75X40 mm(AP)</t>
  </si>
  <si>
    <t>SP01236</t>
  </si>
  <si>
    <t>AIR RETURN AL FRAME.(NA.1)</t>
  </si>
  <si>
    <t>SP01237</t>
  </si>
  <si>
    <t>AL SLIDING RAIL 4 m(COLD ROOM)(NA.1)</t>
  </si>
  <si>
    <t>SP01242</t>
  </si>
  <si>
    <t>AL SLIDING RAIL 4 m(COLD ROOM)(MF)</t>
  </si>
  <si>
    <t>SP01243</t>
  </si>
  <si>
    <t>AL SLIDING RAIL 4 m(COLD ROOM)(OW)</t>
  </si>
  <si>
    <t>SP01244</t>
  </si>
  <si>
    <t>AL SLIDING RAIL 4 m(COLD ROOM)(AP)</t>
  </si>
  <si>
    <t>SP01245</t>
  </si>
  <si>
    <t>AL SLIDING RAIL 3 m(COLD ROOM)(NA.1)</t>
  </si>
  <si>
    <t>SP01246</t>
  </si>
  <si>
    <t>AL SLIDING RAIL 3 m(COLD ROOM)(MF)</t>
  </si>
  <si>
    <t>SP01247</t>
  </si>
  <si>
    <t>AL SLIDING RAIL 3 m(COLD ROOM)(OW)</t>
  </si>
  <si>
    <t>SP01248</t>
  </si>
  <si>
    <t>AL SLIDING RAIL 3 m(COLD ROOM)(AP)</t>
  </si>
  <si>
    <t>SP01249</t>
  </si>
  <si>
    <t>DOOR FRAME 75 mm(MF)</t>
  </si>
  <si>
    <t>SP01262</t>
  </si>
  <si>
    <t>DOOR FRAME 75 mm(OW)</t>
  </si>
  <si>
    <t>SP01263</t>
  </si>
  <si>
    <t>AL STRIP COVER(NA.1)</t>
  </si>
  <si>
    <t>SP01266</t>
  </si>
  <si>
    <t>AL STRIP COVER(MF)</t>
  </si>
  <si>
    <t>SP01267</t>
  </si>
  <si>
    <t>AL STRIP COVER(OW)</t>
  </si>
  <si>
    <t>SP01268</t>
  </si>
  <si>
    <t>AL STRIP COVER(AP)</t>
  </si>
  <si>
    <t>SP01269</t>
  </si>
  <si>
    <t>AL PROFILE FOR DOUBLE SWING DOOR 42 mm(NA.1)</t>
  </si>
  <si>
    <t>SP01271</t>
  </si>
  <si>
    <t>AL PROFILE FOR DOUBLE SWING DOOR 42 mm(MF)</t>
  </si>
  <si>
    <t>SP01272</t>
  </si>
  <si>
    <t>AL PROFILE FOR DOUBLE SWING DOOR 42 mm(OW)</t>
  </si>
  <si>
    <t>SP01273</t>
  </si>
  <si>
    <t>AL PROFILE FOR DOUBLE SWING DOOR 42 mm(AP)</t>
  </si>
  <si>
    <t>SP01274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</si>
  <si>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 3/4"(NA.1)</t>
    </r>
  </si>
  <si>
    <t>SP01275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</si>
  <si>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 3/4"(MF)</t>
    </r>
  </si>
  <si>
    <t>SP01276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</si>
  <si>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 3/4"(OW)</t>
    </r>
  </si>
  <si>
    <t>SP01277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</si>
  <si>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 3/4"(AP)</t>
    </r>
  </si>
  <si>
    <t>SP01278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</si>
  <si>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1"(NA.1)</t>
    </r>
  </si>
  <si>
    <t>SP01279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</si>
  <si>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1"(MF)</t>
    </r>
  </si>
  <si>
    <t>SP01280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</si>
  <si>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1"(OW)</t>
    </r>
  </si>
  <si>
    <t>SP01281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</si>
  <si>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 xml:space="preserve">1 3/4" X 1"(AP)</t>
    </r>
  </si>
  <si>
    <t>SP01282</t>
  </si>
  <si>
    <t>AL ANGLE 2" X 2" X 3 mm(NA.1)</t>
  </si>
  <si>
    <t>SP01283</t>
  </si>
  <si>
    <t>AL ANGLE 2" X 2" X 3 mm(MF)</t>
  </si>
  <si>
    <t>SP01284</t>
  </si>
  <si>
    <t>AL ANGLE 2" X 2" X 3 mm(OW)</t>
  </si>
  <si>
    <t>SP01285</t>
  </si>
  <si>
    <t>AL ANGLE 2" X 2" X 3 mm(AP)</t>
  </si>
  <si>
    <t>SP01286</t>
  </si>
  <si>
    <t>AL PROFILE FOR DOUBLE SWING DOOR II(MF)</t>
  </si>
  <si>
    <t>SP01288</t>
  </si>
  <si>
    <t>AL PROFILE FOR DOUBLE SWING DOOR II(OW)</t>
  </si>
  <si>
    <t>SP01289</t>
  </si>
  <si>
    <t>AL PROFILE FOR DOUBLE SWING DOOR II(AP)</t>
  </si>
  <si>
    <t>SP01290</t>
  </si>
  <si>
    <t>AL PROFILE FOR DOUBLE SWING DOOR III(MF)</t>
  </si>
  <si>
    <t>SP01292</t>
  </si>
  <si>
    <t>AL PROFILE FOR DOUBLE SWING DOOR III(OW)</t>
  </si>
  <si>
    <t>SP01293</t>
  </si>
  <si>
    <t>AL PROFILE FOR DOUBLE SWING DOOR III(AP)</t>
  </si>
  <si>
    <t>SP01294</t>
  </si>
  <si>
    <t>AL DOOR CLOSER SLIDING RAIL(MF)</t>
  </si>
  <si>
    <t>SP01296</t>
  </si>
  <si>
    <t>AL DOOR CLOSER SLIDING RAIL(OW)</t>
  </si>
  <si>
    <t>SP01297</t>
  </si>
  <si>
    <t>AL DOOR CLOSER SLIDING RAIL(AP)</t>
  </si>
  <si>
    <t>SP01298</t>
  </si>
  <si>
    <t>AL PROFILE FOR DOOR PANEL50 mm(FLUSH)(MF)</t>
  </si>
  <si>
    <t>SP01300</t>
  </si>
  <si>
    <t>AL PROFILE FOR DOOR PANEL50 mm(FLUSH)(OW)</t>
  </si>
  <si>
    <t>SP01301</t>
  </si>
  <si>
    <t>AL PROFILE FOR DOOR PANEL50 mm(FLUSH)(AP)</t>
  </si>
  <si>
    <t>SP01302</t>
  </si>
  <si>
    <t>AL U CAP FOR LIGHTING 42 mm(NA.1)</t>
  </si>
  <si>
    <t>SP01303</t>
  </si>
  <si>
    <t>AL U CAP FOR LIGHTING 42 mm(MF)</t>
  </si>
  <si>
    <t>SP01304</t>
  </si>
  <si>
    <t>AL U CAP FOR LIGHTING 42 mm(OW)</t>
  </si>
  <si>
    <t>SP01305</t>
  </si>
  <si>
    <t>AL U CAP FOR LIGHTING 42 mm(AP)</t>
  </si>
  <si>
    <t>SP01306</t>
  </si>
  <si>
    <t>AL PROFILE FOR DOOR FRAME TYPE A (MF)</t>
  </si>
  <si>
    <t>SP01308</t>
  </si>
  <si>
    <t>AL PROFILE FOR DOOR FRAME TYPE A (OW)</t>
  </si>
  <si>
    <t>SP01309</t>
  </si>
  <si>
    <t>AL PROFILE FOR DOOR FRAME TYPE A (AP)</t>
  </si>
  <si>
    <t>SP01310</t>
  </si>
  <si>
    <t>AL PROFILE FOR DOOR FRAME TYPE B (MF)</t>
  </si>
  <si>
    <t>SP01312</t>
  </si>
  <si>
    <t>AL PROFILE FOR DOOR FRAME TYPE B (OW)</t>
  </si>
  <si>
    <t>SP01313</t>
  </si>
  <si>
    <t>AL DOOR CLOSER SLIDING RAIL FOR DORMA(MF)</t>
  </si>
  <si>
    <t>SP01320</t>
  </si>
  <si>
    <t>AL DOOR CLOSER SLIDING RAIL FOR DORMA(OW)</t>
  </si>
  <si>
    <t>SP01321</t>
  </si>
  <si>
    <t>AL DOOR CLOSER SLIDING RAIL FOR DORMA(AP)</t>
  </si>
  <si>
    <t>SP01322</t>
  </si>
  <si>
    <t>AL HOLDER(NA.1)</t>
  </si>
  <si>
    <t>SP01323</t>
  </si>
  <si>
    <t>AL HOLDER(MF)</t>
  </si>
  <si>
    <t>SP01324</t>
  </si>
  <si>
    <t>AL HOLDER(OW)</t>
  </si>
  <si>
    <t>SP01325</t>
  </si>
  <si>
    <t>AL HOLDER(AP)</t>
  </si>
  <si>
    <t>SP01326</t>
  </si>
  <si>
    <t>AL DOOR FRAME 42 MM 2010-01(MF)</t>
  </si>
  <si>
    <t>SP01328</t>
  </si>
  <si>
    <t>AL DOOR FRAME 42 MM 2010-01(OW)</t>
  </si>
  <si>
    <t>SP01329</t>
  </si>
  <si>
    <t>AL DOOR FRAME 42 MM 2010-01(AP)</t>
  </si>
  <si>
    <t>SP01330</t>
  </si>
  <si>
    <t>AL DOOR FRAME 50 MM 2011-01(MF)</t>
  </si>
  <si>
    <t>SP01340</t>
  </si>
  <si>
    <t>AL DOOR FRAME 50 MM 2011-01(OW)</t>
  </si>
  <si>
    <t>SP01341</t>
  </si>
  <si>
    <t>AL DOOR FRAME 50 MM 2011-01(AP)</t>
  </si>
  <si>
    <t>SP01342</t>
  </si>
  <si>
    <t>AL DOOR FRAME 100 MM 2011-01(MF)</t>
  </si>
  <si>
    <t>SP01344</t>
  </si>
  <si>
    <t>AL DOOR FRAME 100 MM 2011-01(OW)</t>
  </si>
  <si>
    <t>SP01345</t>
  </si>
  <si>
    <t>AL DOOR FRAME 100 MM 2011-01(AP)</t>
  </si>
  <si>
    <t>SP01346</t>
  </si>
  <si>
    <t>AL PROFILE FOR DOUBLE SWING DOOR 50 mmI (MF)</t>
  </si>
  <si>
    <t>SP01348</t>
  </si>
  <si>
    <t>AL PROFILE FOR DOUBLE SWING DOOR 50 mmI(OW)</t>
  </si>
  <si>
    <t>SP01349</t>
  </si>
  <si>
    <t>AL PROFILE FOR DOUBLE SWING DOOR 50 mmI(AP)</t>
  </si>
  <si>
    <t>SP01350</t>
  </si>
  <si>
    <t>AL PROFILE FOR DOUBLE SWING DOOR 50 mm(MF)</t>
  </si>
  <si>
    <t>SP01352</t>
  </si>
  <si>
    <t>AL PROFILE FOR DOUBLE SWING DOOR 50 mm(OW)</t>
  </si>
  <si>
    <t>SP01353</t>
  </si>
  <si>
    <t>AL PROFILE FOR DOUBLE SWING DOOR 50 mm(AP)</t>
  </si>
  <si>
    <t>SP01354</t>
  </si>
  <si>
    <t>AL HINGE SUPPORT(NA.1)</t>
  </si>
  <si>
    <t>SP01355</t>
  </si>
  <si>
    <t>AL HINGE SUPPORT(MF)</t>
  </si>
  <si>
    <t>SP01356</t>
  </si>
  <si>
    <t>AL HINGE SUPPORT(OW)</t>
  </si>
  <si>
    <t>SP01357</t>
  </si>
  <si>
    <t>AL HINGE SUPPORT(AP)</t>
  </si>
  <si>
    <t>SP01358</t>
  </si>
  <si>
    <t>AL FRAME FOR HEATER(MF)</t>
  </si>
  <si>
    <t>SP01360</t>
  </si>
  <si>
    <t>AL FRAME FOR HEATER(OW)</t>
  </si>
  <si>
    <t>SP01361</t>
  </si>
  <si>
    <t>AL FRAME FOR HEATER(AP)</t>
  </si>
  <si>
    <t>SP01362</t>
  </si>
  <si>
    <t>AL FOR HEPA RETURN(MF)</t>
  </si>
  <si>
    <t>SP01364</t>
  </si>
  <si>
    <t>AL FOR HEPA RETURN(OW)</t>
  </si>
  <si>
    <t>SP01365</t>
  </si>
  <si>
    <t>AL FOR HEPA RETURN(AP)</t>
  </si>
  <si>
    <t>SP01366</t>
  </si>
  <si>
    <t>AL NON PROGRESSIVE COVER 65 mm(MF)</t>
  </si>
  <si>
    <t>SP01368</t>
  </si>
  <si>
    <t>AL NON PROGRESSIVE COVER 65 mm(OW)</t>
  </si>
  <si>
    <t>SP01369</t>
  </si>
  <si>
    <t>AL NON PROGRESSIVE COVER 65 mm(AP)</t>
  </si>
  <si>
    <t>SP01370</t>
  </si>
  <si>
    <t>AL NON PROGRESSIVE COVING CUVE 60.5 mm(MF)</t>
  </si>
  <si>
    <t>SP01372</t>
  </si>
  <si>
    <t>AL NON PROGRESSIVE COVING CUVE 60.5 mm(OW)</t>
  </si>
  <si>
    <t>SP01373</t>
  </si>
  <si>
    <t>AL NON PROGRESSIVE COVING CUVE 60.5 mm(AP)</t>
  </si>
  <si>
    <t>SP01374</t>
  </si>
  <si>
    <t>AL NON PROGRESSIVE DOOR FRAME "A" 50 mm(MF)</t>
  </si>
  <si>
    <t>SP01376</t>
  </si>
  <si>
    <t>AL NON PROGRESSIVE DOOR FRAME "A" 50 mm(OW)</t>
  </si>
  <si>
    <t>SP01377</t>
  </si>
  <si>
    <t>AL NON PROGRESSIVE DOOR FRAME "A" 50 mm(AP)</t>
  </si>
  <si>
    <t>SP01378</t>
  </si>
  <si>
    <t>AL NON PROGRESSIVE WINDOW FRAME "A" 50 mm(MF)</t>
  </si>
  <si>
    <t>SP01380</t>
  </si>
  <si>
    <t>AL NON PROGRESSIVE WINDOW FRAME "A" 50 mm(OW)</t>
  </si>
  <si>
    <t>SP01381</t>
  </si>
  <si>
    <t>AL NON PROGRESSIVE WINDOW FRAME "A" 50 mm(AP)</t>
  </si>
  <si>
    <t>SP01382</t>
  </si>
  <si>
    <t>AL ANGLE 30 X 110 X 2 mm(MF)</t>
  </si>
  <si>
    <t>SP01388</t>
  </si>
  <si>
    <t>AL ANGLE 30 X 110 X 2 mm(OW)</t>
  </si>
  <si>
    <t>SP01389</t>
  </si>
  <si>
    <t>AL ANGLE 30 X 110 X 2 mm(AP)</t>
  </si>
  <si>
    <t>SP01390</t>
  </si>
  <si>
    <t>AL NON PROGRESSIVE CORNER COLUMN 50 mm(MF)</t>
  </si>
  <si>
    <t>SP01392</t>
  </si>
  <si>
    <t>AL NON PROGRESSIVE CORNER COLUMN 50 mm(OW)</t>
  </si>
  <si>
    <t>SP01393</t>
  </si>
  <si>
    <t>AL NON PROGRESSIVE CORNER COLUMN 50 mm(AP)</t>
  </si>
  <si>
    <t>SP01394</t>
  </si>
  <si>
    <t>AL NON PROGRESSIVE LOWER TRACK 50 mm(MF)</t>
  </si>
  <si>
    <t>SP01396</t>
  </si>
  <si>
    <t>AL NON PROGRESSIVE UPPER TRACK 50 mm(MF)</t>
  </si>
  <si>
    <t>SP01400</t>
  </si>
  <si>
    <t>AL NON PROGRESSIVE ANGLE 30 X 30 FOR COVING CUVE 60.5 mm(MF)</t>
  </si>
  <si>
    <t>SP01404</t>
  </si>
  <si>
    <t>AL NON PROGRESSIVE WINDOW FRAME "C" 50 mm(UP / LOW)(MF)</t>
  </si>
  <si>
    <t>SP01408</t>
  </si>
  <si>
    <t>AL NON PROGRESSIVE WINDOW FRAME "C" 50 mm(UP / LOW)(OW)</t>
  </si>
  <si>
    <t>SP01409</t>
  </si>
  <si>
    <t>AL NON PROGRESSIVE WINDOW FRAME "C" 50 mm(UP / LOW)(AP)</t>
  </si>
  <si>
    <t>SP01410</t>
  </si>
  <si>
    <t>AL NON PROGRESSIVE DOOR FRAME "B" 50 mm(UP)(MF)</t>
  </si>
  <si>
    <t>SP01412</t>
  </si>
  <si>
    <t>AL NON PROGRESSIVE DOOR FRAME "B" 50 mm(UP)(OW)</t>
  </si>
  <si>
    <t>SP01413</t>
  </si>
  <si>
    <t>AL NON PROGRESSIVE DOOR FRAME "B" 50 mm(UP)(AP)</t>
  </si>
  <si>
    <t>SP01414</t>
  </si>
  <si>
    <t>AL NON PROGRESSIVE LOWER CORNER COLUMN 50 mm(MF)</t>
  </si>
  <si>
    <t>SP01416</t>
  </si>
  <si>
    <t>AL NON PROGRESSIVE LOWER CORNER COLUMN 50 mm(OW)</t>
  </si>
  <si>
    <t>SP01417</t>
  </si>
  <si>
    <t>AL NON PROGRESSIVE LOWER CORNER COLUMN 50 mm(AP)</t>
  </si>
  <si>
    <t>SP01418</t>
  </si>
  <si>
    <t>AL NON PROGRESSIVE FRAME 50 mm(MF)</t>
  </si>
  <si>
    <t>SP01420</t>
  </si>
  <si>
    <t>AL NON PROGRESSIVE FRAME 75 mm(MF)</t>
  </si>
  <si>
    <t>SP01424</t>
  </si>
  <si>
    <t>AL NON PROGRESSIVE LOWER TRACK 100 mm(MF)</t>
  </si>
  <si>
    <t>SP01427</t>
  </si>
  <si>
    <t>AL NON PROGRESSIVE UPPER TRACK 100 mm(MF)</t>
  </si>
  <si>
    <t>SP01428</t>
  </si>
  <si>
    <t>AL NON PROGRESSIVE FRAME 100 mm(MF)</t>
  </si>
  <si>
    <t>SP01429</t>
  </si>
  <si>
    <t>AL DOOR FRAME 100 mm FOR DOOR 50 mm (MF)</t>
  </si>
  <si>
    <t>SP01431</t>
  </si>
  <si>
    <t>AL DOOR FRAME 100 mm FOR DOOR 50 mm (OW)</t>
  </si>
  <si>
    <t>SP01432</t>
  </si>
  <si>
    <t>AL DOOR FRAME 100 mm FOR DOOR 50 mm (AP)</t>
  </si>
  <si>
    <t>SP01433</t>
  </si>
  <si>
    <t>AL WINDOW FRAME CURE 42 mm(NA.1)</t>
  </si>
  <si>
    <t>SP01434</t>
  </si>
  <si>
    <t>AL WINDOW FRAME CURE 42 mm(MF)</t>
  </si>
  <si>
    <t>SP01435</t>
  </si>
  <si>
    <t>AL WINDOW FRAME CURE 42 mm(OW)</t>
  </si>
  <si>
    <t>SP01436</t>
  </si>
  <si>
    <t>AL WINDOW FRAME CURE 42 mm(AP)</t>
  </si>
  <si>
    <t>SP01437</t>
  </si>
  <si>
    <t>AL WINDOW FRAME CURE 100 mm(NA.1)</t>
  </si>
  <si>
    <t>SP01438</t>
  </si>
  <si>
    <t>AL WINDOW FRAME CURE 100 mm(MF)</t>
  </si>
  <si>
    <t>SP01439</t>
  </si>
  <si>
    <t>AL WINDOW FRAME CURE 100 mm(OW)</t>
  </si>
  <si>
    <t>SP01440</t>
  </si>
  <si>
    <t>AL WINDOW FRAME CURE 100 mm(AP)</t>
  </si>
  <si>
    <t>SP01441</t>
  </si>
  <si>
    <t>AL DOOR FRAME HOUSING 100 mm(MF)</t>
  </si>
  <si>
    <t>SP01442</t>
  </si>
  <si>
    <t>AL WINDOW FRAME HOUSING 100 mm(MF)</t>
  </si>
  <si>
    <t>SP01443</t>
  </si>
  <si>
    <t>AL DOOR FRAME HOUSING 50 mm(MF)</t>
  </si>
  <si>
    <t>SP01444</t>
  </si>
  <si>
    <t>BOLT 3/8"X25 mm</t>
  </si>
  <si>
    <t>SP02001</t>
  </si>
  <si>
    <t>NUT 3/8"</t>
  </si>
  <si>
    <t>SP02002</t>
  </si>
  <si>
    <t>WASHER 3/8" OD 28 mm</t>
  </si>
  <si>
    <t>SP02003</t>
  </si>
  <si>
    <t>ANCHOR BOLT 8X50 (SANKO)</t>
  </si>
  <si>
    <t>SP02004</t>
  </si>
  <si>
    <t>SCREW ( 4X20 ) (SUS)</t>
  </si>
  <si>
    <t>SP02005</t>
  </si>
  <si>
    <t>SCREW ( 4X25 ) (SUS)</t>
  </si>
  <si>
    <t>SP02006</t>
  </si>
  <si>
    <t>WATER PROOF FLUORESCENT HOUSING 2X36W</t>
  </si>
  <si>
    <t>SP02007</t>
  </si>
  <si>
    <t>set</t>
  </si>
  <si>
    <t>CEILING BEAM JOINING PLATE ( W 50)</t>
  </si>
  <si>
    <t>SP02008</t>
  </si>
  <si>
    <t>POP RIVET 5-4</t>
  </si>
  <si>
    <t>SP02009</t>
  </si>
  <si>
    <t>POP RIVET 4-3</t>
  </si>
  <si>
    <t>SP02010</t>
  </si>
  <si>
    <t>NUT ( M6 )</t>
  </si>
  <si>
    <t>SP02011</t>
  </si>
  <si>
    <t>WASHER ( M6 )</t>
  </si>
  <si>
    <t>SP02012</t>
  </si>
  <si>
    <t>U-BOLT M10</t>
  </si>
  <si>
    <t>SP02013</t>
  </si>
  <si>
    <t>BOLT M8X45</t>
  </si>
  <si>
    <t>SP02014</t>
  </si>
  <si>
    <t>WASHER ( M8 )</t>
  </si>
  <si>
    <t>SP02015</t>
  </si>
  <si>
    <t>CEILING BRACKET</t>
  </si>
  <si>
    <t>SP02016</t>
  </si>
  <si>
    <r>
      <t xml:space="preserve">PAPER TAPE /</t>
    </r>
    <r>
      <rPr>
        <sz val="10"/>
        <rFont val="FreeSans"/>
        <family val="2"/>
        <charset val="1"/>
      </rPr>
      <t xml:space="preserve">กระดาษกาว</t>
    </r>
  </si>
  <si>
    <t>SP02017</t>
  </si>
  <si>
    <t>DOOR RUBBER SEAL DIA 7 mm</t>
  </si>
  <si>
    <t>SP02018</t>
  </si>
  <si>
    <t>m</t>
  </si>
  <si>
    <t>SEALANT ( GREY )</t>
  </si>
  <si>
    <t>SP02021</t>
  </si>
  <si>
    <t>tube</t>
  </si>
  <si>
    <t>WINDOW RUBBER SEAL NO,27612</t>
  </si>
  <si>
    <t>SP02022</t>
  </si>
  <si>
    <t>WINDOW RUBBER SEAL NO,27619</t>
  </si>
  <si>
    <t>SP02023</t>
  </si>
  <si>
    <t>WEATHERKOTE ( 1GALLON @ 18.5 KG. )</t>
  </si>
  <si>
    <t>SP02024</t>
  </si>
  <si>
    <t>kg</t>
  </si>
  <si>
    <t>WATER PROOF PLASTIC</t>
  </si>
  <si>
    <t>SP02025</t>
  </si>
  <si>
    <t>roll</t>
  </si>
  <si>
    <t>DOOR RUBBER SEAL ( MODEL E)</t>
  </si>
  <si>
    <t>SP02026</t>
  </si>
  <si>
    <t>DOOR HINGE 175X50X30 mm(L)</t>
  </si>
  <si>
    <t>SP02027</t>
  </si>
  <si>
    <t>DOOR LATCH 1178 LS</t>
  </si>
  <si>
    <t>SP02028</t>
  </si>
  <si>
    <t>DOOR HINGE 1245 HS</t>
  </si>
  <si>
    <t>SP02029</t>
  </si>
  <si>
    <t>RELIEF PORT PRESSURE</t>
  </si>
  <si>
    <t>SP02030</t>
  </si>
  <si>
    <t>PLAIN WASHER 3/8" SUS</t>
  </si>
  <si>
    <t>SP02031</t>
  </si>
  <si>
    <t>STUD BOLT 3/8" X 1M</t>
  </si>
  <si>
    <t>SP02032</t>
  </si>
  <si>
    <t>BOTTOM GUIDE</t>
  </si>
  <si>
    <t>SP02033</t>
  </si>
  <si>
    <t>ROLLER FOR SLIDING DOOR</t>
  </si>
  <si>
    <t>SP02034</t>
  </si>
  <si>
    <t>BOTTOM GUIDE RIGHT</t>
  </si>
  <si>
    <t>SP02035</t>
  </si>
  <si>
    <t>SLIDING DOOR LOCK ( L1 )</t>
  </si>
  <si>
    <t>SP02036</t>
  </si>
  <si>
    <t>TURN BUCKLE 3/8"</t>
  </si>
  <si>
    <t>SP02037</t>
  </si>
  <si>
    <t>PVC CAP FOR CAMLOCK</t>
  </si>
  <si>
    <t>SP02038</t>
  </si>
  <si>
    <t>DURACON 1/2"X110mm</t>
  </si>
  <si>
    <t>SP02039</t>
  </si>
  <si>
    <t>DURACON 1/2"X170mm</t>
  </si>
  <si>
    <t>SP02040</t>
  </si>
  <si>
    <t>SLIDING DOOR LOCK ( L2 )</t>
  </si>
  <si>
    <t>SP02041</t>
  </si>
  <si>
    <t>LONG NUT 3/8"</t>
  </si>
  <si>
    <t>SP02042</t>
  </si>
  <si>
    <t>SP02043</t>
  </si>
  <si>
    <t>BOLT M8X25</t>
  </si>
  <si>
    <t>SP02044</t>
  </si>
  <si>
    <t>WATER PROOF SWITCH</t>
  </si>
  <si>
    <t>SP02045</t>
  </si>
  <si>
    <t>SOCKET BOLT 3/8" X 4/8"</t>
  </si>
  <si>
    <t>SP02046</t>
  </si>
  <si>
    <t>SPRING WASHER 3/8"</t>
  </si>
  <si>
    <t>SP02047</t>
  </si>
  <si>
    <t>AL CHECKER PLATE</t>
  </si>
  <si>
    <t>SP02048</t>
  </si>
  <si>
    <t>SOCKET BOLT SUS 5/16"X/1/ 1/4"</t>
  </si>
  <si>
    <t>SP02049</t>
  </si>
  <si>
    <t>SOCKET BOLT SUS 3/8" X/1/ 1/4"</t>
  </si>
  <si>
    <t>SP02050</t>
  </si>
  <si>
    <t>WIRE SLING 1/4"</t>
  </si>
  <si>
    <t>SP02051</t>
  </si>
  <si>
    <t>U-CLIP 1/4"</t>
  </si>
  <si>
    <t>SP02052</t>
  </si>
  <si>
    <t>ANCHOR BOLT 3/8"</t>
  </si>
  <si>
    <t>SP02053</t>
  </si>
  <si>
    <t>ANGLE FOR EDGE DOOR HANDLE</t>
  </si>
  <si>
    <t>SP02054</t>
  </si>
  <si>
    <t>SILICONE BUTYL</t>
  </si>
  <si>
    <t>SP02055</t>
  </si>
  <si>
    <t>BOLT &amp; NUT M6 X 15</t>
  </si>
  <si>
    <t>SP02056</t>
  </si>
  <si>
    <t>STUD BOLT M6 X 1 m</t>
  </si>
  <si>
    <t>SP02058</t>
  </si>
  <si>
    <t>U - BOLT M6</t>
  </si>
  <si>
    <t>SP02059</t>
  </si>
  <si>
    <t>BOLT 3/8"X3"</t>
  </si>
  <si>
    <t>SP02060</t>
  </si>
  <si>
    <t>T - BAR JOINT 16.3X130 mm</t>
  </si>
  <si>
    <t>SP02061</t>
  </si>
  <si>
    <t>BOLT M6X10</t>
  </si>
  <si>
    <t>SP02062</t>
  </si>
  <si>
    <t>BOLT M6X25</t>
  </si>
  <si>
    <t>SP02063</t>
  </si>
  <si>
    <t>VCT CABLE 2X1.5 mm</t>
  </si>
  <si>
    <t>SP02070</t>
  </si>
  <si>
    <t>TEMPER GLASS 587X587X5 mm</t>
  </si>
  <si>
    <t>SP02071</t>
  </si>
  <si>
    <t>HEXAGON NUT 1/2</t>
  </si>
  <si>
    <t>SP02072</t>
  </si>
  <si>
    <t>ACRILIC NDAP WHITE</t>
  </si>
  <si>
    <t>SP02073</t>
  </si>
  <si>
    <t>ELBOW WIRE MAN 20 mm</t>
  </si>
  <si>
    <t>SP02074</t>
  </si>
  <si>
    <t>CONNECTOR WIRE MAN 20 mm</t>
  </si>
  <si>
    <t>SP02075</t>
  </si>
  <si>
    <t>WIRE MAN 20mm THREAD CONNECTOR</t>
  </si>
  <si>
    <t>SP02076</t>
  </si>
  <si>
    <t>PVC PIPE SUPPORT</t>
  </si>
  <si>
    <t>SP02077</t>
  </si>
  <si>
    <t>FLOOR HEATER</t>
  </si>
  <si>
    <t>SP02078</t>
  </si>
  <si>
    <t>DOOR KNOB ( SHOWA )</t>
  </si>
  <si>
    <t>SP02079</t>
  </si>
  <si>
    <t>SLIDING DOOR CLOSER ( SLIDE )</t>
  </si>
  <si>
    <t>SP02080</t>
  </si>
  <si>
    <t>D-HANDLE SS 60X240</t>
  </si>
  <si>
    <t>SP02081</t>
  </si>
  <si>
    <t>SP02082</t>
  </si>
  <si>
    <t>ROCK SET FOR SLIDING DOOR</t>
  </si>
  <si>
    <t>SP02083</t>
  </si>
  <si>
    <t>CAM LIFT RING SAFETY LATCH 1178 PS3</t>
  </si>
  <si>
    <t>SP02084</t>
  </si>
  <si>
    <t>PLASTIC WASHER</t>
  </si>
  <si>
    <t>SP02085</t>
  </si>
  <si>
    <t>WATER PROOF FLUORESCENT HOUSING 1X36W</t>
  </si>
  <si>
    <t>SP02086</t>
  </si>
  <si>
    <t>FLUORESCENT TUBS 36 W</t>
  </si>
  <si>
    <t>SP02087</t>
  </si>
  <si>
    <t>BALLAST 36 W</t>
  </si>
  <si>
    <t>SP02088</t>
  </si>
  <si>
    <t>STARTER 36 W</t>
  </si>
  <si>
    <t>SP02089</t>
  </si>
  <si>
    <t>DOOR HINGE 1460HS</t>
  </si>
  <si>
    <t>SP02091</t>
  </si>
  <si>
    <t>SAFETY RELEASE L118 mm</t>
  </si>
  <si>
    <t>SP02093</t>
  </si>
  <si>
    <t>I - BOLT 3/8 X 120</t>
  </si>
  <si>
    <t>SP02094</t>
  </si>
  <si>
    <t>DURACON 1/2 * 200 mm</t>
  </si>
  <si>
    <t>SP02095</t>
  </si>
  <si>
    <t>DUST-PROOF FEMALE DOOR BOLT</t>
  </si>
  <si>
    <t>SP02096</t>
  </si>
  <si>
    <t>BOTTOM SEAL ( CLEAN ROOM)</t>
  </si>
  <si>
    <t>SP02097</t>
  </si>
  <si>
    <t>POINT HAGING BRACKET 35X58 ( 10 mm )</t>
  </si>
  <si>
    <t>SP02099</t>
  </si>
  <si>
    <t>BOX E210 ONE WAY</t>
  </si>
  <si>
    <t>SP02100</t>
  </si>
  <si>
    <t>BOX E210 TWO WAY</t>
  </si>
  <si>
    <t>SP02101</t>
  </si>
  <si>
    <t>BOX E210 TREE WAY</t>
  </si>
  <si>
    <t>SP02102</t>
  </si>
  <si>
    <t>POINT HAGING BRACKET 35X58 ( 27 mm )</t>
  </si>
  <si>
    <t>SP02103</t>
  </si>
  <si>
    <r>
      <t xml:space="preserve">DOOR LEVER( SHOWA )</t>
    </r>
    <r>
      <rPr>
        <sz val="10"/>
        <rFont val="FreeSans"/>
        <family val="2"/>
        <charset val="1"/>
      </rPr>
      <t xml:space="preserve">เขาควาย</t>
    </r>
  </si>
  <si>
    <t>SP02104</t>
  </si>
  <si>
    <t>U-CHANNEL 42 mm</t>
  </si>
  <si>
    <t>SP02105</t>
  </si>
  <si>
    <t>PACKING FOAM TAPE</t>
  </si>
  <si>
    <t>SP02106</t>
  </si>
  <si>
    <t>BOTTOM GUIDE ( SLIDING DOOR )</t>
  </si>
  <si>
    <t>SP02107</t>
  </si>
  <si>
    <t>DOOR BOLT NO.111</t>
  </si>
  <si>
    <t>SP02110</t>
  </si>
  <si>
    <t>POINT HANGING BRAKET 58X43</t>
  </si>
  <si>
    <t>SP02111</t>
  </si>
  <si>
    <t>DROP SEAL 930</t>
  </si>
  <si>
    <t>SP02114</t>
  </si>
  <si>
    <t>DROP SEAL 1230</t>
  </si>
  <si>
    <t>SP02116</t>
  </si>
  <si>
    <t>SCREW ( ROUND HEAD ) 8 X 1 1/2"</t>
  </si>
  <si>
    <t>SP02117</t>
  </si>
  <si>
    <t>PLASTIC ANCHOR</t>
  </si>
  <si>
    <t>SP02118</t>
  </si>
  <si>
    <t>SILICONE NP-1 P.U. WHITE-CTG</t>
  </si>
  <si>
    <t>SP02119</t>
  </si>
  <si>
    <t>DOUBLE DOOR LATCH 1178 PS2</t>
  </si>
  <si>
    <t>SP02120</t>
  </si>
  <si>
    <t>DROP SEAL 1085</t>
  </si>
  <si>
    <t>SP02122</t>
  </si>
  <si>
    <t>3 M DOUBLE TAPE ( 18mm )</t>
  </si>
  <si>
    <t>SP02123</t>
  </si>
  <si>
    <t>WASHER 3/8" OD 22 mm</t>
  </si>
  <si>
    <t>SP02124</t>
  </si>
  <si>
    <t>DOOR STOPER</t>
  </si>
  <si>
    <t>SP02126</t>
  </si>
  <si>
    <t>SCREW TEPER HEAD NO.8X1 1/2"</t>
  </si>
  <si>
    <t>SP02127</t>
  </si>
  <si>
    <t>SAFETY RELEASE L130 mm</t>
  </si>
  <si>
    <t>SP02128</t>
  </si>
  <si>
    <t>TURN BUCKLE M6</t>
  </si>
  <si>
    <t>SP02133</t>
  </si>
  <si>
    <t>SEALANT ( WHITE ) 6S</t>
  </si>
  <si>
    <t>SP02134</t>
  </si>
  <si>
    <t>DOOR HINGE 175X50X30 mm(R)</t>
  </si>
  <si>
    <t>SP02135</t>
  </si>
  <si>
    <t>PULL HANDLE PH 301-8"</t>
  </si>
  <si>
    <t>SP02140</t>
  </si>
  <si>
    <t>PUSH PLATE HANDLE 8"</t>
  </si>
  <si>
    <t>SP02141</t>
  </si>
  <si>
    <t>SAVPRO 307 CLEANER</t>
  </si>
  <si>
    <t>SP02142</t>
  </si>
  <si>
    <t>RETURN GRILL</t>
  </si>
  <si>
    <t>SP02143</t>
  </si>
  <si>
    <t>RUBBER PACKING RETURN GRILL</t>
  </si>
  <si>
    <t>SP02144</t>
  </si>
  <si>
    <t>PULL HANDLE " V "</t>
  </si>
  <si>
    <t>SP02147</t>
  </si>
  <si>
    <t>PUSH PLATE HANDLE (W)150 X (L)285 X 2 mm</t>
  </si>
  <si>
    <t>SP02148</t>
  </si>
  <si>
    <t>DOOR RUBBER SEAL FOR DOUBLE SWING DOOR</t>
  </si>
  <si>
    <t>SP02149</t>
  </si>
  <si>
    <t>SHOWA DEADLOCK 397-05-US32D -50</t>
  </si>
  <si>
    <t>SP02150</t>
  </si>
  <si>
    <t>NYLON HINGE CFG160L-BRP</t>
  </si>
  <si>
    <t>SP02151</t>
  </si>
  <si>
    <t>NYLON HANDLE MFG 110/007</t>
  </si>
  <si>
    <t>SP02152</t>
  </si>
  <si>
    <t>TEMPER GLASS 447X587X5 mm</t>
  </si>
  <si>
    <t>SP02156</t>
  </si>
  <si>
    <r>
      <t xml:space="preserve">STAINLESS PLATE </t>
    </r>
    <r>
      <rPr>
        <sz val="10"/>
        <rFont val="FreeSans"/>
        <family val="2"/>
        <charset val="1"/>
      </rPr>
      <t xml:space="preserve">ครึ่งวงกลม</t>
    </r>
  </si>
  <si>
    <t>SP02158</t>
  </si>
  <si>
    <t>HANGING FOR STUD 3/8"</t>
  </si>
  <si>
    <t>SP02160</t>
  </si>
  <si>
    <t>SUPPORT ADJUSTMENT FOR SWING DOOR</t>
  </si>
  <si>
    <t>SP02161</t>
  </si>
  <si>
    <t>SUPPORT ADJUSTMENT FOR CEILING JOINT</t>
  </si>
  <si>
    <t>SP02162</t>
  </si>
  <si>
    <r>
      <t xml:space="preserve">STUD BOLT 3/8" X 1M </t>
    </r>
    <r>
      <rPr>
        <sz val="10"/>
        <rFont val="FreeSans"/>
        <family val="2"/>
        <charset val="1"/>
      </rPr>
      <t xml:space="preserve">เกลียวซ้าย</t>
    </r>
  </si>
  <si>
    <t>SP02163</t>
  </si>
  <si>
    <r>
      <t xml:space="preserve">NUT 3/8" </t>
    </r>
    <r>
      <rPr>
        <sz val="10"/>
        <rFont val="FreeSans"/>
        <family val="2"/>
        <charset val="1"/>
      </rPr>
      <t xml:space="preserve">เกลียวซ้าย</t>
    </r>
  </si>
  <si>
    <t>SP02164</t>
  </si>
  <si>
    <r>
      <t xml:space="preserve">SCREW</t>
    </r>
    <r>
      <rPr>
        <sz val="10"/>
        <rFont val="FreeSans"/>
        <family val="2"/>
        <charset val="1"/>
      </rPr>
      <t xml:space="preserve">เกลียวปล่อย</t>
    </r>
    <r>
      <rPr>
        <sz val="10"/>
        <rFont val="Arial"/>
        <family val="2"/>
        <charset val="1"/>
      </rPr>
      <t xml:space="preserve">(T) #8 X 2 1/2" (</t>
    </r>
    <r>
      <rPr>
        <sz val="10"/>
        <rFont val="FreeSans"/>
        <family val="2"/>
        <charset val="1"/>
      </rPr>
      <t xml:space="preserve">ยิงข้างประตู</t>
    </r>
    <r>
      <rPr>
        <sz val="10"/>
        <rFont val="Arial"/>
        <family val="2"/>
        <charset val="1"/>
      </rPr>
      <t xml:space="preserve">)</t>
    </r>
  </si>
  <si>
    <t>SP02165</t>
  </si>
  <si>
    <t>TEMPER GLASS 1158X900X5 mm</t>
  </si>
  <si>
    <t>SP02169</t>
  </si>
  <si>
    <r>
      <t xml:space="preserve">HANGING FOR HEPA(</t>
    </r>
    <r>
      <rPr>
        <sz val="10"/>
        <rFont val="FreeSans"/>
        <family val="2"/>
        <charset val="1"/>
      </rPr>
      <t xml:space="preserve">เกลียวซ้าย</t>
    </r>
    <r>
      <rPr>
        <sz val="10"/>
        <rFont val="Arial"/>
        <family val="2"/>
        <charset val="1"/>
      </rPr>
      <t xml:space="preserve">3/8")</t>
    </r>
  </si>
  <si>
    <t>SP02170</t>
  </si>
  <si>
    <t>HANDLE FOR FREEZER DOOR</t>
  </si>
  <si>
    <t>SP02171</t>
  </si>
  <si>
    <r>
      <t xml:space="preserve">SUS STUD M6 X 1 m(</t>
    </r>
    <r>
      <rPr>
        <sz val="10"/>
        <rFont val="FreeSans"/>
        <family val="2"/>
        <charset val="1"/>
      </rPr>
      <t xml:space="preserve">เกลียวมิล</t>
    </r>
    <r>
      <rPr>
        <sz val="10"/>
        <rFont val="Arial"/>
        <family val="2"/>
        <charset val="1"/>
      </rPr>
      <t xml:space="preserve">)</t>
    </r>
  </si>
  <si>
    <t>SP02172</t>
  </si>
  <si>
    <r>
      <t xml:space="preserve">SUS HEX CAP NUT M6 (</t>
    </r>
    <r>
      <rPr>
        <sz val="10"/>
        <rFont val="FreeSans"/>
        <family val="2"/>
        <charset val="1"/>
      </rPr>
      <t xml:space="preserve">เกลียวมิล</t>
    </r>
    <r>
      <rPr>
        <sz val="10"/>
        <rFont val="Arial"/>
        <family val="2"/>
        <charset val="1"/>
      </rPr>
      <t xml:space="preserve">)</t>
    </r>
  </si>
  <si>
    <t>SP02173</t>
  </si>
  <si>
    <t>SUS WASHER M6</t>
  </si>
  <si>
    <t>SP02174</t>
  </si>
  <si>
    <t>STUD 3/8" X 2 m</t>
  </si>
  <si>
    <t>SP02175</t>
  </si>
  <si>
    <t>HINGE FOR AHU DOOR</t>
  </si>
  <si>
    <t>SP02176</t>
  </si>
  <si>
    <t>HANDLE FOR AHU DOOR THK.25 mm</t>
  </si>
  <si>
    <t>SP02177</t>
  </si>
  <si>
    <t>HANDLE FOR AHU DOOR THK.50 mm</t>
  </si>
  <si>
    <t>SP02178</t>
  </si>
  <si>
    <t>CONDENSE STOP GLASS 170X170X25 mm</t>
  </si>
  <si>
    <t>SP02179</t>
  </si>
  <si>
    <t>CONDENSE STOP GLASS 170X170X50 mm</t>
  </si>
  <si>
    <t>SP02180</t>
  </si>
  <si>
    <t>AIR RETURN FILTER 530X530X10 mm</t>
  </si>
  <si>
    <t>SP02181</t>
  </si>
  <si>
    <t>DOOR PACKING EPDM SAPSQ-05 FOR AHU</t>
  </si>
  <si>
    <t>SP02182</t>
  </si>
  <si>
    <t>DOOR PACKING EPDM SAPSQ-06 FOR CLEAN ROOM</t>
  </si>
  <si>
    <t>SP02183</t>
  </si>
  <si>
    <t>SELF DRILLING SCREW # 8 X 3/4" (TRUSS HEAD)</t>
  </si>
  <si>
    <t>SP02184</t>
  </si>
  <si>
    <t>POP RIVET 5-8</t>
  </si>
  <si>
    <t>SP02185</t>
  </si>
  <si>
    <t>PACKING SANTOPRENE SAPSQ-04 FOR RETURN GRILL</t>
  </si>
  <si>
    <t>SP02186</t>
  </si>
  <si>
    <t>SELF DRILLING SCREW # 6 X 3/4" (PAN HEAD)</t>
  </si>
  <si>
    <t>SP02187</t>
  </si>
  <si>
    <t>DOOR EPDM SAPSQ-08 FOR AHU 50 mm</t>
  </si>
  <si>
    <t>SP02194</t>
  </si>
  <si>
    <t>HINGE FOR CLEAN ROOM DOOR MODEL: KIN LONG LHD (LEFT)</t>
  </si>
  <si>
    <t>SP02195</t>
  </si>
  <si>
    <t>HINGE FOR CLEAN ROOM DOOR MODEL: KIN LONG LHD (RIGHT)</t>
  </si>
  <si>
    <t>SP02196</t>
  </si>
  <si>
    <t>DOOR CLOSER DORMA : TS 90</t>
  </si>
  <si>
    <t>SP02197</t>
  </si>
  <si>
    <r>
      <t xml:space="preserve">สี </t>
    </r>
    <r>
      <rPr>
        <sz val="10"/>
        <rFont val="Arial"/>
        <family val="2"/>
        <charset val="1"/>
      </rPr>
      <t xml:space="preserve">SPRAY(OFF WHITE) 2K </t>
    </r>
    <r>
      <rPr>
        <sz val="10"/>
        <rFont val="FreeSans"/>
        <family val="2"/>
        <charset val="1"/>
      </rPr>
      <t xml:space="preserve">สีครีม </t>
    </r>
    <r>
      <rPr>
        <sz val="10"/>
        <rFont val="Arial"/>
        <family val="2"/>
        <charset val="1"/>
      </rPr>
      <t xml:space="preserve"># 6769</t>
    </r>
  </si>
  <si>
    <t>SP02198</t>
  </si>
  <si>
    <r>
      <t xml:space="preserve">สี </t>
    </r>
    <r>
      <rPr>
        <sz val="10"/>
        <rFont val="Arial"/>
        <family val="2"/>
        <charset val="1"/>
      </rPr>
      <t xml:space="preserve">SPRAY(ALPINE WHITE) 2K </t>
    </r>
    <r>
      <rPr>
        <sz val="10"/>
        <rFont val="FreeSans"/>
        <family val="2"/>
        <charset val="1"/>
      </rPr>
      <t xml:space="preserve">สีครีมด้าน </t>
    </r>
    <r>
      <rPr>
        <sz val="10"/>
        <rFont val="Arial"/>
        <family val="2"/>
        <charset val="1"/>
      </rPr>
      <t xml:space="preserve"># 6775</t>
    </r>
  </si>
  <si>
    <t>SP02199</t>
  </si>
  <si>
    <t>ADJUST LEVEL BASE FOR NON PROGRESSIVE</t>
  </si>
  <si>
    <t>SP02200</t>
  </si>
  <si>
    <t>SPACING KEY FOR NON PROGRESSIVE</t>
  </si>
  <si>
    <t>SP02201</t>
  </si>
  <si>
    <t>SPACING SPRING KEY LOCK FOR NON PROGRESSIVE</t>
  </si>
  <si>
    <t>SP02202</t>
  </si>
  <si>
    <r>
      <t xml:space="preserve">KEY LOCK JOINT (A) FOR NON PROGRESSIVE </t>
    </r>
    <r>
      <rPr>
        <sz val="10"/>
        <rFont val="FreeSans"/>
        <family val="2"/>
        <charset val="1"/>
      </rPr>
      <t xml:space="preserve">แบบตรง</t>
    </r>
  </si>
  <si>
    <t>SP02203</t>
  </si>
  <si>
    <r>
      <t xml:space="preserve">KEY LOCK JOINT (B) FOR NON PROGRESSIVE </t>
    </r>
    <r>
      <rPr>
        <sz val="10"/>
        <rFont val="FreeSans"/>
        <family val="2"/>
        <charset val="1"/>
      </rPr>
      <t xml:space="preserve">แบบเกลียว</t>
    </r>
  </si>
  <si>
    <t>SP02204</t>
  </si>
  <si>
    <r>
      <t xml:space="preserve">CEILING SUPPORT (A) FOR NON PROGRESSIVE 3/8"</t>
    </r>
    <r>
      <rPr>
        <sz val="10"/>
        <rFont val="FreeSans"/>
        <family val="2"/>
        <charset val="1"/>
      </rPr>
      <t xml:space="preserve">เกลียวซ้าย</t>
    </r>
  </si>
  <si>
    <t>SP02205</t>
  </si>
  <si>
    <t>CEILING SUPPORT (B) 4 WAYS FOR NON PROGRESSIVE</t>
  </si>
  <si>
    <t>SP02206</t>
  </si>
  <si>
    <r>
      <t xml:space="preserve">CEILING SUPPORT (C) EDGE FOR NON PROGRESSIVE 3/8"</t>
    </r>
    <r>
      <rPr>
        <sz val="10"/>
        <rFont val="FreeSans"/>
        <family val="2"/>
        <charset val="1"/>
      </rPr>
      <t xml:space="preserve">เกลียวซ้าย</t>
    </r>
  </si>
  <si>
    <t>SP02207</t>
  </si>
  <si>
    <r>
      <t xml:space="preserve">กระดาษเช็ดกระจก </t>
    </r>
    <r>
      <rPr>
        <sz val="10"/>
        <rFont val="Arial"/>
        <family val="2"/>
        <charset val="1"/>
      </rPr>
      <t xml:space="preserve">WY PALL</t>
    </r>
  </si>
  <si>
    <t>SP02208</t>
  </si>
  <si>
    <t>TEST PORT AIR RETURN HEPA</t>
  </si>
  <si>
    <t>SP02209</t>
  </si>
  <si>
    <t>HEPA RETURN GRILL (W)649 X (H)649 X 2T</t>
  </si>
  <si>
    <t>SP02210</t>
  </si>
  <si>
    <t>SOCKET BOLT M5 X 30 mm</t>
  </si>
  <si>
    <t>SP02211</t>
  </si>
  <si>
    <t>PRE FILTER 586 X 586 X 10 mm</t>
  </si>
  <si>
    <t>SP02212</t>
  </si>
  <si>
    <r>
      <t xml:space="preserve">น้ำยาเช็ดกระจก </t>
    </r>
    <r>
      <rPr>
        <sz val="10"/>
        <rFont val="Arial"/>
        <family val="2"/>
        <charset val="1"/>
      </rPr>
      <t xml:space="preserve">MOSA</t>
    </r>
  </si>
  <si>
    <t>SP02213</t>
  </si>
  <si>
    <t>gal</t>
  </si>
  <si>
    <t>WINDOW FOR DOOR PANEL AHU 25 mm</t>
  </si>
  <si>
    <t>SP02214</t>
  </si>
  <si>
    <t>WINDOW FOR DOOR PANEL AHU 50 mm</t>
  </si>
  <si>
    <t>SP02215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</si>
  <si>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#6 x 1"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 xml:space="preserve">HOUSING</t>
    </r>
  </si>
  <si>
    <t>SP02216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</si>
  <si>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#8 x 2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 xml:space="preserve">HOUSING</t>
    </r>
  </si>
  <si>
    <t>SP02217</t>
  </si>
  <si>
    <r>
      <t xml:space="preserve">สกรูหัวเหลี่ยมปลายสว่าน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เกลียว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ขั้น </t>
    </r>
    <r>
      <rPr>
        <sz val="10"/>
        <rFont val="Arial"/>
        <family val="2"/>
        <charset val="1"/>
      </rPr>
      <t xml:space="preserve">#14-12 x 80 mm HOUSING</t>
    </r>
  </si>
  <si>
    <t>SP02218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</si>
  <si>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(ADP) #10 x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 xml:space="preserve">HOUSING</t>
    </r>
  </si>
  <si>
    <t>SP02219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</si>
  <si>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(ADF) #8 x 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 xml:space="preserve">HOUSING</t>
    </r>
  </si>
  <si>
    <t>SP02220</t>
  </si>
  <si>
    <r>
      <t xml:space="preserve">STUD </t>
    </r>
    <r>
      <rPr>
        <sz val="10"/>
        <rFont val="FreeSans"/>
        <family val="2"/>
        <charset val="1"/>
      </rPr>
      <t xml:space="preserve">ต๊าปเกลียวหัวท้าย </t>
    </r>
    <r>
      <rPr>
        <sz val="10"/>
        <rFont val="Arial"/>
        <family val="2"/>
        <charset val="1"/>
      </rPr>
      <t xml:space="preserve">1/2" x 9" (+2NUT +2WASHER )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 xml:space="preserve">HOUSING</t>
    </r>
  </si>
  <si>
    <t>SP02221</t>
  </si>
  <si>
    <r>
      <t xml:space="preserve">โบล์ทหัวหกเหลี่ยมเกลียวครึ่ง </t>
    </r>
    <r>
      <rPr>
        <sz val="10"/>
        <rFont val="Arial"/>
        <family val="2"/>
        <charset val="1"/>
      </rPr>
      <t xml:space="preserve">1/2" x 6 1/2" (+1NUT +2WASHER ) HOUSING</t>
    </r>
  </si>
  <si>
    <t>SP02222</t>
  </si>
  <si>
    <t>J - Bolt 1/2" (+1NUT +1WASHER ) HOUSING</t>
  </si>
  <si>
    <t>SP02223</t>
  </si>
  <si>
    <t>STEEL STUD 75x50x(T)0.8 mm L:3000 mm (Weight 3.8 kg/m2) HOUSING</t>
  </si>
  <si>
    <t>SP02224</t>
  </si>
  <si>
    <t>STEEL TRUCK 40x75x40x(T)0.8 L:3000 mm HOUSING</t>
  </si>
  <si>
    <t>SP02225</t>
  </si>
  <si>
    <t>STEEL COVER 35x102x35(T)0.8 L:3000 mm HOUSING</t>
  </si>
  <si>
    <t>SP02226</t>
  </si>
  <si>
    <t>ตัวกันกระแทกมือจับ</t>
  </si>
  <si>
    <t>SP02227</t>
  </si>
  <si>
    <r>
      <t xml:space="preserve">DOUBLE TAPE ( 96 mm )/</t>
    </r>
    <r>
      <rPr>
        <sz val="10"/>
        <rFont val="FreeSans"/>
        <family val="2"/>
        <charset val="1"/>
      </rPr>
      <t xml:space="preserve">กาวสองหน้า</t>
    </r>
  </si>
  <si>
    <t>SP03001</t>
  </si>
  <si>
    <t>SCRAP COTTON</t>
  </si>
  <si>
    <t>SP03002</t>
  </si>
  <si>
    <t>FILAMENT TAPE ( 18 mm )</t>
  </si>
  <si>
    <t>SP03003</t>
  </si>
  <si>
    <t>PLASTIC BAG ( 36" X 46" )</t>
  </si>
  <si>
    <t>SP03004</t>
  </si>
  <si>
    <t>LATCH SHIMING PLATE</t>
  </si>
  <si>
    <t>SP03005</t>
  </si>
  <si>
    <t>PROTECTOR FILM (CLEAR)</t>
  </si>
  <si>
    <t>SP03006</t>
  </si>
  <si>
    <t>PROTECTOR FILM (BLUE)</t>
  </si>
  <si>
    <t>SP03007</t>
  </si>
  <si>
    <t>*** change from meters to roll</t>
  </si>
  <si>
    <r>
      <t xml:space="preserve">TURPENTINE(</t>
    </r>
    <r>
      <rPr>
        <sz val="10"/>
        <rFont val="FreeSans"/>
        <family val="2"/>
        <charset val="1"/>
      </rPr>
      <t xml:space="preserve">น้ำมันสน</t>
    </r>
    <r>
      <rPr>
        <sz val="10"/>
        <rFont val="Arial"/>
        <family val="2"/>
        <charset val="1"/>
      </rPr>
      <t xml:space="preserve">)</t>
    </r>
  </si>
  <si>
    <t>SP03008</t>
  </si>
  <si>
    <t>THINNER " AAA "</t>
  </si>
  <si>
    <t>SP03009</t>
  </si>
  <si>
    <t>COTTON GLOVE</t>
  </si>
  <si>
    <t>SP03010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</si>
  <si>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 xml:space="preserve">100 mm * 100 mm</t>
    </r>
  </si>
  <si>
    <t>SP03011</t>
  </si>
  <si>
    <t>REINFORCED BRACKET</t>
  </si>
  <si>
    <t>SP03012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</si>
  <si>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 xml:space="preserve">37mm * 170 mm</t>
    </r>
  </si>
  <si>
    <t>SP03013</t>
  </si>
  <si>
    <t>RUBBER GLOVE</t>
  </si>
  <si>
    <t>SP03015</t>
  </si>
  <si>
    <t>HINGE SHIMING PLATE</t>
  </si>
  <si>
    <t>SP03016</t>
  </si>
  <si>
    <t>PLASTIC FILM</t>
  </si>
  <si>
    <t>SP03017</t>
  </si>
  <si>
    <t>CLIP LOCK FOR FASTENER</t>
  </si>
  <si>
    <t>SP03018</t>
  </si>
  <si>
    <t>RELEASE AGENT ( WAX )</t>
  </si>
  <si>
    <t>SP03019</t>
  </si>
  <si>
    <t>FASTENER</t>
  </si>
  <si>
    <t>SP03020</t>
  </si>
  <si>
    <t>CLOTH TAPE</t>
  </si>
  <si>
    <t>SP03021</t>
  </si>
  <si>
    <t>METHYLENE CHLORIDE (ICI)</t>
  </si>
  <si>
    <t>SP03022</t>
  </si>
  <si>
    <r>
      <t xml:space="preserve">CAMLOCK (</t>
    </r>
    <r>
      <rPr>
        <sz val="10"/>
        <rFont val="FreeSans"/>
        <family val="2"/>
        <charset val="1"/>
      </rPr>
      <t xml:space="preserve">ตัวผู้</t>
    </r>
    <r>
      <rPr>
        <sz val="10"/>
        <rFont val="Arial"/>
        <family val="2"/>
        <charset val="1"/>
      </rPr>
      <t xml:space="preserve">)</t>
    </r>
  </si>
  <si>
    <t>SP03023-1</t>
  </si>
  <si>
    <r>
      <t xml:space="preserve">CAMLOCK (</t>
    </r>
    <r>
      <rPr>
        <sz val="10"/>
        <rFont val="FreeSans"/>
        <family val="2"/>
        <charset val="1"/>
      </rPr>
      <t xml:space="preserve">ตัวเมีย</t>
    </r>
    <r>
      <rPr>
        <sz val="10"/>
        <rFont val="Arial"/>
        <family val="2"/>
        <charset val="1"/>
      </rPr>
      <t xml:space="preserve">)</t>
    </r>
  </si>
  <si>
    <t>SP03023-2</t>
  </si>
  <si>
    <t>3M DOUBLE TAP ( 12 mm )</t>
  </si>
  <si>
    <t>SP03024</t>
  </si>
  <si>
    <t>DOOR FRAME HEATER</t>
  </si>
  <si>
    <t>SP03025</t>
  </si>
  <si>
    <t>INSIDE DOOR HANDLE</t>
  </si>
  <si>
    <t>SP03026</t>
  </si>
  <si>
    <t>DOOR LEAF HANGER( R )</t>
  </si>
  <si>
    <t>SP03027</t>
  </si>
  <si>
    <t>DOOR LEAF HANGER ( L )</t>
  </si>
  <si>
    <t>SP03028</t>
  </si>
  <si>
    <t>SCREW M6X30</t>
  </si>
  <si>
    <t>SP03029</t>
  </si>
  <si>
    <t>SLIDING DOOR SEAL</t>
  </si>
  <si>
    <t>SP03030</t>
  </si>
  <si>
    <t>EDGE DOOR HANDLE W 110 mm</t>
  </si>
  <si>
    <t>SP03031</t>
  </si>
  <si>
    <t>STICKER LOGO</t>
  </si>
  <si>
    <t>SP03032</t>
  </si>
  <si>
    <t>PVC PROJILE FOR DOOR SEAL</t>
  </si>
  <si>
    <t>SP03033</t>
  </si>
  <si>
    <t>CRAFT PAPER BROWN 102X200</t>
  </si>
  <si>
    <t>SP03034</t>
  </si>
  <si>
    <t>SCREW M6X20 SUS</t>
  </si>
  <si>
    <t>SP03035</t>
  </si>
  <si>
    <t>PACKING S.76101</t>
  </si>
  <si>
    <t>SP03036</t>
  </si>
  <si>
    <r>
      <t xml:space="preserve">INSA NUT (</t>
    </r>
    <r>
      <rPr>
        <sz val="10"/>
        <rFont val="FreeSans"/>
        <family val="2"/>
        <charset val="1"/>
      </rPr>
      <t xml:space="preserve">ตัวหนอน</t>
    </r>
    <r>
      <rPr>
        <sz val="10"/>
        <rFont val="Arial"/>
        <family val="2"/>
        <charset val="1"/>
      </rPr>
      <t xml:space="preserve">) M6 X 13</t>
    </r>
  </si>
  <si>
    <t>SP03037</t>
  </si>
  <si>
    <t>SCREW ( TAPER HEAD ) M6 X30 SUS.</t>
  </si>
  <si>
    <t>SP03038</t>
  </si>
  <si>
    <t>SCREW MIL ( TAPER HEAD ) M6X45</t>
  </si>
  <si>
    <t>SP03039</t>
  </si>
  <si>
    <t>SCREW ( TAPER HEAD )M6X45 SUS</t>
  </si>
  <si>
    <t>SP03040</t>
  </si>
  <si>
    <t>CHEMICAL GLOVE</t>
  </si>
  <si>
    <t>SP03041</t>
  </si>
  <si>
    <t>BLACK STEEL SHEET 1.2mm 4' X 8'</t>
  </si>
  <si>
    <t>SP03042</t>
  </si>
  <si>
    <t>STEEL PLATE 6X100X200 mm</t>
  </si>
  <si>
    <t>SP03043</t>
  </si>
  <si>
    <t>SCRAP COTTON ( WHITE )</t>
  </si>
  <si>
    <t>SP03044</t>
  </si>
  <si>
    <t>SLIDING DOOR FLUSH HANDLE</t>
  </si>
  <si>
    <t>SP03045</t>
  </si>
  <si>
    <t>EDGE DOOR HANDLE W 130 mm</t>
  </si>
  <si>
    <t>SP03046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</si>
  <si>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 xml:space="preserve">สั้น</t>
    </r>
  </si>
  <si>
    <t>SP03047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</si>
  <si>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 xml:space="preserve">ยาว</t>
    </r>
  </si>
  <si>
    <t>SP03048</t>
  </si>
  <si>
    <r>
      <t xml:space="preserve">ดอกสว่าน </t>
    </r>
    <r>
      <rPr>
        <sz val="10"/>
        <rFont val="Arial"/>
        <family val="2"/>
        <charset val="1"/>
      </rPr>
      <t xml:space="preserve">5/32"</t>
    </r>
  </si>
  <si>
    <t>SP03049</t>
  </si>
  <si>
    <r>
      <t xml:space="preserve">ดอกสว่าน </t>
    </r>
    <r>
      <rPr>
        <sz val="10"/>
        <rFont val="Arial"/>
        <family val="2"/>
        <charset val="1"/>
      </rPr>
      <t xml:space="preserve">1/8"</t>
    </r>
  </si>
  <si>
    <t>SP03050</t>
  </si>
  <si>
    <t>ผ้าปิดจมูก</t>
  </si>
  <si>
    <t>SP03051</t>
  </si>
  <si>
    <r>
      <t xml:space="preserve">แปรงทาสี </t>
    </r>
    <r>
      <rPr>
        <sz val="10"/>
        <rFont val="Arial"/>
        <family val="2"/>
        <charset val="1"/>
      </rPr>
      <t xml:space="preserve">NO.3</t>
    </r>
  </si>
  <si>
    <t>SP03052</t>
  </si>
  <si>
    <r>
      <t xml:space="preserve">แปรงทาสี </t>
    </r>
    <r>
      <rPr>
        <sz val="10"/>
        <rFont val="Arial"/>
        <family val="2"/>
        <charset val="1"/>
      </rPr>
      <t xml:space="preserve">NO.4</t>
    </r>
  </si>
  <si>
    <t>SP03053</t>
  </si>
  <si>
    <r>
      <t xml:space="preserve">เกียง </t>
    </r>
    <r>
      <rPr>
        <sz val="10"/>
        <rFont val="Arial"/>
        <family val="2"/>
        <charset val="1"/>
      </rPr>
      <t xml:space="preserve">NO.2</t>
    </r>
  </si>
  <si>
    <t>SP03054</t>
  </si>
  <si>
    <r>
      <t xml:space="preserve">เกียง </t>
    </r>
    <r>
      <rPr>
        <sz val="10"/>
        <rFont val="Arial"/>
        <family val="2"/>
        <charset val="1"/>
      </rPr>
      <t xml:space="preserve">NO.3</t>
    </r>
  </si>
  <si>
    <t>SP03055</t>
  </si>
  <si>
    <r>
      <t xml:space="preserve">เกียง </t>
    </r>
    <r>
      <rPr>
        <sz val="10"/>
        <rFont val="Arial"/>
        <family val="2"/>
        <charset val="1"/>
      </rPr>
      <t xml:space="preserve">NO.4</t>
    </r>
  </si>
  <si>
    <t>SP03056</t>
  </si>
  <si>
    <r>
      <t xml:space="preserve">กระดาษทรายละเอียด </t>
    </r>
    <r>
      <rPr>
        <sz val="10"/>
        <rFont val="Arial"/>
        <family val="2"/>
        <charset val="1"/>
      </rPr>
      <t xml:space="preserve">NO.600</t>
    </r>
  </si>
  <si>
    <t>SP03057</t>
  </si>
  <si>
    <r>
      <t xml:space="preserve">กระดาษทรายละหยาบ </t>
    </r>
    <r>
      <rPr>
        <sz val="10"/>
        <rFont val="Arial"/>
        <family val="2"/>
        <charset val="1"/>
      </rPr>
      <t xml:space="preserve">NO.80</t>
    </r>
  </si>
  <si>
    <t>SP03058</t>
  </si>
  <si>
    <r>
      <t xml:space="preserve">เข็มขัดรัดสายฉีดโฟม </t>
    </r>
    <r>
      <rPr>
        <sz val="10"/>
        <rFont val="Arial"/>
        <family val="2"/>
        <charset val="1"/>
      </rPr>
      <t xml:space="preserve">DIA1X27-40 mm</t>
    </r>
  </si>
  <si>
    <t>SP03061</t>
  </si>
  <si>
    <r>
      <t xml:space="preserve">เข็มขัดรัดสายฉีดโฟม </t>
    </r>
    <r>
      <rPr>
        <sz val="10"/>
        <rFont val="Arial"/>
        <family val="2"/>
        <charset val="1"/>
      </rPr>
      <t xml:space="preserve">DIA1X28-41 mm</t>
    </r>
  </si>
  <si>
    <t>SP03062</t>
  </si>
  <si>
    <r>
      <t xml:space="preserve">สีซ่อมแผ่น ตราใบพัด </t>
    </r>
    <r>
      <rPr>
        <sz val="10"/>
        <rFont val="Arial"/>
        <family val="2"/>
        <charset val="1"/>
      </rPr>
      <t xml:space="preserve">IVORY</t>
    </r>
  </si>
  <si>
    <t>SP03065</t>
  </si>
  <si>
    <r>
      <t xml:space="preserve">สีซ่อมแผ่น ตราใบพัด </t>
    </r>
    <r>
      <rPr>
        <sz val="10"/>
        <rFont val="Arial"/>
        <family val="2"/>
        <charset val="1"/>
      </rPr>
      <t xml:space="preserve">OFF WHITE</t>
    </r>
  </si>
  <si>
    <t>SP03066</t>
  </si>
  <si>
    <r>
      <t xml:space="preserve">สีซ่อมแผ่น ตราใบพัด </t>
    </r>
    <r>
      <rPr>
        <sz val="10"/>
        <rFont val="Arial"/>
        <family val="2"/>
        <charset val="1"/>
      </rPr>
      <t xml:space="preserve">ALPINE WHITE</t>
    </r>
  </si>
  <si>
    <t>SP03067</t>
  </si>
  <si>
    <t>เทปพันสายไฟ</t>
  </si>
  <si>
    <t>SP03068</t>
  </si>
  <si>
    <t>เทปพันเกลียว</t>
  </si>
  <si>
    <t>SP03069</t>
  </si>
  <si>
    <t>หินเจียรใบบาง</t>
  </si>
  <si>
    <t>SP03070</t>
  </si>
  <si>
    <t>หินเจียรใบหนา</t>
  </si>
  <si>
    <t>SP03071</t>
  </si>
  <si>
    <r>
      <t xml:space="preserve">บอลวาล์ว </t>
    </r>
    <r>
      <rPr>
        <sz val="10"/>
        <rFont val="Arial"/>
        <family val="2"/>
        <charset val="1"/>
      </rPr>
      <t xml:space="preserve">1/2"</t>
    </r>
  </si>
  <si>
    <t>SP03072</t>
  </si>
  <si>
    <r>
      <t xml:space="preserve">บอลวาล์ว </t>
    </r>
    <r>
      <rPr>
        <sz val="10"/>
        <rFont val="Arial"/>
        <family val="2"/>
        <charset val="1"/>
      </rPr>
      <t xml:space="preserve">3/4"</t>
    </r>
  </si>
  <si>
    <t>SP03073</t>
  </si>
  <si>
    <r>
      <t xml:space="preserve">ก๊อกน้ำ </t>
    </r>
    <r>
      <rPr>
        <sz val="10"/>
        <rFont val="Arial"/>
        <family val="2"/>
        <charset val="1"/>
      </rPr>
      <t xml:space="preserve">1/2"</t>
    </r>
  </si>
  <si>
    <t>SP03074</t>
  </si>
  <si>
    <t>หลอดไฟสั้น</t>
  </si>
  <si>
    <t>SP03075</t>
  </si>
  <si>
    <r>
      <t xml:space="preserve">ลวดเชื่อม </t>
    </r>
    <r>
      <rPr>
        <sz val="10"/>
        <rFont val="Arial"/>
        <family val="2"/>
        <charset val="1"/>
      </rPr>
      <t xml:space="preserve">SUS 2.6X300 mm</t>
    </r>
  </si>
  <si>
    <t>SP03076</t>
  </si>
  <si>
    <r>
      <t xml:space="preserve">ลวดเชื่อม </t>
    </r>
    <r>
      <rPr>
        <sz val="10"/>
        <rFont val="Arial"/>
        <family val="2"/>
        <charset val="1"/>
      </rPr>
      <t xml:space="preserve">SUS 3.2X350 mm</t>
    </r>
  </si>
  <si>
    <t>SP03077</t>
  </si>
  <si>
    <r>
      <t xml:space="preserve">ลวดเชื่อม </t>
    </r>
    <r>
      <rPr>
        <sz val="10"/>
        <rFont val="Arial"/>
        <family val="2"/>
        <charset val="1"/>
      </rPr>
      <t xml:space="preserve">2.6X350 mm</t>
    </r>
  </si>
  <si>
    <t>SP03078</t>
  </si>
  <si>
    <r>
      <t xml:space="preserve">ลวดเชื่อม </t>
    </r>
    <r>
      <rPr>
        <sz val="10"/>
        <rFont val="Arial"/>
        <family val="2"/>
        <charset val="1"/>
      </rPr>
      <t xml:space="preserve">3.2X350 mm</t>
    </r>
  </si>
  <si>
    <t>SP03079</t>
  </si>
  <si>
    <t>ฟอร์ย</t>
  </si>
  <si>
    <t>SP03080</t>
  </si>
  <si>
    <t>RIVET 4-6</t>
  </si>
  <si>
    <t>SP03081</t>
  </si>
  <si>
    <r>
      <t xml:space="preserve">ใบหินเจียร </t>
    </r>
    <r>
      <rPr>
        <sz val="10"/>
        <rFont val="Arial"/>
        <family val="2"/>
        <charset val="1"/>
      </rPr>
      <t xml:space="preserve">350X3X25.4 mm(14")</t>
    </r>
  </si>
  <si>
    <t>SP03082</t>
  </si>
  <si>
    <r>
      <t xml:space="preserve">ใบหินเจียร </t>
    </r>
    <r>
      <rPr>
        <sz val="10"/>
        <rFont val="Arial"/>
        <family val="2"/>
        <charset val="1"/>
      </rPr>
      <t xml:space="preserve">350X3X25.4 mm(16")</t>
    </r>
  </si>
  <si>
    <t>SP03083</t>
  </si>
  <si>
    <r>
      <t xml:space="preserve">ใบตัด </t>
    </r>
    <r>
      <rPr>
        <sz val="10"/>
        <rFont val="Arial"/>
        <family val="2"/>
        <charset val="1"/>
      </rPr>
      <t xml:space="preserve">AL 12"</t>
    </r>
  </si>
  <si>
    <t>SP03084</t>
  </si>
  <si>
    <r>
      <t xml:space="preserve">ใบตัด </t>
    </r>
    <r>
      <rPr>
        <sz val="10"/>
        <rFont val="Arial"/>
        <family val="2"/>
        <charset val="1"/>
      </rPr>
      <t xml:space="preserve">AL 14"</t>
    </r>
  </si>
  <si>
    <t>SP03085</t>
  </si>
  <si>
    <t>SCREW TEPER NO.7X1 1/2"</t>
  </si>
  <si>
    <t>SP03087</t>
  </si>
  <si>
    <t>SCREW TEPER NO.10X3/4"</t>
  </si>
  <si>
    <t>SP03088</t>
  </si>
  <si>
    <t>SCREW TEPER NO.8X5/8"</t>
  </si>
  <si>
    <t>SP03089</t>
  </si>
  <si>
    <r>
      <t xml:space="preserve">ภู่กัน </t>
    </r>
    <r>
      <rPr>
        <sz val="10"/>
        <rFont val="Arial"/>
        <family val="2"/>
        <charset val="1"/>
      </rPr>
      <t xml:space="preserve">NO.5</t>
    </r>
  </si>
  <si>
    <t>SP03091</t>
  </si>
  <si>
    <r>
      <t xml:space="preserve">ภู่กัน </t>
    </r>
    <r>
      <rPr>
        <sz val="10"/>
        <rFont val="Arial"/>
        <family val="2"/>
        <charset val="1"/>
      </rPr>
      <t xml:space="preserve">NO.10</t>
    </r>
  </si>
  <si>
    <t>SP03092</t>
  </si>
  <si>
    <t>ฆ้อนยาง</t>
  </si>
  <si>
    <t>SP03094</t>
  </si>
  <si>
    <r>
      <t xml:space="preserve">ก๊อกน้ำ </t>
    </r>
    <r>
      <rPr>
        <sz val="10"/>
        <rFont val="Arial"/>
        <family val="2"/>
        <charset val="1"/>
      </rPr>
      <t xml:space="preserve">3/4"</t>
    </r>
  </si>
  <si>
    <t>SP03108</t>
  </si>
  <si>
    <r>
      <t xml:space="preserve">บอลวาล์ว </t>
    </r>
    <r>
      <rPr>
        <sz val="10"/>
        <rFont val="Arial"/>
        <family val="2"/>
        <charset val="1"/>
      </rPr>
      <t xml:space="preserve">1 1/2"</t>
    </r>
  </si>
  <si>
    <t>SP03109</t>
  </si>
  <si>
    <t>กาวตราช้าง</t>
  </si>
  <si>
    <t>SP03110</t>
  </si>
  <si>
    <t>ใบมีดคัดเตอร์</t>
  </si>
  <si>
    <t>SP03111</t>
  </si>
  <si>
    <t>คัตเตอร์</t>
  </si>
  <si>
    <t>SP03112</t>
  </si>
  <si>
    <t>CORRO-COAT PE BLUE NO.C1004800(BLUE)</t>
  </si>
  <si>
    <t>SP03113</t>
  </si>
  <si>
    <r>
      <t xml:space="preserve">POLY FOAM 2'X4'X6 mm (</t>
    </r>
    <r>
      <rPr>
        <sz val="10"/>
        <rFont val="FreeSans"/>
        <family val="2"/>
        <charset val="1"/>
      </rPr>
      <t xml:space="preserve">โฟมขาว</t>
    </r>
    <r>
      <rPr>
        <sz val="10"/>
        <rFont val="Arial"/>
        <family val="2"/>
        <charset val="1"/>
      </rPr>
      <t xml:space="preserve">)</t>
    </r>
  </si>
  <si>
    <t>SP03114</t>
  </si>
  <si>
    <t>CORRO-COAT PE NO.C122110A (GREEN)</t>
  </si>
  <si>
    <t>SP03115</t>
  </si>
  <si>
    <t>NITTO PAPER MARKING TAPE NO.720(18mm X 18 m)</t>
  </si>
  <si>
    <t>SP03116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</si>
  <si>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 xml:space="preserve">DEADLOCK,PASSDOOR</t>
    </r>
  </si>
  <si>
    <t>SP03117</t>
  </si>
  <si>
    <t>กล่องกุญแจตัวใหญ่สำหรับเขาควาย</t>
  </si>
  <si>
    <t>SP03118</t>
  </si>
  <si>
    <r>
      <t xml:space="preserve">ไม้อัด </t>
    </r>
    <r>
      <rPr>
        <sz val="10"/>
        <rFont val="Arial"/>
        <family val="2"/>
        <charset val="1"/>
      </rPr>
      <t xml:space="preserve">(W)1200 X (H)2400 X10mm</t>
    </r>
  </si>
  <si>
    <t>SP03119</t>
  </si>
  <si>
    <t>VIVA BROAD (W)1200 X (H)2400 X10mm</t>
  </si>
  <si>
    <t>SP03120</t>
  </si>
  <si>
    <r>
      <t xml:space="preserve">ท่อสายใยลวด </t>
    </r>
    <r>
      <rPr>
        <sz val="10"/>
        <rFont val="Arial"/>
        <family val="2"/>
        <charset val="1"/>
      </rPr>
      <t xml:space="preserve">1"(</t>
    </r>
    <r>
      <rPr>
        <sz val="10"/>
        <rFont val="FreeSans"/>
        <family val="2"/>
        <charset val="1"/>
      </rPr>
      <t xml:space="preserve">สายยางฉีดโฟม</t>
    </r>
    <r>
      <rPr>
        <sz val="10"/>
        <rFont val="Arial"/>
        <family val="2"/>
        <charset val="1"/>
      </rPr>
      <t xml:space="preserve">)</t>
    </r>
  </si>
  <si>
    <t>SP03121</t>
  </si>
  <si>
    <t>E.mT. CONDUIT 3/4" L : 4m</t>
  </si>
  <si>
    <t>SP03127</t>
  </si>
  <si>
    <r>
      <t xml:space="preserve">กาวเลย์ </t>
    </r>
    <r>
      <rPr>
        <sz val="10"/>
        <rFont val="Arial"/>
        <family val="2"/>
        <charset val="1"/>
      </rPr>
      <t xml:space="preserve">ROCK WOOL</t>
    </r>
  </si>
  <si>
    <t>SP03131</t>
  </si>
  <si>
    <r>
      <t xml:space="preserve">กาวพ่น </t>
    </r>
    <r>
      <rPr>
        <sz val="10"/>
        <rFont val="Arial"/>
        <family val="2"/>
        <charset val="1"/>
      </rPr>
      <t xml:space="preserve">STAINLESS</t>
    </r>
  </si>
  <si>
    <t>SP03132</t>
  </si>
  <si>
    <t>พลาสติกกันกระแทก</t>
  </si>
  <si>
    <t>SP03133</t>
  </si>
  <si>
    <r>
      <t xml:space="preserve">ดอกสว่าน </t>
    </r>
    <r>
      <rPr>
        <sz val="10"/>
        <rFont val="Arial"/>
        <family val="2"/>
        <charset val="1"/>
      </rPr>
      <t xml:space="preserve">STAINLESS 1/8"</t>
    </r>
  </si>
  <si>
    <t>SP03134</t>
  </si>
  <si>
    <r>
      <t xml:space="preserve">ดอกสว่าน </t>
    </r>
    <r>
      <rPr>
        <sz val="10"/>
        <rFont val="Arial"/>
        <family val="2"/>
        <charset val="1"/>
      </rPr>
      <t xml:space="preserve">STAINLESS 5/32"</t>
    </r>
  </si>
  <si>
    <t>SP03135</t>
  </si>
  <si>
    <r>
      <t xml:space="preserve">ดอกสว่าน </t>
    </r>
    <r>
      <rPr>
        <sz val="10"/>
        <rFont val="Arial"/>
        <family val="2"/>
        <charset val="1"/>
      </rPr>
      <t xml:space="preserve">STAINLESS 9/64"</t>
    </r>
  </si>
  <si>
    <t>SP03136</t>
  </si>
  <si>
    <r>
      <t xml:space="preserve">ดอก</t>
    </r>
    <r>
      <rPr>
        <sz val="10"/>
        <rFont val="Arial"/>
        <family val="2"/>
        <charset val="1"/>
      </rPr>
      <t xml:space="preserve">HOLESAW 19 mm(</t>
    </r>
    <r>
      <rPr>
        <sz val="10"/>
        <rFont val="FreeSans"/>
        <family val="2"/>
        <charset val="1"/>
      </rPr>
      <t xml:space="preserve">ฟันคาร์ไบน์</t>
    </r>
    <r>
      <rPr>
        <sz val="10"/>
        <rFont val="Arial"/>
        <family val="2"/>
        <charset val="1"/>
      </rPr>
      <t xml:space="preserve">)</t>
    </r>
  </si>
  <si>
    <t>SP03137</t>
  </si>
  <si>
    <r>
      <t xml:space="preserve">ดอก</t>
    </r>
    <r>
      <rPr>
        <sz val="10"/>
        <rFont val="Arial"/>
        <family val="2"/>
        <charset val="1"/>
      </rPr>
      <t xml:space="preserve">HOLESAW 28 mm(</t>
    </r>
    <r>
      <rPr>
        <sz val="10"/>
        <rFont val="FreeSans"/>
        <family val="2"/>
        <charset val="1"/>
      </rPr>
      <t xml:space="preserve">ฟันคาร์ไบน์</t>
    </r>
    <r>
      <rPr>
        <sz val="10"/>
        <rFont val="Arial"/>
        <family val="2"/>
        <charset val="1"/>
      </rPr>
      <t xml:space="preserve">)</t>
    </r>
  </si>
  <si>
    <t>SP03138</t>
  </si>
  <si>
    <r>
      <t xml:space="preserve">ดอก</t>
    </r>
    <r>
      <rPr>
        <sz val="10"/>
        <rFont val="Arial"/>
        <family val="2"/>
        <charset val="1"/>
      </rPr>
      <t xml:space="preserve">HOLESAW 58 mm(</t>
    </r>
    <r>
      <rPr>
        <sz val="10"/>
        <rFont val="FreeSans"/>
        <family val="2"/>
        <charset val="1"/>
      </rPr>
      <t xml:space="preserve">ฟันคาร์ไบน์</t>
    </r>
    <r>
      <rPr>
        <sz val="10"/>
        <rFont val="Arial"/>
        <family val="2"/>
        <charset val="1"/>
      </rPr>
      <t xml:space="preserve">)</t>
    </r>
  </si>
  <si>
    <t>SP03139</t>
  </si>
  <si>
    <t>SILICONE N-100 BLACK</t>
  </si>
  <si>
    <t>SP03140</t>
  </si>
  <si>
    <t>ปากกาเคมี สีน้ำเงิน</t>
  </si>
  <si>
    <t>SP03142</t>
  </si>
  <si>
    <t>ปากกาเคมี สีแดง</t>
  </si>
  <si>
    <t>SP03143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</si>
  <si>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 xml:space="preserve">25mm * 170 mm</t>
    </r>
  </si>
  <si>
    <t>SP03147</t>
  </si>
  <si>
    <t>CORNER RUBBER DOOR</t>
  </si>
  <si>
    <t>SP03149</t>
  </si>
  <si>
    <r>
      <t xml:space="preserve">บานพับ </t>
    </r>
    <r>
      <rPr>
        <sz val="10"/>
        <rFont val="Arial"/>
        <family val="2"/>
        <charset val="1"/>
      </rPr>
      <t xml:space="preserve">CM-1132-HS</t>
    </r>
  </si>
  <si>
    <t>SP03150</t>
  </si>
  <si>
    <t>CORRO-COAT PE NO.C120398A (GRAY)</t>
  </si>
  <si>
    <t>SP03152</t>
  </si>
  <si>
    <t>POWDER COATINGS : MONACA BLUE 1020816PX20( PE-7002)</t>
  </si>
  <si>
    <t>SP03153</t>
  </si>
  <si>
    <t>POWDER COATINGS :CAMPANULA BLUE 1020815PX20( PE-7002)</t>
  </si>
  <si>
    <t>SP03154</t>
  </si>
  <si>
    <t>PE FOAM WITH LAMINATE SIZE (W)1300X(L)15000X(T)1.0 mm</t>
  </si>
  <si>
    <t>SP03155</t>
  </si>
  <si>
    <r>
      <t xml:space="preserve">REINFORCED BRACKET3/8"</t>
    </r>
    <r>
      <rPr>
        <sz val="10"/>
        <rFont val="FreeSans"/>
        <family val="2"/>
        <charset val="1"/>
      </rPr>
      <t xml:space="preserve">เกลียวซ้าย</t>
    </r>
  </si>
  <si>
    <t>SP03156</t>
  </si>
  <si>
    <t>POWDER COATINGS : ALPINE WHITE PE-7082 1023653PX20 (MATT WHITE)</t>
  </si>
  <si>
    <t>SP03157</t>
  </si>
  <si>
    <t>POWDER COATINGS : OFF WHITE PE-7082 1023652PX20 (LIGHT GREY)</t>
  </si>
  <si>
    <t>SP03158</t>
  </si>
  <si>
    <t>POWDER COATINGS : BLUE PE-7082 1023654PX20 (BLUE)</t>
  </si>
  <si>
    <t>SP03159</t>
  </si>
  <si>
    <t>REINFORCED PLATE 100 X 300</t>
  </si>
  <si>
    <t>SP03160</t>
  </si>
  <si>
    <r>
      <t xml:space="preserve">REINFORCED PLATE 100 X 100+</t>
    </r>
    <r>
      <rPr>
        <sz val="10"/>
        <rFont val="FreeSans"/>
        <family val="2"/>
        <charset val="1"/>
      </rPr>
      <t xml:space="preserve">ไม้</t>
    </r>
    <r>
      <rPr>
        <sz val="10"/>
        <rFont val="Arial"/>
        <family val="2"/>
        <charset val="1"/>
      </rPr>
      <t xml:space="preserve">10mm</t>
    </r>
  </si>
  <si>
    <t>SP03161</t>
  </si>
  <si>
    <t>RUBBER PLUG FOR RETURN GRILL</t>
  </si>
  <si>
    <t>SP03162</t>
  </si>
  <si>
    <t>ASTRO SCREEN INK NO.120 WHITE</t>
  </si>
  <si>
    <t>SP03164</t>
  </si>
  <si>
    <r>
      <t xml:space="preserve">น้ำมันผสม </t>
    </r>
    <r>
      <rPr>
        <sz val="10"/>
        <rFont val="Arial"/>
        <family val="2"/>
        <charset val="1"/>
      </rPr>
      <t xml:space="preserve">TANAKA SOLVENT NO.35</t>
    </r>
  </si>
  <si>
    <t>SP03165</t>
  </si>
  <si>
    <r>
      <t xml:space="preserve">น้ำมันล้าง </t>
    </r>
    <r>
      <rPr>
        <sz val="10"/>
        <rFont val="Arial"/>
        <family val="2"/>
        <charset val="1"/>
      </rPr>
      <t xml:space="preserve">TANAKA SOLVENT NO.30</t>
    </r>
  </si>
  <si>
    <t>SP03166</t>
  </si>
  <si>
    <r>
      <t xml:space="preserve">บูธ บานพับ </t>
    </r>
    <r>
      <rPr>
        <sz val="10"/>
        <rFont val="Arial"/>
        <family val="2"/>
        <charset val="1"/>
      </rPr>
      <t xml:space="preserve">KINLONG</t>
    </r>
  </si>
  <si>
    <t>SP03167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</si>
  <si>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 xml:space="preserve">DEADLOCK,PASSDOOR FOR DORMA</t>
    </r>
  </si>
  <si>
    <t>SP03169</t>
  </si>
  <si>
    <r>
      <t xml:space="preserve">กล่องกุญแจตัวใหญ่สำหรับเขาควาย </t>
    </r>
    <r>
      <rPr>
        <sz val="10"/>
        <rFont val="Arial"/>
        <family val="2"/>
        <charset val="1"/>
      </rPr>
      <t xml:space="preserve">FOR DORMA</t>
    </r>
  </si>
  <si>
    <t>SP03170</t>
  </si>
  <si>
    <t>DORMA DST208/55mm(DEAD LOCK SET)</t>
  </si>
  <si>
    <t>SP03171</t>
  </si>
  <si>
    <r>
      <t xml:space="preserve">DORMA PURE8100 HANDLE (</t>
    </r>
    <r>
      <rPr>
        <sz val="10"/>
        <rFont val="FreeSans"/>
        <family val="2"/>
        <charset val="1"/>
      </rPr>
      <t xml:space="preserve">ชุดเขาควาย</t>
    </r>
    <r>
      <rPr>
        <sz val="10"/>
        <rFont val="Arial"/>
        <family val="2"/>
        <charset val="1"/>
      </rPr>
      <t xml:space="preserve">)</t>
    </r>
  </si>
  <si>
    <t>SP03172</t>
  </si>
  <si>
    <t>HINGE SUPPORT FOR KINLONG</t>
  </si>
  <si>
    <t>SP03173</t>
  </si>
  <si>
    <t>ANGLE LOCK 90?(80X80X1.6mm)</t>
  </si>
  <si>
    <t>SP03174</t>
  </si>
  <si>
    <t>PLATE "PULL"</t>
  </si>
  <si>
    <t>SP03175</t>
  </si>
  <si>
    <t>PLATE "PUSH"</t>
  </si>
  <si>
    <t>SP03176</t>
  </si>
  <si>
    <r>
      <t xml:space="preserve">PLATE "</t>
    </r>
    <r>
      <rPr>
        <sz val="10"/>
        <rFont val="FreeSans"/>
        <family val="2"/>
        <charset val="1"/>
      </rPr>
      <t xml:space="preserve">ดึง</t>
    </r>
    <r>
      <rPr>
        <sz val="10"/>
        <rFont val="Arial"/>
        <family val="2"/>
        <charset val="1"/>
      </rPr>
      <t xml:space="preserve">"</t>
    </r>
  </si>
  <si>
    <t>SP03177</t>
  </si>
  <si>
    <r>
      <t xml:space="preserve">PLATE "</t>
    </r>
    <r>
      <rPr>
        <sz val="10"/>
        <rFont val="FreeSans"/>
        <family val="2"/>
        <charset val="1"/>
      </rPr>
      <t xml:space="preserve">ผลัก</t>
    </r>
    <r>
      <rPr>
        <sz val="10"/>
        <rFont val="Arial"/>
        <family val="2"/>
        <charset val="1"/>
      </rPr>
      <t xml:space="preserve">"</t>
    </r>
  </si>
  <si>
    <t>SP03178</t>
  </si>
  <si>
    <t>POWDER COATINGS : CHROME PU-6709 1012202PX15</t>
  </si>
  <si>
    <t>SP03179</t>
  </si>
  <si>
    <t>PVC FRAME FOR DAIKIN 25 mm</t>
  </si>
  <si>
    <t>SP04001</t>
  </si>
  <si>
    <t>PVE FRAME FOR DAIKIN 41.5 mm</t>
  </si>
  <si>
    <t>SP04002</t>
  </si>
  <si>
    <t>DOOR FRAME 42 mm</t>
  </si>
  <si>
    <t>SP04004</t>
  </si>
  <si>
    <t>PVC FRAME 50 mm</t>
  </si>
  <si>
    <t>SP04005</t>
  </si>
  <si>
    <t>PVC FRAME 75 mm</t>
  </si>
  <si>
    <t>SP04006</t>
  </si>
  <si>
    <t>PVC FRAME 100 mm</t>
  </si>
  <si>
    <t>SP04007</t>
  </si>
  <si>
    <t>DOOR FRAME 100 mm</t>
  </si>
  <si>
    <t>SP04009</t>
  </si>
  <si>
    <t>PVC FRAME 25 mm</t>
  </si>
  <si>
    <t>SP04010</t>
  </si>
  <si>
    <t>MALE FRAME [42mm]</t>
  </si>
  <si>
    <t>SP04011</t>
  </si>
  <si>
    <t>FEMALE FRAME [42mm]</t>
  </si>
  <si>
    <t>SP04012</t>
  </si>
  <si>
    <t>CORNER FRAME R,L [42mm]</t>
  </si>
  <si>
    <t>SP04013</t>
  </si>
  <si>
    <t>MALE FRAME 100 mm</t>
  </si>
  <si>
    <t>SP04014</t>
  </si>
  <si>
    <t>PVC SPACER 42 mm</t>
  </si>
  <si>
    <t>SP04016</t>
  </si>
  <si>
    <t>PVC SPACER 50 mm</t>
  </si>
  <si>
    <t>SP04017</t>
  </si>
  <si>
    <t>PVC SPACER 75 mm</t>
  </si>
  <si>
    <t>SP04018</t>
  </si>
  <si>
    <t>PVC SPACER 100 mm</t>
  </si>
  <si>
    <t>SP04019</t>
  </si>
  <si>
    <t>PVC SPACER 125 mm</t>
  </si>
  <si>
    <t>SP04020</t>
  </si>
  <si>
    <t>PVC SPACER 150 mm</t>
  </si>
  <si>
    <t>SP04021</t>
  </si>
  <si>
    <t>PVC ELBOW FOR DOOR SEAL</t>
  </si>
  <si>
    <t>SP04022</t>
  </si>
  <si>
    <t>FLOOR &amp; CEILING FRAME 100 mm</t>
  </si>
  <si>
    <t>SP04023</t>
  </si>
  <si>
    <t>FEMALE FRAME 100 mm</t>
  </si>
  <si>
    <t>SP04024</t>
  </si>
  <si>
    <t>PVC PIPE 20 mm</t>
  </si>
  <si>
    <t>SP04027</t>
  </si>
  <si>
    <t>PVC FRAME ANGLE 65 mm(OFF WHITE)</t>
  </si>
  <si>
    <t>SP04028</t>
  </si>
  <si>
    <t>PVC FRAME ANGLE 65 mm(ALPINE WHITE)</t>
  </si>
  <si>
    <t>SP04033</t>
  </si>
  <si>
    <t>MALE FRAME 75 mm</t>
  </si>
  <si>
    <t>SP04034</t>
  </si>
  <si>
    <t>FEMALE FRAME 75 mm</t>
  </si>
  <si>
    <t>SP04035</t>
  </si>
  <si>
    <t>FLOOR &amp; CEILING 75 mm</t>
  </si>
  <si>
    <t>SP04036</t>
  </si>
  <si>
    <t>PVC CORNER 75 mm</t>
  </si>
  <si>
    <t>SP04037</t>
  </si>
  <si>
    <t>PVC FRAME 25 X 50 (SINKO)</t>
  </si>
  <si>
    <t>SP04038</t>
  </si>
  <si>
    <t>PVC DOOR FRAME 49 mm</t>
  </si>
  <si>
    <t>SP04039</t>
  </si>
  <si>
    <t>PVC FRAME H9X17X32 (A) 50 mm.FOR TAKAHASHI</t>
  </si>
  <si>
    <t>SP04040</t>
  </si>
  <si>
    <t>PVC FRAME H9X16X53 (B) 50 mm.FOR TAKAHASHI</t>
  </si>
  <si>
    <t>SP04041</t>
  </si>
  <si>
    <t>PVC FEMALE FRAME 42mm SIZE : L 2400 mm (@ 14.25/m)</t>
  </si>
  <si>
    <t>SP04042</t>
  </si>
  <si>
    <r>
      <t xml:space="preserve">ฝาฉีดโฟมตัวเมีย </t>
    </r>
    <r>
      <rPr>
        <sz val="10"/>
        <rFont val="Arial"/>
        <family val="2"/>
        <charset val="1"/>
      </rPr>
      <t xml:space="preserve">42 mm</t>
    </r>
  </si>
  <si>
    <t>SP04043</t>
  </si>
  <si>
    <r>
      <t xml:space="preserve">ฝาฉีดโฟมตัวเมีย </t>
    </r>
    <r>
      <rPr>
        <sz val="10"/>
        <rFont val="Arial"/>
        <family val="2"/>
        <charset val="1"/>
      </rPr>
      <t xml:space="preserve">50 mm</t>
    </r>
  </si>
  <si>
    <t>SP04044</t>
  </si>
  <si>
    <r>
      <t xml:space="preserve">ฝาฉีดโฟมตัวเมีย </t>
    </r>
    <r>
      <rPr>
        <sz val="10"/>
        <rFont val="Arial"/>
        <family val="2"/>
        <charset val="1"/>
      </rPr>
      <t xml:space="preserve">75 mm</t>
    </r>
  </si>
  <si>
    <t>SP04045</t>
  </si>
  <si>
    <r>
      <t xml:space="preserve">ฝาฉีดโฟมตัวเมีย </t>
    </r>
    <r>
      <rPr>
        <sz val="10"/>
        <rFont val="Arial"/>
        <family val="2"/>
        <charset val="1"/>
      </rPr>
      <t xml:space="preserve">100 mm</t>
    </r>
  </si>
  <si>
    <t>SP04046</t>
  </si>
  <si>
    <r>
      <t xml:space="preserve">ฝาฉีดโฟมตัวผู้ </t>
    </r>
    <r>
      <rPr>
        <sz val="10"/>
        <rFont val="Arial"/>
        <family val="2"/>
        <charset val="1"/>
      </rPr>
      <t xml:space="preserve">42 mm</t>
    </r>
  </si>
  <si>
    <t>SP04047</t>
  </si>
  <si>
    <r>
      <t xml:space="preserve">ฝาฉีดโฟมตัวผู้ </t>
    </r>
    <r>
      <rPr>
        <sz val="10"/>
        <rFont val="Arial"/>
        <family val="2"/>
        <charset val="1"/>
      </rPr>
      <t xml:space="preserve">50 mm</t>
    </r>
  </si>
  <si>
    <t>SP04048</t>
  </si>
  <si>
    <r>
      <t xml:space="preserve">ฝาฉีดโฟมตัวผู้ </t>
    </r>
    <r>
      <rPr>
        <sz val="10"/>
        <rFont val="Arial"/>
        <family val="2"/>
        <charset val="1"/>
      </rPr>
      <t xml:space="preserve">75 mm</t>
    </r>
  </si>
  <si>
    <t>SP04049</t>
  </si>
  <si>
    <r>
      <t xml:space="preserve">ฝาฉีดโฟมตัวผู้ </t>
    </r>
    <r>
      <rPr>
        <sz val="10"/>
        <rFont val="Arial"/>
        <family val="2"/>
        <charset val="1"/>
      </rPr>
      <t xml:space="preserve">100 mm</t>
    </r>
  </si>
  <si>
    <t>SP04050</t>
  </si>
  <si>
    <r>
      <t xml:space="preserve">PVC GUIDE 26X29 mm (</t>
    </r>
    <r>
      <rPr>
        <sz val="10"/>
        <rFont val="FreeSans"/>
        <family val="2"/>
        <charset val="1"/>
      </rPr>
      <t xml:space="preserve">สีขาว</t>
    </r>
    <r>
      <rPr>
        <sz val="10"/>
        <rFont val="Arial"/>
        <family val="2"/>
        <charset val="1"/>
      </rPr>
      <t xml:space="preserve">) L:2200 mm</t>
    </r>
  </si>
  <si>
    <t>SP04051</t>
  </si>
  <si>
    <r>
      <t xml:space="preserve">PVC GUIDE 26X86 mm (</t>
    </r>
    <r>
      <rPr>
        <sz val="10"/>
        <rFont val="FreeSans"/>
        <family val="2"/>
        <charset val="1"/>
      </rPr>
      <t xml:space="preserve">สีขาว</t>
    </r>
    <r>
      <rPr>
        <sz val="10"/>
        <rFont val="Arial"/>
        <family val="2"/>
        <charset val="1"/>
      </rPr>
      <t xml:space="preserve">) L:2200 mm</t>
    </r>
  </si>
  <si>
    <t>SP04052</t>
  </si>
  <si>
    <r>
      <t xml:space="preserve">PVC GUIDE 29X27X26 mm (</t>
    </r>
    <r>
      <rPr>
        <sz val="10"/>
        <rFont val="FreeSans"/>
        <family val="2"/>
        <charset val="1"/>
      </rPr>
      <t xml:space="preserve">สีขาว</t>
    </r>
    <r>
      <rPr>
        <sz val="10"/>
        <rFont val="Arial"/>
        <family val="2"/>
        <charset val="1"/>
      </rPr>
      <t xml:space="preserve">) L:2200 mm</t>
    </r>
  </si>
  <si>
    <t>SP04053</t>
  </si>
  <si>
    <r>
      <t xml:space="preserve">PVC FRAME FOR DAIKIN 25X25X49 mm (</t>
    </r>
    <r>
      <rPr>
        <sz val="10"/>
        <rFont val="FreeSans"/>
        <family val="2"/>
        <charset val="1"/>
      </rPr>
      <t xml:space="preserve">สีเทา</t>
    </r>
    <r>
      <rPr>
        <sz val="10"/>
        <rFont val="Arial"/>
        <family val="2"/>
        <charset val="1"/>
      </rPr>
      <t xml:space="preserve">) L:3000 mm</t>
    </r>
  </si>
  <si>
    <t>SP04054</t>
  </si>
  <si>
    <t>END CAP FOR DOORCLOSER (R)</t>
  </si>
  <si>
    <t>SP04055</t>
  </si>
  <si>
    <t>END CAP FOR DOORCLOSER (L)</t>
  </si>
  <si>
    <t>SP04056</t>
  </si>
  <si>
    <t>PVC FRAME 42 mm(OW)</t>
  </si>
  <si>
    <t>SP04057</t>
  </si>
  <si>
    <t>PVC CURVE OUTSIDE(OFF WHITE)</t>
  </si>
  <si>
    <t>SP04059</t>
  </si>
  <si>
    <t>PVC CURVE OUTSIDE(ALPINE WHITE)</t>
  </si>
  <si>
    <t>SP04060</t>
  </si>
  <si>
    <t>PVC CORNER 65mmTYPE"B"(OFF WHITE)</t>
  </si>
  <si>
    <t>SP04061</t>
  </si>
  <si>
    <t>PVC CORNER 65mmTYPE"B"(ALPINE WHITE)</t>
  </si>
  <si>
    <t>SP04062</t>
  </si>
  <si>
    <t>FLOOR &amp; CEILING FRAME 50 mm</t>
  </si>
  <si>
    <t>SP04070</t>
  </si>
  <si>
    <t>MALE FRAME 50 mm</t>
  </si>
  <si>
    <t>SP04071</t>
  </si>
  <si>
    <t>LOCK PIPE ? 3/4"</t>
  </si>
  <si>
    <t>SP04072</t>
  </si>
  <si>
    <t>END CAP FOR FLOOR &amp; CEILING FRAME 50 mm (R)</t>
  </si>
  <si>
    <t>SP04076</t>
  </si>
  <si>
    <t>END CAP FOR FLOOR &amp; CEILING FRAME 50 mm (L)</t>
  </si>
  <si>
    <t>SP04077</t>
  </si>
  <si>
    <t>END CAP FOR DOOR CLOSER DOR MA (R)</t>
  </si>
  <si>
    <t>SP04079</t>
  </si>
  <si>
    <t>END CAP FOR DOOR CLOSER DORMA (L)</t>
  </si>
  <si>
    <t>SP04080</t>
  </si>
  <si>
    <t>PVC GUIDE FOR DOOR AND WINDOW 42 mm</t>
  </si>
  <si>
    <t>SP04081</t>
  </si>
  <si>
    <t>PVC GUIDE FOR DOOR AND WINDOW 100 mm</t>
  </si>
  <si>
    <t>SP04082</t>
  </si>
  <si>
    <t>PVC CONNECTOR 3/4"</t>
  </si>
  <si>
    <t>SP04084</t>
  </si>
  <si>
    <r>
      <t xml:space="preserve">PP PIPE ? 3/4" L : 2500 mm(</t>
    </r>
    <r>
      <rPr>
        <sz val="10"/>
        <rFont val="FreeSans"/>
        <family val="2"/>
        <charset val="1"/>
      </rPr>
      <t xml:space="preserve">สีดำ</t>
    </r>
    <r>
      <rPr>
        <sz val="10"/>
        <rFont val="Arial"/>
        <family val="2"/>
        <charset val="1"/>
      </rPr>
      <t xml:space="preserve">)</t>
    </r>
  </si>
  <si>
    <t>SP04086</t>
  </si>
  <si>
    <t>PVC ANGLE 65mmTYPE"C"(OFF WHITE)</t>
  </si>
  <si>
    <t>SP04089</t>
  </si>
  <si>
    <t>PVC ANGLE 65mmTYPE"C"(ALPINE WHITE)</t>
  </si>
  <si>
    <t>SP04090</t>
  </si>
  <si>
    <t>PVC DOOR FRAME 50 mm(AHU)</t>
  </si>
  <si>
    <t>SP04093</t>
  </si>
  <si>
    <t>PVC PLUG (WHITE)</t>
  </si>
  <si>
    <t>SP04094</t>
  </si>
  <si>
    <t>PVC PLUG (GLEY)</t>
  </si>
  <si>
    <t>SP04095</t>
  </si>
  <si>
    <r>
      <t xml:space="preserve">PVC GUIDE 25X36 mm (</t>
    </r>
    <r>
      <rPr>
        <sz val="10"/>
        <rFont val="FreeSans"/>
        <family val="2"/>
        <charset val="1"/>
      </rPr>
      <t xml:space="preserve">สีขาว</t>
    </r>
    <r>
      <rPr>
        <sz val="10"/>
        <rFont val="Arial"/>
        <family val="2"/>
        <charset val="1"/>
      </rPr>
      <t xml:space="preserve">) L:2200 mm</t>
    </r>
  </si>
  <si>
    <t>SP04096</t>
  </si>
  <si>
    <t>PVC GUIDE FOR DOOR AND WINDOW 50 mm</t>
  </si>
  <si>
    <t>SP04097</t>
  </si>
  <si>
    <r>
      <t xml:space="preserve">LAMP COVER ( PC </t>
    </r>
    <r>
      <rPr>
        <sz val="10"/>
        <rFont val="FreeSans"/>
        <family val="2"/>
        <charset val="1"/>
      </rPr>
      <t xml:space="preserve">ใส</t>
    </r>
    <r>
      <rPr>
        <sz val="10"/>
        <rFont val="Arial"/>
        <family val="2"/>
        <charset val="1"/>
      </rPr>
      <t xml:space="preserve">)</t>
    </r>
  </si>
  <si>
    <t>SP04098</t>
  </si>
  <si>
    <r>
      <t xml:space="preserve">ฝาครอบสวิตช์ </t>
    </r>
    <r>
      <rPr>
        <sz val="10"/>
        <rFont val="Arial"/>
        <family val="2"/>
        <charset val="1"/>
      </rPr>
      <t xml:space="preserve">1 </t>
    </r>
    <r>
      <rPr>
        <sz val="10"/>
        <rFont val="FreeSans"/>
        <family val="2"/>
        <charset val="1"/>
      </rPr>
      <t xml:space="preserve">ช่อง</t>
    </r>
  </si>
  <si>
    <t>SP04100</t>
  </si>
  <si>
    <r>
      <t xml:space="preserve">ฝาครอบสวิตช์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ช่อง</t>
    </r>
  </si>
  <si>
    <t>SP04101</t>
  </si>
  <si>
    <t>MOBILE DRIAN FOR BACK STOCK</t>
  </si>
  <si>
    <t>SP04102</t>
  </si>
  <si>
    <t>PVC DOOR FRAME 25 mm(AHU)</t>
  </si>
  <si>
    <t>SP04103</t>
  </si>
  <si>
    <t>PVC DOOR PANEL 25 mm(AHU)</t>
  </si>
  <si>
    <t>SP04104</t>
  </si>
  <si>
    <t>PVC CORNER COVER FOR BACK STOCK</t>
  </si>
  <si>
    <t>SP04105</t>
  </si>
  <si>
    <t>PP BOX 2" X 4"</t>
  </si>
  <si>
    <t>SP04106</t>
  </si>
  <si>
    <t>GUID LIMIT SWITCH</t>
  </si>
  <si>
    <t>SP04107</t>
  </si>
  <si>
    <t>PLUG PVC FOR HINGE AHU</t>
  </si>
  <si>
    <t>SP04108</t>
  </si>
  <si>
    <t>PVC ENTRANCE FRAME 74 mm L:2500 mm(OW )</t>
  </si>
  <si>
    <t>SP04109</t>
  </si>
  <si>
    <t>PVC ENTRANCE FRAME 99 mm L:2500 mm(OW )</t>
  </si>
  <si>
    <t>SP04110</t>
  </si>
  <si>
    <t>POLYOL FOR WALL RETURN XUS.82790</t>
  </si>
  <si>
    <t>SP05001</t>
  </si>
  <si>
    <t>POLYOL</t>
  </si>
  <si>
    <t>SP05002</t>
  </si>
  <si>
    <t>ISOCYANATE</t>
  </si>
  <si>
    <t>SP05003</t>
  </si>
  <si>
    <t>GI SHEET 0,4mm 914w</t>
  </si>
  <si>
    <t>SP05004</t>
  </si>
  <si>
    <t>GI SHEET 0,4mm 995w</t>
  </si>
  <si>
    <t>SP05005</t>
  </si>
  <si>
    <t>PPGI 0,5 mm 914w (OFF WHITE)</t>
  </si>
  <si>
    <t>SP05006</t>
  </si>
  <si>
    <t>PPGI 0,5mm 1219w (OFF WHITE)</t>
  </si>
  <si>
    <t>SP05007</t>
  </si>
  <si>
    <t>PPGI 0,5mm 914w (ALPINE WHITE)</t>
  </si>
  <si>
    <t>SP05008</t>
  </si>
  <si>
    <t>PPGI 0.5 mm.1219w(ALPINE WHITE)</t>
  </si>
  <si>
    <t>SP05009</t>
  </si>
  <si>
    <t>PPGI 0.8mm.914w(ALPINE WHITE)</t>
  </si>
  <si>
    <t>SP05010</t>
  </si>
  <si>
    <t>PPGI 0,5 mm 914w ( IVORY)</t>
  </si>
  <si>
    <t>SP05011</t>
  </si>
  <si>
    <t>GI SHEET 0,4mm 1219w</t>
  </si>
  <si>
    <t>SP05012</t>
  </si>
  <si>
    <t>STANLESS SHEET 0,5mm 1219w</t>
  </si>
  <si>
    <t>SP05013</t>
  </si>
  <si>
    <t>Kemtex Polyurethane Releasing Wax No.123 (15 kg./Pail)</t>
  </si>
  <si>
    <t>SP05014</t>
  </si>
  <si>
    <t>tank</t>
  </si>
  <si>
    <t>PPGI 0.45mm 1219w (Anti Off White)</t>
  </si>
  <si>
    <t>SP05015</t>
  </si>
  <si>
    <t>PPGI 0.4mm.914w(OFF WHITE)</t>
  </si>
  <si>
    <t>SP05016</t>
  </si>
  <si>
    <t>PPGI SHEET 0.27mm.914w(non clean room)</t>
  </si>
  <si>
    <t>SP05017</t>
  </si>
  <si>
    <t>GI SHEET 0.5mm. 1219W (Skin pass)</t>
  </si>
  <si>
    <t>SP05018</t>
  </si>
  <si>
    <t>Polyol BAYDUR 41 BD 001i</t>
  </si>
  <si>
    <t>SP05019</t>
  </si>
  <si>
    <t>GI SHEET 0.75 MM. 914 W</t>
  </si>
  <si>
    <t>SP05020</t>
  </si>
  <si>
    <t>ROCKWOOL L 1200 x W 1100 x 100 MM THK.</t>
  </si>
  <si>
    <t>SP05021</t>
  </si>
  <si>
    <t>AL RAIL FOR CLEAN ROOM(NA.1)</t>
  </si>
  <si>
    <t>SP01057</t>
  </si>
  <si>
    <t>AL RAIL FOR CLEAN ROOM(MF)</t>
  </si>
  <si>
    <t>SP01058</t>
  </si>
  <si>
    <t>AL RAIL FOR CLEAN ROOM(AP)</t>
  </si>
  <si>
    <t>SP01060</t>
  </si>
  <si>
    <t>AL WINDOW FRAME 42 mm.(CUT AT SITE)(MF)</t>
  </si>
  <si>
    <t>SP01126</t>
  </si>
  <si>
    <t>AL WINDOW FRAME 42 mm.(CUT AT SITE)(OW)</t>
  </si>
  <si>
    <t>SP01127</t>
  </si>
  <si>
    <t>AL WINDOW FRAME 42 mm.(CUT AT SITE)(AP)</t>
  </si>
  <si>
    <t>SP01128</t>
  </si>
  <si>
    <t>AL DOOR FRAME(FLUSH)(NA.1)</t>
  </si>
  <si>
    <t>SP01137</t>
  </si>
  <si>
    <t>AL DOOR FRAME(FLUSH)(MF)</t>
  </si>
  <si>
    <t>SP01138</t>
  </si>
  <si>
    <t>AL DOOR FRAME(FLUSH)(OW)</t>
  </si>
  <si>
    <t>SP01139</t>
  </si>
  <si>
    <t>AL DOOR FRAME(FLUSH)(AP)</t>
  </si>
  <si>
    <t>SP01140</t>
  </si>
  <si>
    <t>AL PROFILE FOR LIGHTING 25 mm.(NA.1)</t>
  </si>
  <si>
    <t>SP01169</t>
  </si>
  <si>
    <t>AL PROFILE FOR LIGHTING 25 mm.(MF)</t>
  </si>
  <si>
    <t>SP01170</t>
  </si>
  <si>
    <t>AL PROFILE FOR LIGHTING 25 mm.(OW)</t>
  </si>
  <si>
    <t>SP01171</t>
  </si>
  <si>
    <t>AL PROFILE FOR LIGHTING 25 mm.(AP)</t>
  </si>
  <si>
    <t>SP01172</t>
  </si>
  <si>
    <t>AL WINDOW FRAME 42 mm.(MF)</t>
  </si>
  <si>
    <t>SP01178</t>
  </si>
  <si>
    <t>AL WINDOW FRAME 42 mm.(OW)</t>
  </si>
  <si>
    <t>SP01179</t>
  </si>
  <si>
    <t>AL WINDOW FRAME 42 mm.(AP)</t>
  </si>
  <si>
    <t>SP01180</t>
  </si>
  <si>
    <t>AL WINDOW FRAME100 mm.(NA.1)</t>
  </si>
  <si>
    <t>SP01185</t>
  </si>
  <si>
    <t>AL WINDOW FRAME100 mm.(MF)</t>
  </si>
  <si>
    <t>SP01186</t>
  </si>
  <si>
    <t>AL WINDOW FRAME100 mm.(OW)</t>
  </si>
  <si>
    <t>SP01187</t>
  </si>
  <si>
    <t>AL WINDOW FRAME100 mm.(AP)</t>
  </si>
  <si>
    <t>SP01188</t>
  </si>
  <si>
    <t>AL DOOR FRAME 100 mm.(FLUSH) (NA.1)</t>
  </si>
  <si>
    <t>SP01189</t>
  </si>
  <si>
    <t>AL DOOR FRAME 100 mm.(FLUSH) (MF)</t>
  </si>
  <si>
    <t>SP01190</t>
  </si>
  <si>
    <t>AL DOOR FRAME 100 mm.(FLUSH) (OW)</t>
  </si>
  <si>
    <t>SP01191</t>
  </si>
  <si>
    <t>AL DOOR FRAME 100 mm.(FLUSH) (AP)</t>
  </si>
  <si>
    <t>SP01192</t>
  </si>
  <si>
    <t>AL DOOR FRAME 50 mm. (NA.1)</t>
  </si>
  <si>
    <t>SP01229</t>
  </si>
  <si>
    <t>AL DOOR FRAME 50 mm. (MF)</t>
  </si>
  <si>
    <t>SP01230</t>
  </si>
  <si>
    <t>AL DOOR FRAME 50 mm. (OW)</t>
  </si>
  <si>
    <t>SP01231</t>
  </si>
  <si>
    <t>AL DOOR FRAME 50 mm. (AP)</t>
  </si>
  <si>
    <t>SP01232</t>
  </si>
  <si>
    <t>AL JOINT FOR  AL T-BAR (NA.1)</t>
  </si>
  <si>
    <t>SP01315</t>
  </si>
  <si>
    <t>AL JOINT FOR  AL T-BAR (MF)</t>
  </si>
  <si>
    <t>SP01316</t>
  </si>
  <si>
    <t>AL JOINT FOR  AL T-BAR (OW)</t>
  </si>
  <si>
    <t>SP01317</t>
  </si>
  <si>
    <t>AL JOINT FOR  AL T-BAR (AP)</t>
  </si>
  <si>
    <t>SP01318</t>
  </si>
  <si>
    <t>AL COVER FOR  AL JOINT T-BAR (NA.1)</t>
  </si>
  <si>
    <t>SP01331</t>
  </si>
  <si>
    <t>AL COVER FOR  AL JOINT  T-BAR (MF)</t>
  </si>
  <si>
    <t>SP01332</t>
  </si>
  <si>
    <t>AL COVER FOR  AL JOINT  T-BAR (OW)</t>
  </si>
  <si>
    <t>SP01333</t>
  </si>
  <si>
    <t>AL COVER FOR  AL JOINT  T-BAR (AP)</t>
  </si>
  <si>
    <t>SP01334</t>
  </si>
  <si>
    <t>AL WINDOW FRAME 50 MM.(MF)</t>
  </si>
  <si>
    <t>SP01336</t>
  </si>
  <si>
    <t>AL WINDOW FRAME 50 MM.(OW)</t>
  </si>
  <si>
    <t>SP01337</t>
  </si>
  <si>
    <t>AL WINDOW FRAME 50 MM.(AP)</t>
  </si>
  <si>
    <t>SP01338</t>
  </si>
  <si>
    <t>AL NON PROGRESSIVE WINDOW FRAME "B" 50 MM.(MF)</t>
  </si>
  <si>
    <t>SP01384</t>
  </si>
  <si>
    <t>AL NON PROGRESSIVE WINDOW FRAME "B" 50 MM.(NA.1)</t>
  </si>
  <si>
    <t>SP01385</t>
  </si>
  <si>
    <t>AL NON PROGRESSIVE WINDOW FRAME "B" 50 MM.(AP)</t>
  </si>
  <si>
    <t>SP01386</t>
  </si>
  <si>
    <t>DROP SEAL 834</t>
  </si>
  <si>
    <t>SP02113</t>
  </si>
  <si>
    <r>
      <t xml:space="preserve">PLATE </t>
    </r>
    <r>
      <rPr>
        <sz val="10"/>
        <rFont val="FreeSans"/>
        <family val="2"/>
        <charset val="1"/>
      </rPr>
      <t xml:space="preserve">ยึดบานพับประตูสวิงห้องเย็น</t>
    </r>
  </si>
  <si>
    <t>SP03097</t>
  </si>
  <si>
    <r>
      <t xml:space="preserve">PLATE </t>
    </r>
    <r>
      <rPr>
        <sz val="10"/>
        <rFont val="FreeSans"/>
        <family val="2"/>
        <charset val="1"/>
      </rPr>
      <t xml:space="preserve">ยึดกลอนประตูสวิงห้องเย็น</t>
    </r>
  </si>
  <si>
    <t>SP03098</t>
  </si>
  <si>
    <r>
      <t xml:space="preserve">PLATE </t>
    </r>
    <r>
      <rPr>
        <sz val="10"/>
        <rFont val="FreeSans"/>
        <family val="2"/>
        <charset val="1"/>
      </rPr>
      <t xml:space="preserve">ยึดมือจับประตูบานเลื่อนห้องเย็น</t>
    </r>
  </si>
  <si>
    <t>SP03099</t>
  </si>
  <si>
    <r>
      <t xml:space="preserve"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</si>
  <si>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SP03100</t>
  </si>
  <si>
    <r>
      <t xml:space="preserve"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</si>
  <si>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SP03101</t>
  </si>
  <si>
    <r>
      <t xml:space="preserve">PLATE </t>
    </r>
    <r>
      <rPr>
        <sz val="10"/>
        <rFont val="FreeSans"/>
        <family val="2"/>
        <charset val="1"/>
      </rPr>
      <t xml:space="preserve">ยึดไกด์ประตูบานเลื่อนห้องเย็น ซ้าย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</si>
  <si>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SP03102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</si>
  <si>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</si>
  <si>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SP03103</t>
  </si>
  <si>
    <r>
      <t xml:space="preserve">PLATE </t>
    </r>
    <r>
      <rPr>
        <sz val="10"/>
        <rFont val="FreeSans"/>
        <family val="2"/>
        <charset val="1"/>
      </rPr>
      <t xml:space="preserve">ยึดไกด์ประตูบานเลื่อนห้องเย็น ซ้าย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</si>
  <si>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SP03104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</si>
  <si>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 xml:space="preserve">มม</t>
    </r>
    <r>
      <rPr>
        <sz val="10"/>
        <rFont val="Arial"/>
        <family val="2"/>
        <charset val="1"/>
      </rPr>
      <t xml:space="preserve">.</t>
    </r>
  </si>
  <si>
    <t>SP03105</t>
  </si>
  <si>
    <t>WAX CODE RAS 37-8002</t>
  </si>
  <si>
    <t>SP05022</t>
  </si>
  <si>
    <t>CYCLOPENTANE (ORANOSS) (PIR)</t>
  </si>
  <si>
    <t>SP05023</t>
  </si>
  <si>
    <t>BAYMER 21 CA 003S (POLY PIR INDEX 300)</t>
  </si>
  <si>
    <t>SP05024</t>
  </si>
  <si>
    <t>BAYMER 21 BC009/DENSITY 80 (POLY)</t>
  </si>
  <si>
    <t>SP05025</t>
  </si>
  <si>
    <t>GI SHEET 0.5mm 914w  (SKIN PASS)</t>
  </si>
  <si>
    <t>SP05026</t>
  </si>
  <si>
    <t>MGO BOARD SIZE: 1200x2900x12mm (BLACK) (Unison)</t>
  </si>
  <si>
    <t>999-14-SP03017</t>
  </si>
  <si>
    <r>
      <t xml:space="preserve">เหล็กอาบสังกะสีเคลือบสี </t>
    </r>
    <r>
      <rPr>
        <sz val="10"/>
        <rFont val="Arial"/>
        <family val="2"/>
        <charset val="1"/>
      </rPr>
      <t xml:space="preserve">0.5x1219xCOIL HI-TEN G550 </t>
    </r>
    <r>
      <rPr>
        <sz val="10"/>
        <rFont val="FreeSans"/>
        <family val="2"/>
        <charset val="1"/>
      </rPr>
      <t xml:space="preserve">สีขาว </t>
    </r>
    <r>
      <rPr>
        <sz val="10"/>
        <rFont val="Arial"/>
        <family val="2"/>
        <charset val="1"/>
      </rPr>
      <t xml:space="preserve">OFF WHITE PELG109/PEHG132</t>
    </r>
  </si>
  <si>
    <t>999-14-SP05003</t>
  </si>
  <si>
    <t>PVC FRAME 12x13x31.5 (A) 25 mm. FOR TAKAHASHI</t>
  </si>
  <si>
    <t>PVC FRAME 12x13x45.5 (B) 25 mm. FOR TAKAHASHI</t>
  </si>
  <si>
    <t>SP04111</t>
  </si>
  <si>
    <t>ALUZINE SHEET 0.45mm. 914w</t>
  </si>
  <si>
    <t>999-14-SP05001</t>
  </si>
  <si>
    <t>Conditions</t>
  </si>
  <si>
    <t>BOM Template</t>
  </si>
  <si>
    <t>Code</t>
  </si>
  <si>
    <t>Product</t>
  </si>
  <si>
    <t>T</t>
  </si>
  <si>
    <t>ระยะขอบ</t>
  </si>
  <si>
    <r>
      <t xml:space="preserve">W+</t>
    </r>
    <r>
      <rPr>
        <b val="true"/>
        <sz val="10"/>
        <rFont val="FreeSans"/>
        <family val="2"/>
        <charset val="1"/>
      </rPr>
      <t xml:space="preserve">ระยะขอบ </t>
    </r>
    <r>
      <rPr>
        <b val="true"/>
        <sz val="10"/>
        <rFont val="Arial"/>
        <family val="2"/>
        <charset val="1"/>
      </rPr>
      <t xml:space="preserve">&gt;</t>
    </r>
  </si>
  <si>
    <r>
      <t xml:space="preserve">W+</t>
    </r>
    <r>
      <rPr>
        <b val="true"/>
        <sz val="10"/>
        <rFont val="FreeSans"/>
        <family val="2"/>
        <charset val="1"/>
      </rPr>
      <t xml:space="preserve">ระยะขอบ </t>
    </r>
    <r>
      <rPr>
        <b val="true"/>
        <sz val="10"/>
        <rFont val="Arial"/>
        <family val="2"/>
        <charset val="1"/>
      </rPr>
      <t xml:space="preserve">&lt;=</t>
    </r>
  </si>
  <si>
    <t>Joint Choice</t>
  </si>
  <si>
    <t>Insulation</t>
  </si>
  <si>
    <t>Camlock Choice</t>
  </si>
  <si>
    <t>Inside Skin Choice</t>
  </si>
  <si>
    <t>Outside Skin Choice</t>
  </si>
  <si>
    <t>BOM Formula</t>
  </si>
  <si>
    <t>OpenERP Formula</t>
  </si>
  <si>
    <t>Final Formula</t>
  </si>
  <si>
    <t>UOM</t>
  </si>
  <si>
    <t>Slip Joint (Clean Room &amp; AHU)</t>
  </si>
  <si>
    <t>'MF','MM','FF'</t>
  </si>
  <si>
    <t>'OW'</t>
  </si>
  <si>
    <t>457xL/1000000x3.75x2</t>
  </si>
  <si>
    <t>457*line.L/1000000*3.75*2</t>
  </si>
  <si>
    <t>610xL/1000000x3.75x2</t>
  </si>
  <si>
    <t>610*line.L/1000000*3.75*2</t>
  </si>
  <si>
    <t>914xL/1000000x3.75x2</t>
  </si>
  <si>
    <t>914*line.L/1000000*3.75*2</t>
  </si>
  <si>
    <t>1219xL/1000000x3.75x2</t>
  </si>
  <si>
    <t>1219*line.L/1000000*3.75*2</t>
  </si>
  <si>
    <t>'AW'</t>
  </si>
  <si>
    <t>457xL/1000000x3.4x2</t>
  </si>
  <si>
    <t>457*line.L/1000000*3.4*2</t>
  </si>
  <si>
    <t>610xL/1000000x3.4x2</t>
  </si>
  <si>
    <t>610*line.L/1000000*3.4*2</t>
  </si>
  <si>
    <t>914xL/1000000x3.4x2</t>
  </si>
  <si>
    <t>914*line.L/1000000*3.4*2</t>
  </si>
  <si>
    <t>1219xL/1000000x3.4x2</t>
  </si>
  <si>
    <t>1219*line.L/1000000*3.4*2</t>
  </si>
  <si>
    <t>'GI'</t>
  </si>
  <si>
    <t>457xL/1000000x3.75</t>
  </si>
  <si>
    <t>457*line.L/1000000*3.75</t>
  </si>
  <si>
    <t>457xL/1000000x3.2</t>
  </si>
  <si>
    <t>457*line.L/1000000*3.2</t>
  </si>
  <si>
    <t>610xL/1000000x3.75</t>
  </si>
  <si>
    <t>610*line.L/1000000*3.75</t>
  </si>
  <si>
    <t>610xL/1000000x3.2</t>
  </si>
  <si>
    <t>610*line.L/1000000*3.2</t>
  </si>
  <si>
    <t>914xL/1000000x3.75</t>
  </si>
  <si>
    <t>914*line.L/1000000*3.75</t>
  </si>
  <si>
    <t>914xL/1000000x3.2</t>
  </si>
  <si>
    <t>914*line.L/1000000*3.2</t>
  </si>
  <si>
    <t>1219xL/1000000x3.75</t>
  </si>
  <si>
    <t>1219*line.L/1000000*3.75</t>
  </si>
  <si>
    <t>1219xL/1000000x3.2</t>
  </si>
  <si>
    <t>1219*line.L/1000000*3.2</t>
  </si>
  <si>
    <t>'SS'</t>
  </si>
  <si>
    <t>457xL/1000000x3.9x2</t>
  </si>
  <si>
    <t>457*line.L/1000000*3.9*2</t>
  </si>
  <si>
    <t>610xL/1000000x3.9x2</t>
  </si>
  <si>
    <t>610*line.L/1000000*3.9*2</t>
  </si>
  <si>
    <t>914xL/1000000x3.9x2</t>
  </si>
  <si>
    <t>914*line.L/1000000*3.9*2</t>
  </si>
  <si>
    <t>1219xL/1000000x3.9x2</t>
  </si>
  <si>
    <t>1219*line.L/1000000*3.9*2</t>
  </si>
  <si>
    <t>457xL/1000000x3.9</t>
  </si>
  <si>
    <t>457*line.L/1000000*3.9</t>
  </si>
  <si>
    <t>610xL/1000000x3.9</t>
  </si>
  <si>
    <t>610*line.L/1000000*3.9</t>
  </si>
  <si>
    <t>914xL/1000000x3.9</t>
  </si>
  <si>
    <t>914*line.L/1000000*3.9</t>
  </si>
  <si>
    <t>1219xL/1000000x3.9</t>
  </si>
  <si>
    <t>1219*line.L/1000000*3.9</t>
  </si>
  <si>
    <t>'MN','FN'</t>
  </si>
  <si>
    <t>'NN'</t>
  </si>
  <si>
    <t>'PU'</t>
  </si>
  <si>
    <t>WxLxT/1000000000x40x0.437x1.13</t>
  </si>
  <si>
    <t>line.W*line.L*line.T.value/1000000000*40*0.437*1.13-(line.cut_area*line.T.value*40*0.437*1.13/1000)</t>
  </si>
  <si>
    <t>WxLxT/1000000000x40x0.563x1.13</t>
  </si>
  <si>
    <t>line.W*line.L*line.T.value/1000000000*40*0.563*1.13-(line.cut_area*line.T.value*40*0.563*1.13/1000)</t>
  </si>
  <si>
    <t>'PIR'</t>
  </si>
  <si>
    <r>
      <t xml:space="preserve">WxLxT/1000000000</t>
    </r>
    <r>
      <rPr>
        <sz val="10"/>
        <color rgb="FFFF0000"/>
        <rFont val="Arial"/>
        <family val="2"/>
        <charset val="1"/>
      </rPr>
      <t xml:space="preserve">x36x0.242x1.2x1.05</t>
    </r>
  </si>
  <si>
    <t>line.W*line.L*line.T.value/1000000000*36*0.242*1.2*1.05-(line.cut_area*line.T.value*36*0.242*1.2*1.05/1000)</t>
  </si>
  <si>
    <r>
      <t xml:space="preserve">WxLxT/1000000000</t>
    </r>
    <r>
      <rPr>
        <sz val="10"/>
        <color rgb="FFFF0000"/>
        <rFont val="Arial"/>
        <family val="2"/>
        <charset val="1"/>
      </rPr>
      <t xml:space="preserve">x36x0.714x1.2x1.05</t>
    </r>
  </si>
  <si>
    <t>line.W*line.L*line.T.value/1000000000*36*0.714*1.2*1.05-(line.cut_area*line.T.value*36*0.714*1.2*1.05/1000)</t>
  </si>
  <si>
    <r>
      <t xml:space="preserve">WxLxT/1000000000</t>
    </r>
    <r>
      <rPr>
        <sz val="10"/>
        <color rgb="FFFF0000"/>
        <rFont val="Arial"/>
        <family val="2"/>
        <charset val="1"/>
      </rPr>
      <t xml:space="preserve">x36x0.044x1.2x1.05</t>
    </r>
  </si>
  <si>
    <t>line.W*line.L*line.T.value/1000000000*36*0.044*1.2*1.05-(line.cut_area*line.T.value*36*0.044*1.2*1.05/1000)</t>
  </si>
  <si>
    <t>'PU','PIR'</t>
  </si>
  <si>
    <t>Rounddown(WxL/1000000)x6,0</t>
  </si>
  <si>
    <t>round((line.W*line.L/1000000)-0.5,0)*6</t>
  </si>
  <si>
    <t>'None'</t>
  </si>
  <si>
    <t>round((line.L/1000)+0.499999,0)-1</t>
  </si>
  <si>
    <t>'MF'</t>
  </si>
  <si>
    <t>'CR'</t>
  </si>
  <si>
    <t>'MN'</t>
  </si>
  <si>
    <t>'MM'</t>
  </si>
  <si>
    <t>'FN'</t>
  </si>
  <si>
    <t>'FF'</t>
  </si>
  <si>
    <t>'AHU'</t>
  </si>
  <si>
    <t>round((line.L/500)+0.499999,0)-1</t>
  </si>
  <si>
    <r>
      <t xml:space="preserve">L/1000</t>
    </r>
    <r>
      <rPr>
        <sz val="10"/>
        <color rgb="FFFF0000"/>
        <rFont val="Arial"/>
        <family val="2"/>
        <charset val="1"/>
      </rPr>
      <t xml:space="preserve">/200*2</t>
    </r>
  </si>
  <si>
    <r>
      <t xml:space="preserve">line.L/1000</t>
    </r>
    <r>
      <rPr>
        <sz val="10"/>
        <color rgb="FFFF0000"/>
        <rFont val="Arial"/>
        <family val="2"/>
        <charset val="1"/>
      </rPr>
      <t xml:space="preserve">/200*2</t>
    </r>
  </si>
  <si>
    <t>change from meters to rool, add /200</t>
  </si>
  <si>
    <t>add /200</t>
  </si>
  <si>
    <r>
      <t xml:space="preserve">L/1000</t>
    </r>
    <r>
      <rPr>
        <sz val="10"/>
        <color rgb="FFFF0000"/>
        <rFont val="Arial"/>
        <family val="2"/>
        <charset val="1"/>
      </rPr>
      <t xml:space="preserve">/200</t>
    </r>
  </si>
  <si>
    <r>
      <t xml:space="preserve">line.L/1000</t>
    </r>
    <r>
      <rPr>
        <sz val="10"/>
        <color rgb="FFFF0000"/>
        <rFont val="Arial"/>
        <family val="2"/>
        <charset val="1"/>
      </rPr>
      <t xml:space="preserve">/200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</si>
  <si>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 xml:space="preserve">42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</si>
  <si>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 xml:space="preserve">50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</si>
  <si>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 xml:space="preserve">75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</si>
  <si>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 xml:space="preserve">75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</si>
  <si>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 xml:space="preserve">100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</si>
  <si>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 xml:space="preserve">100 mm</t>
    </r>
  </si>
  <si>
    <t>457xL/1000000x3.2x2</t>
  </si>
  <si>
    <t>457*line.L/1000000*3.2*2</t>
  </si>
  <si>
    <t>610xL/1000000x3.2x2</t>
  </si>
  <si>
    <t>610*line.L/1000000*3.2*2</t>
  </si>
  <si>
    <t>914xL/1000000x3.2x2</t>
  </si>
  <si>
    <t>914*line.L/1000000*3.2*2</t>
  </si>
  <si>
    <t>1219xL/1000000x3.2x2</t>
  </si>
  <si>
    <t>1219*line.L/1000000*3.2*2</t>
  </si>
  <si>
    <t>'M12N'</t>
  </si>
  <si>
    <t>'H-OW'</t>
  </si>
  <si>
    <t>1219xL/1000000x4.2</t>
  </si>
  <si>
    <t>1219*line.L/1000000*4.2</t>
  </si>
  <si>
    <t>Model</t>
  </si>
  <si>
    <t>Slip Joint (Standard AHU)</t>
  </si>
  <si>
    <t>L/1000/200*2</t>
  </si>
  <si>
    <t>line.L/1000/200*2</t>
  </si>
  <si>
    <t>L/1000/200</t>
  </si>
  <si>
    <t>line.L/1000/200</t>
  </si>
  <si>
    <t>'AG'</t>
  </si>
  <si>
    <t>'AH'</t>
  </si>
  <si>
    <t>(W+L)*2/1000/3</t>
  </si>
  <si>
    <t>(line.W+line.L)*2/1000/3</t>
  </si>
  <si>
    <r>
      <t xml:space="preserve">L &lt; or = 614 → 1 </t>
    </r>
    <r>
      <rPr>
        <sz val="10"/>
        <color rgb="FFFF0000"/>
        <rFont val="FreeSans"/>
        <family val="2"/>
        <charset val="1"/>
      </rPr>
      <t xml:space="preserve">แต่ </t>
    </r>
    <r>
      <rPr>
        <sz val="10"/>
        <color rgb="FFFF0000"/>
        <rFont val="Arial"/>
        <family val="2"/>
        <charset val="1"/>
      </rPr>
      <t xml:space="preserve">L &gt; 614 → 2</t>
    </r>
  </si>
  <si>
    <t>(line.L &lt;= 614) and 1.0 or ((line.L &gt; 614) and 2.0 or 0.0)</t>
  </si>
  <si>
    <t>'AL'</t>
  </si>
  <si>
    <t>B.Grimm</t>
  </si>
  <si>
    <t>'Access'</t>
  </si>
  <si>
    <t>Slip Joint (Rockwool)</t>
  </si>
  <si>
    <t>'GI8'</t>
  </si>
  <si>
    <t>457xL/1000000x5.85x2</t>
  </si>
  <si>
    <t>457*line.L/1000000*5.85*2</t>
  </si>
  <si>
    <t>914xL/1000000x5.85x2</t>
  </si>
  <si>
    <t>914*line.L/1000000*5.85*2</t>
  </si>
  <si>
    <t>'Rockwool'</t>
  </si>
  <si>
    <t>Roundup(WxL/1000000/2.52)</t>
  </si>
  <si>
    <t>round((line.W*line.L/1000000/2.52)+0.5,0)</t>
  </si>
  <si>
    <t>Roundup(WxL/1000000/1.68)</t>
  </si>
  <si>
    <t>round((line.W*line.L/1000000/1.68)+0.5,0)</t>
  </si>
  <si>
    <t>Roundup(WxL/1000000/1.32)</t>
  </si>
  <si>
    <t>round((line.W*line.L/1000000/1.32)+0.5,0)</t>
  </si>
  <si>
    <t>WxL/1000000x0.3</t>
  </si>
  <si>
    <t>line.W*line.L/1000000*0.3</t>
  </si>
  <si>
    <t>Change from kg to gal, do we need to change calculation?</t>
  </si>
  <si>
    <t>change from meters to roll</t>
  </si>
  <si>
    <t>Window Choice</t>
  </si>
  <si>
    <t>Fire Joint (Rockwool)</t>
  </si>
  <si>
    <t>Non-Progressive Joint (Rockwool)</t>
  </si>
  <si>
    <t>ROUND((W+L)*2/6000+0,2)</t>
  </si>
  <si>
    <t>round(((line.W+line.L)*2/6000)+0,2)</t>
  </si>
  <si>
    <t>Foam Slab</t>
  </si>
  <si>
    <t>Single door (Flat type)</t>
  </si>
  <si>
    <t>1219xL/1000000x3.75x4</t>
  </si>
  <si>
    <t>1219*line.L/1000000*3.75*4</t>
  </si>
  <si>
    <t>1219xL/1000000x3.4x4</t>
  </si>
  <si>
    <t>1219*line.L/1000000*3.4*4</t>
  </si>
  <si>
    <t>1219xL/1000000x3.20x2</t>
  </si>
  <si>
    <t>1219xL/1000000x3.20x4</t>
  </si>
  <si>
    <t>1219*line.L/1000000*3.2*4</t>
  </si>
  <si>
    <t>1219xL/1000000x3.9x4</t>
  </si>
  <si>
    <t>1219*line.L/1000000*3.9*4</t>
  </si>
  <si>
    <t>914xL/1000000x3.4</t>
  </si>
  <si>
    <t>914*line.L/1000000*3.4</t>
  </si>
  <si>
    <t>1219xL/1000000x3.4</t>
  </si>
  <si>
    <t>1219*line.L/1000000*3.4</t>
  </si>
  <si>
    <t>WxLxT/1000000000x80x0.437x1.13</t>
  </si>
  <si>
    <t>line.W*line.L*line.T.value/1000000000*80*0.437*1.13-(line.cut_area*line.T.value*80*0.437*1.13/1000)</t>
  </si>
  <si>
    <t>WxLxT/1000000000x80x0.563x1.13</t>
  </si>
  <si>
    <t>line.W*line.L*line.T.value/1000000000*80*0.563*1.13-(line.cut_area*line.T.value*80*0.563*1.13/1000)</t>
  </si>
  <si>
    <t>42(F42)</t>
  </si>
  <si>
    <t>Roundup ((W+(L*2))/1000/6,0)</t>
  </si>
  <si>
    <t>round((line.W+(line.L*2))/1000/6+0.5,0)</t>
  </si>
  <si>
    <t>50(F50)</t>
  </si>
  <si>
    <t>42(F100)</t>
  </si>
  <si>
    <t>50(F100)</t>
  </si>
  <si>
    <t>Round((W+(L*2))/1000,1)</t>
  </si>
  <si>
    <t>round(((line.W+(line.L*2))/1000),1)</t>
  </si>
  <si>
    <t>Round(W/1000)x6,0</t>
  </si>
  <si>
    <t>round(line.W/1000*6,0)</t>
  </si>
  <si>
    <t>W &lt; or = 930 → 1</t>
  </si>
  <si>
    <t>(line.W &lt;= 930) and 1.0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</si>
  <si>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 xml:space="preserve">&lt; or = 1085 → 1</t>
    </r>
  </si>
  <si>
    <t>(line.W &gt; 930 and line.W &lt;= 1085) and 1.0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</si>
  <si>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 xml:space="preserve">&lt; or = 1230 → 1</t>
    </r>
  </si>
  <si>
    <t>(line.W &gt; 1085 and line.W &lt;= 1230) and 1.0 or 0.0</t>
  </si>
  <si>
    <t>'Single'</t>
  </si>
  <si>
    <t>'Double'</t>
  </si>
  <si>
    <t>add</t>
  </si>
  <si>
    <r>
      <t xml:space="preserve">W/2+</t>
    </r>
    <r>
      <rPr>
        <b val="true"/>
        <sz val="10"/>
        <rFont val="FreeSans"/>
        <family val="2"/>
        <charset val="1"/>
      </rPr>
      <t xml:space="preserve">ระยะขอบ </t>
    </r>
    <r>
      <rPr>
        <b val="true"/>
        <sz val="10"/>
        <rFont val="Arial"/>
        <family val="2"/>
        <charset val="1"/>
      </rPr>
      <t xml:space="preserve">&gt;</t>
    </r>
  </si>
  <si>
    <r>
      <t xml:space="preserve">W/2+</t>
    </r>
    <r>
      <rPr>
        <b val="true"/>
        <sz val="10"/>
        <rFont val="FreeSans"/>
        <family val="2"/>
        <charset val="1"/>
      </rPr>
      <t xml:space="preserve">ระยะขอบ </t>
    </r>
    <r>
      <rPr>
        <b val="true"/>
        <sz val="10"/>
        <rFont val="Arial"/>
        <family val="2"/>
        <charset val="1"/>
      </rPr>
      <t xml:space="preserve">&lt;=</t>
    </r>
  </si>
  <si>
    <t>Double door (Flat type)</t>
  </si>
  <si>
    <t>914xL/1000000x3.75x4</t>
  </si>
  <si>
    <t>914*line.L/1000000*3.75*4</t>
  </si>
  <si>
    <t>Unsequence</t>
  </si>
  <si>
    <t>914xL/1000000x3.4x4</t>
  </si>
  <si>
    <t>914*line.L/1000000*3.4*4</t>
  </si>
  <si>
    <t>914xL/1000000x3.9x4</t>
  </si>
  <si>
    <t>914*line.L/1000000*3.9*4</t>
  </si>
  <si>
    <t>914xL/1000000x3.75*2</t>
  </si>
  <si>
    <t>1219xL/1000000x3.75*2</t>
  </si>
  <si>
    <t>914xL/1000000x3.9*2</t>
  </si>
  <si>
    <t>1219xL/1000000x3.9*2</t>
  </si>
  <si>
    <t>914xL/1000000x3.4*2</t>
  </si>
  <si>
    <t>1219xL/1000000x3.4*2</t>
  </si>
  <si>
    <t>(WxLxT/1000000000x80x0.437x1.13)*2</t>
  </si>
  <si>
    <t>(line.W*line.L*line.T.value/1000000000*80*0.437*1.13)*2-(line.cut_area*line.T.value*80*0.437*1.13*2/1000)</t>
  </si>
  <si>
    <t>(WxLxT/1000000000x80x0.563x1.13)*2</t>
  </si>
  <si>
    <t>(line.W*line.L*line.T.value/1000000000*80*0.563*1.13)*2-(line.cut_area*line.T.value*80*0.563*1.13*2/1000)</t>
  </si>
  <si>
    <t>Roundup (((W*2)+(L*2))/1000/6,0)</t>
  </si>
  <si>
    <t>round(((line.W*2)+(line.L*2))/1000/6+0.5,0)</t>
  </si>
  <si>
    <t>round((((line.W*2)+(line.L*2))/1000),1)</t>
  </si>
  <si>
    <t>(L*2)/1000</t>
  </si>
  <si>
    <t>(line.L*2)/1000</t>
  </si>
  <si>
    <t>Round(W*2/1000)x6,0</t>
  </si>
  <si>
    <r>
      <t xml:space="preserve">al.Frame Door(</t>
    </r>
    <r>
      <rPr>
        <sz val="10"/>
        <rFont val="FreeSans"/>
        <family val="2"/>
        <charset val="1"/>
      </rPr>
      <t xml:space="preserve">ซ้าย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ขวา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บน</t>
    </r>
    <r>
      <rPr>
        <sz val="10"/>
        <rFont val="Arial"/>
        <family val="2"/>
        <charset val="1"/>
      </rPr>
      <t xml:space="preserve">)</t>
    </r>
  </si>
  <si>
    <r>
      <t xml:space="preserve">Roundup ((W</t>
    </r>
    <r>
      <rPr>
        <sz val="10"/>
        <color rgb="FFFF0000"/>
        <rFont val="Arial"/>
        <family val="2"/>
        <charset val="1"/>
      </rPr>
      <t xml:space="preserve">*2)</t>
    </r>
    <r>
      <rPr>
        <sz val="10"/>
        <rFont val="Arial"/>
        <family val="2"/>
        <charset val="1"/>
      </rPr>
      <t xml:space="preserve">+(L*2))/1000/6,0)</t>
    </r>
  </si>
  <si>
    <r>
      <t xml:space="preserve">Roundup ((W</t>
    </r>
    <r>
      <rPr>
        <sz val="10"/>
        <color rgb="FFFF0000"/>
        <rFont val="Arial"/>
        <family val="2"/>
        <charset val="1"/>
      </rPr>
      <t xml:space="preserve">*2</t>
    </r>
    <r>
      <rPr>
        <sz val="10"/>
        <rFont val="Arial"/>
        <family val="2"/>
        <charset val="1"/>
      </rPr>
      <t xml:space="preserve">)+(L*2))/1000/6,0)</t>
    </r>
  </si>
  <si>
    <r>
      <t xml:space="preserve">al.Frame Door(</t>
    </r>
    <r>
      <rPr>
        <sz val="10"/>
        <rFont val="FreeSans"/>
        <family val="2"/>
        <charset val="1"/>
      </rPr>
      <t xml:space="preserve">ช่วงกลาง</t>
    </r>
    <r>
      <rPr>
        <sz val="10"/>
        <rFont val="Arial"/>
        <family val="2"/>
        <charset val="1"/>
      </rPr>
      <t xml:space="preserve">)</t>
    </r>
  </si>
  <si>
    <t>Roundup ((L*2)/1000/6,0)</t>
  </si>
  <si>
    <t>round(((line.L)*2/1000/6)+0.5,0)</t>
  </si>
  <si>
    <t>W &lt; or = 930 → 2</t>
  </si>
  <si>
    <t>(line.W &lt;= 930) and 2.0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</si>
  <si>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 xml:space="preserve">&lt; or = 1085 → 2</t>
    </r>
  </si>
  <si>
    <t>(line.W &gt; 930 and line.W &lt;= 1085) and 2.0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</si>
  <si>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 xml:space="preserve">&lt; or = 1230 → 2</t>
    </r>
  </si>
  <si>
    <t>(line.W &gt; 1085 and line.W &lt;= 1230) and 2.0 or 0.0</t>
  </si>
  <si>
    <t>Sequence</t>
  </si>
  <si>
    <t>1219xL/1000000x3.2x4</t>
  </si>
  <si>
    <t>Roundup ((W*2)+(L*2))/1000/6,0)</t>
  </si>
  <si>
    <t>L/1000</t>
  </si>
  <si>
    <t>line.L/1000</t>
  </si>
  <si>
    <t>Round((W*2)/1000)x6,0</t>
  </si>
  <si>
    <t>round(line.W*2/1000/6,0)</t>
  </si>
  <si>
    <r>
      <t xml:space="preserve">al.Frame Door(</t>
    </r>
    <r>
      <rPr>
        <sz val="10"/>
        <rFont val="FreeSans"/>
        <family val="2"/>
        <charset val="1"/>
      </rPr>
      <t xml:space="preserve">ซ้าย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ขวา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บน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กลาง</t>
    </r>
    <r>
      <rPr>
        <sz val="10"/>
        <rFont val="Arial"/>
        <family val="2"/>
        <charset val="1"/>
      </rPr>
      <t xml:space="preserve">)</t>
    </r>
  </si>
  <si>
    <r>
      <t xml:space="preserve">Roundup ((W</t>
    </r>
    <r>
      <rPr>
        <sz val="10"/>
        <color rgb="FFFF0000"/>
        <rFont val="Arial"/>
        <family val="2"/>
        <charset val="1"/>
      </rPr>
      <t xml:space="preserve">*2)</t>
    </r>
    <r>
      <rPr>
        <sz val="10"/>
        <rFont val="Arial"/>
        <family val="2"/>
        <charset val="1"/>
      </rPr>
      <t xml:space="preserve">+(L</t>
    </r>
    <r>
      <rPr>
        <sz val="10"/>
        <color rgb="FFFF0000"/>
        <rFont val="Arial"/>
        <family val="2"/>
        <charset val="1"/>
      </rPr>
      <t xml:space="preserve">*3)</t>
    </r>
    <r>
      <rPr>
        <sz val="10"/>
        <rFont val="Arial"/>
        <family val="2"/>
        <charset val="1"/>
      </rPr>
      <t xml:space="preserve">)/1000/6,0)</t>
    </r>
  </si>
  <si>
    <t>round(((line.W*2)+(line.L*3))/1000/6+0.5,0)</t>
  </si>
  <si>
    <r>
      <t xml:space="preserve">al.Frame Door(</t>
    </r>
    <r>
      <rPr>
        <sz val="10"/>
        <rFont val="FreeSans"/>
        <family val="2"/>
        <charset val="1"/>
      </rPr>
      <t xml:space="preserve">กลาง</t>
    </r>
    <r>
      <rPr>
        <sz val="10"/>
        <rFont val="Arial"/>
        <family val="2"/>
        <charset val="1"/>
      </rPr>
      <t xml:space="preserve">)</t>
    </r>
  </si>
  <si>
    <r>
      <t xml:space="preserve">Roundup (</t>
    </r>
    <r>
      <rPr>
        <sz val="10"/>
        <color rgb="FFFF0000"/>
        <rFont val="Arial"/>
        <family val="2"/>
        <charset val="1"/>
      </rPr>
      <t xml:space="preserve">L</t>
    </r>
    <r>
      <rPr>
        <sz val="10"/>
        <rFont val="Arial"/>
        <family val="2"/>
        <charset val="1"/>
      </rPr>
      <t xml:space="preserve">/1000/6,0)</t>
    </r>
  </si>
  <si>
    <t>round((line.L/1000/6)+0.5,0)</t>
  </si>
  <si>
    <t>Single Sliding Door</t>
  </si>
  <si>
    <t>(WxLxT/1000000000x80x0.437x1.13)</t>
  </si>
  <si>
    <t>(line.W*line.L*line.T.value/1000000000*80*0.437*1.13)-(line.cut_area*line.T.value*80*0.437*1.13/1000)</t>
  </si>
  <si>
    <t>(WxLxT/1000000000x80x0.563x1.13)</t>
  </si>
  <si>
    <t>(line.W*line.L*line.T.value/1000000000*80*0.563*1.13)-(line.cut_area*line.T.value*80*0.563*1.13/1000)</t>
  </si>
  <si>
    <t>Roundup (W+(L*2)/1000/6,0)</t>
  </si>
  <si>
    <t>round((line.W+(line.L*2)/1000/6)+0.5,0)</t>
  </si>
  <si>
    <t>Roundup ((L*2)/1000)/6,0)</t>
  </si>
  <si>
    <t>round(((line.L*2)/1000/6)+0.5,0)</t>
  </si>
  <si>
    <t>Roundup ((W/1000)/6,0)</t>
  </si>
  <si>
    <t>round((line.W/1000/6)+0.5,0)</t>
  </si>
  <si>
    <t>Roundup ((W*2)+200/1000)/6,0)</t>
  </si>
  <si>
    <t>round(((line.W*2)+2/100/6)+0.5,0)</t>
  </si>
  <si>
    <t>Roundup ((L/1000)/6,0)</t>
  </si>
  <si>
    <t>Swing Door (Cold Room)</t>
  </si>
  <si>
    <t>(1219xL/1000000x3.75x2)</t>
  </si>
  <si>
    <t>(1219*line.L/1000000*3.75*2)</t>
  </si>
  <si>
    <t>(1219xL/1000000x3.75x4)</t>
  </si>
  <si>
    <t>(1219*line.L/1000000*3.75*4)</t>
  </si>
  <si>
    <t>(1219xL/1000000x3.4x2)</t>
  </si>
  <si>
    <t>(1219*line.L/1000000*3.4*2)</t>
  </si>
  <si>
    <t>(1219xL/1000000x3.4x4)</t>
  </si>
  <si>
    <t>(1219*line.L/1000000*3.4*4)</t>
  </si>
  <si>
    <t>(1219xL/1000000x3.2x2)</t>
  </si>
  <si>
    <t>(1219*line.L/1000000*3.2*2)</t>
  </si>
  <si>
    <t>(1219xL/1000000x3.2x4)</t>
  </si>
  <si>
    <t>(1219*line.L/1000000*3.2*4)</t>
  </si>
  <si>
    <t>(1219xL/1000000x3.9x2)</t>
  </si>
  <si>
    <t>(1219*line.L/1000000*3.9*2)</t>
  </si>
  <si>
    <t>(1219xL/1000000x3.9x4)</t>
  </si>
  <si>
    <t>(1219*line.L/1000000*3.9*4)</t>
  </si>
  <si>
    <t>Roundup (((W+(L*2))/1000)/3,0)</t>
  </si>
  <si>
    <t>round(((line.W+(line.L*2))/1000)/3+0.5,0)</t>
  </si>
  <si>
    <t>Roundup ((W/1000)/3,0)</t>
  </si>
  <si>
    <t>round((line.W/1000)/3+0.5,0)</t>
  </si>
  <si>
    <t>Roundup ((W+(L*2)/1000)/6,0)</t>
  </si>
  <si>
    <t>round(((line.W+(line.L*2))/1000/6)+0.5,0)</t>
  </si>
  <si>
    <t>(W+(L*2)/1000)</t>
  </si>
  <si>
    <t>((line.W+(line.L*2))/1000)</t>
  </si>
  <si>
    <t>W/1000</t>
  </si>
  <si>
    <t>line.W/100</t>
  </si>
  <si>
    <t>Corner Rubber door</t>
  </si>
  <si>
    <t>Single Sliding Door (Cold Room)</t>
  </si>
  <si>
    <t>Roundup ((W+L)*2/1000)/3,0)</t>
  </si>
  <si>
    <t>round(((line.W+line.L)*2/1000)/3+0.5,0)</t>
  </si>
  <si>
    <t>Roundup (W+(L*2)/1000)/6,0)</t>
  </si>
  <si>
    <t>round(((line.W+(line.L*2))/1000)/6+0.5,0)</t>
  </si>
  <si>
    <t>Roundup (W+L)*2/1000)/6,0)</t>
  </si>
  <si>
    <t>round((((line.W*2)+200)/1000)/6+0.5,0)</t>
  </si>
  <si>
    <t>line.W/1000</t>
  </si>
  <si>
    <t>W</t>
  </si>
  <si>
    <t>L</t>
  </si>
  <si>
    <t>Window</t>
  </si>
  <si>
    <t>Roundup ((W+L)*2)/1000/6,0)</t>
  </si>
  <si>
    <t>round(((line.W+line.L)*2/1000/6)+0.5,0)</t>
  </si>
  <si>
    <t>(W+L)*2/1000</t>
  </si>
  <si>
    <t>(line.W+line.L)*2/1000</t>
  </si>
  <si>
    <t>42,50,100</t>
  </si>
  <si>
    <t>AL Non Progressive Window Frame "B" 50 mm.(MF)</t>
  </si>
  <si>
    <t>Sinko AB</t>
  </si>
  <si>
    <t>[SP05008]</t>
  </si>
  <si>
    <t>[SP05009]</t>
  </si>
  <si>
    <t>[SP05007]</t>
  </si>
  <si>
    <t>[SP05012]</t>
  </si>
  <si>
    <t>610xL/1000000x3.9*2</t>
  </si>
  <si>
    <t>'ALUZ'</t>
  </si>
  <si>
    <t>457xL/1000000x3.56x2</t>
  </si>
  <si>
    <t>457*line.L/1000000*3.56*2</t>
  </si>
  <si>
    <t>610xL/1000000x3.56x2</t>
  </si>
  <si>
    <t>610*line.L/1000000*3.56*2</t>
  </si>
  <si>
    <t>914xL/1000000x3.56x2</t>
  </si>
  <si>
    <t>914*line.L/1000000*3.56*2</t>
  </si>
  <si>
    <t>914xL/1000000x3.56x3</t>
  </si>
  <si>
    <t>914*line.L/1000000*3.56*3</t>
  </si>
  <si>
    <t>914xL/1000000x3.56x4</t>
  </si>
  <si>
    <t>914*line.L/1000000*3.56*4</t>
  </si>
  <si>
    <t>457xL/1000000x3.56</t>
  </si>
  <si>
    <t>457*line.L/1000000*3.56</t>
  </si>
  <si>
    <t>914xL/1000000x3.56</t>
  </si>
  <si>
    <t>914*line.L/1000000*3.56</t>
  </si>
  <si>
    <t>'AA-AB'</t>
  </si>
  <si>
    <t>Roundup (L+L+W+W)/2500</t>
  </si>
  <si>
    <t>round(((line.L+line.L+line.W+line.W)/2500)+0.5,0)</t>
  </si>
  <si>
    <t>Roundup (L+L+W)/2500</t>
  </si>
  <si>
    <t>round(((line.L+line.L+line.W)/2500)+0.5,0)</t>
  </si>
  <si>
    <t>'AA-BA'</t>
  </si>
  <si>
    <t>Roundup (W)/2500</t>
  </si>
  <si>
    <t>round(((line.W)/2500)+0.5,0)</t>
  </si>
  <si>
    <t>'AA-BB'</t>
  </si>
  <si>
    <t>Roundup (L+L)/2500</t>
  </si>
  <si>
    <t>round(((line.L+line.L)/2500)+0.5,0)</t>
  </si>
  <si>
    <t>'AB-AA'</t>
  </si>
  <si>
    <t>Roundup (W+W)/2500</t>
  </si>
  <si>
    <t>round(((line.W+line.W)/2500)+0.5,0)</t>
  </si>
  <si>
    <t>Roundup (L+W+W)/2500</t>
  </si>
  <si>
    <t>round(((line.L+line.W+line.W)/2500)+0.5,0)</t>
  </si>
  <si>
    <t>'AB-AB'</t>
  </si>
  <si>
    <t>Roundup (L)/2500</t>
  </si>
  <si>
    <t>round(((line.L)/2500)+0.5,0)</t>
  </si>
  <si>
    <t>Roundup (L+W)/2500</t>
  </si>
  <si>
    <t>round(((line.L+line.W)/2500)+0.5,0)</t>
  </si>
  <si>
    <t>'AB-BA'</t>
  </si>
  <si>
    <t>'AB-BB'</t>
  </si>
  <si>
    <t>'BA-AA'</t>
  </si>
  <si>
    <t>'BA-BB'</t>
  </si>
  <si>
    <t>'BA-BA'</t>
  </si>
  <si>
    <t>'BA-AB'</t>
  </si>
  <si>
    <t>'BB-BB'</t>
  </si>
  <si>
    <t>'BB-BA'</t>
  </si>
  <si>
    <t>'BB-AA'</t>
  </si>
  <si>
    <t>'BB-AB'</t>
  </si>
  <si>
    <t>'AA-AA'</t>
  </si>
  <si>
    <t>BB-AB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</si>
</sst>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sz val="10"/>
      <color rgb="FFFF0000"/>
      <name val="Arial"/>
      <family val="2"/>
      <charset val="1"/>
    </font>
    <font>
      <sz val="10"/>
      <color rgb="FF40404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5"/>
      <color rgb="FFDC23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FreeSans"/>
      <family val="2"/>
      <charset val="1"/>
    </font>
    <font>
      <sz val="11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6D9F1"/>
      </patternFill>
    </fill>
    <fill>
      <patternFill patternType="solid">
        <fgColor rgb="FFFF8080"/>
        <bgColor rgb="FFFF6600"/>
      </patternFill>
    </fill>
    <fill>
      <patternFill patternType="solid">
        <fgColor rgb="FF00FF00"/>
        <bgColor rgb="FF00FFFF"/>
      </patternFill>
    </fill>
    <fill>
      <patternFill patternType="solid">
        <fgColor rgb="FFCC99FF"/>
        <bgColor rgb="FFCCC1DA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00CCFF"/>
        <bgColor rgb="FF00B0F0"/>
      </patternFill>
    </fill>
    <fill>
      <patternFill patternType="solid">
        <fgColor rgb="FF808000"/>
        <bgColor rgb="FF948A54"/>
      </patternFill>
    </fill>
    <fill>
      <patternFill patternType="solid">
        <fgColor rgb="FF800080"/>
        <bgColor rgb="FF800080"/>
      </patternFill>
    </fill>
    <fill>
      <patternFill patternType="solid">
        <fgColor rgb="FFC3D69B"/>
        <bgColor rgb="FFC4BD97"/>
      </patternFill>
    </fill>
    <fill>
      <patternFill patternType="solid">
        <fgColor rgb="FF8EB4E3"/>
        <bgColor rgb="FFB9CDE5"/>
      </patternFill>
    </fill>
    <fill>
      <patternFill patternType="solid">
        <fgColor rgb="FF948A54"/>
        <bgColor rgb="FF808000"/>
      </patternFill>
    </fill>
    <fill>
      <patternFill patternType="solid">
        <fgColor rgb="FFBFBFBF"/>
        <bgColor rgb="FFCCC1DA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DC2300"/>
      </patternFill>
    </fill>
    <fill>
      <patternFill patternType="solid">
        <fgColor rgb="FF00B0F0"/>
        <bgColor rgb="FF00CCFF"/>
      </patternFill>
    </fill>
    <fill>
      <patternFill patternType="solid">
        <fgColor rgb="FFC00000"/>
        <bgColor rgb="FFDC2300"/>
      </patternFill>
    </fill>
    <fill>
      <patternFill patternType="solid">
        <fgColor rgb="FFFFFF99"/>
        <bgColor rgb="FFFCD5B5"/>
      </patternFill>
    </fill>
    <fill>
      <patternFill patternType="solid">
        <fgColor rgb="FF92D050"/>
        <bgColor rgb="FFC3D69B"/>
      </patternFill>
    </fill>
    <fill>
      <patternFill patternType="solid">
        <fgColor rgb="FFCCC1DA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C6D9F1"/>
        <bgColor rgb="FFCCCCFF"/>
      </patternFill>
    </fill>
    <fill>
      <patternFill patternType="solid">
        <fgColor rgb="FFB9CDE5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C4BD97"/>
        <bgColor rgb="FFBFBFBF"/>
      </patternFill>
    </fill>
    <fill>
      <patternFill patternType="solid">
        <fgColor rgb="FFFCD5B5"/>
        <bgColor rgb="FFFAC09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1A1A1A"/>
      </left>
      <right style="thick">
        <color rgb="FF1A1A1A"/>
      </right>
      <top style="thick">
        <color rgb="FF1A1A1A"/>
      </top>
      <bottom style="thick">
        <color rgb="FF1A1A1A"/>
      </bottom>
      <diagonal/>
    </border>
    <border diagonalUp="false" diagonalDown="false">
      <left style="hair"/>
      <right style="hair"/>
      <top style="hair"/>
      <bottom style="thick">
        <color rgb="FF1A1A1A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CD5B5"/>
      <rgbColor rgb="FFC6D9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C3D69B"/>
      <rgbColor rgb="FFFFFF99"/>
      <rgbColor rgb="FFB9CDE5"/>
      <rgbColor rgb="FFE6B9B8"/>
      <rgbColor rgb="FFCC99FF"/>
      <rgbColor rgb="FFFAC090"/>
      <rgbColor rgb="FF3366FF"/>
      <rgbColor rgb="FF00B0F0"/>
      <rgbColor rgb="FF92D050"/>
      <rgbColor rgb="FFFFCC00"/>
      <rgbColor rgb="FFFFC000"/>
      <rgbColor rgb="FFFF6600"/>
      <rgbColor rgb="FF666699"/>
      <rgbColor rgb="FFC4BD97"/>
      <rgbColor rgb="FF003366"/>
      <rgbColor rgb="FF339966"/>
      <rgbColor rgb="FF003300"/>
      <rgbColor rgb="FF1A1A1A"/>
      <rgbColor rgb="FFDC2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73"/>
  <sheetViews>
    <sheetView windowProtection="false" showFormulas="false" showGridLines="true" showRowColHeaders="true" showZeros="true" rightToLeft="false" tabSelected="false" showOutlineSymbols="true" defaultGridColor="true" view="normal" topLeftCell="A738" colorId="64" zoomScale="75" zoomScaleNormal="75" zoomScalePageLayoutView="100" workbookViewId="0">
      <selection pane="topLeft" activeCell="E770" activeCellId="0" sqref="E770"/>
    </sheetView>
  </sheetViews>
  <sheetFormatPr defaultRowHeight="12.75"/>
  <cols>
    <col collapsed="false" hidden="false" max="1" min="1" style="0" width="70.8622448979592"/>
    <col collapsed="false" hidden="false" max="2" min="2" style="0" width="11.8622448979592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75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75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75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75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75" hidden="false" customHeight="false" outlineLevel="0" collapsed="false">
      <c r="A8" s="0" t="s">
        <v>16</v>
      </c>
      <c r="B8" s="0" t="s">
        <v>17</v>
      </c>
      <c r="C8" s="0" t="s">
        <v>5</v>
      </c>
    </row>
    <row r="9" customFormat="false" ht="12.75" hidden="false" customHeight="false" outlineLevel="0" collapsed="false">
      <c r="A9" s="0" t="s">
        <v>18</v>
      </c>
      <c r="B9" s="0" t="s">
        <v>19</v>
      </c>
      <c r="C9" s="0" t="s">
        <v>5</v>
      </c>
    </row>
    <row r="10" customFormat="false" ht="12.75" hidden="false" customHeight="false" outlineLevel="0" collapsed="false">
      <c r="A10" s="0" t="s">
        <v>20</v>
      </c>
      <c r="B10" s="0" t="s">
        <v>21</v>
      </c>
      <c r="C10" s="0" t="s">
        <v>5</v>
      </c>
    </row>
    <row r="11" customFormat="false" ht="12.75" hidden="false" customHeight="false" outlineLevel="0" collapsed="false">
      <c r="A11" s="0" t="s">
        <v>22</v>
      </c>
      <c r="B11" s="0" t="s">
        <v>23</v>
      </c>
      <c r="C11" s="0" t="s">
        <v>5</v>
      </c>
    </row>
    <row r="12" customFormat="false" ht="12.75" hidden="false" customHeight="false" outlineLevel="0" collapsed="false">
      <c r="A12" s="0" t="s">
        <v>24</v>
      </c>
      <c r="B12" s="0" t="s">
        <v>25</v>
      </c>
      <c r="C12" s="0" t="s">
        <v>5</v>
      </c>
    </row>
    <row r="13" customFormat="false" ht="12.75" hidden="false" customHeight="false" outlineLevel="0" collapsed="false">
      <c r="A13" s="0" t="s">
        <v>26</v>
      </c>
      <c r="B13" s="0" t="s">
        <v>27</v>
      </c>
      <c r="C13" s="0" t="s">
        <v>5</v>
      </c>
    </row>
    <row r="14" customFormat="false" ht="12.75" hidden="false" customHeight="false" outlineLevel="0" collapsed="false">
      <c r="A14" s="0" t="s">
        <v>28</v>
      </c>
      <c r="B14" s="0" t="s">
        <v>29</v>
      </c>
      <c r="C14" s="0" t="s">
        <v>5</v>
      </c>
    </row>
    <row r="15" customFormat="false" ht="12.75" hidden="false" customHeight="false" outlineLevel="0" collapsed="false">
      <c r="A15" s="0" t="s">
        <v>30</v>
      </c>
      <c r="B15" s="0" t="s">
        <v>31</v>
      </c>
      <c r="C15" s="0" t="s">
        <v>5</v>
      </c>
    </row>
    <row r="16" customFormat="false" ht="12.75" hidden="false" customHeight="false" outlineLevel="0" collapsed="false">
      <c r="A16" s="0" t="s">
        <v>32</v>
      </c>
      <c r="B16" s="0" t="s">
        <v>33</v>
      </c>
      <c r="C16" s="0" t="s">
        <v>5</v>
      </c>
    </row>
    <row r="17" customFormat="false" ht="12.75" hidden="false" customHeight="false" outlineLevel="0" collapsed="false">
      <c r="A17" s="0" t="s">
        <v>34</v>
      </c>
      <c r="B17" s="0" t="s">
        <v>35</v>
      </c>
      <c r="C17" s="0" t="s">
        <v>5</v>
      </c>
    </row>
    <row r="18" customFormat="false" ht="12.75" hidden="false" customHeight="false" outlineLevel="0" collapsed="false">
      <c r="A18" s="0" t="s">
        <v>36</v>
      </c>
      <c r="B18" s="0" t="s">
        <v>37</v>
      </c>
      <c r="C18" s="0" t="s">
        <v>5</v>
      </c>
    </row>
    <row r="19" customFormat="false" ht="12.75" hidden="false" customHeight="false" outlineLevel="0" collapsed="false">
      <c r="A19" s="0" t="s">
        <v>38</v>
      </c>
      <c r="B19" s="0" t="s">
        <v>39</v>
      </c>
      <c r="C19" s="0" t="s">
        <v>5</v>
      </c>
    </row>
    <row r="20" customFormat="false" ht="12.75" hidden="false" customHeight="false" outlineLevel="0" collapsed="false">
      <c r="A20" s="0" t="s">
        <v>40</v>
      </c>
      <c r="B20" s="0" t="s">
        <v>41</v>
      </c>
      <c r="C20" s="0" t="s">
        <v>5</v>
      </c>
    </row>
    <row r="21" customFormat="false" ht="12.75" hidden="false" customHeight="false" outlineLevel="0" collapsed="false">
      <c r="A21" s="0" t="s">
        <v>42</v>
      </c>
      <c r="B21" s="0" t="s">
        <v>43</v>
      </c>
      <c r="C21" s="0" t="s">
        <v>5</v>
      </c>
    </row>
    <row r="22" customFormat="false" ht="12.75" hidden="false" customHeight="false" outlineLevel="0" collapsed="false">
      <c r="A22" s="0" t="s">
        <v>44</v>
      </c>
      <c r="B22" s="0" t="s">
        <v>45</v>
      </c>
      <c r="C22" s="0" t="s">
        <v>5</v>
      </c>
    </row>
    <row r="23" customFormat="false" ht="12.75" hidden="false" customHeight="false" outlineLevel="0" collapsed="false">
      <c r="A23" s="0" t="s">
        <v>46</v>
      </c>
      <c r="B23" s="0" t="s">
        <v>47</v>
      </c>
      <c r="C23" s="0" t="s">
        <v>5</v>
      </c>
    </row>
    <row r="24" customFormat="false" ht="12.75" hidden="false" customHeight="false" outlineLevel="0" collapsed="false">
      <c r="A24" s="0" t="s">
        <v>48</v>
      </c>
      <c r="B24" s="0" t="s">
        <v>49</v>
      </c>
      <c r="C24" s="0" t="s">
        <v>5</v>
      </c>
    </row>
    <row r="25" customFormat="false" ht="12.75" hidden="false" customHeight="false" outlineLevel="0" collapsed="false">
      <c r="A25" s="0" t="s">
        <v>50</v>
      </c>
      <c r="B25" s="0" t="s">
        <v>51</v>
      </c>
      <c r="C25" s="0" t="s">
        <v>5</v>
      </c>
    </row>
    <row r="26" customFormat="false" ht="12.75" hidden="false" customHeight="false" outlineLevel="0" collapsed="false">
      <c r="A26" s="0" t="s">
        <v>52</v>
      </c>
      <c r="B26" s="0" t="s">
        <v>53</v>
      </c>
      <c r="C26" s="0" t="s">
        <v>5</v>
      </c>
    </row>
    <row r="27" customFormat="false" ht="12.75" hidden="false" customHeight="false" outlineLevel="0" collapsed="false">
      <c r="A27" s="0" t="s">
        <v>54</v>
      </c>
      <c r="B27" s="0" t="s">
        <v>55</v>
      </c>
      <c r="C27" s="0" t="s">
        <v>5</v>
      </c>
    </row>
    <row r="28" customFormat="false" ht="12.75" hidden="false" customHeight="false" outlineLevel="0" collapsed="false">
      <c r="A28" s="0" t="s">
        <v>56</v>
      </c>
      <c r="B28" s="0" t="s">
        <v>57</v>
      </c>
      <c r="C28" s="0" t="s">
        <v>5</v>
      </c>
    </row>
    <row r="29" customFormat="false" ht="12.75" hidden="false" customHeight="false" outlineLevel="0" collapsed="false">
      <c r="A29" s="0" t="s">
        <v>58</v>
      </c>
      <c r="B29" s="0" t="s">
        <v>59</v>
      </c>
      <c r="C29" s="0" t="s">
        <v>5</v>
      </c>
    </row>
    <row r="30" customFormat="false" ht="12.75" hidden="false" customHeight="false" outlineLevel="0" collapsed="false">
      <c r="A30" s="0" t="s">
        <v>60</v>
      </c>
      <c r="B30" s="0" t="s">
        <v>61</v>
      </c>
      <c r="C30" s="0" t="s">
        <v>5</v>
      </c>
    </row>
    <row r="31" customFormat="false" ht="12.75" hidden="false" customHeight="false" outlineLevel="0" collapsed="false">
      <c r="A31" s="0" t="s">
        <v>62</v>
      </c>
      <c r="B31" s="0" t="s">
        <v>63</v>
      </c>
      <c r="C31" s="0" t="s">
        <v>5</v>
      </c>
    </row>
    <row r="32" customFormat="false" ht="12.75" hidden="false" customHeight="false" outlineLevel="0" collapsed="false">
      <c r="A32" s="0" t="s">
        <v>64</v>
      </c>
      <c r="B32" s="0" t="s">
        <v>65</v>
      </c>
      <c r="C32" s="0" t="s">
        <v>5</v>
      </c>
    </row>
    <row r="33" customFormat="false" ht="12.75" hidden="false" customHeight="false" outlineLevel="0" collapsed="false">
      <c r="A33" s="0" t="s">
        <v>66</v>
      </c>
      <c r="B33" s="0" t="s">
        <v>67</v>
      </c>
      <c r="C33" s="0" t="s">
        <v>5</v>
      </c>
    </row>
    <row r="34" customFormat="false" ht="12.75" hidden="false" customHeight="false" outlineLevel="0" collapsed="false">
      <c r="A34" s="0" t="s">
        <v>68</v>
      </c>
      <c r="B34" s="0" t="s">
        <v>69</v>
      </c>
      <c r="C34" s="0" t="s">
        <v>5</v>
      </c>
    </row>
    <row r="35" customFormat="false" ht="12.75" hidden="false" customHeight="false" outlineLevel="0" collapsed="false">
      <c r="A35" s="0" t="s">
        <v>70</v>
      </c>
      <c r="B35" s="0" t="s">
        <v>71</v>
      </c>
      <c r="C35" s="0" t="s">
        <v>5</v>
      </c>
    </row>
    <row r="36" customFormat="false" ht="12.75" hidden="false" customHeight="false" outlineLevel="0" collapsed="false">
      <c r="A36" s="0" t="s">
        <v>72</v>
      </c>
      <c r="B36" s="0" t="s">
        <v>73</v>
      </c>
      <c r="C36" s="0" t="s">
        <v>5</v>
      </c>
    </row>
    <row r="37" customFormat="false" ht="12.75" hidden="false" customHeight="false" outlineLevel="0" collapsed="false">
      <c r="A37" s="0" t="s">
        <v>74</v>
      </c>
      <c r="B37" s="0" t="s">
        <v>75</v>
      </c>
      <c r="C37" s="0" t="s">
        <v>5</v>
      </c>
    </row>
    <row r="38" customFormat="false" ht="12.75" hidden="false" customHeight="false" outlineLevel="0" collapsed="false">
      <c r="A38" s="0" t="s">
        <v>76</v>
      </c>
      <c r="B38" s="0" t="s">
        <v>77</v>
      </c>
      <c r="C38" s="0" t="s">
        <v>5</v>
      </c>
    </row>
    <row r="39" customFormat="false" ht="12.75" hidden="false" customHeight="false" outlineLevel="0" collapsed="false">
      <c r="A39" s="0" t="s">
        <v>78</v>
      </c>
      <c r="B39" s="0" t="s">
        <v>79</v>
      </c>
      <c r="C39" s="0" t="s">
        <v>5</v>
      </c>
    </row>
    <row r="40" customFormat="false" ht="12.75" hidden="false" customHeight="false" outlineLevel="0" collapsed="false">
      <c r="A40" s="0" t="s">
        <v>80</v>
      </c>
      <c r="B40" s="0" t="s">
        <v>81</v>
      </c>
      <c r="C40" s="0" t="s">
        <v>5</v>
      </c>
    </row>
    <row r="41" customFormat="false" ht="12.75" hidden="false" customHeight="false" outlineLevel="0" collapsed="false">
      <c r="A41" s="0" t="s">
        <v>82</v>
      </c>
      <c r="B41" s="0" t="s">
        <v>83</v>
      </c>
      <c r="C41" s="0" t="s">
        <v>5</v>
      </c>
    </row>
    <row r="42" customFormat="false" ht="12.75" hidden="false" customHeight="false" outlineLevel="0" collapsed="false">
      <c r="A42" s="0" t="s">
        <v>84</v>
      </c>
      <c r="B42" s="0" t="s">
        <v>85</v>
      </c>
      <c r="C42" s="0" t="s">
        <v>5</v>
      </c>
    </row>
    <row r="43" customFormat="false" ht="12.75" hidden="false" customHeight="false" outlineLevel="0" collapsed="false">
      <c r="A43" s="0" t="s">
        <v>86</v>
      </c>
      <c r="B43" s="0" t="s">
        <v>87</v>
      </c>
      <c r="C43" s="0" t="s">
        <v>5</v>
      </c>
    </row>
    <row r="44" customFormat="false" ht="12.75" hidden="false" customHeight="false" outlineLevel="0" collapsed="false">
      <c r="A44" s="0" t="s">
        <v>88</v>
      </c>
      <c r="B44" s="0" t="s">
        <v>89</v>
      </c>
      <c r="C44" s="0" t="s">
        <v>5</v>
      </c>
    </row>
    <row r="45" customFormat="false" ht="12.75" hidden="false" customHeight="false" outlineLevel="0" collapsed="false">
      <c r="A45" s="0" t="s">
        <v>90</v>
      </c>
      <c r="B45" s="0" t="s">
        <v>91</v>
      </c>
      <c r="C45" s="0" t="s">
        <v>5</v>
      </c>
    </row>
    <row r="46" customFormat="false" ht="12.75" hidden="false" customHeight="false" outlineLevel="0" collapsed="false">
      <c r="A46" s="0" t="s">
        <v>92</v>
      </c>
      <c r="B46" s="0" t="s">
        <v>93</v>
      </c>
      <c r="C46" s="0" t="s">
        <v>5</v>
      </c>
    </row>
    <row r="47" customFormat="false" ht="12.75" hidden="false" customHeight="false" outlineLevel="0" collapsed="false">
      <c r="A47" s="0" t="s">
        <v>94</v>
      </c>
      <c r="B47" s="0" t="s">
        <v>95</v>
      </c>
      <c r="C47" s="0" t="s">
        <v>5</v>
      </c>
    </row>
    <row r="48" customFormat="false" ht="12.75" hidden="false" customHeight="false" outlineLevel="0" collapsed="false">
      <c r="A48" s="0" t="s">
        <v>96</v>
      </c>
      <c r="B48" s="0" t="s">
        <v>97</v>
      </c>
      <c r="C48" s="0" t="s">
        <v>5</v>
      </c>
    </row>
    <row r="49" customFormat="false" ht="12.75" hidden="false" customHeight="false" outlineLevel="0" collapsed="false">
      <c r="A49" s="0" t="s">
        <v>98</v>
      </c>
      <c r="B49" s="0" t="s">
        <v>99</v>
      </c>
      <c r="C49" s="0" t="s">
        <v>5</v>
      </c>
    </row>
    <row r="50" customFormat="false" ht="12.75" hidden="false" customHeight="false" outlineLevel="0" collapsed="false">
      <c r="A50" s="0" t="s">
        <v>100</v>
      </c>
      <c r="B50" s="0" t="s">
        <v>101</v>
      </c>
      <c r="C50" s="0" t="s">
        <v>5</v>
      </c>
    </row>
    <row r="51" customFormat="false" ht="12.75" hidden="false" customHeight="false" outlineLevel="0" collapsed="false">
      <c r="A51" s="0" t="s">
        <v>102</v>
      </c>
      <c r="B51" s="0" t="s">
        <v>103</v>
      </c>
      <c r="C51" s="0" t="s">
        <v>5</v>
      </c>
    </row>
    <row r="52" customFormat="false" ht="12.75" hidden="false" customHeight="false" outlineLevel="0" collapsed="false">
      <c r="A52" s="0" t="s">
        <v>104</v>
      </c>
      <c r="B52" s="0" t="s">
        <v>105</v>
      </c>
      <c r="C52" s="0" t="s">
        <v>5</v>
      </c>
    </row>
    <row r="53" customFormat="false" ht="12.75" hidden="false" customHeight="false" outlineLevel="0" collapsed="false">
      <c r="A53" s="0" t="s">
        <v>106</v>
      </c>
      <c r="B53" s="0" t="s">
        <v>107</v>
      </c>
      <c r="C53" s="0" t="s">
        <v>5</v>
      </c>
    </row>
    <row r="54" customFormat="false" ht="12.75" hidden="false" customHeight="false" outlineLevel="0" collapsed="false">
      <c r="A54" s="0" t="s">
        <v>108</v>
      </c>
      <c r="B54" s="0" t="s">
        <v>109</v>
      </c>
      <c r="C54" s="0" t="s">
        <v>5</v>
      </c>
    </row>
    <row r="55" customFormat="false" ht="12.75" hidden="false" customHeight="false" outlineLevel="0" collapsed="false">
      <c r="A55" s="0" t="s">
        <v>110</v>
      </c>
      <c r="B55" s="0" t="s">
        <v>111</v>
      </c>
      <c r="C55" s="0" t="s">
        <v>5</v>
      </c>
    </row>
    <row r="56" customFormat="false" ht="12.75" hidden="false" customHeight="false" outlineLevel="0" collapsed="false">
      <c r="A56" s="0" t="s">
        <v>112</v>
      </c>
      <c r="B56" s="0" t="s">
        <v>113</v>
      </c>
      <c r="C56" s="0" t="s">
        <v>5</v>
      </c>
    </row>
    <row r="57" customFormat="false" ht="12.75" hidden="false" customHeight="false" outlineLevel="0" collapsed="false">
      <c r="A57" s="0" t="s">
        <v>114</v>
      </c>
      <c r="B57" s="0" t="s">
        <v>115</v>
      </c>
      <c r="C57" s="0" t="s">
        <v>5</v>
      </c>
    </row>
    <row r="58" customFormat="false" ht="12.75" hidden="false" customHeight="false" outlineLevel="0" collapsed="false">
      <c r="A58" s="0" t="s">
        <v>116</v>
      </c>
      <c r="B58" s="0" t="s">
        <v>117</v>
      </c>
      <c r="C58" s="0" t="s">
        <v>5</v>
      </c>
    </row>
    <row r="59" customFormat="false" ht="12.75" hidden="false" customHeight="false" outlineLevel="0" collapsed="false">
      <c r="A59" s="0" t="s">
        <v>118</v>
      </c>
      <c r="B59" s="0" t="s">
        <v>119</v>
      </c>
      <c r="C59" s="0" t="s">
        <v>5</v>
      </c>
    </row>
    <row r="60" customFormat="false" ht="12.75" hidden="false" customHeight="false" outlineLevel="0" collapsed="false">
      <c r="A60" s="0" t="s">
        <v>120</v>
      </c>
      <c r="B60" s="0" t="s">
        <v>121</v>
      </c>
      <c r="C60" s="0" t="s">
        <v>5</v>
      </c>
    </row>
    <row r="61" customFormat="false" ht="12.75" hidden="false" customHeight="false" outlineLevel="0" collapsed="false">
      <c r="A61" s="0" t="s">
        <v>122</v>
      </c>
      <c r="B61" s="0" t="s">
        <v>123</v>
      </c>
      <c r="C61" s="0" t="s">
        <v>5</v>
      </c>
    </row>
    <row r="62" customFormat="false" ht="12.75" hidden="false" customHeight="false" outlineLevel="0" collapsed="false">
      <c r="A62" s="0" t="s">
        <v>124</v>
      </c>
      <c r="B62" s="0" t="s">
        <v>125</v>
      </c>
      <c r="C62" s="0" t="s">
        <v>5</v>
      </c>
    </row>
    <row r="63" customFormat="false" ht="12.75" hidden="false" customHeight="false" outlineLevel="0" collapsed="false">
      <c r="A63" s="0" t="s">
        <v>126</v>
      </c>
      <c r="B63" s="0" t="s">
        <v>127</v>
      </c>
      <c r="C63" s="0" t="s">
        <v>5</v>
      </c>
    </row>
    <row r="64" customFormat="false" ht="12.75" hidden="false" customHeight="false" outlineLevel="0" collapsed="false">
      <c r="A64" s="0" t="s">
        <v>128</v>
      </c>
      <c r="B64" s="0" t="s">
        <v>129</v>
      </c>
      <c r="C64" s="0" t="s">
        <v>5</v>
      </c>
    </row>
    <row r="65" customFormat="false" ht="12.75" hidden="false" customHeight="false" outlineLevel="0" collapsed="false">
      <c r="A65" s="0" t="s">
        <v>130</v>
      </c>
      <c r="B65" s="0" t="s">
        <v>131</v>
      </c>
      <c r="C65" s="0" t="s">
        <v>5</v>
      </c>
    </row>
    <row r="66" customFormat="false" ht="12.75" hidden="false" customHeight="false" outlineLevel="0" collapsed="false">
      <c r="A66" s="0" t="s">
        <v>132</v>
      </c>
      <c r="B66" s="0" t="s">
        <v>133</v>
      </c>
      <c r="C66" s="0" t="s">
        <v>5</v>
      </c>
    </row>
    <row r="67" customFormat="false" ht="12.75" hidden="false" customHeight="false" outlineLevel="0" collapsed="false">
      <c r="A67" s="0" t="s">
        <v>134</v>
      </c>
      <c r="B67" s="0" t="s">
        <v>135</v>
      </c>
      <c r="C67" s="0" t="s">
        <v>5</v>
      </c>
    </row>
    <row r="68" customFormat="false" ht="12.75" hidden="false" customHeight="false" outlineLevel="0" collapsed="false">
      <c r="A68" s="0" t="s">
        <v>136</v>
      </c>
      <c r="B68" s="0" t="s">
        <v>137</v>
      </c>
      <c r="C68" s="0" t="s">
        <v>5</v>
      </c>
    </row>
    <row r="69" customFormat="false" ht="12.75" hidden="false" customHeight="false" outlineLevel="0" collapsed="false">
      <c r="A69" s="0" t="s">
        <v>138</v>
      </c>
      <c r="B69" s="0" t="s">
        <v>139</v>
      </c>
      <c r="C69" s="0" t="s">
        <v>5</v>
      </c>
    </row>
    <row r="70" customFormat="false" ht="12.75" hidden="false" customHeight="false" outlineLevel="0" collapsed="false">
      <c r="A70" s="0" t="s">
        <v>140</v>
      </c>
      <c r="B70" s="0" t="s">
        <v>141</v>
      </c>
      <c r="C70" s="0" t="s">
        <v>5</v>
      </c>
    </row>
    <row r="71" customFormat="false" ht="12.75" hidden="false" customHeight="false" outlineLevel="0" collapsed="false">
      <c r="A71" s="0" t="s">
        <v>142</v>
      </c>
      <c r="B71" s="0" t="s">
        <v>143</v>
      </c>
      <c r="C71" s="0" t="s">
        <v>5</v>
      </c>
    </row>
    <row r="72" customFormat="false" ht="12.75" hidden="false" customHeight="false" outlineLevel="0" collapsed="false">
      <c r="A72" s="0" t="s">
        <v>144</v>
      </c>
      <c r="B72" s="0" t="s">
        <v>145</v>
      </c>
      <c r="C72" s="0" t="s">
        <v>5</v>
      </c>
    </row>
    <row r="73" customFormat="false" ht="12.75" hidden="false" customHeight="false" outlineLevel="0" collapsed="false">
      <c r="A73" s="0" t="s">
        <v>146</v>
      </c>
      <c r="B73" s="0" t="s">
        <v>147</v>
      </c>
      <c r="C73" s="0" t="s">
        <v>5</v>
      </c>
    </row>
    <row r="74" customFormat="false" ht="12.75" hidden="false" customHeight="false" outlineLevel="0" collapsed="false">
      <c r="A74" s="0" t="s">
        <v>148</v>
      </c>
      <c r="B74" s="0" t="s">
        <v>149</v>
      </c>
      <c r="C74" s="0" t="s">
        <v>5</v>
      </c>
    </row>
    <row r="75" customFormat="false" ht="12.75" hidden="false" customHeight="false" outlineLevel="0" collapsed="false">
      <c r="A75" s="0" t="s">
        <v>150</v>
      </c>
      <c r="B75" s="0" t="s">
        <v>151</v>
      </c>
      <c r="C75" s="0" t="s">
        <v>5</v>
      </c>
    </row>
    <row r="76" customFormat="false" ht="12.75" hidden="false" customHeight="false" outlineLevel="0" collapsed="false">
      <c r="A76" s="0" t="s">
        <v>152</v>
      </c>
      <c r="B76" s="0" t="s">
        <v>153</v>
      </c>
      <c r="C76" s="0" t="s">
        <v>5</v>
      </c>
    </row>
    <row r="77" customFormat="false" ht="12.75" hidden="false" customHeight="false" outlineLevel="0" collapsed="false">
      <c r="A77" s="0" t="s">
        <v>154</v>
      </c>
      <c r="B77" s="0" t="s">
        <v>155</v>
      </c>
      <c r="C77" s="0" t="s">
        <v>5</v>
      </c>
    </row>
    <row r="78" customFormat="false" ht="12.75" hidden="false" customHeight="false" outlineLevel="0" collapsed="false">
      <c r="A78" s="0" t="s">
        <v>156</v>
      </c>
      <c r="B78" s="0" t="s">
        <v>157</v>
      </c>
      <c r="C78" s="0" t="s">
        <v>5</v>
      </c>
    </row>
    <row r="79" customFormat="false" ht="12.75" hidden="false" customHeight="false" outlineLevel="0" collapsed="false">
      <c r="A79" s="0" t="s">
        <v>158</v>
      </c>
      <c r="B79" s="0" t="s">
        <v>159</v>
      </c>
      <c r="C79" s="0" t="s">
        <v>5</v>
      </c>
    </row>
    <row r="80" customFormat="false" ht="12.75" hidden="false" customHeight="false" outlineLevel="0" collapsed="false">
      <c r="A80" s="0" t="s">
        <v>160</v>
      </c>
      <c r="B80" s="0" t="s">
        <v>161</v>
      </c>
      <c r="C80" s="0" t="s">
        <v>5</v>
      </c>
    </row>
    <row r="81" customFormat="false" ht="12.75" hidden="false" customHeight="false" outlineLevel="0" collapsed="false">
      <c r="A81" s="0" t="s">
        <v>162</v>
      </c>
      <c r="B81" s="0" t="s">
        <v>163</v>
      </c>
      <c r="C81" s="0" t="s">
        <v>5</v>
      </c>
    </row>
    <row r="82" customFormat="false" ht="12.75" hidden="false" customHeight="false" outlineLevel="0" collapsed="false">
      <c r="A82" s="0" t="s">
        <v>164</v>
      </c>
      <c r="B82" s="0" t="s">
        <v>165</v>
      </c>
      <c r="C82" s="0" t="s">
        <v>5</v>
      </c>
    </row>
    <row r="83" customFormat="false" ht="12.75" hidden="false" customHeight="false" outlineLevel="0" collapsed="false">
      <c r="A83" s="0" t="s">
        <v>166</v>
      </c>
      <c r="B83" s="0" t="s">
        <v>167</v>
      </c>
      <c r="C83" s="0" t="s">
        <v>5</v>
      </c>
    </row>
    <row r="84" customFormat="false" ht="12.75" hidden="false" customHeight="false" outlineLevel="0" collapsed="false">
      <c r="A84" s="0" t="s">
        <v>168</v>
      </c>
      <c r="B84" s="0" t="s">
        <v>169</v>
      </c>
      <c r="C84" s="0" t="s">
        <v>5</v>
      </c>
    </row>
    <row r="85" customFormat="false" ht="12.75" hidden="false" customHeight="false" outlineLevel="0" collapsed="false">
      <c r="A85" s="0" t="s">
        <v>170</v>
      </c>
      <c r="B85" s="0" t="s">
        <v>171</v>
      </c>
      <c r="C85" s="0" t="s">
        <v>5</v>
      </c>
    </row>
    <row r="86" customFormat="false" ht="12.75" hidden="false" customHeight="false" outlineLevel="0" collapsed="false">
      <c r="A86" s="0" t="s">
        <v>172</v>
      </c>
      <c r="B86" s="0" t="s">
        <v>173</v>
      </c>
      <c r="C86" s="0" t="s">
        <v>5</v>
      </c>
    </row>
    <row r="87" customFormat="false" ht="12.75" hidden="false" customHeight="false" outlineLevel="0" collapsed="false">
      <c r="A87" s="0" t="s">
        <v>174</v>
      </c>
      <c r="B87" s="0" t="s">
        <v>175</v>
      </c>
      <c r="C87" s="0" t="s">
        <v>5</v>
      </c>
    </row>
    <row r="88" customFormat="false" ht="12.75" hidden="false" customHeight="false" outlineLevel="0" collapsed="false">
      <c r="A88" s="0" t="s">
        <v>176</v>
      </c>
      <c r="B88" s="0" t="s">
        <v>177</v>
      </c>
      <c r="C88" s="0" t="s">
        <v>5</v>
      </c>
    </row>
    <row r="89" customFormat="false" ht="12.75" hidden="false" customHeight="false" outlineLevel="0" collapsed="false">
      <c r="A89" s="0" t="s">
        <v>178</v>
      </c>
      <c r="B89" s="0" t="s">
        <v>179</v>
      </c>
      <c r="C89" s="0" t="s">
        <v>5</v>
      </c>
    </row>
    <row r="90" customFormat="false" ht="12.75" hidden="false" customHeight="false" outlineLevel="0" collapsed="false">
      <c r="A90" s="0" t="s">
        <v>180</v>
      </c>
      <c r="B90" s="0" t="s">
        <v>181</v>
      </c>
      <c r="C90" s="0" t="s">
        <v>5</v>
      </c>
    </row>
    <row r="91" customFormat="false" ht="12.75" hidden="false" customHeight="false" outlineLevel="0" collapsed="false">
      <c r="A91" s="0" t="s">
        <v>182</v>
      </c>
      <c r="B91" s="0" t="s">
        <v>183</v>
      </c>
      <c r="C91" s="0" t="s">
        <v>5</v>
      </c>
    </row>
    <row r="92" customFormat="false" ht="12.75" hidden="false" customHeight="false" outlineLevel="0" collapsed="false">
      <c r="A92" s="0" t="s">
        <v>184</v>
      </c>
      <c r="B92" s="0" t="s">
        <v>185</v>
      </c>
      <c r="C92" s="0" t="s">
        <v>5</v>
      </c>
    </row>
    <row r="93" customFormat="false" ht="12.75" hidden="false" customHeight="false" outlineLevel="0" collapsed="false">
      <c r="A93" s="0" t="s">
        <v>186</v>
      </c>
      <c r="B93" s="0" t="s">
        <v>187</v>
      </c>
      <c r="C93" s="0" t="s">
        <v>5</v>
      </c>
    </row>
    <row r="94" customFormat="false" ht="12.75" hidden="false" customHeight="false" outlineLevel="0" collapsed="false">
      <c r="A94" s="0" t="s">
        <v>188</v>
      </c>
      <c r="B94" s="0" t="s">
        <v>189</v>
      </c>
      <c r="C94" s="0" t="s">
        <v>5</v>
      </c>
    </row>
    <row r="95" customFormat="false" ht="12.75" hidden="false" customHeight="false" outlineLevel="0" collapsed="false">
      <c r="A95" s="0" t="s">
        <v>190</v>
      </c>
      <c r="B95" s="0" t="s">
        <v>191</v>
      </c>
      <c r="C95" s="0" t="s">
        <v>5</v>
      </c>
    </row>
    <row r="96" customFormat="false" ht="12.75" hidden="false" customHeight="false" outlineLevel="0" collapsed="false">
      <c r="A96" s="0" t="s">
        <v>192</v>
      </c>
      <c r="B96" s="0" t="s">
        <v>193</v>
      </c>
      <c r="C96" s="0" t="s">
        <v>5</v>
      </c>
    </row>
    <row r="97" customFormat="false" ht="12.75" hidden="false" customHeight="false" outlineLevel="0" collapsed="false">
      <c r="A97" s="0" t="s">
        <v>194</v>
      </c>
      <c r="B97" s="0" t="s">
        <v>195</v>
      </c>
      <c r="C97" s="0" t="s">
        <v>5</v>
      </c>
    </row>
    <row r="98" customFormat="false" ht="12.75" hidden="false" customHeight="false" outlineLevel="0" collapsed="false">
      <c r="A98" s="0" t="s">
        <v>196</v>
      </c>
      <c r="B98" s="0" t="s">
        <v>197</v>
      </c>
      <c r="C98" s="0" t="s">
        <v>5</v>
      </c>
    </row>
    <row r="99" customFormat="false" ht="12.75" hidden="false" customHeight="false" outlineLevel="0" collapsed="false">
      <c r="A99" s="0" t="s">
        <v>198</v>
      </c>
      <c r="B99" s="0" t="s">
        <v>199</v>
      </c>
      <c r="C99" s="0" t="s">
        <v>5</v>
      </c>
    </row>
    <row r="100" customFormat="false" ht="12.75" hidden="false" customHeight="false" outlineLevel="0" collapsed="false">
      <c r="A100" s="0" t="s">
        <v>200</v>
      </c>
      <c r="B100" s="0" t="s">
        <v>201</v>
      </c>
      <c r="C100" s="0" t="s">
        <v>5</v>
      </c>
    </row>
    <row r="101" customFormat="false" ht="12.75" hidden="false" customHeight="false" outlineLevel="0" collapsed="false">
      <c r="A101" s="0" t="s">
        <v>202</v>
      </c>
      <c r="B101" s="0" t="s">
        <v>203</v>
      </c>
      <c r="C101" s="0" t="s">
        <v>5</v>
      </c>
    </row>
    <row r="102" customFormat="false" ht="12.75" hidden="false" customHeight="false" outlineLevel="0" collapsed="false">
      <c r="A102" s="0" t="s">
        <v>204</v>
      </c>
      <c r="B102" s="0" t="s">
        <v>205</v>
      </c>
      <c r="C102" s="0" t="s">
        <v>5</v>
      </c>
    </row>
    <row r="103" customFormat="false" ht="12.75" hidden="false" customHeight="false" outlineLevel="0" collapsed="false">
      <c r="A103" s="0" t="s">
        <v>206</v>
      </c>
      <c r="B103" s="0" t="s">
        <v>207</v>
      </c>
      <c r="C103" s="0" t="s">
        <v>5</v>
      </c>
    </row>
    <row r="104" customFormat="false" ht="12.75" hidden="false" customHeight="false" outlineLevel="0" collapsed="false">
      <c r="A104" s="0" t="s">
        <v>208</v>
      </c>
      <c r="B104" s="0" t="s">
        <v>209</v>
      </c>
      <c r="C104" s="0" t="s">
        <v>5</v>
      </c>
    </row>
    <row r="105" customFormat="false" ht="12.75" hidden="false" customHeight="false" outlineLevel="0" collapsed="false">
      <c r="A105" s="0" t="s">
        <v>210</v>
      </c>
      <c r="B105" s="0" t="s">
        <v>211</v>
      </c>
      <c r="C105" s="0" t="s">
        <v>5</v>
      </c>
    </row>
    <row r="106" customFormat="false" ht="12.75" hidden="false" customHeight="false" outlineLevel="0" collapsed="false">
      <c r="A106" s="0" t="s">
        <v>212</v>
      </c>
      <c r="B106" s="0" t="s">
        <v>213</v>
      </c>
      <c r="C106" s="0" t="s">
        <v>5</v>
      </c>
    </row>
    <row r="107" customFormat="false" ht="12.75" hidden="false" customHeight="false" outlineLevel="0" collapsed="false">
      <c r="A107" s="0" t="s">
        <v>214</v>
      </c>
      <c r="B107" s="0" t="s">
        <v>215</v>
      </c>
      <c r="C107" s="0" t="s">
        <v>5</v>
      </c>
    </row>
    <row r="108" customFormat="false" ht="12.75" hidden="false" customHeight="false" outlineLevel="0" collapsed="false">
      <c r="A108" s="0" t="s">
        <v>216</v>
      </c>
      <c r="B108" s="0" t="s">
        <v>217</v>
      </c>
      <c r="C108" s="0" t="s">
        <v>5</v>
      </c>
    </row>
    <row r="109" customFormat="false" ht="12.75" hidden="false" customHeight="false" outlineLevel="0" collapsed="false">
      <c r="A109" s="0" t="s">
        <v>218</v>
      </c>
      <c r="B109" s="0" t="s">
        <v>219</v>
      </c>
      <c r="C109" s="0" t="s">
        <v>5</v>
      </c>
    </row>
    <row r="110" customFormat="false" ht="12.75" hidden="false" customHeight="false" outlineLevel="0" collapsed="false">
      <c r="A110" s="0" t="s">
        <v>220</v>
      </c>
      <c r="B110" s="0" t="s">
        <v>221</v>
      </c>
      <c r="C110" s="0" t="s">
        <v>5</v>
      </c>
    </row>
    <row r="111" customFormat="false" ht="12.75" hidden="false" customHeight="false" outlineLevel="0" collapsed="false">
      <c r="A111" s="0" t="s">
        <v>222</v>
      </c>
      <c r="B111" s="0" t="s">
        <v>223</v>
      </c>
      <c r="C111" s="0" t="s">
        <v>5</v>
      </c>
    </row>
    <row r="112" customFormat="false" ht="12.75" hidden="false" customHeight="false" outlineLevel="0" collapsed="false">
      <c r="A112" s="0" t="s">
        <v>224</v>
      </c>
      <c r="B112" s="0" t="s">
        <v>225</v>
      </c>
      <c r="C112" s="0" t="s">
        <v>5</v>
      </c>
    </row>
    <row r="113" customFormat="false" ht="12.75" hidden="false" customHeight="false" outlineLevel="0" collapsed="false">
      <c r="A113" s="0" t="s">
        <v>226</v>
      </c>
      <c r="B113" s="0" t="s">
        <v>227</v>
      </c>
      <c r="C113" s="0" t="s">
        <v>5</v>
      </c>
    </row>
    <row r="114" customFormat="false" ht="12.75" hidden="false" customHeight="false" outlineLevel="0" collapsed="false">
      <c r="A114" s="0" t="s">
        <v>228</v>
      </c>
      <c r="B114" s="0" t="s">
        <v>229</v>
      </c>
      <c r="C114" s="0" t="s">
        <v>5</v>
      </c>
    </row>
    <row r="115" customFormat="false" ht="12.75" hidden="false" customHeight="false" outlineLevel="0" collapsed="false">
      <c r="A115" s="0" t="s">
        <v>230</v>
      </c>
      <c r="B115" s="0" t="s">
        <v>231</v>
      </c>
      <c r="C115" s="0" t="s">
        <v>5</v>
      </c>
    </row>
    <row r="116" customFormat="false" ht="12.75" hidden="false" customHeight="false" outlineLevel="0" collapsed="false">
      <c r="A116" s="0" t="s">
        <v>232</v>
      </c>
      <c r="B116" s="0" t="s">
        <v>233</v>
      </c>
      <c r="C116" s="0" t="s">
        <v>5</v>
      </c>
    </row>
    <row r="117" customFormat="false" ht="12.75" hidden="false" customHeight="false" outlineLevel="0" collapsed="false">
      <c r="A117" s="0" t="s">
        <v>234</v>
      </c>
      <c r="B117" s="0" t="s">
        <v>235</v>
      </c>
      <c r="C117" s="0" t="s">
        <v>5</v>
      </c>
    </row>
    <row r="118" customFormat="false" ht="12.75" hidden="false" customHeight="false" outlineLevel="0" collapsed="false">
      <c r="A118" s="0" t="s">
        <v>236</v>
      </c>
      <c r="B118" s="0" t="s">
        <v>237</v>
      </c>
      <c r="C118" s="0" t="s">
        <v>5</v>
      </c>
    </row>
    <row r="119" customFormat="false" ht="12.75" hidden="false" customHeight="false" outlineLevel="0" collapsed="false">
      <c r="A119" s="0" t="s">
        <v>238</v>
      </c>
      <c r="B119" s="0" t="s">
        <v>239</v>
      </c>
      <c r="C119" s="0" t="s">
        <v>5</v>
      </c>
    </row>
    <row r="120" customFormat="false" ht="12.75" hidden="false" customHeight="false" outlineLevel="0" collapsed="false">
      <c r="A120" s="0" t="s">
        <v>240</v>
      </c>
      <c r="B120" s="0" t="s">
        <v>241</v>
      </c>
      <c r="C120" s="0" t="s">
        <v>5</v>
      </c>
    </row>
    <row r="121" customFormat="false" ht="12.75" hidden="false" customHeight="false" outlineLevel="0" collapsed="false">
      <c r="A121" s="0" t="s">
        <v>242</v>
      </c>
      <c r="B121" s="0" t="s">
        <v>243</v>
      </c>
      <c r="C121" s="0" t="s">
        <v>5</v>
      </c>
    </row>
    <row r="122" customFormat="false" ht="12.75" hidden="false" customHeight="false" outlineLevel="0" collapsed="false">
      <c r="A122" s="0" t="s">
        <v>244</v>
      </c>
      <c r="B122" s="0" t="s">
        <v>245</v>
      </c>
      <c r="C122" s="0" t="s">
        <v>5</v>
      </c>
    </row>
    <row r="123" customFormat="false" ht="12.75" hidden="false" customHeight="false" outlineLevel="0" collapsed="false">
      <c r="A123" s="0" t="s">
        <v>246</v>
      </c>
      <c r="B123" s="0" t="s">
        <v>247</v>
      </c>
      <c r="C123" s="0" t="s">
        <v>5</v>
      </c>
    </row>
    <row r="124" customFormat="false" ht="12.75" hidden="false" customHeight="false" outlineLevel="0" collapsed="false">
      <c r="A124" s="0" t="s">
        <v>248</v>
      </c>
      <c r="B124" s="0" t="s">
        <v>249</v>
      </c>
      <c r="C124" s="0" t="s">
        <v>5</v>
      </c>
    </row>
    <row r="125" customFormat="false" ht="12.75" hidden="false" customHeight="false" outlineLevel="0" collapsed="false">
      <c r="A125" s="0" t="s">
        <v>250</v>
      </c>
      <c r="B125" s="0" t="s">
        <v>251</v>
      </c>
      <c r="C125" s="0" t="s">
        <v>5</v>
      </c>
    </row>
    <row r="126" customFormat="false" ht="12.75" hidden="false" customHeight="false" outlineLevel="0" collapsed="false">
      <c r="A126" s="0" t="s">
        <v>252</v>
      </c>
      <c r="B126" s="0" t="s">
        <v>253</v>
      </c>
      <c r="C126" s="0" t="s">
        <v>5</v>
      </c>
    </row>
    <row r="127" customFormat="false" ht="12.75" hidden="false" customHeight="false" outlineLevel="0" collapsed="false">
      <c r="A127" s="0" t="s">
        <v>254</v>
      </c>
      <c r="B127" s="0" t="s">
        <v>255</v>
      </c>
      <c r="C127" s="0" t="s">
        <v>5</v>
      </c>
    </row>
    <row r="128" customFormat="false" ht="12.75" hidden="false" customHeight="false" outlineLevel="0" collapsed="false">
      <c r="A128" s="0" t="s">
        <v>256</v>
      </c>
      <c r="B128" s="0" t="s">
        <v>257</v>
      </c>
      <c r="C128" s="0" t="s">
        <v>5</v>
      </c>
    </row>
    <row r="129" customFormat="false" ht="12.75" hidden="false" customHeight="false" outlineLevel="0" collapsed="false">
      <c r="A129" s="0" t="s">
        <v>258</v>
      </c>
      <c r="B129" s="0" t="s">
        <v>259</v>
      </c>
      <c r="C129" s="0" t="s">
        <v>5</v>
      </c>
    </row>
    <row r="130" customFormat="false" ht="12.75" hidden="false" customHeight="false" outlineLevel="0" collapsed="false">
      <c r="A130" s="0" t="s">
        <v>260</v>
      </c>
      <c r="B130" s="0" t="s">
        <v>261</v>
      </c>
      <c r="C130" s="0" t="s">
        <v>5</v>
      </c>
    </row>
    <row r="131" customFormat="false" ht="12.75" hidden="false" customHeight="false" outlineLevel="0" collapsed="false">
      <c r="A131" s="0" t="s">
        <v>262</v>
      </c>
      <c r="B131" s="0" t="s">
        <v>263</v>
      </c>
      <c r="C131" s="0" t="s">
        <v>5</v>
      </c>
    </row>
    <row r="132" customFormat="false" ht="12.75" hidden="false" customHeight="false" outlineLevel="0" collapsed="false">
      <c r="A132" s="0" t="s">
        <v>264</v>
      </c>
      <c r="B132" s="0" t="s">
        <v>265</v>
      </c>
      <c r="C132" s="0" t="s">
        <v>5</v>
      </c>
    </row>
    <row r="133" customFormat="false" ht="12.75" hidden="false" customHeight="false" outlineLevel="0" collapsed="false">
      <c r="A133" s="0" t="s">
        <v>266</v>
      </c>
      <c r="B133" s="0" t="s">
        <v>267</v>
      </c>
      <c r="C133" s="0" t="s">
        <v>5</v>
      </c>
    </row>
    <row r="134" customFormat="false" ht="12.75" hidden="false" customHeight="false" outlineLevel="0" collapsed="false">
      <c r="A134" s="0" t="s">
        <v>268</v>
      </c>
      <c r="B134" s="0" t="s">
        <v>269</v>
      </c>
      <c r="C134" s="0" t="s">
        <v>5</v>
      </c>
    </row>
    <row r="135" customFormat="false" ht="12.75" hidden="false" customHeight="false" outlineLevel="0" collapsed="false">
      <c r="A135" s="0" t="s">
        <v>270</v>
      </c>
      <c r="B135" s="0" t="s">
        <v>271</v>
      </c>
      <c r="C135" s="0" t="s">
        <v>5</v>
      </c>
    </row>
    <row r="136" customFormat="false" ht="12.75" hidden="false" customHeight="false" outlineLevel="0" collapsed="false">
      <c r="A136" s="0" t="s">
        <v>272</v>
      </c>
      <c r="B136" s="0" t="s">
        <v>273</v>
      </c>
      <c r="C136" s="0" t="s">
        <v>5</v>
      </c>
    </row>
    <row r="137" customFormat="false" ht="12.75" hidden="false" customHeight="false" outlineLevel="0" collapsed="false">
      <c r="A137" s="0" t="s">
        <v>274</v>
      </c>
      <c r="B137" s="0" t="s">
        <v>275</v>
      </c>
      <c r="C137" s="0" t="s">
        <v>5</v>
      </c>
    </row>
    <row r="138" customFormat="false" ht="12.75" hidden="false" customHeight="false" outlineLevel="0" collapsed="false">
      <c r="A138" s="0" t="s">
        <v>276</v>
      </c>
      <c r="B138" s="0" t="s">
        <v>277</v>
      </c>
      <c r="C138" s="0" t="s">
        <v>5</v>
      </c>
    </row>
    <row r="139" customFormat="false" ht="12.75" hidden="false" customHeight="false" outlineLevel="0" collapsed="false">
      <c r="A139" s="0" t="s">
        <v>278</v>
      </c>
      <c r="B139" s="0" t="s">
        <v>279</v>
      </c>
      <c r="C139" s="0" t="s">
        <v>5</v>
      </c>
    </row>
    <row r="140" customFormat="false" ht="12.75" hidden="false" customHeight="false" outlineLevel="0" collapsed="false">
      <c r="A140" s="0" t="s">
        <v>280</v>
      </c>
      <c r="B140" s="0" t="s">
        <v>281</v>
      </c>
      <c r="C140" s="0" t="s">
        <v>5</v>
      </c>
    </row>
    <row r="141" customFormat="false" ht="12.75" hidden="false" customHeight="false" outlineLevel="0" collapsed="false">
      <c r="A141" s="0" t="s">
        <v>282</v>
      </c>
      <c r="B141" s="0" t="s">
        <v>283</v>
      </c>
      <c r="C141" s="0" t="s">
        <v>5</v>
      </c>
    </row>
    <row r="142" customFormat="false" ht="12.75" hidden="false" customHeight="false" outlineLevel="0" collapsed="false">
      <c r="A142" s="0" t="s">
        <v>284</v>
      </c>
      <c r="B142" s="0" t="s">
        <v>285</v>
      </c>
      <c r="C142" s="0" t="s">
        <v>5</v>
      </c>
    </row>
    <row r="143" customFormat="false" ht="12.75" hidden="false" customHeight="false" outlineLevel="0" collapsed="false">
      <c r="A143" s="0" t="s">
        <v>286</v>
      </c>
      <c r="B143" s="0" t="s">
        <v>287</v>
      </c>
      <c r="C143" s="0" t="s">
        <v>5</v>
      </c>
    </row>
    <row r="144" customFormat="false" ht="12.75" hidden="false" customHeight="false" outlineLevel="0" collapsed="false">
      <c r="A144" s="0" t="s">
        <v>288</v>
      </c>
      <c r="B144" s="0" t="s">
        <v>289</v>
      </c>
      <c r="C144" s="0" t="s">
        <v>5</v>
      </c>
    </row>
    <row r="145" customFormat="false" ht="12.75" hidden="false" customHeight="false" outlineLevel="0" collapsed="false">
      <c r="A145" s="0" t="s">
        <v>290</v>
      </c>
      <c r="B145" s="0" t="s">
        <v>291</v>
      </c>
      <c r="C145" s="0" t="s">
        <v>5</v>
      </c>
    </row>
    <row r="146" customFormat="false" ht="12.75" hidden="false" customHeight="false" outlineLevel="0" collapsed="false">
      <c r="A146" s="0" t="s">
        <v>292</v>
      </c>
      <c r="B146" s="0" t="s">
        <v>293</v>
      </c>
      <c r="C146" s="0" t="s">
        <v>5</v>
      </c>
    </row>
    <row r="147" customFormat="false" ht="12.75" hidden="false" customHeight="false" outlineLevel="0" collapsed="false">
      <c r="A147" s="0" t="s">
        <v>294</v>
      </c>
      <c r="B147" s="0" t="s">
        <v>295</v>
      </c>
      <c r="C147" s="0" t="s">
        <v>5</v>
      </c>
    </row>
    <row r="148" customFormat="false" ht="12.75" hidden="false" customHeight="false" outlineLevel="0" collapsed="false">
      <c r="A148" s="0" t="s">
        <v>296</v>
      </c>
      <c r="B148" s="0" t="s">
        <v>297</v>
      </c>
      <c r="C148" s="0" t="s">
        <v>5</v>
      </c>
    </row>
    <row r="149" customFormat="false" ht="12.75" hidden="false" customHeight="false" outlineLevel="0" collapsed="false">
      <c r="A149" s="0" t="s">
        <v>298</v>
      </c>
      <c r="B149" s="0" t="s">
        <v>299</v>
      </c>
      <c r="C149" s="0" t="s">
        <v>5</v>
      </c>
    </row>
    <row r="150" customFormat="false" ht="12.75" hidden="false" customHeight="false" outlineLevel="0" collapsed="false">
      <c r="A150" s="0" t="s">
        <v>300</v>
      </c>
      <c r="B150" s="0" t="s">
        <v>301</v>
      </c>
      <c r="C150" s="0" t="s">
        <v>5</v>
      </c>
    </row>
    <row r="151" customFormat="false" ht="12.75" hidden="false" customHeight="false" outlineLevel="0" collapsed="false">
      <c r="A151" s="0" t="s">
        <v>302</v>
      </c>
      <c r="B151" s="0" t="s">
        <v>303</v>
      </c>
      <c r="C151" s="0" t="s">
        <v>5</v>
      </c>
    </row>
    <row r="152" customFormat="false" ht="12.75" hidden="false" customHeight="false" outlineLevel="0" collapsed="false">
      <c r="A152" s="0" t="s">
        <v>304</v>
      </c>
      <c r="B152" s="0" t="s">
        <v>305</v>
      </c>
      <c r="C152" s="0" t="s">
        <v>5</v>
      </c>
    </row>
    <row r="153" customFormat="false" ht="12.75" hidden="false" customHeight="false" outlineLevel="0" collapsed="false">
      <c r="A153" s="0" t="s">
        <v>306</v>
      </c>
      <c r="B153" s="0" t="s">
        <v>307</v>
      </c>
      <c r="C153" s="0" t="s">
        <v>5</v>
      </c>
    </row>
    <row r="154" customFormat="false" ht="12.75" hidden="false" customHeight="false" outlineLevel="0" collapsed="false">
      <c r="A154" s="0" t="s">
        <v>308</v>
      </c>
      <c r="B154" s="0" t="s">
        <v>309</v>
      </c>
      <c r="C154" s="0" t="s">
        <v>5</v>
      </c>
    </row>
    <row r="155" customFormat="false" ht="12.75" hidden="false" customHeight="false" outlineLevel="0" collapsed="false">
      <c r="A155" s="0" t="s">
        <v>310</v>
      </c>
      <c r="B155" s="0" t="s">
        <v>311</v>
      </c>
      <c r="C155" s="0" t="s">
        <v>5</v>
      </c>
    </row>
    <row r="156" customFormat="false" ht="12.75" hidden="false" customHeight="false" outlineLevel="0" collapsed="false">
      <c r="A156" s="0" t="s">
        <v>312</v>
      </c>
      <c r="B156" s="0" t="s">
        <v>313</v>
      </c>
      <c r="C156" s="0" t="s">
        <v>5</v>
      </c>
    </row>
    <row r="157" customFormat="false" ht="12.75" hidden="false" customHeight="false" outlineLevel="0" collapsed="false">
      <c r="A157" s="0" t="s">
        <v>314</v>
      </c>
      <c r="B157" s="0" t="s">
        <v>315</v>
      </c>
      <c r="C157" s="0" t="s">
        <v>5</v>
      </c>
    </row>
    <row r="158" customFormat="false" ht="12.75" hidden="false" customHeight="false" outlineLevel="0" collapsed="false">
      <c r="A158" s="0" t="s">
        <v>316</v>
      </c>
      <c r="B158" s="0" t="s">
        <v>317</v>
      </c>
      <c r="C158" s="0" t="s">
        <v>5</v>
      </c>
    </row>
    <row r="159" customFormat="false" ht="12.75" hidden="false" customHeight="false" outlineLevel="0" collapsed="false">
      <c r="A159" s="0" t="s">
        <v>318</v>
      </c>
      <c r="B159" s="0" t="s">
        <v>319</v>
      </c>
      <c r="C159" s="0" t="s">
        <v>5</v>
      </c>
    </row>
    <row r="160" customFormat="false" ht="12.75" hidden="false" customHeight="false" outlineLevel="0" collapsed="false">
      <c r="A160" s="0" t="s">
        <v>320</v>
      </c>
      <c r="B160" s="0" t="s">
        <v>321</v>
      </c>
      <c r="C160" s="0" t="s">
        <v>5</v>
      </c>
    </row>
    <row r="161" customFormat="false" ht="12.75" hidden="false" customHeight="false" outlineLevel="0" collapsed="false">
      <c r="A161" s="0" t="s">
        <v>322</v>
      </c>
      <c r="B161" s="0" t="s">
        <v>323</v>
      </c>
      <c r="C161" s="0" t="s">
        <v>5</v>
      </c>
    </row>
    <row r="162" customFormat="false" ht="12.75" hidden="false" customHeight="false" outlineLevel="0" collapsed="false">
      <c r="A162" s="0" t="s">
        <v>324</v>
      </c>
      <c r="B162" s="0" t="s">
        <v>325</v>
      </c>
      <c r="C162" s="0" t="s">
        <v>5</v>
      </c>
    </row>
    <row r="163" customFormat="false" ht="12.75" hidden="false" customHeight="false" outlineLevel="0" collapsed="false">
      <c r="A163" s="0" t="s">
        <v>326</v>
      </c>
      <c r="B163" s="0" t="s">
        <v>327</v>
      </c>
      <c r="C163" s="0" t="s">
        <v>5</v>
      </c>
    </row>
    <row r="164" customFormat="false" ht="12.75" hidden="false" customHeight="false" outlineLevel="0" collapsed="false">
      <c r="A164" s="0" t="s">
        <v>328</v>
      </c>
      <c r="B164" s="0" t="s">
        <v>329</v>
      </c>
      <c r="C164" s="0" t="s">
        <v>5</v>
      </c>
    </row>
    <row r="165" customFormat="false" ht="12.75" hidden="false" customHeight="false" outlineLevel="0" collapsed="false">
      <c r="A165" s="0" t="s">
        <v>330</v>
      </c>
      <c r="B165" s="0" t="s">
        <v>331</v>
      </c>
      <c r="C165" s="0" t="s">
        <v>5</v>
      </c>
    </row>
    <row r="166" customFormat="false" ht="12.75" hidden="false" customHeight="false" outlineLevel="0" collapsed="false">
      <c r="A166" s="0" t="s">
        <v>332</v>
      </c>
      <c r="B166" s="0" t="s">
        <v>333</v>
      </c>
      <c r="C166" s="0" t="s">
        <v>5</v>
      </c>
    </row>
    <row r="167" customFormat="false" ht="12.75" hidden="false" customHeight="false" outlineLevel="0" collapsed="false">
      <c r="A167" s="0" t="s">
        <v>334</v>
      </c>
      <c r="B167" s="0" t="s">
        <v>335</v>
      </c>
      <c r="C167" s="0" t="s">
        <v>5</v>
      </c>
    </row>
    <row r="168" customFormat="false" ht="12.75" hidden="false" customHeight="false" outlineLevel="0" collapsed="false">
      <c r="A168" s="0" t="s">
        <v>336</v>
      </c>
      <c r="B168" s="0" t="s">
        <v>337</v>
      </c>
      <c r="C168" s="0" t="s">
        <v>5</v>
      </c>
    </row>
    <row r="169" customFormat="false" ht="12.75" hidden="false" customHeight="false" outlineLevel="0" collapsed="false">
      <c r="A169" s="0" t="s">
        <v>338</v>
      </c>
      <c r="B169" s="0" t="s">
        <v>339</v>
      </c>
      <c r="C169" s="0" t="s">
        <v>5</v>
      </c>
    </row>
    <row r="170" customFormat="false" ht="12.75" hidden="false" customHeight="false" outlineLevel="0" collapsed="false">
      <c r="A170" s="0" t="s">
        <v>340</v>
      </c>
      <c r="B170" s="0" t="s">
        <v>341</v>
      </c>
      <c r="C170" s="0" t="s">
        <v>5</v>
      </c>
    </row>
    <row r="171" customFormat="false" ht="12.75" hidden="false" customHeight="false" outlineLevel="0" collapsed="false">
      <c r="A171" s="0" t="s">
        <v>342</v>
      </c>
      <c r="B171" s="0" t="s">
        <v>343</v>
      </c>
      <c r="C171" s="0" t="s">
        <v>5</v>
      </c>
    </row>
    <row r="172" customFormat="false" ht="12.75" hidden="false" customHeight="false" outlineLevel="0" collapsed="false">
      <c r="A172" s="0" t="s">
        <v>344</v>
      </c>
      <c r="B172" s="0" t="s">
        <v>345</v>
      </c>
      <c r="C172" s="0" t="s">
        <v>5</v>
      </c>
    </row>
    <row r="173" customFormat="false" ht="12.75" hidden="false" customHeight="false" outlineLevel="0" collapsed="false">
      <c r="A173" s="0" t="s">
        <v>346</v>
      </c>
      <c r="B173" s="0" t="s">
        <v>347</v>
      </c>
      <c r="C173" s="0" t="s">
        <v>5</v>
      </c>
    </row>
    <row r="174" customFormat="false" ht="12.75" hidden="false" customHeight="false" outlineLevel="0" collapsed="false">
      <c r="A174" s="0" t="s">
        <v>348</v>
      </c>
      <c r="B174" s="0" t="s">
        <v>349</v>
      </c>
      <c r="C174" s="0" t="s">
        <v>5</v>
      </c>
    </row>
    <row r="175" customFormat="false" ht="12.75" hidden="false" customHeight="false" outlineLevel="0" collapsed="false">
      <c r="A175" s="0" t="s">
        <v>350</v>
      </c>
      <c r="B175" s="0" t="s">
        <v>351</v>
      </c>
      <c r="C175" s="0" t="s">
        <v>5</v>
      </c>
    </row>
    <row r="176" customFormat="false" ht="12.75" hidden="false" customHeight="false" outlineLevel="0" collapsed="false">
      <c r="A176" s="0" t="s">
        <v>352</v>
      </c>
      <c r="B176" s="0" t="s">
        <v>353</v>
      </c>
      <c r="C176" s="0" t="s">
        <v>5</v>
      </c>
    </row>
    <row r="177" customFormat="false" ht="12.75" hidden="false" customHeight="false" outlineLevel="0" collapsed="false">
      <c r="A177" s="0" t="s">
        <v>354</v>
      </c>
      <c r="B177" s="0" t="s">
        <v>355</v>
      </c>
      <c r="C177" s="0" t="s">
        <v>5</v>
      </c>
    </row>
    <row r="178" customFormat="false" ht="12.75" hidden="false" customHeight="false" outlineLevel="0" collapsed="false">
      <c r="A178" s="0" t="s">
        <v>356</v>
      </c>
      <c r="B178" s="0" t="s">
        <v>357</v>
      </c>
      <c r="C178" s="0" t="s">
        <v>5</v>
      </c>
    </row>
    <row r="179" customFormat="false" ht="12.75" hidden="false" customHeight="false" outlineLevel="0" collapsed="false">
      <c r="A179" s="0" t="s">
        <v>358</v>
      </c>
      <c r="B179" s="0" t="s">
        <v>359</v>
      </c>
      <c r="C179" s="0" t="s">
        <v>5</v>
      </c>
    </row>
    <row r="180" customFormat="false" ht="12.75" hidden="false" customHeight="false" outlineLevel="0" collapsed="false">
      <c r="A180" s="0" t="s">
        <v>360</v>
      </c>
      <c r="B180" s="0" t="s">
        <v>361</v>
      </c>
      <c r="C180" s="0" t="s">
        <v>5</v>
      </c>
    </row>
    <row r="181" customFormat="false" ht="12.75" hidden="false" customHeight="false" outlineLevel="0" collapsed="false">
      <c r="A181" s="0" t="s">
        <v>362</v>
      </c>
      <c r="B181" s="0" t="s">
        <v>363</v>
      </c>
      <c r="C181" s="0" t="s">
        <v>5</v>
      </c>
    </row>
    <row r="182" customFormat="false" ht="12.75" hidden="false" customHeight="false" outlineLevel="0" collapsed="false">
      <c r="A182" s="0" t="s">
        <v>364</v>
      </c>
      <c r="B182" s="0" t="s">
        <v>365</v>
      </c>
      <c r="C182" s="0" t="s">
        <v>5</v>
      </c>
    </row>
    <row r="183" customFormat="false" ht="12.75" hidden="false" customHeight="false" outlineLevel="0" collapsed="false">
      <c r="A183" s="0" t="s">
        <v>366</v>
      </c>
      <c r="B183" s="0" t="s">
        <v>367</v>
      </c>
      <c r="C183" s="0" t="s">
        <v>5</v>
      </c>
    </row>
    <row r="184" customFormat="false" ht="12.75" hidden="false" customHeight="false" outlineLevel="0" collapsed="false">
      <c r="A184" s="0" t="s">
        <v>368</v>
      </c>
      <c r="B184" s="0" t="s">
        <v>369</v>
      </c>
      <c r="C184" s="0" t="s">
        <v>5</v>
      </c>
    </row>
    <row r="185" customFormat="false" ht="12.75" hidden="false" customHeight="false" outlineLevel="0" collapsed="false">
      <c r="A185" s="0" t="s">
        <v>370</v>
      </c>
      <c r="B185" s="0" t="s">
        <v>371</v>
      </c>
      <c r="C185" s="0" t="s">
        <v>5</v>
      </c>
    </row>
    <row r="186" customFormat="false" ht="12.75" hidden="false" customHeight="false" outlineLevel="0" collapsed="false">
      <c r="A186" s="0" t="s">
        <v>372</v>
      </c>
      <c r="B186" s="0" t="s">
        <v>373</v>
      </c>
      <c r="C186" s="0" t="s">
        <v>5</v>
      </c>
    </row>
    <row r="187" customFormat="false" ht="12.75" hidden="false" customHeight="false" outlineLevel="0" collapsed="false">
      <c r="A187" s="0" t="s">
        <v>374</v>
      </c>
      <c r="B187" s="0" t="s">
        <v>375</v>
      </c>
      <c r="C187" s="0" t="s">
        <v>5</v>
      </c>
    </row>
    <row r="188" customFormat="false" ht="12.75" hidden="false" customHeight="false" outlineLevel="0" collapsed="false">
      <c r="A188" s="0" t="s">
        <v>376</v>
      </c>
      <c r="B188" s="0" t="s">
        <v>377</v>
      </c>
      <c r="C188" s="0" t="s">
        <v>5</v>
      </c>
    </row>
    <row r="189" customFormat="false" ht="12.75" hidden="false" customHeight="false" outlineLevel="0" collapsed="false">
      <c r="A189" s="0" t="s">
        <v>378</v>
      </c>
      <c r="B189" s="0" t="s">
        <v>379</v>
      </c>
      <c r="C189" s="0" t="s">
        <v>5</v>
      </c>
    </row>
    <row r="190" customFormat="false" ht="12.75" hidden="false" customHeight="false" outlineLevel="0" collapsed="false">
      <c r="A190" s="0" t="s">
        <v>380</v>
      </c>
      <c r="B190" s="0" t="s">
        <v>381</v>
      </c>
      <c r="C190" s="0" t="s">
        <v>5</v>
      </c>
    </row>
    <row r="191" customFormat="false" ht="12.75" hidden="false" customHeight="false" outlineLevel="0" collapsed="false">
      <c r="A191" s="0" t="s">
        <v>382</v>
      </c>
      <c r="B191" s="0" t="s">
        <v>383</v>
      </c>
      <c r="C191" s="0" t="s">
        <v>5</v>
      </c>
    </row>
    <row r="192" customFormat="false" ht="12.75" hidden="false" customHeight="false" outlineLevel="0" collapsed="false">
      <c r="A192" s="0" t="s">
        <v>384</v>
      </c>
      <c r="B192" s="0" t="s">
        <v>385</v>
      </c>
      <c r="C192" s="0" t="s">
        <v>5</v>
      </c>
    </row>
    <row r="193" customFormat="false" ht="12.75" hidden="false" customHeight="false" outlineLevel="0" collapsed="false">
      <c r="A193" s="0" t="s">
        <v>386</v>
      </c>
      <c r="B193" s="0" t="s">
        <v>387</v>
      </c>
      <c r="C193" s="0" t="s">
        <v>5</v>
      </c>
    </row>
    <row r="194" customFormat="false" ht="12.75" hidden="false" customHeight="false" outlineLevel="0" collapsed="false">
      <c r="A194" s="0" t="s">
        <v>388</v>
      </c>
      <c r="B194" s="0" t="s">
        <v>389</v>
      </c>
      <c r="C194" s="0" t="s">
        <v>5</v>
      </c>
    </row>
    <row r="195" customFormat="false" ht="12.75" hidden="false" customHeight="false" outlineLevel="0" collapsed="false">
      <c r="A195" s="0" t="s">
        <v>390</v>
      </c>
      <c r="B195" s="0" t="s">
        <v>391</v>
      </c>
      <c r="C195" s="0" t="s">
        <v>5</v>
      </c>
    </row>
    <row r="196" customFormat="false" ht="12.75" hidden="false" customHeight="false" outlineLevel="0" collapsed="false">
      <c r="A196" s="0" t="s">
        <v>392</v>
      </c>
      <c r="B196" s="0" t="s">
        <v>393</v>
      </c>
      <c r="C196" s="0" t="s">
        <v>5</v>
      </c>
    </row>
    <row r="197" customFormat="false" ht="12.75" hidden="false" customHeight="false" outlineLevel="0" collapsed="false">
      <c r="A197" s="0" t="s">
        <v>394</v>
      </c>
      <c r="B197" s="0" t="s">
        <v>395</v>
      </c>
      <c r="C197" s="0" t="s">
        <v>5</v>
      </c>
    </row>
    <row r="198" customFormat="false" ht="12.75" hidden="false" customHeight="false" outlineLevel="0" collapsed="false">
      <c r="A198" s="0" t="s">
        <v>396</v>
      </c>
      <c r="B198" s="0" t="s">
        <v>397</v>
      </c>
      <c r="C198" s="0" t="s">
        <v>5</v>
      </c>
    </row>
    <row r="199" customFormat="false" ht="12.75" hidden="false" customHeight="false" outlineLevel="0" collapsed="false">
      <c r="A199" s="0" t="s">
        <v>398</v>
      </c>
      <c r="B199" s="0" t="s">
        <v>399</v>
      </c>
      <c r="C199" s="0" t="s">
        <v>5</v>
      </c>
    </row>
    <row r="200" customFormat="false" ht="12.75" hidden="false" customHeight="false" outlineLevel="0" collapsed="false">
      <c r="A200" s="0" t="s">
        <v>400</v>
      </c>
      <c r="B200" s="0" t="s">
        <v>401</v>
      </c>
      <c r="C200" s="0" t="s">
        <v>5</v>
      </c>
    </row>
    <row r="201" customFormat="false" ht="12.75" hidden="false" customHeight="false" outlineLevel="0" collapsed="false">
      <c r="A201" s="0" t="s">
        <v>402</v>
      </c>
      <c r="B201" s="0" t="s">
        <v>403</v>
      </c>
      <c r="C201" s="0" t="s">
        <v>5</v>
      </c>
    </row>
    <row r="202" customFormat="false" ht="12.75" hidden="false" customHeight="false" outlineLevel="0" collapsed="false">
      <c r="A202" s="0" t="s">
        <v>404</v>
      </c>
      <c r="B202" s="0" t="s">
        <v>405</v>
      </c>
      <c r="C202" s="0" t="s">
        <v>5</v>
      </c>
    </row>
    <row r="203" customFormat="false" ht="12.75" hidden="false" customHeight="false" outlineLevel="0" collapsed="false">
      <c r="A203" s="0" t="s">
        <v>406</v>
      </c>
      <c r="B203" s="0" t="s">
        <v>407</v>
      </c>
      <c r="C203" s="0" t="s">
        <v>5</v>
      </c>
    </row>
    <row r="204" customFormat="false" ht="12.75" hidden="false" customHeight="false" outlineLevel="0" collapsed="false">
      <c r="A204" s="0" t="s">
        <v>408</v>
      </c>
      <c r="B204" s="0" t="s">
        <v>409</v>
      </c>
      <c r="C204" s="0" t="s">
        <v>5</v>
      </c>
    </row>
    <row r="205" customFormat="false" ht="12.75" hidden="false" customHeight="false" outlineLevel="0" collapsed="false">
      <c r="A205" s="0" t="s">
        <v>410</v>
      </c>
      <c r="B205" s="0" t="s">
        <v>411</v>
      </c>
      <c r="C205" s="0" t="s">
        <v>5</v>
      </c>
    </row>
    <row r="206" customFormat="false" ht="12.75" hidden="false" customHeight="false" outlineLevel="0" collapsed="false">
      <c r="A206" s="0" t="s">
        <v>412</v>
      </c>
      <c r="B206" s="0" t="s">
        <v>413</v>
      </c>
      <c r="C206" s="0" t="s">
        <v>5</v>
      </c>
    </row>
    <row r="207" customFormat="false" ht="12.75" hidden="false" customHeight="false" outlineLevel="0" collapsed="false">
      <c r="A207" s="0" t="s">
        <v>414</v>
      </c>
      <c r="B207" s="0" t="s">
        <v>415</v>
      </c>
      <c r="C207" s="0" t="s">
        <v>5</v>
      </c>
    </row>
    <row r="208" customFormat="false" ht="12.75" hidden="false" customHeight="false" outlineLevel="0" collapsed="false">
      <c r="A208" s="0" t="s">
        <v>416</v>
      </c>
      <c r="B208" s="0" t="s">
        <v>417</v>
      </c>
      <c r="C208" s="0" t="s">
        <v>5</v>
      </c>
    </row>
    <row r="209" customFormat="false" ht="12.75" hidden="false" customHeight="false" outlineLevel="0" collapsed="false">
      <c r="A209" s="0" t="s">
        <v>418</v>
      </c>
      <c r="B209" s="0" t="s">
        <v>419</v>
      </c>
      <c r="C209" s="0" t="s">
        <v>5</v>
      </c>
    </row>
    <row r="210" customFormat="false" ht="12.75" hidden="false" customHeight="false" outlineLevel="0" collapsed="false">
      <c r="A210" s="0" t="s">
        <v>420</v>
      </c>
      <c r="B210" s="0" t="s">
        <v>421</v>
      </c>
      <c r="C210" s="0" t="s">
        <v>5</v>
      </c>
    </row>
    <row r="211" customFormat="false" ht="12.75" hidden="false" customHeight="false" outlineLevel="0" collapsed="false">
      <c r="A211" s="0" t="s">
        <v>422</v>
      </c>
      <c r="B211" s="0" t="s">
        <v>423</v>
      </c>
      <c r="C211" s="0" t="s">
        <v>5</v>
      </c>
    </row>
    <row r="212" customFormat="false" ht="12.75" hidden="false" customHeight="false" outlineLevel="0" collapsed="false">
      <c r="A212" s="0" t="s">
        <v>424</v>
      </c>
      <c r="B212" s="0" t="s">
        <v>425</v>
      </c>
      <c r="C212" s="0" t="s">
        <v>5</v>
      </c>
    </row>
    <row r="213" customFormat="false" ht="12.75" hidden="false" customHeight="false" outlineLevel="0" collapsed="false">
      <c r="A213" s="0" t="s">
        <v>426</v>
      </c>
      <c r="B213" s="0" t="s">
        <v>427</v>
      </c>
      <c r="C213" s="0" t="s">
        <v>5</v>
      </c>
    </row>
    <row r="214" customFormat="false" ht="12.75" hidden="false" customHeight="false" outlineLevel="0" collapsed="false">
      <c r="A214" s="0" t="s">
        <v>428</v>
      </c>
      <c r="B214" s="0" t="s">
        <v>429</v>
      </c>
      <c r="C214" s="0" t="s">
        <v>5</v>
      </c>
    </row>
    <row r="215" customFormat="false" ht="12.75" hidden="false" customHeight="false" outlineLevel="0" collapsed="false">
      <c r="A215" s="0" t="s">
        <v>430</v>
      </c>
      <c r="B215" s="0" t="s">
        <v>431</v>
      </c>
      <c r="C215" s="0" t="s">
        <v>5</v>
      </c>
    </row>
    <row r="216" customFormat="false" ht="12.75" hidden="false" customHeight="false" outlineLevel="0" collapsed="false">
      <c r="A216" s="0" t="s">
        <v>432</v>
      </c>
      <c r="B216" s="0" t="s">
        <v>433</v>
      </c>
      <c r="C216" s="0" t="s">
        <v>5</v>
      </c>
    </row>
    <row r="217" customFormat="false" ht="12.75" hidden="false" customHeight="false" outlineLevel="0" collapsed="false">
      <c r="A217" s="0" t="s">
        <v>434</v>
      </c>
      <c r="B217" s="0" t="s">
        <v>435</v>
      </c>
      <c r="C217" s="0" t="s">
        <v>5</v>
      </c>
    </row>
    <row r="218" customFormat="false" ht="12.75" hidden="false" customHeight="false" outlineLevel="0" collapsed="false">
      <c r="A218" s="0" t="s">
        <v>436</v>
      </c>
      <c r="B218" s="0" t="s">
        <v>437</v>
      </c>
      <c r="C218" s="0" t="s">
        <v>5</v>
      </c>
    </row>
    <row r="219" customFormat="false" ht="12.75" hidden="false" customHeight="false" outlineLevel="0" collapsed="false">
      <c r="A219" s="0" t="s">
        <v>438</v>
      </c>
      <c r="B219" s="0" t="s">
        <v>439</v>
      </c>
      <c r="C219" s="0" t="s">
        <v>5</v>
      </c>
    </row>
    <row r="220" customFormat="false" ht="12.75" hidden="false" customHeight="false" outlineLevel="0" collapsed="false">
      <c r="A220" s="0" t="s">
        <v>440</v>
      </c>
      <c r="B220" s="0" t="s">
        <v>441</v>
      </c>
      <c r="C220" s="0" t="s">
        <v>5</v>
      </c>
    </row>
    <row r="221" customFormat="false" ht="12.75" hidden="false" customHeight="false" outlineLevel="0" collapsed="false">
      <c r="A221" s="0" t="s">
        <v>442</v>
      </c>
      <c r="B221" s="0" t="s">
        <v>443</v>
      </c>
      <c r="C221" s="0" t="s">
        <v>5</v>
      </c>
    </row>
    <row r="222" customFormat="false" ht="12.75" hidden="false" customHeight="false" outlineLevel="0" collapsed="false">
      <c r="A222" s="0" t="s">
        <v>444</v>
      </c>
      <c r="B222" s="0" t="s">
        <v>445</v>
      </c>
      <c r="C222" s="0" t="s">
        <v>5</v>
      </c>
    </row>
    <row r="223" customFormat="false" ht="12.75" hidden="false" customHeight="false" outlineLevel="0" collapsed="false">
      <c r="A223" s="0" t="s">
        <v>446</v>
      </c>
      <c r="B223" s="0" t="s">
        <v>447</v>
      </c>
      <c r="C223" s="0" t="s">
        <v>5</v>
      </c>
    </row>
    <row r="224" customFormat="false" ht="12.75" hidden="false" customHeight="false" outlineLevel="0" collapsed="false">
      <c r="A224" s="0" t="s">
        <v>448</v>
      </c>
      <c r="B224" s="0" t="s">
        <v>449</v>
      </c>
      <c r="C224" s="0" t="s">
        <v>5</v>
      </c>
    </row>
    <row r="225" customFormat="false" ht="12.75" hidden="false" customHeight="false" outlineLevel="0" collapsed="false">
      <c r="A225" s="0" t="s">
        <v>450</v>
      </c>
      <c r="B225" s="0" t="s">
        <v>451</v>
      </c>
      <c r="C225" s="0" t="s">
        <v>5</v>
      </c>
    </row>
    <row r="226" customFormat="false" ht="12.75" hidden="false" customHeight="false" outlineLevel="0" collapsed="false">
      <c r="A226" s="0" t="s">
        <v>452</v>
      </c>
      <c r="B226" s="0" t="s">
        <v>453</v>
      </c>
      <c r="C226" s="0" t="s">
        <v>5</v>
      </c>
    </row>
    <row r="227" customFormat="false" ht="12.75" hidden="false" customHeight="false" outlineLevel="0" collapsed="false">
      <c r="A227" s="0" t="s">
        <v>454</v>
      </c>
      <c r="B227" s="0" t="s">
        <v>455</v>
      </c>
      <c r="C227" s="0" t="s">
        <v>5</v>
      </c>
    </row>
    <row r="228" customFormat="false" ht="12.75" hidden="false" customHeight="false" outlineLevel="0" collapsed="false">
      <c r="A228" s="0" t="s">
        <v>456</v>
      </c>
      <c r="B228" s="0" t="s">
        <v>457</v>
      </c>
      <c r="C228" s="0" t="s">
        <v>5</v>
      </c>
    </row>
    <row r="229" customFormat="false" ht="12.75" hidden="false" customHeight="false" outlineLevel="0" collapsed="false">
      <c r="A229" s="0" t="s">
        <v>458</v>
      </c>
      <c r="B229" s="0" t="s">
        <v>459</v>
      </c>
      <c r="C229" s="0" t="s">
        <v>5</v>
      </c>
    </row>
    <row r="230" customFormat="false" ht="12.75" hidden="false" customHeight="false" outlineLevel="0" collapsed="false">
      <c r="A230" s="0" t="s">
        <v>460</v>
      </c>
      <c r="B230" s="0" t="s">
        <v>461</v>
      </c>
      <c r="C230" s="0" t="s">
        <v>5</v>
      </c>
    </row>
    <row r="231" customFormat="false" ht="12.75" hidden="false" customHeight="false" outlineLevel="0" collapsed="false">
      <c r="A231" s="0" t="s">
        <v>462</v>
      </c>
      <c r="B231" s="0" t="s">
        <v>463</v>
      </c>
      <c r="C231" s="0" t="s">
        <v>5</v>
      </c>
    </row>
    <row r="232" customFormat="false" ht="12.75" hidden="false" customHeight="false" outlineLevel="0" collapsed="false">
      <c r="A232" s="0" t="s">
        <v>464</v>
      </c>
      <c r="B232" s="0" t="s">
        <v>465</v>
      </c>
      <c r="C232" s="0" t="s">
        <v>5</v>
      </c>
    </row>
    <row r="233" customFormat="false" ht="12.75" hidden="false" customHeight="false" outlineLevel="0" collapsed="false">
      <c r="A233" s="0" t="s">
        <v>466</v>
      </c>
      <c r="B233" s="0" t="s">
        <v>467</v>
      </c>
      <c r="C233" s="0" t="s">
        <v>5</v>
      </c>
    </row>
    <row r="234" customFormat="false" ht="12.75" hidden="false" customHeight="false" outlineLevel="0" collapsed="false">
      <c r="A234" s="0" t="s">
        <v>468</v>
      </c>
      <c r="B234" s="0" t="s">
        <v>469</v>
      </c>
      <c r="C234" s="0" t="s">
        <v>5</v>
      </c>
    </row>
    <row r="235" customFormat="false" ht="12.75" hidden="false" customHeight="false" outlineLevel="0" collapsed="false">
      <c r="A235" s="0" t="s">
        <v>470</v>
      </c>
      <c r="B235" s="0" t="s">
        <v>471</v>
      </c>
      <c r="C235" s="0" t="s">
        <v>5</v>
      </c>
    </row>
    <row r="236" customFormat="false" ht="12.75" hidden="false" customHeight="false" outlineLevel="0" collapsed="false">
      <c r="A236" s="0" t="s">
        <v>472</v>
      </c>
      <c r="B236" s="0" t="s">
        <v>473</v>
      </c>
      <c r="C236" s="0" t="s">
        <v>5</v>
      </c>
    </row>
    <row r="237" customFormat="false" ht="12.75" hidden="false" customHeight="false" outlineLevel="0" collapsed="false">
      <c r="A237" s="0" t="s">
        <v>474</v>
      </c>
      <c r="B237" s="0" t="s">
        <v>475</v>
      </c>
      <c r="C237" s="0" t="s">
        <v>5</v>
      </c>
    </row>
    <row r="238" customFormat="false" ht="12.75" hidden="false" customHeight="false" outlineLevel="0" collapsed="false">
      <c r="A238" s="0" t="s">
        <v>476</v>
      </c>
      <c r="B238" s="0" t="s">
        <v>477</v>
      </c>
      <c r="C238" s="0" t="s">
        <v>5</v>
      </c>
    </row>
    <row r="239" customFormat="false" ht="12.75" hidden="false" customHeight="false" outlineLevel="0" collapsed="false">
      <c r="A239" s="0" t="s">
        <v>478</v>
      </c>
      <c r="B239" s="0" t="s">
        <v>479</v>
      </c>
      <c r="C239" s="0" t="s">
        <v>5</v>
      </c>
    </row>
    <row r="240" customFormat="false" ht="12.75" hidden="false" customHeight="false" outlineLevel="0" collapsed="false">
      <c r="A240" s="0" t="s">
        <v>480</v>
      </c>
      <c r="B240" s="0" t="s">
        <v>481</v>
      </c>
      <c r="C240" s="0" t="s">
        <v>5</v>
      </c>
    </row>
    <row r="241" customFormat="false" ht="12.75" hidden="false" customHeight="false" outlineLevel="0" collapsed="false">
      <c r="A241" s="0" t="s">
        <v>482</v>
      </c>
      <c r="B241" s="0" t="s">
        <v>483</v>
      </c>
      <c r="C241" s="0" t="s">
        <v>5</v>
      </c>
    </row>
    <row r="242" customFormat="false" ht="12.75" hidden="false" customHeight="false" outlineLevel="0" collapsed="false">
      <c r="A242" s="0" t="s">
        <v>484</v>
      </c>
      <c r="B242" s="0" t="s">
        <v>485</v>
      </c>
      <c r="C242" s="0" t="s">
        <v>5</v>
      </c>
    </row>
    <row r="243" customFormat="false" ht="12.75" hidden="false" customHeight="false" outlineLevel="0" collapsed="false">
      <c r="A243" s="0" t="s">
        <v>486</v>
      </c>
      <c r="B243" s="0" t="s">
        <v>487</v>
      </c>
      <c r="C243" s="0" t="s">
        <v>5</v>
      </c>
    </row>
    <row r="244" customFormat="false" ht="12.75" hidden="false" customHeight="false" outlineLevel="0" collapsed="false">
      <c r="A244" s="0" t="s">
        <v>488</v>
      </c>
      <c r="B244" s="0" t="s">
        <v>489</v>
      </c>
      <c r="C244" s="0" t="s">
        <v>5</v>
      </c>
    </row>
    <row r="245" customFormat="false" ht="12.75" hidden="false" customHeight="false" outlineLevel="0" collapsed="false">
      <c r="A245" s="0" t="s">
        <v>490</v>
      </c>
      <c r="B245" s="0" t="s">
        <v>491</v>
      </c>
      <c r="C245" s="0" t="s">
        <v>5</v>
      </c>
    </row>
    <row r="246" customFormat="false" ht="12.75" hidden="false" customHeight="false" outlineLevel="0" collapsed="false">
      <c r="A246" s="0" t="s">
        <v>492</v>
      </c>
      <c r="B246" s="0" t="s">
        <v>493</v>
      </c>
      <c r="C246" s="0" t="s">
        <v>5</v>
      </c>
    </row>
    <row r="247" customFormat="false" ht="12.75" hidden="false" customHeight="false" outlineLevel="0" collapsed="false">
      <c r="A247" s="0" t="s">
        <v>494</v>
      </c>
      <c r="B247" s="0" t="s">
        <v>495</v>
      </c>
      <c r="C247" s="0" t="s">
        <v>5</v>
      </c>
    </row>
    <row r="248" customFormat="false" ht="12.75" hidden="false" customHeight="false" outlineLevel="0" collapsed="false">
      <c r="A248" s="0" t="s">
        <v>496</v>
      </c>
      <c r="B248" s="0" t="s">
        <v>497</v>
      </c>
      <c r="C248" s="0" t="s">
        <v>5</v>
      </c>
    </row>
    <row r="249" customFormat="false" ht="12.75" hidden="false" customHeight="false" outlineLevel="0" collapsed="false">
      <c r="A249" s="0" t="s">
        <v>498</v>
      </c>
      <c r="B249" s="0" t="s">
        <v>499</v>
      </c>
      <c r="C249" s="0" t="s">
        <v>5</v>
      </c>
    </row>
    <row r="250" customFormat="false" ht="12.75" hidden="false" customHeight="false" outlineLevel="0" collapsed="false">
      <c r="A250" s="0" t="s">
        <v>500</v>
      </c>
      <c r="B250" s="0" t="s">
        <v>501</v>
      </c>
      <c r="C250" s="0" t="s">
        <v>5</v>
      </c>
    </row>
    <row r="251" customFormat="false" ht="12.75" hidden="false" customHeight="false" outlineLevel="0" collapsed="false">
      <c r="A251" s="0" t="s">
        <v>502</v>
      </c>
      <c r="B251" s="0" t="s">
        <v>503</v>
      </c>
      <c r="C251" s="0" t="s">
        <v>5</v>
      </c>
    </row>
    <row r="252" customFormat="false" ht="12.75" hidden="false" customHeight="false" outlineLevel="0" collapsed="false">
      <c r="A252" s="0" t="s">
        <v>504</v>
      </c>
      <c r="B252" s="0" t="s">
        <v>505</v>
      </c>
      <c r="C252" s="0" t="s">
        <v>5</v>
      </c>
    </row>
    <row r="253" customFormat="false" ht="12.75" hidden="false" customHeight="false" outlineLevel="0" collapsed="false">
      <c r="A253" s="0" t="s">
        <v>506</v>
      </c>
      <c r="B253" s="0" t="s">
        <v>507</v>
      </c>
      <c r="C253" s="0" t="s">
        <v>5</v>
      </c>
    </row>
    <row r="254" customFormat="false" ht="12.75" hidden="false" customHeight="false" outlineLevel="0" collapsed="false">
      <c r="A254" s="0" t="s">
        <v>508</v>
      </c>
      <c r="B254" s="0" t="s">
        <v>509</v>
      </c>
      <c r="C254" s="0" t="s">
        <v>5</v>
      </c>
    </row>
    <row r="255" customFormat="false" ht="12.75" hidden="false" customHeight="false" outlineLevel="0" collapsed="false">
      <c r="A255" s="0" t="s">
        <v>510</v>
      </c>
      <c r="B255" s="0" t="s">
        <v>511</v>
      </c>
      <c r="C255" s="0" t="s">
        <v>5</v>
      </c>
    </row>
    <row r="256" customFormat="false" ht="12.75" hidden="false" customHeight="false" outlineLevel="0" collapsed="false">
      <c r="A256" s="0" t="s">
        <v>512</v>
      </c>
      <c r="B256" s="0" t="s">
        <v>513</v>
      </c>
      <c r="C256" s="0" t="s">
        <v>5</v>
      </c>
    </row>
    <row r="257" customFormat="false" ht="12.75" hidden="false" customHeight="false" outlineLevel="0" collapsed="false">
      <c r="A257" s="0" t="s">
        <v>514</v>
      </c>
      <c r="B257" s="0" t="s">
        <v>515</v>
      </c>
      <c r="C257" s="0" t="s">
        <v>5</v>
      </c>
    </row>
    <row r="258" customFormat="false" ht="12.75" hidden="false" customHeight="false" outlineLevel="0" collapsed="false">
      <c r="A258" s="0" t="s">
        <v>516</v>
      </c>
      <c r="B258" s="0" t="s">
        <v>517</v>
      </c>
      <c r="C258" s="0" t="s">
        <v>5</v>
      </c>
    </row>
    <row r="259" customFormat="false" ht="12.75" hidden="false" customHeight="false" outlineLevel="0" collapsed="false">
      <c r="A259" s="0" t="s">
        <v>518</v>
      </c>
      <c r="B259" s="0" t="s">
        <v>519</v>
      </c>
      <c r="C259" s="0" t="s">
        <v>5</v>
      </c>
    </row>
    <row r="260" customFormat="false" ht="12.75" hidden="false" customHeight="false" outlineLevel="0" collapsed="false">
      <c r="A260" s="0" t="s">
        <v>520</v>
      </c>
      <c r="B260" s="0" t="s">
        <v>521</v>
      </c>
      <c r="C260" s="0" t="s">
        <v>5</v>
      </c>
    </row>
    <row r="261" customFormat="false" ht="12.75" hidden="false" customHeight="false" outlineLevel="0" collapsed="false">
      <c r="A261" s="0" t="s">
        <v>522</v>
      </c>
      <c r="B261" s="0" t="s">
        <v>523</v>
      </c>
      <c r="C261" s="0" t="s">
        <v>5</v>
      </c>
    </row>
    <row r="262" customFormat="false" ht="12.75" hidden="false" customHeight="false" outlineLevel="0" collapsed="false">
      <c r="A262" s="0" t="s">
        <v>524</v>
      </c>
      <c r="B262" s="0" t="s">
        <v>525</v>
      </c>
      <c r="C262" s="0" t="s">
        <v>5</v>
      </c>
    </row>
    <row r="263" customFormat="false" ht="12.75" hidden="false" customHeight="false" outlineLevel="0" collapsed="false">
      <c r="A263" s="0" t="s">
        <v>526</v>
      </c>
      <c r="B263" s="0" t="s">
        <v>527</v>
      </c>
      <c r="C263" s="0" t="s">
        <v>5</v>
      </c>
    </row>
    <row r="264" customFormat="false" ht="12.75" hidden="false" customHeight="false" outlineLevel="0" collapsed="false">
      <c r="A264" s="0" t="s">
        <v>528</v>
      </c>
      <c r="B264" s="0" t="s">
        <v>529</v>
      </c>
      <c r="C264" s="0" t="s">
        <v>5</v>
      </c>
    </row>
    <row r="265" customFormat="false" ht="12.75" hidden="false" customHeight="false" outlineLevel="0" collapsed="false">
      <c r="A265" s="0" t="s">
        <v>530</v>
      </c>
      <c r="B265" s="0" t="s">
        <v>531</v>
      </c>
      <c r="C265" s="0" t="s">
        <v>5</v>
      </c>
    </row>
    <row r="266" customFormat="false" ht="12.75" hidden="false" customHeight="false" outlineLevel="0" collapsed="false">
      <c r="A266" s="0" t="s">
        <v>532</v>
      </c>
      <c r="B266" s="0" t="s">
        <v>533</v>
      </c>
      <c r="C266" s="0" t="s">
        <v>5</v>
      </c>
    </row>
    <row r="267" customFormat="false" ht="12.75" hidden="false" customHeight="false" outlineLevel="0" collapsed="false">
      <c r="A267" s="0" t="s">
        <v>534</v>
      </c>
      <c r="B267" s="0" t="s">
        <v>535</v>
      </c>
      <c r="C267" s="0" t="s">
        <v>5</v>
      </c>
    </row>
    <row r="268" customFormat="false" ht="12.75" hidden="false" customHeight="false" outlineLevel="0" collapsed="false">
      <c r="A268" s="0" t="s">
        <v>536</v>
      </c>
      <c r="B268" s="0" t="s">
        <v>537</v>
      </c>
      <c r="C268" s="0" t="s">
        <v>5</v>
      </c>
    </row>
    <row r="269" customFormat="false" ht="12.75" hidden="false" customHeight="false" outlineLevel="0" collapsed="false">
      <c r="A269" s="0" t="s">
        <v>538</v>
      </c>
      <c r="B269" s="0" t="s">
        <v>539</v>
      </c>
      <c r="C269" s="0" t="s">
        <v>5</v>
      </c>
    </row>
    <row r="270" customFormat="false" ht="12.75" hidden="false" customHeight="false" outlineLevel="0" collapsed="false">
      <c r="A270" s="0" t="s">
        <v>540</v>
      </c>
      <c r="B270" s="0" t="s">
        <v>541</v>
      </c>
      <c r="C270" s="0" t="s">
        <v>5</v>
      </c>
    </row>
    <row r="271" customFormat="false" ht="12.75" hidden="false" customHeight="false" outlineLevel="0" collapsed="false">
      <c r="A271" s="0" t="s">
        <v>542</v>
      </c>
      <c r="B271" s="0" t="s">
        <v>543</v>
      </c>
      <c r="C271" s="0" t="s">
        <v>5</v>
      </c>
    </row>
    <row r="272" customFormat="false" ht="12.75" hidden="false" customHeight="false" outlineLevel="0" collapsed="false">
      <c r="A272" s="0" t="s">
        <v>544</v>
      </c>
      <c r="B272" s="0" t="s">
        <v>545</v>
      </c>
      <c r="C272" s="0" t="s">
        <v>5</v>
      </c>
    </row>
    <row r="273" customFormat="false" ht="12.75" hidden="false" customHeight="false" outlineLevel="0" collapsed="false">
      <c r="A273" s="0" t="s">
        <v>546</v>
      </c>
      <c r="B273" s="0" t="s">
        <v>547</v>
      </c>
      <c r="C273" s="0" t="s">
        <v>5</v>
      </c>
    </row>
    <row r="274" customFormat="false" ht="12.75" hidden="false" customHeight="false" outlineLevel="0" collapsed="false">
      <c r="A274" s="0" t="s">
        <v>548</v>
      </c>
      <c r="B274" s="0" t="s">
        <v>549</v>
      </c>
      <c r="C274" s="0" t="s">
        <v>5</v>
      </c>
    </row>
    <row r="275" customFormat="false" ht="12.75" hidden="false" customHeight="false" outlineLevel="0" collapsed="false">
      <c r="A275" s="0" t="s">
        <v>550</v>
      </c>
      <c r="B275" s="0" t="s">
        <v>551</v>
      </c>
      <c r="C275" s="0" t="s">
        <v>5</v>
      </c>
    </row>
    <row r="276" customFormat="false" ht="12.75" hidden="false" customHeight="false" outlineLevel="0" collapsed="false">
      <c r="A276" s="0" t="s">
        <v>552</v>
      </c>
      <c r="B276" s="0" t="s">
        <v>553</v>
      </c>
      <c r="C276" s="0" t="s">
        <v>5</v>
      </c>
    </row>
    <row r="277" customFormat="false" ht="12.75" hidden="false" customHeight="false" outlineLevel="0" collapsed="false">
      <c r="A277" s="0" t="s">
        <v>554</v>
      </c>
      <c r="B277" s="0" t="s">
        <v>555</v>
      </c>
      <c r="C277" s="0" t="s">
        <v>5</v>
      </c>
    </row>
    <row r="278" customFormat="false" ht="12.75" hidden="false" customHeight="false" outlineLevel="0" collapsed="false">
      <c r="A278" s="0" t="s">
        <v>556</v>
      </c>
      <c r="B278" s="0" t="s">
        <v>557</v>
      </c>
      <c r="C278" s="0" t="s">
        <v>5</v>
      </c>
    </row>
    <row r="279" customFormat="false" ht="12.75" hidden="false" customHeight="false" outlineLevel="0" collapsed="false">
      <c r="A279" s="0" t="s">
        <v>558</v>
      </c>
      <c r="B279" s="0" t="s">
        <v>559</v>
      </c>
      <c r="C279" s="0" t="s">
        <v>5</v>
      </c>
    </row>
    <row r="280" customFormat="false" ht="12.75" hidden="false" customHeight="false" outlineLevel="0" collapsed="false">
      <c r="A280" s="0" t="s">
        <v>560</v>
      </c>
      <c r="B280" s="0" t="s">
        <v>561</v>
      </c>
      <c r="C280" s="0" t="s">
        <v>5</v>
      </c>
    </row>
    <row r="281" customFormat="false" ht="12.75" hidden="false" customHeight="false" outlineLevel="0" collapsed="false">
      <c r="A281" s="0" t="s">
        <v>562</v>
      </c>
      <c r="B281" s="0" t="s">
        <v>563</v>
      </c>
      <c r="C281" s="0" t="s">
        <v>5</v>
      </c>
    </row>
    <row r="282" customFormat="false" ht="12.75" hidden="false" customHeight="false" outlineLevel="0" collapsed="false">
      <c r="A282" s="0" t="s">
        <v>564</v>
      </c>
      <c r="B282" s="0" t="s">
        <v>565</v>
      </c>
      <c r="C282" s="0" t="s">
        <v>5</v>
      </c>
    </row>
    <row r="283" customFormat="false" ht="12.75" hidden="false" customHeight="false" outlineLevel="0" collapsed="false">
      <c r="A283" s="0" t="s">
        <v>566</v>
      </c>
      <c r="B283" s="0" t="s">
        <v>567</v>
      </c>
      <c r="C283" s="0" t="s">
        <v>5</v>
      </c>
    </row>
    <row r="284" customFormat="false" ht="12.75" hidden="false" customHeight="false" outlineLevel="0" collapsed="false">
      <c r="A284" s="0" t="s">
        <v>568</v>
      </c>
      <c r="B284" s="0" t="s">
        <v>569</v>
      </c>
      <c r="C284" s="0" t="s">
        <v>5</v>
      </c>
    </row>
    <row r="285" customFormat="false" ht="12.75" hidden="false" customHeight="false" outlineLevel="0" collapsed="false">
      <c r="A285" s="0" t="s">
        <v>570</v>
      </c>
      <c r="B285" s="0" t="s">
        <v>571</v>
      </c>
      <c r="C285" s="0" t="s">
        <v>5</v>
      </c>
    </row>
    <row r="286" customFormat="false" ht="12.75" hidden="false" customHeight="false" outlineLevel="0" collapsed="false">
      <c r="A286" s="0" t="s">
        <v>572</v>
      </c>
      <c r="B286" s="0" t="s">
        <v>573</v>
      </c>
      <c r="C286" s="0" t="s">
        <v>5</v>
      </c>
    </row>
    <row r="287" customFormat="false" ht="12.75" hidden="false" customHeight="false" outlineLevel="0" collapsed="false">
      <c r="A287" s="0" t="s">
        <v>574</v>
      </c>
      <c r="B287" s="0" t="s">
        <v>575</v>
      </c>
      <c r="C287" s="0" t="s">
        <v>576</v>
      </c>
    </row>
    <row r="288" customFormat="false" ht="12.75" hidden="false" customHeight="false" outlineLevel="0" collapsed="false">
      <c r="A288" s="0" t="s">
        <v>577</v>
      </c>
      <c r="B288" s="0" t="s">
        <v>578</v>
      </c>
      <c r="C288" s="0" t="s">
        <v>5</v>
      </c>
    </row>
    <row r="289" customFormat="false" ht="12.75" hidden="false" customHeight="false" outlineLevel="0" collapsed="false">
      <c r="A289" s="0" t="s">
        <v>579</v>
      </c>
      <c r="B289" s="0" t="s">
        <v>580</v>
      </c>
      <c r="C289" s="0" t="s">
        <v>5</v>
      </c>
    </row>
    <row r="290" customFormat="false" ht="12.75" hidden="false" customHeight="false" outlineLevel="0" collapsed="false">
      <c r="A290" s="0" t="s">
        <v>581</v>
      </c>
      <c r="B290" s="0" t="s">
        <v>582</v>
      </c>
      <c r="C290" s="0" t="s">
        <v>5</v>
      </c>
    </row>
    <row r="291" customFormat="false" ht="12.75" hidden="false" customHeight="false" outlineLevel="0" collapsed="false">
      <c r="A291" s="0" t="s">
        <v>583</v>
      </c>
      <c r="B291" s="0" t="s">
        <v>584</v>
      </c>
      <c r="C291" s="0" t="s">
        <v>5</v>
      </c>
    </row>
    <row r="292" customFormat="false" ht="12.75" hidden="false" customHeight="false" outlineLevel="0" collapsed="false">
      <c r="A292" s="0" t="s">
        <v>585</v>
      </c>
      <c r="B292" s="0" t="s">
        <v>586</v>
      </c>
      <c r="C292" s="0" t="s">
        <v>5</v>
      </c>
    </row>
    <row r="293" customFormat="false" ht="12.75" hidden="false" customHeight="false" outlineLevel="0" collapsed="false">
      <c r="A293" s="0" t="s">
        <v>587</v>
      </c>
      <c r="B293" s="0" t="s">
        <v>588</v>
      </c>
      <c r="C293" s="0" t="s">
        <v>5</v>
      </c>
    </row>
    <row r="294" customFormat="false" ht="12.75" hidden="false" customHeight="false" outlineLevel="0" collapsed="false">
      <c r="A294" s="0" t="s">
        <v>589</v>
      </c>
      <c r="B294" s="0" t="s">
        <v>590</v>
      </c>
      <c r="C294" s="0" t="s">
        <v>5</v>
      </c>
    </row>
    <row r="295" customFormat="false" ht="12.75" hidden="false" customHeight="false" outlineLevel="0" collapsed="false">
      <c r="A295" s="0" t="s">
        <v>591</v>
      </c>
      <c r="B295" s="0" t="s">
        <v>592</v>
      </c>
      <c r="C295" s="0" t="s">
        <v>5</v>
      </c>
    </row>
    <row r="296" customFormat="false" ht="12.75" hidden="false" customHeight="false" outlineLevel="0" collapsed="false">
      <c r="A296" s="0" t="s">
        <v>593</v>
      </c>
      <c r="B296" s="0" t="s">
        <v>594</v>
      </c>
      <c r="C296" s="0" t="s">
        <v>5</v>
      </c>
    </row>
    <row r="297" customFormat="false" ht="12.75" hidden="false" customHeight="false" outlineLevel="0" collapsed="false">
      <c r="A297" s="0" t="s">
        <v>595</v>
      </c>
      <c r="B297" s="0" t="s">
        <v>596</v>
      </c>
      <c r="C297" s="0" t="s">
        <v>5</v>
      </c>
    </row>
    <row r="298" customFormat="false" ht="12.75" hidden="false" customHeight="false" outlineLevel="0" collapsed="false">
      <c r="A298" s="0" t="s">
        <v>597</v>
      </c>
      <c r="B298" s="0" t="s">
        <v>598</v>
      </c>
      <c r="C298" s="0" t="s">
        <v>599</v>
      </c>
    </row>
    <row r="299" customFormat="false" ht="12.75" hidden="false" customHeight="false" outlineLevel="0" collapsed="false">
      <c r="A299" s="0" t="s">
        <v>600</v>
      </c>
      <c r="B299" s="0" t="s">
        <v>601</v>
      </c>
      <c r="C299" s="0" t="s">
        <v>602</v>
      </c>
    </row>
    <row r="300" customFormat="false" ht="12.75" hidden="false" customHeight="false" outlineLevel="0" collapsed="false">
      <c r="A300" s="0" t="s">
        <v>603</v>
      </c>
      <c r="B300" s="0" t="s">
        <v>604</v>
      </c>
      <c r="C300" s="0" t="s">
        <v>599</v>
      </c>
    </row>
    <row r="301" customFormat="false" ht="12.75" hidden="false" customHeight="false" outlineLevel="0" collapsed="false">
      <c r="A301" s="0" t="s">
        <v>605</v>
      </c>
      <c r="B301" s="0" t="s">
        <v>606</v>
      </c>
      <c r="C301" s="0" t="s">
        <v>599</v>
      </c>
    </row>
    <row r="302" customFormat="false" ht="12.75" hidden="false" customHeight="false" outlineLevel="0" collapsed="false">
      <c r="A302" s="0" t="s">
        <v>607</v>
      </c>
      <c r="B302" s="0" t="s">
        <v>608</v>
      </c>
      <c r="C302" s="0" t="s">
        <v>609</v>
      </c>
    </row>
    <row r="303" customFormat="false" ht="12.75" hidden="false" customHeight="false" outlineLevel="0" collapsed="false">
      <c r="A303" s="0" t="s">
        <v>610</v>
      </c>
      <c r="B303" s="0" t="s">
        <v>611</v>
      </c>
      <c r="C303" s="0" t="s">
        <v>612</v>
      </c>
    </row>
    <row r="304" customFormat="false" ht="12.75" hidden="false" customHeight="false" outlineLevel="0" collapsed="false">
      <c r="A304" s="0" t="s">
        <v>613</v>
      </c>
      <c r="B304" s="0" t="s">
        <v>614</v>
      </c>
      <c r="C304" s="0" t="s">
        <v>599</v>
      </c>
    </row>
    <row r="305" customFormat="false" ht="12.75" hidden="false" customHeight="false" outlineLevel="0" collapsed="false">
      <c r="A305" s="0" t="s">
        <v>615</v>
      </c>
      <c r="B305" s="0" t="s">
        <v>616</v>
      </c>
      <c r="C305" s="0" t="s">
        <v>5</v>
      </c>
    </row>
    <row r="306" customFormat="false" ht="12.75" hidden="false" customHeight="false" outlineLevel="0" collapsed="false">
      <c r="A306" s="0" t="s">
        <v>617</v>
      </c>
      <c r="B306" s="0" t="s">
        <v>618</v>
      </c>
      <c r="C306" s="0" t="s">
        <v>576</v>
      </c>
    </row>
    <row r="307" customFormat="false" ht="12.75" hidden="false" customHeight="false" outlineLevel="0" collapsed="false">
      <c r="A307" s="0" t="s">
        <v>619</v>
      </c>
      <c r="B307" s="0" t="s">
        <v>620</v>
      </c>
      <c r="C307" s="0" t="s">
        <v>576</v>
      </c>
    </row>
    <row r="308" customFormat="false" ht="12.75" hidden="false" customHeight="false" outlineLevel="0" collapsed="false">
      <c r="A308" s="0" t="s">
        <v>621</v>
      </c>
      <c r="B308" s="0" t="s">
        <v>622</v>
      </c>
      <c r="C308" s="0" t="s">
        <v>576</v>
      </c>
    </row>
    <row r="309" customFormat="false" ht="12.75" hidden="false" customHeight="false" outlineLevel="0" collapsed="false">
      <c r="A309" s="0" t="s">
        <v>623</v>
      </c>
      <c r="B309" s="0" t="s">
        <v>624</v>
      </c>
      <c r="C309" s="0" t="s">
        <v>5</v>
      </c>
    </row>
    <row r="310" customFormat="false" ht="12.75" hidden="false" customHeight="false" outlineLevel="0" collapsed="false">
      <c r="A310" s="0" t="s">
        <v>625</v>
      </c>
      <c r="B310" s="0" t="s">
        <v>626</v>
      </c>
      <c r="C310" s="0" t="s">
        <v>5</v>
      </c>
    </row>
    <row r="311" customFormat="false" ht="12.75" hidden="false" customHeight="false" outlineLevel="0" collapsed="false">
      <c r="A311" s="0" t="s">
        <v>627</v>
      </c>
      <c r="B311" s="0" t="s">
        <v>628</v>
      </c>
      <c r="C311" s="0" t="s">
        <v>576</v>
      </c>
    </row>
    <row r="312" customFormat="false" ht="12.75" hidden="false" customHeight="false" outlineLevel="0" collapsed="false">
      <c r="A312" s="0" t="s">
        <v>629</v>
      </c>
      <c r="B312" s="0" t="s">
        <v>630</v>
      </c>
      <c r="C312" s="0" t="s">
        <v>576</v>
      </c>
    </row>
    <row r="313" customFormat="false" ht="12.75" hidden="false" customHeight="false" outlineLevel="0" collapsed="false">
      <c r="A313" s="0" t="s">
        <v>631</v>
      </c>
      <c r="B313" s="0" t="s">
        <v>632</v>
      </c>
      <c r="C313" s="0" t="s">
        <v>576</v>
      </c>
    </row>
    <row r="314" customFormat="false" ht="12.75" hidden="false" customHeight="false" outlineLevel="0" collapsed="false">
      <c r="A314" s="0" t="s">
        <v>633</v>
      </c>
      <c r="B314" s="0" t="s">
        <v>634</v>
      </c>
      <c r="C314" s="0" t="s">
        <v>576</v>
      </c>
    </row>
    <row r="315" customFormat="false" ht="12.75" hidden="false" customHeight="false" outlineLevel="0" collapsed="false">
      <c r="A315" s="0" t="s">
        <v>635</v>
      </c>
      <c r="B315" s="0" t="s">
        <v>636</v>
      </c>
      <c r="C315" s="0" t="s">
        <v>5</v>
      </c>
    </row>
    <row r="316" customFormat="false" ht="12.75" hidden="false" customHeight="false" outlineLevel="0" collapsed="false">
      <c r="A316" s="0" t="s">
        <v>637</v>
      </c>
      <c r="B316" s="0" t="s">
        <v>638</v>
      </c>
      <c r="C316" s="0" t="s">
        <v>5</v>
      </c>
    </row>
    <row r="317" customFormat="false" ht="12.75" hidden="false" customHeight="false" outlineLevel="0" collapsed="false">
      <c r="A317" s="0" t="s">
        <v>639</v>
      </c>
      <c r="B317" s="0" t="s">
        <v>640</v>
      </c>
      <c r="C317" s="0" t="s">
        <v>5</v>
      </c>
    </row>
    <row r="318" customFormat="false" ht="12.75" hidden="false" customHeight="false" outlineLevel="0" collapsed="false">
      <c r="A318" s="0" t="s">
        <v>641</v>
      </c>
      <c r="B318" s="0" t="s">
        <v>642</v>
      </c>
      <c r="C318" s="0" t="s">
        <v>5</v>
      </c>
    </row>
    <row r="319" customFormat="false" ht="12.75" hidden="false" customHeight="false" outlineLevel="0" collapsed="false">
      <c r="A319" s="0" t="s">
        <v>643</v>
      </c>
      <c r="B319" s="0" t="s">
        <v>644</v>
      </c>
      <c r="C319" s="0" t="s">
        <v>5</v>
      </c>
    </row>
    <row r="320" customFormat="false" ht="12.75" hidden="false" customHeight="false" outlineLevel="0" collapsed="false">
      <c r="A320" s="0" t="s">
        <v>645</v>
      </c>
      <c r="B320" s="0" t="s">
        <v>646</v>
      </c>
      <c r="C320" s="0" t="s">
        <v>5</v>
      </c>
    </row>
    <row r="321" customFormat="false" ht="12.75" hidden="false" customHeight="false" outlineLevel="0" collapsed="false">
      <c r="A321" s="0" t="s">
        <v>589</v>
      </c>
      <c r="B321" s="0" t="s">
        <v>647</v>
      </c>
      <c r="C321" s="0" t="s">
        <v>5</v>
      </c>
    </row>
    <row r="322" customFormat="false" ht="12.75" hidden="false" customHeight="false" outlineLevel="0" collapsed="false">
      <c r="A322" s="0" t="s">
        <v>648</v>
      </c>
      <c r="B322" s="0" t="s">
        <v>649</v>
      </c>
      <c r="C322" s="0" t="s">
        <v>5</v>
      </c>
    </row>
    <row r="323" customFormat="false" ht="12.75" hidden="false" customHeight="false" outlineLevel="0" collapsed="false">
      <c r="A323" s="0" t="s">
        <v>650</v>
      </c>
      <c r="B323" s="0" t="s">
        <v>651</v>
      </c>
      <c r="C323" s="0" t="s">
        <v>576</v>
      </c>
    </row>
    <row r="324" customFormat="false" ht="12.75" hidden="false" customHeight="false" outlineLevel="0" collapsed="false">
      <c r="A324" s="0" t="s">
        <v>652</v>
      </c>
      <c r="B324" s="0" t="s">
        <v>653</v>
      </c>
      <c r="C324" s="0" t="s">
        <v>5</v>
      </c>
    </row>
    <row r="325" customFormat="false" ht="12.75" hidden="false" customHeight="false" outlineLevel="0" collapsed="false">
      <c r="A325" s="0" t="s">
        <v>654</v>
      </c>
      <c r="B325" s="0" t="s">
        <v>655</v>
      </c>
      <c r="C325" s="0" t="s">
        <v>5</v>
      </c>
    </row>
    <row r="326" customFormat="false" ht="12.75" hidden="false" customHeight="false" outlineLevel="0" collapsed="false">
      <c r="A326" s="0" t="s">
        <v>656</v>
      </c>
      <c r="B326" s="0" t="s">
        <v>657</v>
      </c>
      <c r="C326" s="0" t="s">
        <v>5</v>
      </c>
    </row>
    <row r="327" customFormat="false" ht="12.75" hidden="false" customHeight="false" outlineLevel="0" collapsed="false">
      <c r="A327" s="0" t="s">
        <v>658</v>
      </c>
      <c r="B327" s="0" t="s">
        <v>659</v>
      </c>
      <c r="C327" s="0" t="s">
        <v>5</v>
      </c>
    </row>
    <row r="328" customFormat="false" ht="12.75" hidden="false" customHeight="false" outlineLevel="0" collapsed="false">
      <c r="A328" s="0" t="s">
        <v>660</v>
      </c>
      <c r="B328" s="0" t="s">
        <v>661</v>
      </c>
      <c r="C328" s="0" t="s">
        <v>5</v>
      </c>
    </row>
    <row r="329" customFormat="false" ht="12.75" hidden="false" customHeight="false" outlineLevel="0" collapsed="false">
      <c r="A329" s="0" t="s">
        <v>662</v>
      </c>
      <c r="B329" s="0" t="s">
        <v>663</v>
      </c>
      <c r="C329" s="0" t="s">
        <v>599</v>
      </c>
    </row>
    <row r="330" customFormat="false" ht="12.75" hidden="false" customHeight="false" outlineLevel="0" collapsed="false">
      <c r="A330" s="0" t="s">
        <v>664</v>
      </c>
      <c r="B330" s="0" t="s">
        <v>665</v>
      </c>
      <c r="C330" s="0" t="s">
        <v>5</v>
      </c>
    </row>
    <row r="331" customFormat="false" ht="12.75" hidden="false" customHeight="false" outlineLevel="0" collapsed="false">
      <c r="A331" s="0" t="s">
        <v>666</v>
      </c>
      <c r="B331" s="0" t="s">
        <v>667</v>
      </c>
      <c r="C331" s="0" t="s">
        <v>5</v>
      </c>
    </row>
    <row r="332" customFormat="false" ht="12.75" hidden="false" customHeight="false" outlineLevel="0" collapsed="false">
      <c r="A332" s="0" t="s">
        <v>668</v>
      </c>
      <c r="B332" s="0" t="s">
        <v>669</v>
      </c>
      <c r="C332" s="0" t="s">
        <v>5</v>
      </c>
    </row>
    <row r="333" customFormat="false" ht="12.75" hidden="false" customHeight="false" outlineLevel="0" collapsed="false">
      <c r="A333" s="0" t="s">
        <v>670</v>
      </c>
      <c r="B333" s="0" t="s">
        <v>671</v>
      </c>
      <c r="C333" s="0" t="s">
        <v>602</v>
      </c>
    </row>
    <row r="334" customFormat="false" ht="12.75" hidden="false" customHeight="false" outlineLevel="0" collapsed="false">
      <c r="A334" s="0" t="s">
        <v>672</v>
      </c>
      <c r="B334" s="0" t="s">
        <v>673</v>
      </c>
      <c r="C334" s="0" t="s">
        <v>5</v>
      </c>
    </row>
    <row r="335" customFormat="false" ht="12.75" hidden="false" customHeight="false" outlineLevel="0" collapsed="false">
      <c r="A335" s="0" t="s">
        <v>674</v>
      </c>
      <c r="B335" s="0" t="s">
        <v>675</v>
      </c>
      <c r="C335" s="0" t="s">
        <v>5</v>
      </c>
    </row>
    <row r="336" customFormat="false" ht="12.75" hidden="false" customHeight="false" outlineLevel="0" collapsed="false">
      <c r="A336" s="0" t="s">
        <v>676</v>
      </c>
      <c r="B336" s="0" t="s">
        <v>677</v>
      </c>
      <c r="C336" s="0" t="s">
        <v>5</v>
      </c>
    </row>
    <row r="337" customFormat="false" ht="12.75" hidden="false" customHeight="false" outlineLevel="0" collapsed="false">
      <c r="A337" s="0" t="s">
        <v>678</v>
      </c>
      <c r="B337" s="0" t="s">
        <v>679</v>
      </c>
      <c r="C337" s="0" t="s">
        <v>5</v>
      </c>
    </row>
    <row r="338" customFormat="false" ht="12.75" hidden="false" customHeight="false" outlineLevel="0" collapsed="false">
      <c r="A338" s="0" t="s">
        <v>680</v>
      </c>
      <c r="B338" s="0" t="s">
        <v>681</v>
      </c>
      <c r="C338" s="0" t="s">
        <v>5</v>
      </c>
    </row>
    <row r="339" customFormat="false" ht="12.75" hidden="false" customHeight="false" outlineLevel="0" collapsed="false">
      <c r="A339" s="0" t="s">
        <v>682</v>
      </c>
      <c r="B339" s="0" t="s">
        <v>683</v>
      </c>
      <c r="C339" s="0" t="s">
        <v>5</v>
      </c>
    </row>
    <row r="340" customFormat="false" ht="12.75" hidden="false" customHeight="false" outlineLevel="0" collapsed="false">
      <c r="A340" s="0" t="s">
        <v>684</v>
      </c>
      <c r="B340" s="0" t="s">
        <v>685</v>
      </c>
      <c r="C340" s="0" t="s">
        <v>5</v>
      </c>
    </row>
    <row r="341" customFormat="false" ht="12.75" hidden="false" customHeight="false" outlineLevel="0" collapsed="false">
      <c r="A341" s="0" t="s">
        <v>686</v>
      </c>
      <c r="B341" s="0" t="s">
        <v>687</v>
      </c>
      <c r="C341" s="0" t="s">
        <v>599</v>
      </c>
    </row>
    <row r="342" customFormat="false" ht="12.75" hidden="false" customHeight="false" outlineLevel="0" collapsed="false">
      <c r="A342" s="0" t="s">
        <v>688</v>
      </c>
      <c r="B342" s="0" t="s">
        <v>689</v>
      </c>
      <c r="C342" s="0" t="s">
        <v>5</v>
      </c>
    </row>
    <row r="343" customFormat="false" ht="12.75" hidden="false" customHeight="false" outlineLevel="0" collapsed="false">
      <c r="A343" s="0" t="s">
        <v>690</v>
      </c>
      <c r="B343" s="0" t="s">
        <v>691</v>
      </c>
      <c r="C343" s="0" t="s">
        <v>5</v>
      </c>
    </row>
    <row r="344" customFormat="false" ht="12.75" hidden="false" customHeight="false" outlineLevel="0" collapsed="false">
      <c r="A344" s="0" t="s">
        <v>692</v>
      </c>
      <c r="B344" s="0" t="s">
        <v>693</v>
      </c>
      <c r="C344" s="0" t="s">
        <v>5</v>
      </c>
    </row>
    <row r="345" customFormat="false" ht="12.75" hidden="false" customHeight="false" outlineLevel="0" collapsed="false">
      <c r="A345" s="0" t="s">
        <v>694</v>
      </c>
      <c r="B345" s="0" t="s">
        <v>695</v>
      </c>
      <c r="C345" s="0" t="s">
        <v>5</v>
      </c>
    </row>
    <row r="346" customFormat="false" ht="12.75" hidden="false" customHeight="false" outlineLevel="0" collapsed="false">
      <c r="A346" s="0" t="s">
        <v>696</v>
      </c>
      <c r="B346" s="0" t="s">
        <v>697</v>
      </c>
      <c r="C346" s="0" t="s">
        <v>5</v>
      </c>
    </row>
    <row r="347" customFormat="false" ht="12.75" hidden="false" customHeight="false" outlineLevel="0" collapsed="false">
      <c r="A347" s="0" t="s">
        <v>698</v>
      </c>
      <c r="B347" s="0" t="s">
        <v>699</v>
      </c>
      <c r="C347" s="0" t="s">
        <v>5</v>
      </c>
    </row>
    <row r="348" customFormat="false" ht="12.75" hidden="false" customHeight="false" outlineLevel="0" collapsed="false">
      <c r="A348" s="0" t="s">
        <v>700</v>
      </c>
      <c r="B348" s="0" t="s">
        <v>701</v>
      </c>
      <c r="C348" s="0" t="s">
        <v>5</v>
      </c>
    </row>
    <row r="349" customFormat="false" ht="12.75" hidden="false" customHeight="false" outlineLevel="0" collapsed="false">
      <c r="A349" s="0" t="s">
        <v>702</v>
      </c>
      <c r="B349" s="0" t="s">
        <v>703</v>
      </c>
      <c r="C349" s="0" t="s">
        <v>576</v>
      </c>
    </row>
    <row r="350" customFormat="false" ht="12.75" hidden="false" customHeight="false" outlineLevel="0" collapsed="false">
      <c r="A350" s="0" t="s">
        <v>704</v>
      </c>
      <c r="B350" s="0" t="s">
        <v>705</v>
      </c>
      <c r="C350" s="0" t="s">
        <v>5</v>
      </c>
    </row>
    <row r="351" customFormat="false" ht="12.75" hidden="false" customHeight="false" outlineLevel="0" collapsed="false">
      <c r="A351" s="0" t="s">
        <v>706</v>
      </c>
      <c r="B351" s="0" t="s">
        <v>707</v>
      </c>
      <c r="C351" s="0" t="s">
        <v>5</v>
      </c>
    </row>
    <row r="352" customFormat="false" ht="12.75" hidden="false" customHeight="false" outlineLevel="0" collapsed="false">
      <c r="A352" s="0" t="s">
        <v>708</v>
      </c>
      <c r="B352" s="0" t="s">
        <v>709</v>
      </c>
      <c r="C352" s="0" t="s">
        <v>5</v>
      </c>
    </row>
    <row r="353" customFormat="false" ht="12.75" hidden="false" customHeight="false" outlineLevel="0" collapsed="false">
      <c r="A353" s="0" t="s">
        <v>629</v>
      </c>
      <c r="B353" s="0" t="s">
        <v>710</v>
      </c>
      <c r="C353" s="0" t="s">
        <v>5</v>
      </c>
    </row>
    <row r="354" customFormat="false" ht="12.75" hidden="false" customHeight="false" outlineLevel="0" collapsed="false">
      <c r="A354" s="0" t="s">
        <v>711</v>
      </c>
      <c r="B354" s="0" t="s">
        <v>712</v>
      </c>
      <c r="C354" s="0" t="s">
        <v>5</v>
      </c>
    </row>
    <row r="355" customFormat="false" ht="12.75" hidden="false" customHeight="false" outlineLevel="0" collapsed="false">
      <c r="A355" s="0" t="s">
        <v>713</v>
      </c>
      <c r="B355" s="0" t="s">
        <v>714</v>
      </c>
      <c r="C355" s="0" t="s">
        <v>5</v>
      </c>
    </row>
    <row r="356" customFormat="false" ht="12.75" hidden="false" customHeight="false" outlineLevel="0" collapsed="false">
      <c r="A356" s="0" t="s">
        <v>715</v>
      </c>
      <c r="B356" s="0" t="s">
        <v>716</v>
      </c>
      <c r="C356" s="0" t="s">
        <v>5</v>
      </c>
    </row>
    <row r="357" customFormat="false" ht="12.75" hidden="false" customHeight="false" outlineLevel="0" collapsed="false">
      <c r="A357" s="0" t="s">
        <v>717</v>
      </c>
      <c r="B357" s="0" t="s">
        <v>718</v>
      </c>
      <c r="C357" s="0" t="s">
        <v>5</v>
      </c>
    </row>
    <row r="358" customFormat="false" ht="12.75" hidden="false" customHeight="false" outlineLevel="0" collapsed="false">
      <c r="A358" s="0" t="s">
        <v>719</v>
      </c>
      <c r="B358" s="0" t="s">
        <v>720</v>
      </c>
      <c r="C358" s="0" t="s">
        <v>5</v>
      </c>
    </row>
    <row r="359" customFormat="false" ht="12.75" hidden="false" customHeight="false" outlineLevel="0" collapsed="false">
      <c r="A359" s="0" t="s">
        <v>721</v>
      </c>
      <c r="B359" s="0" t="s">
        <v>722</v>
      </c>
      <c r="C359" s="0" t="s">
        <v>5</v>
      </c>
    </row>
    <row r="360" customFormat="false" ht="12.75" hidden="false" customHeight="false" outlineLevel="0" collapsed="false">
      <c r="A360" s="0" t="s">
        <v>723</v>
      </c>
      <c r="B360" s="0" t="s">
        <v>724</v>
      </c>
      <c r="C360" s="0" t="s">
        <v>5</v>
      </c>
    </row>
    <row r="361" customFormat="false" ht="12.75" hidden="false" customHeight="false" outlineLevel="0" collapsed="false">
      <c r="A361" s="0" t="s">
        <v>725</v>
      </c>
      <c r="B361" s="0" t="s">
        <v>726</v>
      </c>
      <c r="C361" s="0" t="s">
        <v>5</v>
      </c>
    </row>
    <row r="362" customFormat="false" ht="12.75" hidden="false" customHeight="false" outlineLevel="0" collapsed="false">
      <c r="A362" s="0" t="s">
        <v>727</v>
      </c>
      <c r="B362" s="0" t="s">
        <v>728</v>
      </c>
      <c r="C362" s="0" t="s">
        <v>5</v>
      </c>
    </row>
    <row r="363" customFormat="false" ht="12.75" hidden="false" customHeight="false" outlineLevel="0" collapsed="false">
      <c r="A363" s="0" t="s">
        <v>729</v>
      </c>
      <c r="B363" s="0" t="s">
        <v>730</v>
      </c>
      <c r="C363" s="0" t="s">
        <v>5</v>
      </c>
    </row>
    <row r="364" customFormat="false" ht="12.75" hidden="false" customHeight="false" outlineLevel="0" collapsed="false">
      <c r="A364" s="0" t="s">
        <v>731</v>
      </c>
      <c r="B364" s="0" t="s">
        <v>732</v>
      </c>
      <c r="C364" s="0" t="s">
        <v>576</v>
      </c>
    </row>
    <row r="365" customFormat="false" ht="12.75" hidden="false" customHeight="false" outlineLevel="0" collapsed="false">
      <c r="A365" s="0" t="s">
        <v>733</v>
      </c>
      <c r="B365" s="0" t="s">
        <v>734</v>
      </c>
      <c r="C365" s="0" t="s">
        <v>5</v>
      </c>
    </row>
    <row r="366" customFormat="false" ht="12.75" hidden="false" customHeight="false" outlineLevel="0" collapsed="false">
      <c r="A366" s="0" t="s">
        <v>735</v>
      </c>
      <c r="B366" s="0" t="s">
        <v>736</v>
      </c>
      <c r="C366" s="0" t="s">
        <v>599</v>
      </c>
    </row>
    <row r="367" customFormat="false" ht="12.75" hidden="false" customHeight="false" outlineLevel="0" collapsed="false">
      <c r="A367" s="0" t="s">
        <v>737</v>
      </c>
      <c r="B367" s="0" t="s">
        <v>738</v>
      </c>
      <c r="C367" s="0" t="s">
        <v>5</v>
      </c>
    </row>
    <row r="368" customFormat="false" ht="12.75" hidden="false" customHeight="false" outlineLevel="0" collapsed="false">
      <c r="A368" s="0" t="s">
        <v>739</v>
      </c>
      <c r="B368" s="0" t="s">
        <v>740</v>
      </c>
      <c r="C368" s="0" t="s">
        <v>5</v>
      </c>
    </row>
    <row r="369" customFormat="false" ht="12.75" hidden="false" customHeight="false" outlineLevel="0" collapsed="false">
      <c r="A369" s="0" t="s">
        <v>741</v>
      </c>
      <c r="B369" s="0" t="s">
        <v>742</v>
      </c>
      <c r="C369" s="0" t="s">
        <v>5</v>
      </c>
    </row>
    <row r="370" customFormat="false" ht="12.75" hidden="false" customHeight="false" outlineLevel="0" collapsed="false">
      <c r="A370" s="0" t="s">
        <v>743</v>
      </c>
      <c r="B370" s="0" t="s">
        <v>744</v>
      </c>
      <c r="C370" s="0" t="s">
        <v>5</v>
      </c>
    </row>
    <row r="371" customFormat="false" ht="12.75" hidden="false" customHeight="false" outlineLevel="0" collapsed="false">
      <c r="A371" s="0" t="s">
        <v>745</v>
      </c>
      <c r="B371" s="0" t="s">
        <v>746</v>
      </c>
      <c r="C371" s="0" t="s">
        <v>5</v>
      </c>
    </row>
    <row r="372" customFormat="false" ht="12.75" hidden="false" customHeight="false" outlineLevel="0" collapsed="false">
      <c r="A372" s="0" t="s">
        <v>747</v>
      </c>
      <c r="B372" s="0" t="s">
        <v>748</v>
      </c>
      <c r="C372" s="0" t="s">
        <v>5</v>
      </c>
    </row>
    <row r="373" customFormat="false" ht="12.75" hidden="false" customHeight="false" outlineLevel="0" collapsed="false">
      <c r="A373" s="0" t="s">
        <v>749</v>
      </c>
      <c r="B373" s="0" t="s">
        <v>750</v>
      </c>
      <c r="C373" s="0" t="s">
        <v>5</v>
      </c>
    </row>
    <row r="374" customFormat="false" ht="12.75" hidden="false" customHeight="false" outlineLevel="0" collapsed="false">
      <c r="A374" s="0" t="s">
        <v>751</v>
      </c>
      <c r="B374" s="0" t="s">
        <v>752</v>
      </c>
      <c r="C374" s="0" t="s">
        <v>612</v>
      </c>
    </row>
    <row r="375" customFormat="false" ht="12.75" hidden="false" customHeight="false" outlineLevel="0" collapsed="false">
      <c r="A375" s="0" t="s">
        <v>753</v>
      </c>
      <c r="B375" s="0" t="s">
        <v>754</v>
      </c>
      <c r="C375" s="0" t="s">
        <v>5</v>
      </c>
    </row>
    <row r="376" customFormat="false" ht="12.75" hidden="false" customHeight="false" outlineLevel="0" collapsed="false">
      <c r="A376" s="0" t="s">
        <v>755</v>
      </c>
      <c r="B376" s="0" t="s">
        <v>756</v>
      </c>
      <c r="C376" s="0" t="s">
        <v>5</v>
      </c>
    </row>
    <row r="377" customFormat="false" ht="12.75" hidden="false" customHeight="false" outlineLevel="0" collapsed="false">
      <c r="A377" s="0" t="s">
        <v>757</v>
      </c>
      <c r="B377" s="0" t="s">
        <v>758</v>
      </c>
      <c r="C377" s="0" t="s">
        <v>5</v>
      </c>
    </row>
    <row r="378" customFormat="false" ht="12.75" hidden="false" customHeight="false" outlineLevel="0" collapsed="false">
      <c r="A378" s="0" t="s">
        <v>759</v>
      </c>
      <c r="B378" s="0" t="s">
        <v>760</v>
      </c>
      <c r="C378" s="0" t="s">
        <v>5</v>
      </c>
    </row>
    <row r="379" customFormat="false" ht="12.75" hidden="false" customHeight="false" outlineLevel="0" collapsed="false">
      <c r="A379" s="0" t="s">
        <v>761</v>
      </c>
      <c r="B379" s="0" t="s">
        <v>762</v>
      </c>
      <c r="C379" s="0" t="s">
        <v>5</v>
      </c>
    </row>
    <row r="380" customFormat="false" ht="12.75" hidden="false" customHeight="false" outlineLevel="0" collapsed="false">
      <c r="A380" s="0" t="s">
        <v>763</v>
      </c>
      <c r="B380" s="0" t="s">
        <v>764</v>
      </c>
      <c r="C380" s="0" t="s">
        <v>5</v>
      </c>
    </row>
    <row r="381" customFormat="false" ht="12.75" hidden="false" customHeight="false" outlineLevel="0" collapsed="false">
      <c r="A381" s="0" t="s">
        <v>765</v>
      </c>
      <c r="B381" s="0" t="s">
        <v>766</v>
      </c>
      <c r="C381" s="0" t="s">
        <v>5</v>
      </c>
    </row>
    <row r="382" customFormat="false" ht="12.75" hidden="false" customHeight="false" outlineLevel="0" collapsed="false">
      <c r="A382" s="0" t="s">
        <v>767</v>
      </c>
      <c r="B382" s="0" t="s">
        <v>768</v>
      </c>
      <c r="C382" s="0" t="s">
        <v>5</v>
      </c>
    </row>
    <row r="383" customFormat="false" ht="12.75" hidden="false" customHeight="false" outlineLevel="0" collapsed="false">
      <c r="A383" s="0" t="s">
        <v>769</v>
      </c>
      <c r="B383" s="0" t="s">
        <v>770</v>
      </c>
      <c r="C383" s="0" t="s">
        <v>576</v>
      </c>
    </row>
    <row r="384" customFormat="false" ht="12.75" hidden="false" customHeight="false" outlineLevel="0" collapsed="false">
      <c r="A384" s="0" t="s">
        <v>771</v>
      </c>
      <c r="B384" s="0" t="s">
        <v>772</v>
      </c>
      <c r="C384" s="0" t="s">
        <v>5</v>
      </c>
    </row>
    <row r="385" customFormat="false" ht="12.75" hidden="false" customHeight="false" outlineLevel="0" collapsed="false">
      <c r="A385" s="0" t="s">
        <v>773</v>
      </c>
      <c r="B385" s="0" t="s">
        <v>774</v>
      </c>
      <c r="C385" s="0" t="s">
        <v>612</v>
      </c>
    </row>
    <row r="386" customFormat="false" ht="12.75" hidden="false" customHeight="false" outlineLevel="0" collapsed="false">
      <c r="A386" s="0" t="s">
        <v>775</v>
      </c>
      <c r="B386" s="0" t="s">
        <v>776</v>
      </c>
      <c r="C386" s="0" t="s">
        <v>5</v>
      </c>
    </row>
    <row r="387" customFormat="false" ht="12.75" hidden="false" customHeight="false" outlineLevel="0" collapsed="false">
      <c r="A387" s="0" t="s">
        <v>777</v>
      </c>
      <c r="B387" s="0" t="s">
        <v>778</v>
      </c>
      <c r="C387" s="0" t="s">
        <v>5</v>
      </c>
    </row>
    <row r="388" customFormat="false" ht="12.75" hidden="false" customHeight="false" outlineLevel="0" collapsed="false">
      <c r="A388" s="0" t="s">
        <v>779</v>
      </c>
      <c r="B388" s="0" t="s">
        <v>780</v>
      </c>
      <c r="C388" s="0" t="s">
        <v>5</v>
      </c>
    </row>
    <row r="389" customFormat="false" ht="12.75" hidden="false" customHeight="false" outlineLevel="0" collapsed="false">
      <c r="A389" s="0" t="s">
        <v>781</v>
      </c>
      <c r="B389" s="0" t="s">
        <v>782</v>
      </c>
      <c r="C389" s="0" t="s">
        <v>5</v>
      </c>
    </row>
    <row r="390" customFormat="false" ht="12.75" hidden="false" customHeight="false" outlineLevel="0" collapsed="false">
      <c r="A390" s="0" t="s">
        <v>783</v>
      </c>
      <c r="B390" s="0" t="s">
        <v>784</v>
      </c>
      <c r="C390" s="0" t="s">
        <v>5</v>
      </c>
    </row>
    <row r="391" customFormat="false" ht="12.75" hidden="false" customHeight="false" outlineLevel="0" collapsed="false">
      <c r="A391" s="0" t="s">
        <v>785</v>
      </c>
      <c r="B391" s="0" t="s">
        <v>786</v>
      </c>
      <c r="C391" s="0" t="s">
        <v>602</v>
      </c>
    </row>
    <row r="392" customFormat="false" ht="12.75" hidden="false" customHeight="false" outlineLevel="0" collapsed="false">
      <c r="A392" s="0" t="s">
        <v>787</v>
      </c>
      <c r="B392" s="0" t="s">
        <v>788</v>
      </c>
      <c r="C392" s="0" t="s">
        <v>5</v>
      </c>
    </row>
    <row r="393" customFormat="false" ht="12.75" hidden="false" customHeight="false" outlineLevel="0" collapsed="false">
      <c r="A393" s="0" t="s">
        <v>789</v>
      </c>
      <c r="B393" s="0" t="s">
        <v>790</v>
      </c>
      <c r="C393" s="0" t="s">
        <v>5</v>
      </c>
    </row>
    <row r="394" customFormat="false" ht="12.75" hidden="false" customHeight="false" outlineLevel="0" collapsed="false">
      <c r="A394" s="0" t="s">
        <v>791</v>
      </c>
      <c r="B394" s="0" t="s">
        <v>792</v>
      </c>
      <c r="C394" s="0" t="s">
        <v>5</v>
      </c>
    </row>
    <row r="395" customFormat="false" ht="12.75" hidden="false" customHeight="false" outlineLevel="0" collapsed="false">
      <c r="A395" s="0" t="s">
        <v>793</v>
      </c>
      <c r="B395" s="0" t="s">
        <v>794</v>
      </c>
      <c r="C395" s="0" t="s">
        <v>5</v>
      </c>
    </row>
    <row r="396" customFormat="false" ht="12.75" hidden="false" customHeight="false" outlineLevel="0" collapsed="false">
      <c r="A396" s="0" t="s">
        <v>795</v>
      </c>
      <c r="B396" s="0" t="s">
        <v>796</v>
      </c>
      <c r="C396" s="0" t="s">
        <v>5</v>
      </c>
    </row>
    <row r="397" customFormat="false" ht="12.75" hidden="false" customHeight="false" outlineLevel="0" collapsed="false">
      <c r="A397" s="0" t="s">
        <v>797</v>
      </c>
      <c r="B397" s="0" t="s">
        <v>798</v>
      </c>
      <c r="C397" s="0" t="s">
        <v>5</v>
      </c>
    </row>
    <row r="398" customFormat="false" ht="12.75" hidden="false" customHeight="false" outlineLevel="0" collapsed="false">
      <c r="A398" s="0" t="s">
        <v>799</v>
      </c>
      <c r="B398" s="0" t="s">
        <v>800</v>
      </c>
      <c r="C398" s="0" t="s">
        <v>576</v>
      </c>
    </row>
    <row r="399" customFormat="false" ht="12.75" hidden="false" customHeight="false" outlineLevel="0" collapsed="false">
      <c r="A399" s="0" t="s">
        <v>801</v>
      </c>
      <c r="B399" s="0" t="s">
        <v>802</v>
      </c>
      <c r="C399" s="0" t="s">
        <v>5</v>
      </c>
    </row>
    <row r="400" customFormat="false" ht="12.75" hidden="false" customHeight="false" outlineLevel="0" collapsed="false">
      <c r="A400" s="0" t="s">
        <v>803</v>
      </c>
      <c r="B400" s="0" t="s">
        <v>804</v>
      </c>
      <c r="C400" s="0" t="s">
        <v>599</v>
      </c>
    </row>
    <row r="401" customFormat="false" ht="12.75" hidden="false" customHeight="false" outlineLevel="0" collapsed="false">
      <c r="A401" s="0" t="s">
        <v>805</v>
      </c>
      <c r="B401" s="0" t="s">
        <v>806</v>
      </c>
      <c r="C401" s="0" t="s">
        <v>576</v>
      </c>
    </row>
    <row r="402" customFormat="false" ht="12.75" hidden="false" customHeight="false" outlineLevel="0" collapsed="false">
      <c r="A402" s="0" t="s">
        <v>807</v>
      </c>
      <c r="B402" s="0" t="s">
        <v>808</v>
      </c>
      <c r="C402" s="0" t="s">
        <v>5</v>
      </c>
    </row>
    <row r="403" customFormat="false" ht="12.75" hidden="false" customHeight="false" outlineLevel="0" collapsed="false">
      <c r="A403" s="0" t="s">
        <v>809</v>
      </c>
      <c r="B403" s="0" t="s">
        <v>810</v>
      </c>
      <c r="C403" s="0" t="s">
        <v>5</v>
      </c>
    </row>
    <row r="404" customFormat="false" ht="12.75" hidden="false" customHeight="false" outlineLevel="0" collapsed="false">
      <c r="A404" s="0" t="s">
        <v>811</v>
      </c>
      <c r="B404" s="0" t="s">
        <v>812</v>
      </c>
      <c r="C404" s="0" t="s">
        <v>5</v>
      </c>
    </row>
    <row r="405" customFormat="false" ht="12.75" hidden="false" customHeight="false" outlineLevel="0" collapsed="false">
      <c r="A405" s="0" t="s">
        <v>813</v>
      </c>
      <c r="B405" s="0" t="s">
        <v>814</v>
      </c>
      <c r="C405" s="0" t="s">
        <v>5</v>
      </c>
    </row>
    <row r="406" customFormat="false" ht="12.75" hidden="false" customHeight="false" outlineLevel="0" collapsed="false">
      <c r="A406" s="0" t="s">
        <v>815</v>
      </c>
      <c r="B406" s="0" t="s">
        <v>816</v>
      </c>
      <c r="C406" s="0" t="s">
        <v>5</v>
      </c>
    </row>
    <row r="407" customFormat="false" ht="12.75" hidden="false" customHeight="false" outlineLevel="0" collapsed="false">
      <c r="A407" s="0" t="s">
        <v>817</v>
      </c>
      <c r="B407" s="0" t="s">
        <v>818</v>
      </c>
      <c r="C407" s="0" t="s">
        <v>576</v>
      </c>
    </row>
    <row r="408" customFormat="false" ht="12.75" hidden="false" customHeight="false" outlineLevel="0" collapsed="false">
      <c r="A408" s="0" t="s">
        <v>819</v>
      </c>
      <c r="B408" s="0" t="s">
        <v>820</v>
      </c>
      <c r="C408" s="0" t="s">
        <v>576</v>
      </c>
    </row>
    <row r="409" customFormat="false" ht="12.75" hidden="false" customHeight="false" outlineLevel="0" collapsed="false">
      <c r="A409" s="0" t="s">
        <v>821</v>
      </c>
      <c r="B409" s="0" t="s">
        <v>822</v>
      </c>
      <c r="C409" s="0" t="s">
        <v>5</v>
      </c>
    </row>
    <row r="410" customFormat="false" ht="12.75" hidden="false" customHeight="false" outlineLevel="0" collapsed="false">
      <c r="A410" s="0" t="s">
        <v>823</v>
      </c>
      <c r="B410" s="0" t="s">
        <v>824</v>
      </c>
      <c r="C410" s="0" t="s">
        <v>5</v>
      </c>
    </row>
    <row r="411" customFormat="false" ht="12.75" hidden="false" customHeight="false" outlineLevel="0" collapsed="false">
      <c r="A411" s="0" t="s">
        <v>825</v>
      </c>
      <c r="B411" s="0" t="s">
        <v>826</v>
      </c>
      <c r="C411" s="0" t="s">
        <v>5</v>
      </c>
    </row>
    <row r="412" customFormat="false" ht="12.75" hidden="false" customHeight="false" outlineLevel="0" collapsed="false">
      <c r="A412" s="0" t="s">
        <v>827</v>
      </c>
      <c r="B412" s="0" t="s">
        <v>828</v>
      </c>
      <c r="C412" s="0" t="s">
        <v>5</v>
      </c>
    </row>
    <row r="413" customFormat="false" ht="12.75" hidden="false" customHeight="false" outlineLevel="0" collapsed="false">
      <c r="A413" s="0" t="s">
        <v>829</v>
      </c>
      <c r="B413" s="0" t="s">
        <v>830</v>
      </c>
      <c r="C413" s="0" t="s">
        <v>5</v>
      </c>
    </row>
    <row r="414" customFormat="false" ht="12.75" hidden="false" customHeight="false" outlineLevel="0" collapsed="false">
      <c r="A414" s="0" t="s">
        <v>831</v>
      </c>
      <c r="B414" s="0" t="s">
        <v>832</v>
      </c>
      <c r="C414" s="0" t="s">
        <v>5</v>
      </c>
    </row>
    <row r="415" customFormat="false" ht="12.75" hidden="false" customHeight="false" outlineLevel="0" collapsed="false">
      <c r="A415" s="0" t="s">
        <v>833</v>
      </c>
      <c r="B415" s="0" t="s">
        <v>834</v>
      </c>
      <c r="C415" s="0" t="s">
        <v>5</v>
      </c>
    </row>
    <row r="416" customFormat="false" ht="12.75" hidden="false" customHeight="false" outlineLevel="0" collapsed="false">
      <c r="A416" s="0" t="s">
        <v>835</v>
      </c>
      <c r="B416" s="0" t="s">
        <v>836</v>
      </c>
      <c r="C416" s="0" t="s">
        <v>5</v>
      </c>
    </row>
    <row r="417" customFormat="false" ht="12.75" hidden="false" customHeight="false" outlineLevel="0" collapsed="false">
      <c r="A417" s="0" t="s">
        <v>837</v>
      </c>
      <c r="B417" s="0" t="s">
        <v>838</v>
      </c>
      <c r="C417" s="0" t="s">
        <v>5</v>
      </c>
    </row>
    <row r="418" customFormat="false" ht="12.75" hidden="false" customHeight="false" outlineLevel="0" collapsed="false">
      <c r="A418" s="0" t="s">
        <v>839</v>
      </c>
      <c r="B418" s="0" t="s">
        <v>840</v>
      </c>
      <c r="C418" s="0" t="s">
        <v>5</v>
      </c>
    </row>
    <row r="419" customFormat="false" ht="12.75" hidden="false" customHeight="false" outlineLevel="0" collapsed="false">
      <c r="A419" s="0" t="s">
        <v>841</v>
      </c>
      <c r="B419" s="0" t="s">
        <v>842</v>
      </c>
      <c r="C419" s="0" t="s">
        <v>5</v>
      </c>
    </row>
    <row r="420" customFormat="false" ht="12.75" hidden="false" customHeight="false" outlineLevel="0" collapsed="false">
      <c r="A420" s="0" t="s">
        <v>843</v>
      </c>
      <c r="B420" s="0" t="s">
        <v>844</v>
      </c>
      <c r="C420" s="0" t="s">
        <v>5</v>
      </c>
    </row>
    <row r="421" customFormat="false" ht="12.75" hidden="false" customHeight="false" outlineLevel="0" collapsed="false">
      <c r="A421" s="0" t="s">
        <v>845</v>
      </c>
      <c r="B421" s="0" t="s">
        <v>846</v>
      </c>
      <c r="C421" s="0" t="s">
        <v>5</v>
      </c>
    </row>
    <row r="422" customFormat="false" ht="12.75" hidden="false" customHeight="false" outlineLevel="0" collapsed="false">
      <c r="A422" s="0" t="s">
        <v>847</v>
      </c>
      <c r="B422" s="0" t="s">
        <v>848</v>
      </c>
      <c r="C422" s="0" t="s">
        <v>576</v>
      </c>
    </row>
    <row r="423" customFormat="false" ht="12.75" hidden="false" customHeight="false" outlineLevel="0" collapsed="false">
      <c r="A423" s="0" t="s">
        <v>849</v>
      </c>
      <c r="B423" s="0" t="s">
        <v>850</v>
      </c>
      <c r="C423" s="0" t="s">
        <v>576</v>
      </c>
    </row>
    <row r="424" customFormat="false" ht="12.75" hidden="false" customHeight="false" outlineLevel="0" collapsed="false">
      <c r="A424" s="0" t="s">
        <v>851</v>
      </c>
      <c r="B424" s="0" t="s">
        <v>852</v>
      </c>
      <c r="C424" s="0" t="s">
        <v>5</v>
      </c>
    </row>
    <row r="425" customFormat="false" ht="12.75" hidden="false" customHeight="false" outlineLevel="0" collapsed="false">
      <c r="A425" s="0" t="s">
        <v>853</v>
      </c>
      <c r="B425" s="0" t="s">
        <v>854</v>
      </c>
      <c r="C425" s="0" t="s">
        <v>599</v>
      </c>
    </row>
    <row r="426" customFormat="false" ht="12.75" hidden="false" customHeight="false" outlineLevel="0" collapsed="false">
      <c r="A426" s="0" t="s">
        <v>855</v>
      </c>
      <c r="B426" s="0" t="s">
        <v>856</v>
      </c>
      <c r="C426" s="0" t="s">
        <v>599</v>
      </c>
    </row>
    <row r="427" customFormat="false" ht="12.75" hidden="false" customHeight="false" outlineLevel="0" collapsed="false">
      <c r="A427" s="0" t="s">
        <v>857</v>
      </c>
      <c r="B427" s="0" t="s">
        <v>858</v>
      </c>
      <c r="C427" s="0" t="s">
        <v>5</v>
      </c>
    </row>
    <row r="428" customFormat="false" ht="12.75" hidden="false" customHeight="false" outlineLevel="0" collapsed="false">
      <c r="A428" s="0" t="s">
        <v>859</v>
      </c>
      <c r="B428" s="0" t="s">
        <v>860</v>
      </c>
      <c r="C428" s="0" t="s">
        <v>5</v>
      </c>
    </row>
    <row r="429" customFormat="false" ht="12.75" hidden="false" customHeight="false" outlineLevel="0" collapsed="false">
      <c r="A429" s="0" t="s">
        <v>861</v>
      </c>
      <c r="B429" s="0" t="s">
        <v>862</v>
      </c>
      <c r="C429" s="0" t="s">
        <v>599</v>
      </c>
    </row>
    <row r="430" customFormat="false" ht="12.75" hidden="false" customHeight="false" outlineLevel="0" collapsed="false">
      <c r="A430" s="0" t="s">
        <v>863</v>
      </c>
      <c r="B430" s="0" t="s">
        <v>864</v>
      </c>
      <c r="C430" s="0" t="s">
        <v>5</v>
      </c>
    </row>
    <row r="431" customFormat="false" ht="12.75" hidden="false" customHeight="false" outlineLevel="0" collapsed="false">
      <c r="A431" s="0" t="s">
        <v>865</v>
      </c>
      <c r="B431" s="0" t="s">
        <v>866</v>
      </c>
      <c r="C431" s="0" t="s">
        <v>599</v>
      </c>
    </row>
    <row r="432" customFormat="false" ht="12.75" hidden="false" customHeight="false" outlineLevel="0" collapsed="false">
      <c r="A432" s="0" t="s">
        <v>867</v>
      </c>
      <c r="B432" s="0" t="s">
        <v>868</v>
      </c>
      <c r="C432" s="0" t="s">
        <v>576</v>
      </c>
    </row>
    <row r="433" customFormat="false" ht="12.75" hidden="false" customHeight="false" outlineLevel="0" collapsed="false">
      <c r="A433" s="0" t="s">
        <v>869</v>
      </c>
      <c r="B433" s="0" t="s">
        <v>870</v>
      </c>
      <c r="C433" s="0" t="s">
        <v>576</v>
      </c>
    </row>
    <row r="434" customFormat="false" ht="12.75" hidden="false" customHeight="false" outlineLevel="0" collapsed="false">
      <c r="A434" s="0" t="s">
        <v>871</v>
      </c>
      <c r="B434" s="0" t="s">
        <v>872</v>
      </c>
      <c r="C434" s="0" t="s">
        <v>576</v>
      </c>
    </row>
    <row r="435" customFormat="false" ht="12.75" hidden="false" customHeight="false" outlineLevel="0" collapsed="false">
      <c r="A435" s="1" t="s">
        <v>873</v>
      </c>
      <c r="B435" s="0" t="s">
        <v>874</v>
      </c>
      <c r="C435" s="0" t="s">
        <v>5</v>
      </c>
    </row>
    <row r="436" customFormat="false" ht="12.75" hidden="false" customHeight="false" outlineLevel="0" collapsed="false">
      <c r="A436" s="1" t="s">
        <v>875</v>
      </c>
      <c r="B436" s="0" t="s">
        <v>876</v>
      </c>
      <c r="C436" s="0" t="s">
        <v>5</v>
      </c>
    </row>
    <row r="437" customFormat="false" ht="12.75" hidden="false" customHeight="false" outlineLevel="0" collapsed="false">
      <c r="A437" s="0" t="s">
        <v>877</v>
      </c>
      <c r="B437" s="0" t="s">
        <v>878</v>
      </c>
      <c r="C437" s="0" t="s">
        <v>5</v>
      </c>
    </row>
    <row r="438" customFormat="false" ht="12.75" hidden="false" customHeight="false" outlineLevel="0" collapsed="false">
      <c r="A438" s="0" t="s">
        <v>879</v>
      </c>
      <c r="B438" s="0" t="s">
        <v>880</v>
      </c>
      <c r="C438" s="0" t="s">
        <v>5</v>
      </c>
    </row>
    <row r="439" customFormat="false" ht="12.75" hidden="false" customHeight="false" outlineLevel="0" collapsed="false">
      <c r="A439" s="0" t="s">
        <v>881</v>
      </c>
      <c r="B439" s="0" t="s">
        <v>882</v>
      </c>
      <c r="C439" s="0" t="s">
        <v>5</v>
      </c>
    </row>
    <row r="440" customFormat="false" ht="12.75" hidden="false" customHeight="false" outlineLevel="0" collapsed="false">
      <c r="A440" s="0" t="s">
        <v>883</v>
      </c>
      <c r="B440" s="0" t="s">
        <v>884</v>
      </c>
      <c r="C440" s="0" t="s">
        <v>5</v>
      </c>
    </row>
    <row r="441" customFormat="false" ht="12.75" hidden="false" customHeight="false" outlineLevel="0" collapsed="false">
      <c r="A441" s="0" t="s">
        <v>885</v>
      </c>
      <c r="B441" s="0" t="s">
        <v>886</v>
      </c>
      <c r="C441" s="0" t="s">
        <v>5</v>
      </c>
    </row>
    <row r="442" customFormat="false" ht="12.75" hidden="false" customHeight="false" outlineLevel="0" collapsed="false">
      <c r="A442" s="0" t="s">
        <v>887</v>
      </c>
      <c r="B442" s="0" t="s">
        <v>888</v>
      </c>
      <c r="C442" s="0" t="s">
        <v>5</v>
      </c>
    </row>
    <row r="443" customFormat="false" ht="12.75" hidden="false" customHeight="false" outlineLevel="0" collapsed="false">
      <c r="A443" s="0" t="s">
        <v>889</v>
      </c>
      <c r="B443" s="0" t="s">
        <v>890</v>
      </c>
      <c r="C443" s="0" t="s">
        <v>5</v>
      </c>
    </row>
    <row r="444" customFormat="false" ht="12.75" hidden="false" customHeight="false" outlineLevel="0" collapsed="false">
      <c r="A444" s="0" t="s">
        <v>891</v>
      </c>
      <c r="B444" s="0" t="s">
        <v>892</v>
      </c>
      <c r="C444" s="0" t="s">
        <v>5</v>
      </c>
    </row>
    <row r="445" customFormat="false" ht="12.75" hidden="false" customHeight="false" outlineLevel="0" collapsed="false">
      <c r="A445" s="1" t="s">
        <v>893</v>
      </c>
      <c r="B445" s="0" t="s">
        <v>894</v>
      </c>
      <c r="C445" s="0" t="s">
        <v>612</v>
      </c>
    </row>
    <row r="446" customFormat="false" ht="12.75" hidden="false" customHeight="false" outlineLevel="0" collapsed="false">
      <c r="A446" s="0" t="s">
        <v>895</v>
      </c>
      <c r="B446" s="0" t="s">
        <v>896</v>
      </c>
      <c r="C446" s="0" t="s">
        <v>576</v>
      </c>
    </row>
    <row r="447" customFormat="false" ht="12.75" hidden="false" customHeight="false" outlineLevel="0" collapsed="false">
      <c r="A447" s="0" t="s">
        <v>897</v>
      </c>
      <c r="B447" s="0" t="s">
        <v>898</v>
      </c>
      <c r="C447" s="0" t="s">
        <v>5</v>
      </c>
    </row>
    <row r="448" customFormat="false" ht="12.75" hidden="false" customHeight="false" outlineLevel="0" collapsed="false">
      <c r="A448" s="0" t="s">
        <v>899</v>
      </c>
      <c r="B448" s="0" t="s">
        <v>900</v>
      </c>
      <c r="C448" s="0" t="s">
        <v>5</v>
      </c>
    </row>
    <row r="449" customFormat="false" ht="12.75" hidden="false" customHeight="false" outlineLevel="0" collapsed="false">
      <c r="A449" s="0" t="s">
        <v>901</v>
      </c>
      <c r="B449" s="0" t="s">
        <v>902</v>
      </c>
      <c r="C449" s="0" t="s">
        <v>5</v>
      </c>
    </row>
    <row r="450" customFormat="false" ht="12.75" hidden="false" customHeight="false" outlineLevel="0" collapsed="false">
      <c r="A450" s="1" t="s">
        <v>903</v>
      </c>
      <c r="B450" s="0" t="s">
        <v>904</v>
      </c>
      <c r="C450" s="0" t="s">
        <v>905</v>
      </c>
    </row>
    <row r="451" customFormat="false" ht="12.75" hidden="false" customHeight="false" outlineLevel="0" collapsed="false">
      <c r="A451" s="0" t="s">
        <v>906</v>
      </c>
      <c r="B451" s="0" t="s">
        <v>907</v>
      </c>
      <c r="C451" s="0" t="s">
        <v>576</v>
      </c>
    </row>
    <row r="452" customFormat="false" ht="12.75" hidden="false" customHeight="false" outlineLevel="0" collapsed="false">
      <c r="A452" s="0" t="s">
        <v>908</v>
      </c>
      <c r="B452" s="0" t="s">
        <v>909</v>
      </c>
      <c r="C452" s="0" t="s">
        <v>576</v>
      </c>
    </row>
    <row r="453" customFormat="false" ht="12.75" hidden="false" customHeight="false" outlineLevel="0" collapsed="false">
      <c r="A453" s="1" t="s">
        <v>910</v>
      </c>
      <c r="B453" s="0" t="s">
        <v>911</v>
      </c>
      <c r="C453" s="0" t="s">
        <v>5</v>
      </c>
    </row>
    <row r="454" customFormat="false" ht="12.75" hidden="false" customHeight="false" outlineLevel="0" collapsed="false">
      <c r="A454" s="1" t="s">
        <v>912</v>
      </c>
      <c r="B454" s="0" t="s">
        <v>913</v>
      </c>
      <c r="C454" s="0" t="s">
        <v>5</v>
      </c>
    </row>
    <row r="455" customFormat="false" ht="12.75" hidden="false" customHeight="false" outlineLevel="0" collapsed="false">
      <c r="A455" s="1" t="s">
        <v>914</v>
      </c>
      <c r="B455" s="0" t="s">
        <v>915</v>
      </c>
      <c r="C455" s="0" t="s">
        <v>5</v>
      </c>
    </row>
    <row r="456" customFormat="false" ht="12.75" hidden="false" customHeight="false" outlineLevel="0" collapsed="false">
      <c r="A456" s="1" t="s">
        <v>916</v>
      </c>
      <c r="B456" s="0" t="s">
        <v>917</v>
      </c>
      <c r="C456" s="0" t="s">
        <v>5</v>
      </c>
    </row>
    <row r="457" customFormat="false" ht="12.75" hidden="false" customHeight="false" outlineLevel="0" collapsed="false">
      <c r="A457" s="1" t="s">
        <v>918</v>
      </c>
      <c r="B457" s="0" t="s">
        <v>919</v>
      </c>
      <c r="C457" s="0" t="s">
        <v>5</v>
      </c>
    </row>
    <row r="458" customFormat="false" ht="12.75" hidden="false" customHeight="false" outlineLevel="0" collapsed="false">
      <c r="A458" s="0" t="s">
        <v>920</v>
      </c>
      <c r="B458" s="0" t="s">
        <v>921</v>
      </c>
      <c r="C458" s="0" t="s">
        <v>5</v>
      </c>
    </row>
    <row r="459" customFormat="false" ht="12.75" hidden="false" customHeight="false" outlineLevel="0" collapsed="false">
      <c r="A459" s="1" t="s">
        <v>922</v>
      </c>
      <c r="B459" s="0" t="s">
        <v>923</v>
      </c>
      <c r="C459" s="0" t="s">
        <v>5</v>
      </c>
    </row>
    <row r="460" customFormat="false" ht="12.75" hidden="false" customHeight="false" outlineLevel="0" collapsed="false">
      <c r="A460" s="0" t="s">
        <v>924</v>
      </c>
      <c r="B460" s="0" t="s">
        <v>925</v>
      </c>
      <c r="C460" s="0" t="s">
        <v>5</v>
      </c>
    </row>
    <row r="461" customFormat="false" ht="12.75" hidden="false" customHeight="false" outlineLevel="0" collapsed="false">
      <c r="A461" s="0" t="s">
        <v>926</v>
      </c>
      <c r="B461" s="0" t="s">
        <v>927</v>
      </c>
      <c r="C461" s="0" t="s">
        <v>5</v>
      </c>
    </row>
    <row r="462" customFormat="false" ht="12.75" hidden="false" customHeight="false" outlineLevel="0" collapsed="false">
      <c r="A462" s="0" t="s">
        <v>928</v>
      </c>
      <c r="B462" s="0" t="s">
        <v>929</v>
      </c>
      <c r="C462" s="0" t="s">
        <v>5</v>
      </c>
    </row>
    <row r="463" customFormat="false" ht="12.75" hidden="false" customHeight="false" outlineLevel="0" collapsed="false">
      <c r="A463" s="0" t="s">
        <v>930</v>
      </c>
      <c r="B463" s="0" t="s">
        <v>931</v>
      </c>
      <c r="C463" s="0" t="s">
        <v>5</v>
      </c>
    </row>
    <row r="464" customFormat="false" ht="12.75" hidden="false" customHeight="false" outlineLevel="0" collapsed="false">
      <c r="A464" s="1" t="s">
        <v>932</v>
      </c>
      <c r="B464" s="0" t="s">
        <v>933</v>
      </c>
      <c r="C464" s="0" t="s">
        <v>5</v>
      </c>
    </row>
    <row r="465" customFormat="false" ht="12.75" hidden="false" customHeight="false" outlineLevel="0" collapsed="false">
      <c r="A465" s="0" t="s">
        <v>934</v>
      </c>
      <c r="B465" s="0" t="s">
        <v>935</v>
      </c>
      <c r="C465" s="0" t="s">
        <v>612</v>
      </c>
    </row>
    <row r="466" customFormat="false" ht="12.75" hidden="false" customHeight="false" outlineLevel="0" collapsed="false">
      <c r="A466" s="0" t="s">
        <v>936</v>
      </c>
      <c r="B466" s="0" t="s">
        <v>937</v>
      </c>
      <c r="C466" s="0" t="s">
        <v>612</v>
      </c>
    </row>
    <row r="467" customFormat="false" ht="12.75" hidden="false" customHeight="false" outlineLevel="0" collapsed="false">
      <c r="A467" s="0" t="s">
        <v>938</v>
      </c>
      <c r="B467" s="0" t="s">
        <v>939</v>
      </c>
      <c r="C467" s="0" t="s">
        <v>612</v>
      </c>
    </row>
    <row r="468" customFormat="false" ht="12.75" hidden="false" customHeight="false" outlineLevel="0" collapsed="false">
      <c r="A468" s="0" t="s">
        <v>940</v>
      </c>
      <c r="B468" s="0" t="s">
        <v>941</v>
      </c>
      <c r="C468" s="0" t="s">
        <v>576</v>
      </c>
    </row>
    <row r="469" customFormat="false" ht="12.75" hidden="false" customHeight="false" outlineLevel="0" collapsed="false">
      <c r="A469" s="0" t="s">
        <v>942</v>
      </c>
      <c r="B469" s="0" t="s">
        <v>943</v>
      </c>
      <c r="C469" s="0" t="s">
        <v>5</v>
      </c>
    </row>
    <row r="470" customFormat="false" ht="12.75" hidden="false" customHeight="false" outlineLevel="0" collapsed="false">
      <c r="A470" s="0" t="s">
        <v>944</v>
      </c>
      <c r="B470" s="0" t="s">
        <v>945</v>
      </c>
      <c r="C470" s="0" t="s">
        <v>612</v>
      </c>
    </row>
    <row r="471" customFormat="false" ht="12.75" hidden="false" customHeight="false" outlineLevel="0" collapsed="false">
      <c r="A471" s="0" t="s">
        <v>946</v>
      </c>
      <c r="B471" s="0" t="s">
        <v>947</v>
      </c>
      <c r="C471" s="0" t="s">
        <v>612</v>
      </c>
      <c r="D471" s="2" t="s">
        <v>948</v>
      </c>
    </row>
    <row r="472" customFormat="false" ht="12.75" hidden="false" customHeight="false" outlineLevel="0" collapsed="false">
      <c r="A472" s="0" t="s">
        <v>949</v>
      </c>
      <c r="B472" s="0" t="s">
        <v>950</v>
      </c>
      <c r="C472" s="0" t="s">
        <v>905</v>
      </c>
    </row>
    <row r="473" customFormat="false" ht="12.75" hidden="false" customHeight="false" outlineLevel="0" collapsed="false">
      <c r="A473" s="0" t="s">
        <v>951</v>
      </c>
      <c r="B473" s="0" t="s">
        <v>952</v>
      </c>
      <c r="C473" s="0" t="s">
        <v>905</v>
      </c>
    </row>
    <row r="474" customFormat="false" ht="12.75" hidden="false" customHeight="false" outlineLevel="0" collapsed="false">
      <c r="A474" s="0" t="s">
        <v>953</v>
      </c>
      <c r="B474" s="0" t="s">
        <v>954</v>
      </c>
      <c r="C474" s="0" t="s">
        <v>576</v>
      </c>
    </row>
    <row r="475" customFormat="false" ht="12.75" hidden="false" customHeight="false" outlineLevel="0" collapsed="false">
      <c r="A475" s="0" t="s">
        <v>955</v>
      </c>
      <c r="B475" s="0" t="s">
        <v>956</v>
      </c>
      <c r="C475" s="0" t="s">
        <v>5</v>
      </c>
    </row>
    <row r="476" customFormat="false" ht="12.75" hidden="false" customHeight="false" outlineLevel="0" collapsed="false">
      <c r="A476" s="0" t="s">
        <v>957</v>
      </c>
      <c r="B476" s="0" t="s">
        <v>958</v>
      </c>
      <c r="C476" s="0" t="s">
        <v>5</v>
      </c>
    </row>
    <row r="477" customFormat="false" ht="12.75" hidden="false" customHeight="false" outlineLevel="0" collapsed="false">
      <c r="A477" s="0" t="s">
        <v>959</v>
      </c>
      <c r="B477" s="0" t="s">
        <v>960</v>
      </c>
      <c r="C477" s="0" t="s">
        <v>5</v>
      </c>
    </row>
    <row r="478" customFormat="false" ht="12.75" hidden="false" customHeight="false" outlineLevel="0" collapsed="false">
      <c r="A478" s="0" t="s">
        <v>961</v>
      </c>
      <c r="B478" s="0" t="s">
        <v>962</v>
      </c>
      <c r="C478" s="0" t="s">
        <v>576</v>
      </c>
    </row>
    <row r="479" customFormat="false" ht="12.75" hidden="false" customHeight="false" outlineLevel="0" collapsed="false">
      <c r="A479" s="0" t="s">
        <v>963</v>
      </c>
      <c r="B479" s="0" t="s">
        <v>964</v>
      </c>
      <c r="C479" s="0" t="s">
        <v>5</v>
      </c>
    </row>
    <row r="480" customFormat="false" ht="12.75" hidden="false" customHeight="false" outlineLevel="0" collapsed="false">
      <c r="A480" s="0" t="s">
        <v>965</v>
      </c>
      <c r="B480" s="0" t="s">
        <v>966</v>
      </c>
      <c r="C480" s="0" t="s">
        <v>612</v>
      </c>
    </row>
    <row r="481" customFormat="false" ht="12.75" hidden="false" customHeight="false" outlineLevel="0" collapsed="false">
      <c r="A481" s="0" t="s">
        <v>967</v>
      </c>
      <c r="B481" s="0" t="s">
        <v>968</v>
      </c>
      <c r="C481" s="0" t="s">
        <v>5</v>
      </c>
    </row>
    <row r="482" customFormat="false" ht="12.75" hidden="false" customHeight="false" outlineLevel="0" collapsed="false">
      <c r="A482" s="0" t="s">
        <v>969</v>
      </c>
      <c r="B482" s="0" t="s">
        <v>970</v>
      </c>
      <c r="C482" s="0" t="s">
        <v>609</v>
      </c>
    </row>
    <row r="483" customFormat="false" ht="12.75" hidden="false" customHeight="false" outlineLevel="0" collapsed="false">
      <c r="A483" s="0" t="s">
        <v>971</v>
      </c>
      <c r="B483" s="0" t="s">
        <v>972</v>
      </c>
      <c r="C483" s="0" t="s">
        <v>612</v>
      </c>
    </row>
    <row r="484" customFormat="false" ht="12.75" hidden="false" customHeight="false" outlineLevel="0" collapsed="false">
      <c r="A484" s="0" t="s">
        <v>973</v>
      </c>
      <c r="B484" s="0" t="s">
        <v>974</v>
      </c>
      <c r="C484" s="0" t="s">
        <v>612</v>
      </c>
    </row>
    <row r="485" customFormat="false" ht="12.75" hidden="false" customHeight="false" outlineLevel="0" collapsed="false">
      <c r="A485" s="0" t="s">
        <v>975</v>
      </c>
      <c r="B485" s="0" t="s">
        <v>976</v>
      </c>
      <c r="C485" s="0" t="s">
        <v>609</v>
      </c>
    </row>
    <row r="486" customFormat="false" ht="12.75" hidden="false" customHeight="false" outlineLevel="0" collapsed="false">
      <c r="A486" s="0" t="s">
        <v>977</v>
      </c>
      <c r="B486" s="0" t="s">
        <v>978</v>
      </c>
      <c r="C486" s="0" t="s">
        <v>5</v>
      </c>
    </row>
    <row r="487" customFormat="false" ht="12.75" hidden="false" customHeight="false" outlineLevel="0" collapsed="false">
      <c r="A487" s="0" t="s">
        <v>979</v>
      </c>
      <c r="B487" s="0" t="s">
        <v>980</v>
      </c>
      <c r="C487" s="0" t="s">
        <v>5</v>
      </c>
    </row>
    <row r="488" customFormat="false" ht="12.75" hidden="false" customHeight="false" outlineLevel="0" collapsed="false">
      <c r="A488" s="0" t="s">
        <v>981</v>
      </c>
      <c r="B488" s="0" t="s">
        <v>982</v>
      </c>
      <c r="C488" s="0" t="s">
        <v>612</v>
      </c>
    </row>
    <row r="489" customFormat="false" ht="12.75" hidden="false" customHeight="false" outlineLevel="0" collapsed="false">
      <c r="A489" s="0" t="s">
        <v>983</v>
      </c>
      <c r="B489" s="0" t="s">
        <v>984</v>
      </c>
      <c r="C489" s="0" t="s">
        <v>599</v>
      </c>
    </row>
    <row r="490" customFormat="false" ht="12.75" hidden="false" customHeight="false" outlineLevel="0" collapsed="false">
      <c r="A490" s="0" t="s">
        <v>985</v>
      </c>
      <c r="B490" s="0" t="s">
        <v>986</v>
      </c>
      <c r="C490" s="0" t="s">
        <v>5</v>
      </c>
    </row>
    <row r="491" customFormat="false" ht="12.75" hidden="false" customHeight="false" outlineLevel="0" collapsed="false">
      <c r="A491" s="0" t="s">
        <v>987</v>
      </c>
      <c r="B491" s="0" t="s">
        <v>988</v>
      </c>
      <c r="C491" s="0" t="s">
        <v>5</v>
      </c>
    </row>
    <row r="492" customFormat="false" ht="12.75" hidden="false" customHeight="false" outlineLevel="0" collapsed="false">
      <c r="A492" s="0" t="s">
        <v>989</v>
      </c>
      <c r="B492" s="0" t="s">
        <v>990</v>
      </c>
      <c r="C492" s="0" t="s">
        <v>5</v>
      </c>
    </row>
    <row r="493" customFormat="false" ht="12.75" hidden="false" customHeight="false" outlineLevel="0" collapsed="false">
      <c r="A493" s="0" t="s">
        <v>991</v>
      </c>
      <c r="B493" s="0" t="s">
        <v>992</v>
      </c>
      <c r="C493" s="0" t="s">
        <v>5</v>
      </c>
    </row>
    <row r="494" customFormat="false" ht="12.75" hidden="false" customHeight="false" outlineLevel="0" collapsed="false">
      <c r="A494" s="0" t="s">
        <v>993</v>
      </c>
      <c r="B494" s="0" t="s">
        <v>994</v>
      </c>
      <c r="C494" s="0" t="s">
        <v>599</v>
      </c>
    </row>
    <row r="495" customFormat="false" ht="12.75" hidden="false" customHeight="false" outlineLevel="0" collapsed="false">
      <c r="A495" s="0" t="s">
        <v>995</v>
      </c>
      <c r="B495" s="0" t="s">
        <v>996</v>
      </c>
      <c r="C495" s="0" t="s">
        <v>5</v>
      </c>
    </row>
    <row r="496" customFormat="false" ht="12.75" hidden="false" customHeight="false" outlineLevel="0" collapsed="false">
      <c r="A496" s="0" t="s">
        <v>997</v>
      </c>
      <c r="B496" s="0" t="s">
        <v>998</v>
      </c>
      <c r="C496" s="0" t="s">
        <v>5</v>
      </c>
    </row>
    <row r="497" customFormat="false" ht="12.75" hidden="false" customHeight="false" outlineLevel="0" collapsed="false">
      <c r="A497" s="0" t="s">
        <v>999</v>
      </c>
      <c r="B497" s="0" t="s">
        <v>1000</v>
      </c>
      <c r="C497" s="0" t="s">
        <v>5</v>
      </c>
    </row>
    <row r="498" customFormat="false" ht="12.75" hidden="false" customHeight="false" outlineLevel="0" collapsed="false">
      <c r="A498" s="0" t="s">
        <v>1001</v>
      </c>
      <c r="B498" s="0" t="s">
        <v>1002</v>
      </c>
      <c r="C498" s="0" t="s">
        <v>5</v>
      </c>
    </row>
    <row r="499" customFormat="false" ht="12.75" hidden="false" customHeight="false" outlineLevel="0" collapsed="false">
      <c r="A499" s="0" t="s">
        <v>1003</v>
      </c>
      <c r="B499" s="0" t="s">
        <v>1004</v>
      </c>
      <c r="C499" s="0" t="s">
        <v>5</v>
      </c>
    </row>
    <row r="500" customFormat="false" ht="12.75" hidden="false" customHeight="false" outlineLevel="0" collapsed="false">
      <c r="A500" s="0" t="s">
        <v>1005</v>
      </c>
      <c r="B500" s="0" t="s">
        <v>1006</v>
      </c>
      <c r="C500" s="0" t="s">
        <v>599</v>
      </c>
    </row>
    <row r="501" customFormat="false" ht="12.75" hidden="false" customHeight="false" outlineLevel="0" collapsed="false">
      <c r="A501" s="0" t="s">
        <v>1007</v>
      </c>
      <c r="B501" s="0" t="s">
        <v>1008</v>
      </c>
      <c r="C501" s="0" t="s">
        <v>5</v>
      </c>
    </row>
    <row r="502" customFormat="false" ht="12.75" hidden="false" customHeight="false" outlineLevel="0" collapsed="false">
      <c r="A502" s="0" t="s">
        <v>1009</v>
      </c>
      <c r="B502" s="0" t="s">
        <v>1010</v>
      </c>
      <c r="C502" s="0" t="s">
        <v>5</v>
      </c>
    </row>
    <row r="503" customFormat="false" ht="12.75" hidden="false" customHeight="false" outlineLevel="0" collapsed="false">
      <c r="A503" s="0" t="s">
        <v>1011</v>
      </c>
      <c r="B503" s="0" t="s">
        <v>1012</v>
      </c>
      <c r="C503" s="0" t="s">
        <v>5</v>
      </c>
    </row>
    <row r="504" customFormat="false" ht="12.75" hidden="false" customHeight="false" outlineLevel="0" collapsed="false">
      <c r="A504" s="0" t="s">
        <v>1013</v>
      </c>
      <c r="B504" s="0" t="s">
        <v>1014</v>
      </c>
      <c r="C504" s="0" t="s">
        <v>5</v>
      </c>
    </row>
    <row r="505" customFormat="false" ht="12.75" hidden="false" customHeight="false" outlineLevel="0" collapsed="false">
      <c r="A505" s="0" t="s">
        <v>1015</v>
      </c>
      <c r="B505" s="0" t="s">
        <v>1016</v>
      </c>
      <c r="C505" s="0" t="s">
        <v>5</v>
      </c>
    </row>
    <row r="506" customFormat="false" ht="12.75" hidden="false" customHeight="false" outlineLevel="0" collapsed="false">
      <c r="A506" s="0" t="s">
        <v>1017</v>
      </c>
      <c r="B506" s="0" t="s">
        <v>1018</v>
      </c>
      <c r="C506" s="0" t="s">
        <v>5</v>
      </c>
    </row>
    <row r="507" customFormat="false" ht="12.75" hidden="false" customHeight="false" outlineLevel="0" collapsed="false">
      <c r="A507" s="0" t="s">
        <v>1019</v>
      </c>
      <c r="B507" s="0" t="s">
        <v>1020</v>
      </c>
      <c r="C507" s="0" t="s">
        <v>5</v>
      </c>
    </row>
    <row r="508" customFormat="false" ht="12.75" hidden="false" customHeight="false" outlineLevel="0" collapsed="false">
      <c r="A508" s="0" t="s">
        <v>1021</v>
      </c>
      <c r="B508" s="0" t="s">
        <v>1022</v>
      </c>
      <c r="C508" s="0" t="s">
        <v>609</v>
      </c>
    </row>
    <row r="509" customFormat="false" ht="12.75" hidden="false" customHeight="false" outlineLevel="0" collapsed="false">
      <c r="A509" s="0" t="s">
        <v>1023</v>
      </c>
      <c r="B509" s="0" t="s">
        <v>1024</v>
      </c>
      <c r="C509" s="0" t="s">
        <v>5</v>
      </c>
    </row>
    <row r="510" customFormat="false" ht="12.75" hidden="false" customHeight="false" outlineLevel="0" collapsed="false">
      <c r="A510" s="0" t="s">
        <v>1025</v>
      </c>
      <c r="B510" s="0" t="s">
        <v>1026</v>
      </c>
      <c r="C510" s="0" t="s">
        <v>5</v>
      </c>
    </row>
    <row r="511" customFormat="false" ht="12.75" hidden="false" customHeight="false" outlineLevel="0" collapsed="false">
      <c r="A511" s="1" t="s">
        <v>1027</v>
      </c>
      <c r="B511" s="0" t="s">
        <v>1028</v>
      </c>
      <c r="C511" s="0" t="s">
        <v>5</v>
      </c>
    </row>
    <row r="512" customFormat="false" ht="12.75" hidden="false" customHeight="false" outlineLevel="0" collapsed="false">
      <c r="A512" s="1" t="s">
        <v>1029</v>
      </c>
      <c r="B512" s="0" t="s">
        <v>1030</v>
      </c>
      <c r="C512" s="0" t="s">
        <v>5</v>
      </c>
    </row>
    <row r="513" customFormat="false" ht="12.75" hidden="false" customHeight="false" outlineLevel="0" collapsed="false">
      <c r="A513" s="1" t="s">
        <v>1031</v>
      </c>
      <c r="B513" s="0" t="s">
        <v>1032</v>
      </c>
      <c r="C513" s="0" t="s">
        <v>5</v>
      </c>
    </row>
    <row r="514" customFormat="false" ht="12.75" hidden="false" customHeight="false" outlineLevel="0" collapsed="false">
      <c r="A514" s="1" t="s">
        <v>1033</v>
      </c>
      <c r="B514" s="0" t="s">
        <v>1034</v>
      </c>
      <c r="C514" s="0" t="s">
        <v>5</v>
      </c>
    </row>
    <row r="515" customFormat="false" ht="12.75" hidden="false" customHeight="false" outlineLevel="0" collapsed="false">
      <c r="A515" s="1" t="s">
        <v>1035</v>
      </c>
      <c r="B515" s="0" t="s">
        <v>1036</v>
      </c>
      <c r="C515" s="0" t="s">
        <v>5</v>
      </c>
    </row>
    <row r="516" customFormat="false" ht="12.75" hidden="false" customHeight="false" outlineLevel="0" collapsed="false">
      <c r="A516" s="1" t="s">
        <v>1037</v>
      </c>
      <c r="B516" s="0" t="s">
        <v>1038</v>
      </c>
      <c r="C516" s="0" t="s">
        <v>5</v>
      </c>
    </row>
    <row r="517" customFormat="false" ht="12.75" hidden="false" customHeight="false" outlineLevel="0" collapsed="false">
      <c r="A517" s="1" t="s">
        <v>1039</v>
      </c>
      <c r="B517" s="0" t="s">
        <v>1040</v>
      </c>
      <c r="C517" s="0" t="s">
        <v>5</v>
      </c>
    </row>
    <row r="518" customFormat="false" ht="12.75" hidden="false" customHeight="false" outlineLevel="0" collapsed="false">
      <c r="A518" s="1" t="s">
        <v>1041</v>
      </c>
      <c r="B518" s="0" t="s">
        <v>1042</v>
      </c>
      <c r="C518" s="0" t="s">
        <v>5</v>
      </c>
    </row>
    <row r="519" customFormat="false" ht="12.75" hidden="false" customHeight="false" outlineLevel="0" collapsed="false">
      <c r="A519" s="1" t="s">
        <v>1043</v>
      </c>
      <c r="B519" s="0" t="s">
        <v>1044</v>
      </c>
      <c r="C519" s="0" t="s">
        <v>5</v>
      </c>
    </row>
    <row r="520" customFormat="false" ht="12.75" hidden="false" customHeight="false" outlineLevel="0" collapsed="false">
      <c r="A520" s="1" t="s">
        <v>1045</v>
      </c>
      <c r="B520" s="0" t="s">
        <v>1046</v>
      </c>
      <c r="C520" s="0" t="s">
        <v>5</v>
      </c>
    </row>
    <row r="521" customFormat="false" ht="12.75" hidden="false" customHeight="false" outlineLevel="0" collapsed="false">
      <c r="A521" s="1" t="s">
        <v>1047</v>
      </c>
      <c r="B521" s="0" t="s">
        <v>1048</v>
      </c>
      <c r="C521" s="0" t="s">
        <v>5</v>
      </c>
    </row>
    <row r="522" customFormat="false" ht="12.75" hidden="false" customHeight="false" outlineLevel="0" collapsed="false">
      <c r="A522" s="1" t="s">
        <v>1049</v>
      </c>
      <c r="B522" s="0" t="s">
        <v>1050</v>
      </c>
      <c r="C522" s="0" t="s">
        <v>5</v>
      </c>
    </row>
    <row r="523" customFormat="false" ht="12.75" hidden="false" customHeight="false" outlineLevel="0" collapsed="false">
      <c r="A523" s="1" t="s">
        <v>1051</v>
      </c>
      <c r="B523" s="0" t="s">
        <v>1052</v>
      </c>
      <c r="C523" s="0" t="s">
        <v>5</v>
      </c>
    </row>
    <row r="524" customFormat="false" ht="12.75" hidden="false" customHeight="false" outlineLevel="0" collapsed="false">
      <c r="A524" s="1" t="s">
        <v>1053</v>
      </c>
      <c r="B524" s="0" t="s">
        <v>1054</v>
      </c>
      <c r="C524" s="0" t="s">
        <v>5</v>
      </c>
    </row>
    <row r="525" customFormat="false" ht="12.75" hidden="false" customHeight="false" outlineLevel="0" collapsed="false">
      <c r="A525" s="1" t="s">
        <v>1055</v>
      </c>
      <c r="B525" s="0" t="s">
        <v>1056</v>
      </c>
      <c r="C525" s="0" t="s">
        <v>5</v>
      </c>
    </row>
    <row r="526" customFormat="false" ht="12.75" hidden="false" customHeight="false" outlineLevel="0" collapsed="false">
      <c r="A526" s="1" t="s">
        <v>1057</v>
      </c>
      <c r="B526" s="0" t="s">
        <v>1058</v>
      </c>
      <c r="C526" s="0" t="s">
        <v>5</v>
      </c>
    </row>
    <row r="527" customFormat="false" ht="12.75" hidden="false" customHeight="false" outlineLevel="0" collapsed="false">
      <c r="A527" s="1" t="s">
        <v>1059</v>
      </c>
      <c r="B527" s="0" t="s">
        <v>1060</v>
      </c>
      <c r="C527" s="0" t="s">
        <v>5</v>
      </c>
    </row>
    <row r="528" customFormat="false" ht="12.75" hidden="false" customHeight="false" outlineLevel="0" collapsed="false">
      <c r="A528" s="1" t="s">
        <v>1061</v>
      </c>
      <c r="B528" s="0" t="s">
        <v>1062</v>
      </c>
      <c r="C528" s="0" t="s">
        <v>5</v>
      </c>
    </row>
    <row r="529" customFormat="false" ht="12.75" hidden="false" customHeight="false" outlineLevel="0" collapsed="false">
      <c r="A529" s="1" t="s">
        <v>1063</v>
      </c>
      <c r="B529" s="0" t="s">
        <v>1064</v>
      </c>
      <c r="C529" s="0" t="s">
        <v>5</v>
      </c>
    </row>
    <row r="530" customFormat="false" ht="12.75" hidden="false" customHeight="false" outlineLevel="0" collapsed="false">
      <c r="A530" s="1" t="s">
        <v>1065</v>
      </c>
      <c r="B530" s="0" t="s">
        <v>1066</v>
      </c>
      <c r="C530" s="0" t="s">
        <v>5</v>
      </c>
    </row>
    <row r="531" customFormat="false" ht="12.75" hidden="false" customHeight="false" outlineLevel="0" collapsed="false">
      <c r="A531" s="1" t="s">
        <v>1067</v>
      </c>
      <c r="B531" s="0" t="s">
        <v>1068</v>
      </c>
      <c r="C531" s="0" t="s">
        <v>5</v>
      </c>
    </row>
    <row r="532" customFormat="false" ht="12.75" hidden="false" customHeight="false" outlineLevel="0" collapsed="false">
      <c r="A532" s="1" t="s">
        <v>1069</v>
      </c>
      <c r="B532" s="0" t="s">
        <v>1070</v>
      </c>
      <c r="C532" s="0" t="s">
        <v>5</v>
      </c>
    </row>
    <row r="533" customFormat="false" ht="12.75" hidden="false" customHeight="false" outlineLevel="0" collapsed="false">
      <c r="A533" s="1" t="s">
        <v>1071</v>
      </c>
      <c r="B533" s="0" t="s">
        <v>1072</v>
      </c>
      <c r="C533" s="0" t="s">
        <v>5</v>
      </c>
    </row>
    <row r="534" customFormat="false" ht="12.75" hidden="false" customHeight="false" outlineLevel="0" collapsed="false">
      <c r="A534" s="1" t="s">
        <v>1073</v>
      </c>
      <c r="B534" s="0" t="s">
        <v>1074</v>
      </c>
      <c r="C534" s="0" t="s">
        <v>5</v>
      </c>
    </row>
    <row r="535" customFormat="false" ht="12.75" hidden="false" customHeight="false" outlineLevel="0" collapsed="false">
      <c r="A535" s="1" t="s">
        <v>1075</v>
      </c>
      <c r="B535" s="0" t="s">
        <v>1076</v>
      </c>
      <c r="C535" s="0" t="s">
        <v>5</v>
      </c>
    </row>
    <row r="536" customFormat="false" ht="12.75" hidden="false" customHeight="false" outlineLevel="0" collapsed="false">
      <c r="A536" s="1" t="s">
        <v>1077</v>
      </c>
      <c r="B536" s="0" t="s">
        <v>1078</v>
      </c>
      <c r="C536" s="0" t="s">
        <v>5</v>
      </c>
    </row>
    <row r="537" customFormat="false" ht="12.75" hidden="false" customHeight="false" outlineLevel="0" collapsed="false">
      <c r="A537" s="1" t="s">
        <v>1079</v>
      </c>
      <c r="B537" s="0" t="s">
        <v>1080</v>
      </c>
      <c r="C537" s="0" t="s">
        <v>5</v>
      </c>
    </row>
    <row r="538" customFormat="false" ht="12.75" hidden="false" customHeight="false" outlineLevel="0" collapsed="false">
      <c r="A538" s="1" t="s">
        <v>1081</v>
      </c>
      <c r="B538" s="0" t="s">
        <v>1082</v>
      </c>
      <c r="C538" s="0" t="s">
        <v>5</v>
      </c>
    </row>
    <row r="539" customFormat="false" ht="12.75" hidden="false" customHeight="false" outlineLevel="0" collapsed="false">
      <c r="A539" s="1" t="s">
        <v>1083</v>
      </c>
      <c r="B539" s="0" t="s">
        <v>1084</v>
      </c>
      <c r="C539" s="0" t="s">
        <v>5</v>
      </c>
    </row>
    <row r="540" customFormat="false" ht="12.75" hidden="false" customHeight="false" outlineLevel="0" collapsed="false">
      <c r="A540" s="1" t="s">
        <v>1085</v>
      </c>
      <c r="B540" s="0" t="s">
        <v>1086</v>
      </c>
      <c r="C540" s="0" t="s">
        <v>5</v>
      </c>
    </row>
    <row r="541" customFormat="false" ht="12.75" hidden="false" customHeight="false" outlineLevel="0" collapsed="false">
      <c r="A541" s="0" t="s">
        <v>1087</v>
      </c>
      <c r="B541" s="0" t="s">
        <v>1088</v>
      </c>
      <c r="C541" s="0" t="s">
        <v>5</v>
      </c>
    </row>
    <row r="542" customFormat="false" ht="12.75" hidden="false" customHeight="false" outlineLevel="0" collapsed="false">
      <c r="A542" s="1" t="s">
        <v>1089</v>
      </c>
      <c r="B542" s="0" t="s">
        <v>1090</v>
      </c>
      <c r="C542" s="0" t="s">
        <v>5</v>
      </c>
    </row>
    <row r="543" customFormat="false" ht="12.75" hidden="false" customHeight="false" outlineLevel="0" collapsed="false">
      <c r="A543" s="1" t="s">
        <v>1091</v>
      </c>
      <c r="B543" s="0" t="s">
        <v>1092</v>
      </c>
      <c r="C543" s="0" t="s">
        <v>5</v>
      </c>
    </row>
    <row r="544" customFormat="false" ht="12.75" hidden="false" customHeight="false" outlineLevel="0" collapsed="false">
      <c r="A544" s="1" t="s">
        <v>1093</v>
      </c>
      <c r="B544" s="0" t="s">
        <v>1094</v>
      </c>
      <c r="C544" s="0" t="s">
        <v>5</v>
      </c>
    </row>
    <row r="545" customFormat="false" ht="12.75" hidden="false" customHeight="false" outlineLevel="0" collapsed="false">
      <c r="A545" s="1" t="s">
        <v>1095</v>
      </c>
      <c r="B545" s="0" t="s">
        <v>1096</v>
      </c>
      <c r="C545" s="0" t="s">
        <v>5</v>
      </c>
    </row>
    <row r="546" customFormat="false" ht="12.75" hidden="false" customHeight="false" outlineLevel="0" collapsed="false">
      <c r="A546" s="0" t="s">
        <v>1097</v>
      </c>
      <c r="B546" s="0" t="s">
        <v>1098</v>
      </c>
      <c r="C546" s="0" t="s">
        <v>5</v>
      </c>
    </row>
    <row r="547" customFormat="false" ht="12.75" hidden="false" customHeight="false" outlineLevel="0" collapsed="false">
      <c r="A547" s="0" t="s">
        <v>1099</v>
      </c>
      <c r="B547" s="0" t="s">
        <v>1100</v>
      </c>
      <c r="C547" s="0" t="s">
        <v>5</v>
      </c>
    </row>
    <row r="548" customFormat="false" ht="12.75" hidden="false" customHeight="false" outlineLevel="0" collapsed="false">
      <c r="A548" s="0" t="s">
        <v>1101</v>
      </c>
      <c r="B548" s="0" t="s">
        <v>1102</v>
      </c>
      <c r="C548" s="0" t="s">
        <v>5</v>
      </c>
    </row>
    <row r="549" customFormat="false" ht="12.75" hidden="false" customHeight="false" outlineLevel="0" collapsed="false">
      <c r="A549" s="1" t="s">
        <v>1103</v>
      </c>
      <c r="B549" s="0" t="s">
        <v>1104</v>
      </c>
      <c r="C549" s="0" t="s">
        <v>5</v>
      </c>
    </row>
    <row r="550" customFormat="false" ht="12.75" hidden="false" customHeight="false" outlineLevel="0" collapsed="false">
      <c r="A550" s="1" t="s">
        <v>1105</v>
      </c>
      <c r="B550" s="0" t="s">
        <v>1106</v>
      </c>
      <c r="C550" s="0" t="s">
        <v>5</v>
      </c>
    </row>
    <row r="551" customFormat="false" ht="12.75" hidden="false" customHeight="false" outlineLevel="0" collapsed="false">
      <c r="A551" s="1" t="s">
        <v>1107</v>
      </c>
      <c r="B551" s="0" t="s">
        <v>1108</v>
      </c>
      <c r="C551" s="0" t="s">
        <v>5</v>
      </c>
    </row>
    <row r="552" customFormat="false" ht="12.75" hidden="false" customHeight="false" outlineLevel="0" collapsed="false">
      <c r="A552" s="1" t="s">
        <v>1109</v>
      </c>
      <c r="B552" s="0" t="s">
        <v>1110</v>
      </c>
      <c r="C552" s="0" t="s">
        <v>5</v>
      </c>
    </row>
    <row r="553" customFormat="false" ht="12.75" hidden="false" customHeight="false" outlineLevel="0" collapsed="false">
      <c r="A553" s="1" t="s">
        <v>1111</v>
      </c>
      <c r="B553" s="0" t="s">
        <v>1112</v>
      </c>
      <c r="C553" s="0" t="s">
        <v>5</v>
      </c>
    </row>
    <row r="554" customFormat="false" ht="12.75" hidden="false" customHeight="false" outlineLevel="0" collapsed="false">
      <c r="A554" s="1" t="s">
        <v>1113</v>
      </c>
      <c r="B554" s="0" t="s">
        <v>1114</v>
      </c>
      <c r="C554" s="0" t="s">
        <v>5</v>
      </c>
    </row>
    <row r="555" customFormat="false" ht="12.75" hidden="false" customHeight="false" outlineLevel="0" collapsed="false">
      <c r="A555" s="1" t="s">
        <v>1115</v>
      </c>
      <c r="B555" s="0" t="s">
        <v>1116</v>
      </c>
      <c r="C555" s="0" t="s">
        <v>5</v>
      </c>
    </row>
    <row r="556" customFormat="false" ht="12.75" hidden="false" customHeight="false" outlineLevel="0" collapsed="false">
      <c r="A556" s="1" t="s">
        <v>1117</v>
      </c>
      <c r="B556" s="0" t="s">
        <v>1118</v>
      </c>
      <c r="C556" s="0" t="s">
        <v>5</v>
      </c>
    </row>
    <row r="557" customFormat="false" ht="12.75" hidden="false" customHeight="false" outlineLevel="0" collapsed="false">
      <c r="A557" s="0" t="s">
        <v>1119</v>
      </c>
      <c r="B557" s="0" t="s">
        <v>1120</v>
      </c>
      <c r="C557" s="0" t="s">
        <v>609</v>
      </c>
    </row>
    <row r="558" customFormat="false" ht="12.75" hidden="false" customHeight="false" outlineLevel="0" collapsed="false">
      <c r="A558" s="0" t="s">
        <v>1121</v>
      </c>
      <c r="B558" s="0" t="s">
        <v>1122</v>
      </c>
      <c r="C558" s="0" t="s">
        <v>5</v>
      </c>
    </row>
    <row r="559" customFormat="false" ht="12.75" hidden="false" customHeight="false" outlineLevel="0" collapsed="false">
      <c r="A559" s="0" t="s">
        <v>1123</v>
      </c>
      <c r="B559" s="0" t="s">
        <v>1124</v>
      </c>
      <c r="C559" s="0" t="s">
        <v>609</v>
      </c>
    </row>
    <row r="560" customFormat="false" ht="12.75" hidden="false" customHeight="false" outlineLevel="0" collapsed="false">
      <c r="A560" s="0" t="s">
        <v>1125</v>
      </c>
      <c r="B560" s="0" t="s">
        <v>1126</v>
      </c>
      <c r="C560" s="0" t="s">
        <v>5</v>
      </c>
    </row>
    <row r="561" customFormat="false" ht="12.75" hidden="false" customHeight="false" outlineLevel="0" collapsed="false">
      <c r="A561" s="1" t="s">
        <v>1127</v>
      </c>
      <c r="B561" s="0" t="s">
        <v>1128</v>
      </c>
      <c r="C561" s="0" t="s">
        <v>5</v>
      </c>
    </row>
    <row r="562" customFormat="false" ht="12.75" hidden="false" customHeight="false" outlineLevel="0" collapsed="false">
      <c r="A562" s="1" t="s">
        <v>1129</v>
      </c>
      <c r="B562" s="0" t="s">
        <v>1130</v>
      </c>
      <c r="C562" s="0" t="s">
        <v>5</v>
      </c>
    </row>
    <row r="563" customFormat="false" ht="12.75" hidden="false" customHeight="false" outlineLevel="0" collapsed="false">
      <c r="A563" s="1" t="s">
        <v>1131</v>
      </c>
      <c r="B563" s="0" t="s">
        <v>1132</v>
      </c>
      <c r="C563" s="0" t="s">
        <v>5</v>
      </c>
    </row>
    <row r="564" customFormat="false" ht="12.75" hidden="false" customHeight="false" outlineLevel="0" collapsed="false">
      <c r="A564" s="0" t="s">
        <v>1133</v>
      </c>
      <c r="B564" s="0" t="s">
        <v>1134</v>
      </c>
      <c r="C564" s="0" t="s">
        <v>5</v>
      </c>
    </row>
    <row r="565" customFormat="false" ht="12.75" hidden="false" customHeight="false" outlineLevel="0" collapsed="false">
      <c r="A565" s="1" t="s">
        <v>1135</v>
      </c>
      <c r="B565" s="0" t="s">
        <v>1136</v>
      </c>
      <c r="C565" s="0" t="s">
        <v>599</v>
      </c>
    </row>
    <row r="566" customFormat="false" ht="12.75" hidden="false" customHeight="false" outlineLevel="0" collapsed="false">
      <c r="A566" s="0" t="s">
        <v>1137</v>
      </c>
      <c r="B566" s="0" t="s">
        <v>1138</v>
      </c>
      <c r="C566" s="0" t="s">
        <v>5</v>
      </c>
    </row>
    <row r="567" customFormat="false" ht="12.75" hidden="false" customHeight="false" outlineLevel="0" collapsed="false">
      <c r="A567" s="1" t="s">
        <v>1139</v>
      </c>
      <c r="B567" s="0" t="s">
        <v>1140</v>
      </c>
      <c r="C567" s="0" t="s">
        <v>609</v>
      </c>
    </row>
    <row r="568" customFormat="false" ht="12.75" hidden="false" customHeight="false" outlineLevel="0" collapsed="false">
      <c r="A568" s="1" t="s">
        <v>1141</v>
      </c>
      <c r="B568" s="0" t="s">
        <v>1142</v>
      </c>
      <c r="C568" s="0" t="s">
        <v>905</v>
      </c>
    </row>
    <row r="569" customFormat="false" ht="12.75" hidden="false" customHeight="false" outlineLevel="0" collapsed="false">
      <c r="A569" s="1" t="s">
        <v>1143</v>
      </c>
      <c r="B569" s="0" t="s">
        <v>1144</v>
      </c>
      <c r="C569" s="0" t="s">
        <v>5</v>
      </c>
    </row>
    <row r="570" customFormat="false" ht="12.75" hidden="false" customHeight="false" outlineLevel="0" collapsed="false">
      <c r="A570" s="1" t="s">
        <v>1145</v>
      </c>
      <c r="B570" s="0" t="s">
        <v>1146</v>
      </c>
      <c r="C570" s="0" t="s">
        <v>5</v>
      </c>
    </row>
    <row r="571" customFormat="false" ht="12.75" hidden="false" customHeight="false" outlineLevel="0" collapsed="false">
      <c r="A571" s="1" t="s">
        <v>1147</v>
      </c>
      <c r="B571" s="0" t="s">
        <v>1148</v>
      </c>
      <c r="C571" s="0" t="s">
        <v>5</v>
      </c>
    </row>
    <row r="572" customFormat="false" ht="12.75" hidden="false" customHeight="false" outlineLevel="0" collapsed="false">
      <c r="A572" s="1" t="s">
        <v>1149</v>
      </c>
      <c r="B572" s="0" t="s">
        <v>1150</v>
      </c>
      <c r="C572" s="0" t="s">
        <v>5</v>
      </c>
    </row>
    <row r="573" customFormat="false" ht="12.75" hidden="false" customHeight="false" outlineLevel="0" collapsed="false">
      <c r="A573" s="1" t="s">
        <v>1151</v>
      </c>
      <c r="B573" s="0" t="s">
        <v>1152</v>
      </c>
      <c r="C573" s="0" t="s">
        <v>5</v>
      </c>
    </row>
    <row r="574" customFormat="false" ht="12.75" hidden="false" customHeight="false" outlineLevel="0" collapsed="false">
      <c r="A574" s="1" t="s">
        <v>1153</v>
      </c>
      <c r="B574" s="0" t="s">
        <v>1154</v>
      </c>
      <c r="C574" s="0" t="s">
        <v>5</v>
      </c>
    </row>
    <row r="575" customFormat="false" ht="12.75" hidden="false" customHeight="false" outlineLevel="0" collapsed="false">
      <c r="A575" s="1" t="s">
        <v>1155</v>
      </c>
      <c r="B575" s="0" t="s">
        <v>1156</v>
      </c>
      <c r="C575" s="0" t="s">
        <v>5</v>
      </c>
    </row>
    <row r="576" customFormat="false" ht="12.75" hidden="false" customHeight="false" outlineLevel="0" collapsed="false">
      <c r="A576" s="0" t="s">
        <v>1157</v>
      </c>
      <c r="B576" s="0" t="s">
        <v>1158</v>
      </c>
      <c r="C576" s="0" t="s">
        <v>5</v>
      </c>
    </row>
    <row r="577" customFormat="false" ht="12.75" hidden="false" customHeight="false" outlineLevel="0" collapsed="false">
      <c r="A577" s="1" t="s">
        <v>1159</v>
      </c>
      <c r="B577" s="0" t="s">
        <v>1160</v>
      </c>
      <c r="C577" s="0" t="s">
        <v>5</v>
      </c>
    </row>
    <row r="578" customFormat="false" ht="12.75" hidden="false" customHeight="false" outlineLevel="0" collapsed="false">
      <c r="A578" s="1" t="s">
        <v>1161</v>
      </c>
      <c r="B578" s="0" t="s">
        <v>1162</v>
      </c>
      <c r="C578" s="0" t="s">
        <v>5</v>
      </c>
    </row>
    <row r="579" customFormat="false" ht="12.75" hidden="false" customHeight="false" outlineLevel="0" collapsed="false">
      <c r="A579" s="0" t="s">
        <v>1163</v>
      </c>
      <c r="B579" s="0" t="s">
        <v>1164</v>
      </c>
      <c r="C579" s="0" t="s">
        <v>5</v>
      </c>
    </row>
    <row r="580" customFormat="false" ht="12.75" hidden="false" customHeight="false" outlineLevel="0" collapsed="false">
      <c r="A580" s="0" t="s">
        <v>1165</v>
      </c>
      <c r="B580" s="0" t="s">
        <v>1166</v>
      </c>
      <c r="C580" s="0" t="s">
        <v>5</v>
      </c>
    </row>
    <row r="581" customFormat="false" ht="12.75" hidden="false" customHeight="false" outlineLevel="0" collapsed="false">
      <c r="A581" s="1" t="s">
        <v>1167</v>
      </c>
      <c r="B581" s="0" t="s">
        <v>1168</v>
      </c>
      <c r="C581" s="0" t="s">
        <v>576</v>
      </c>
    </row>
    <row r="582" customFormat="false" ht="12.75" hidden="false" customHeight="false" outlineLevel="0" collapsed="false">
      <c r="A582" s="0" t="s">
        <v>1169</v>
      </c>
      <c r="B582" s="0" t="s">
        <v>1170</v>
      </c>
      <c r="C582" s="0" t="s">
        <v>609</v>
      </c>
    </row>
    <row r="583" customFormat="false" ht="12.75" hidden="false" customHeight="false" outlineLevel="0" collapsed="false">
      <c r="A583" s="0" t="s">
        <v>1171</v>
      </c>
      <c r="B583" s="0" t="s">
        <v>1172</v>
      </c>
      <c r="C583" s="0" t="s">
        <v>609</v>
      </c>
    </row>
    <row r="584" customFormat="false" ht="12.75" hidden="false" customHeight="false" outlineLevel="0" collapsed="false">
      <c r="A584" s="0" t="s">
        <v>1173</v>
      </c>
      <c r="B584" s="0" t="s">
        <v>1174</v>
      </c>
      <c r="C584" s="0" t="s">
        <v>609</v>
      </c>
    </row>
    <row r="585" customFormat="false" ht="12.75" hidden="false" customHeight="false" outlineLevel="0" collapsed="false">
      <c r="A585" s="0" t="s">
        <v>1175</v>
      </c>
      <c r="B585" s="0" t="s">
        <v>1176</v>
      </c>
      <c r="C585" s="0" t="s">
        <v>612</v>
      </c>
    </row>
    <row r="586" customFormat="false" ht="12.75" hidden="false" customHeight="false" outlineLevel="0" collapsed="false">
      <c r="A586" s="0" t="s">
        <v>1177</v>
      </c>
      <c r="B586" s="0" t="s">
        <v>1178</v>
      </c>
      <c r="C586" s="0" t="s">
        <v>5</v>
      </c>
    </row>
    <row r="587" customFormat="false" ht="12.75" hidden="false" customHeight="false" outlineLevel="0" collapsed="false">
      <c r="A587" s="0" t="s">
        <v>1179</v>
      </c>
      <c r="B587" s="0" t="s">
        <v>1180</v>
      </c>
      <c r="C587" s="0" t="s">
        <v>609</v>
      </c>
    </row>
    <row r="588" customFormat="false" ht="12.75" hidden="false" customHeight="false" outlineLevel="0" collapsed="false">
      <c r="A588" s="0" t="s">
        <v>1181</v>
      </c>
      <c r="B588" s="0" t="s">
        <v>1182</v>
      </c>
      <c r="C588" s="0" t="s">
        <v>609</v>
      </c>
    </row>
    <row r="589" customFormat="false" ht="12.75" hidden="false" customHeight="false" outlineLevel="0" collapsed="false">
      <c r="A589" s="0" t="s">
        <v>1183</v>
      </c>
      <c r="B589" s="0" t="s">
        <v>1184</v>
      </c>
      <c r="C589" s="0" t="s">
        <v>609</v>
      </c>
    </row>
    <row r="590" customFormat="false" ht="12.75" hidden="false" customHeight="false" outlineLevel="0" collapsed="false">
      <c r="A590" s="0" t="s">
        <v>1185</v>
      </c>
      <c r="B590" s="0" t="s">
        <v>1186</v>
      </c>
      <c r="C590" s="0" t="s">
        <v>5</v>
      </c>
    </row>
    <row r="591" customFormat="false" ht="12.75" hidden="false" customHeight="false" outlineLevel="0" collapsed="false">
      <c r="A591" s="0" t="s">
        <v>1187</v>
      </c>
      <c r="B591" s="0" t="s">
        <v>1188</v>
      </c>
      <c r="C591" s="0" t="s">
        <v>5</v>
      </c>
    </row>
    <row r="592" customFormat="false" ht="12.75" hidden="false" customHeight="false" outlineLevel="0" collapsed="false">
      <c r="A592" s="0" t="s">
        <v>1189</v>
      </c>
      <c r="B592" s="0" t="s">
        <v>1190</v>
      </c>
      <c r="C592" s="0" t="s">
        <v>5</v>
      </c>
    </row>
    <row r="593" customFormat="false" ht="12.75" hidden="false" customHeight="false" outlineLevel="0" collapsed="false">
      <c r="A593" s="0" t="s">
        <v>1191</v>
      </c>
      <c r="B593" s="0" t="s">
        <v>1192</v>
      </c>
      <c r="C593" s="0" t="s">
        <v>609</v>
      </c>
    </row>
    <row r="594" customFormat="false" ht="12.75" hidden="false" customHeight="false" outlineLevel="0" collapsed="false">
      <c r="A594" s="1" t="s">
        <v>1193</v>
      </c>
      <c r="B594" s="0" t="s">
        <v>1194</v>
      </c>
      <c r="C594" s="0" t="s">
        <v>609</v>
      </c>
    </row>
    <row r="595" customFormat="false" ht="12.75" hidden="false" customHeight="false" outlineLevel="0" collapsed="false">
      <c r="A595" s="1" t="s">
        <v>1195</v>
      </c>
      <c r="B595" s="0" t="s">
        <v>1196</v>
      </c>
      <c r="C595" s="0" t="s">
        <v>609</v>
      </c>
    </row>
    <row r="596" customFormat="false" ht="12.75" hidden="false" customHeight="false" outlineLevel="0" collapsed="false">
      <c r="A596" s="1" t="s">
        <v>1197</v>
      </c>
      <c r="B596" s="0" t="s">
        <v>1198</v>
      </c>
      <c r="C596" s="0" t="s">
        <v>5</v>
      </c>
    </row>
    <row r="597" customFormat="false" ht="12.75" hidden="false" customHeight="false" outlineLevel="0" collapsed="false">
      <c r="A597" s="1" t="s">
        <v>1199</v>
      </c>
      <c r="B597" s="0" t="s">
        <v>1200</v>
      </c>
      <c r="C597" s="0" t="s">
        <v>5</v>
      </c>
    </row>
    <row r="598" customFormat="false" ht="12.75" hidden="false" customHeight="false" outlineLevel="0" collapsed="false">
      <c r="A598" s="1" t="s">
        <v>1201</v>
      </c>
      <c r="B598" s="0" t="s">
        <v>1202</v>
      </c>
      <c r="C598" s="0" t="s">
        <v>5</v>
      </c>
    </row>
    <row r="599" customFormat="false" ht="12.75" hidden="false" customHeight="false" outlineLevel="0" collapsed="false">
      <c r="A599" s="0" t="s">
        <v>1203</v>
      </c>
      <c r="B599" s="0" t="s">
        <v>1204</v>
      </c>
      <c r="C599" s="0" t="s">
        <v>576</v>
      </c>
    </row>
    <row r="600" customFormat="false" ht="12.75" hidden="false" customHeight="false" outlineLevel="0" collapsed="false">
      <c r="A600" s="0" t="s">
        <v>1205</v>
      </c>
      <c r="B600" s="0" t="s">
        <v>1206</v>
      </c>
      <c r="C600" s="0" t="s">
        <v>576</v>
      </c>
    </row>
    <row r="601" customFormat="false" ht="12.75" hidden="false" customHeight="false" outlineLevel="0" collapsed="false">
      <c r="A601" s="0" t="s">
        <v>1207</v>
      </c>
      <c r="B601" s="0" t="s">
        <v>1208</v>
      </c>
      <c r="C601" s="0" t="s">
        <v>5</v>
      </c>
    </row>
    <row r="602" customFormat="false" ht="12.75" hidden="false" customHeight="false" outlineLevel="0" collapsed="false">
      <c r="A602" s="0" t="s">
        <v>1209</v>
      </c>
      <c r="B602" s="0" t="s">
        <v>1210</v>
      </c>
      <c r="C602" s="0" t="s">
        <v>5</v>
      </c>
    </row>
    <row r="603" customFormat="false" ht="12.75" hidden="false" customHeight="false" outlineLevel="0" collapsed="false">
      <c r="A603" s="0" t="s">
        <v>1211</v>
      </c>
      <c r="B603" s="0" t="s">
        <v>1212</v>
      </c>
      <c r="C603" s="0" t="s">
        <v>5</v>
      </c>
    </row>
    <row r="604" customFormat="false" ht="12.75" hidden="false" customHeight="false" outlineLevel="0" collapsed="false">
      <c r="A604" s="0" t="s">
        <v>1213</v>
      </c>
      <c r="B604" s="0" t="s">
        <v>1214</v>
      </c>
      <c r="C604" s="0" t="s">
        <v>5</v>
      </c>
    </row>
    <row r="605" customFormat="false" ht="12.75" hidden="false" customHeight="false" outlineLevel="0" collapsed="false">
      <c r="A605" s="0" t="s">
        <v>1215</v>
      </c>
      <c r="B605" s="0" t="s">
        <v>1216</v>
      </c>
      <c r="C605" s="0" t="s">
        <v>5</v>
      </c>
    </row>
    <row r="606" customFormat="false" ht="12.75" hidden="false" customHeight="false" outlineLevel="0" collapsed="false">
      <c r="A606" s="0" t="s">
        <v>1217</v>
      </c>
      <c r="B606" s="0" t="s">
        <v>1218</v>
      </c>
      <c r="C606" s="0" t="s">
        <v>5</v>
      </c>
    </row>
    <row r="607" customFormat="false" ht="12.75" hidden="false" customHeight="false" outlineLevel="0" collapsed="false">
      <c r="A607" s="0" t="s">
        <v>1219</v>
      </c>
      <c r="B607" s="0" t="s">
        <v>1220</v>
      </c>
      <c r="C607" s="0" t="s">
        <v>609</v>
      </c>
    </row>
    <row r="608" customFormat="false" ht="12.75" hidden="false" customHeight="false" outlineLevel="0" collapsed="false">
      <c r="A608" s="0" t="s">
        <v>1221</v>
      </c>
      <c r="B608" s="0" t="s">
        <v>1222</v>
      </c>
      <c r="C608" s="0" t="s">
        <v>5</v>
      </c>
    </row>
    <row r="609" customFormat="false" ht="12.75" hidden="false" customHeight="false" outlineLevel="0" collapsed="false">
      <c r="A609" s="0" t="s">
        <v>1223</v>
      </c>
      <c r="B609" s="0" t="s">
        <v>1224</v>
      </c>
      <c r="C609" s="0" t="s">
        <v>5</v>
      </c>
    </row>
    <row r="610" customFormat="false" ht="12.75" hidden="false" customHeight="false" outlineLevel="0" collapsed="false">
      <c r="A610" s="0" t="s">
        <v>1225</v>
      </c>
      <c r="B610" s="0" t="s">
        <v>1226</v>
      </c>
      <c r="C610" s="0" t="s">
        <v>5</v>
      </c>
    </row>
    <row r="611" customFormat="false" ht="12.75" hidden="false" customHeight="false" outlineLevel="0" collapsed="false">
      <c r="A611" s="0" t="s">
        <v>1227</v>
      </c>
      <c r="B611" s="0" t="s">
        <v>1228</v>
      </c>
      <c r="C611" s="0" t="s">
        <v>5</v>
      </c>
    </row>
    <row r="612" customFormat="false" ht="12.75" hidden="false" customHeight="false" outlineLevel="0" collapsed="false">
      <c r="A612" s="0" t="s">
        <v>1229</v>
      </c>
      <c r="B612" s="0" t="s">
        <v>1230</v>
      </c>
      <c r="C612" s="0" t="s">
        <v>5</v>
      </c>
    </row>
    <row r="613" customFormat="false" ht="12.75" hidden="false" customHeight="false" outlineLevel="0" collapsed="false">
      <c r="A613" s="0" t="s">
        <v>1231</v>
      </c>
      <c r="B613" s="0" t="s">
        <v>1232</v>
      </c>
      <c r="C613" s="0" t="s">
        <v>5</v>
      </c>
    </row>
    <row r="614" customFormat="false" ht="12.75" hidden="false" customHeight="false" outlineLevel="0" collapsed="false">
      <c r="A614" s="0" t="s">
        <v>1233</v>
      </c>
      <c r="B614" s="0" t="s">
        <v>1234</v>
      </c>
      <c r="C614" s="0" t="s">
        <v>5</v>
      </c>
    </row>
    <row r="615" customFormat="false" ht="12.75" hidden="false" customHeight="false" outlineLevel="0" collapsed="false">
      <c r="A615" s="0" t="s">
        <v>1235</v>
      </c>
      <c r="B615" s="0" t="s">
        <v>1236</v>
      </c>
      <c r="C615" s="0" t="s">
        <v>5</v>
      </c>
    </row>
    <row r="616" customFormat="false" ht="12.75" hidden="false" customHeight="false" outlineLevel="0" collapsed="false">
      <c r="A616" s="0" t="s">
        <v>1237</v>
      </c>
      <c r="B616" s="0" t="s">
        <v>1238</v>
      </c>
      <c r="C616" s="0" t="s">
        <v>5</v>
      </c>
    </row>
    <row r="617" customFormat="false" ht="12.75" hidden="false" customHeight="false" outlineLevel="0" collapsed="false">
      <c r="A617" s="0" t="s">
        <v>1239</v>
      </c>
      <c r="B617" s="0" t="s">
        <v>1240</v>
      </c>
      <c r="C617" s="0" t="s">
        <v>5</v>
      </c>
    </row>
    <row r="618" customFormat="false" ht="12.75" hidden="false" customHeight="false" outlineLevel="0" collapsed="false">
      <c r="A618" s="0" t="s">
        <v>1241</v>
      </c>
      <c r="B618" s="0" t="s">
        <v>1242</v>
      </c>
      <c r="C618" s="0" t="s">
        <v>5</v>
      </c>
    </row>
    <row r="619" customFormat="false" ht="12.75" hidden="false" customHeight="false" outlineLevel="0" collapsed="false">
      <c r="A619" s="0" t="s">
        <v>1243</v>
      </c>
      <c r="B619" s="0" t="s">
        <v>1244</v>
      </c>
      <c r="C619" s="0" t="s">
        <v>5</v>
      </c>
    </row>
    <row r="620" customFormat="false" ht="12.75" hidden="false" customHeight="false" outlineLevel="0" collapsed="false">
      <c r="A620" s="0" t="s">
        <v>1245</v>
      </c>
      <c r="B620" s="0" t="s">
        <v>1246</v>
      </c>
      <c r="C620" s="0" t="s">
        <v>5</v>
      </c>
    </row>
    <row r="621" customFormat="false" ht="12.75" hidden="false" customHeight="false" outlineLevel="0" collapsed="false">
      <c r="A621" s="0" t="s">
        <v>1247</v>
      </c>
      <c r="B621" s="0" t="s">
        <v>1248</v>
      </c>
      <c r="C621" s="0" t="s">
        <v>5</v>
      </c>
    </row>
    <row r="622" customFormat="false" ht="12.75" hidden="false" customHeight="false" outlineLevel="0" collapsed="false">
      <c r="A622" s="0" t="s">
        <v>1249</v>
      </c>
      <c r="B622" s="0" t="s">
        <v>1250</v>
      </c>
      <c r="C622" s="0" t="s">
        <v>5</v>
      </c>
    </row>
    <row r="623" customFormat="false" ht="12.75" hidden="false" customHeight="false" outlineLevel="0" collapsed="false">
      <c r="A623" s="0" t="s">
        <v>1251</v>
      </c>
      <c r="B623" s="0" t="s">
        <v>1252</v>
      </c>
      <c r="C623" s="0" t="s">
        <v>5</v>
      </c>
    </row>
    <row r="624" customFormat="false" ht="12.75" hidden="false" customHeight="false" outlineLevel="0" collapsed="false">
      <c r="A624" s="0" t="s">
        <v>1253</v>
      </c>
      <c r="B624" s="0" t="s">
        <v>1254</v>
      </c>
      <c r="C624" s="0" t="s">
        <v>5</v>
      </c>
    </row>
    <row r="625" customFormat="false" ht="12.75" hidden="false" customHeight="false" outlineLevel="0" collapsed="false">
      <c r="A625" s="0" t="s">
        <v>1255</v>
      </c>
      <c r="B625" s="0" t="s">
        <v>1256</v>
      </c>
      <c r="C625" s="0" t="s">
        <v>5</v>
      </c>
    </row>
    <row r="626" customFormat="false" ht="12.75" hidden="false" customHeight="false" outlineLevel="0" collapsed="false">
      <c r="A626" s="0" t="s">
        <v>1257</v>
      </c>
      <c r="B626" s="0" t="s">
        <v>1258</v>
      </c>
      <c r="C626" s="0" t="s">
        <v>5</v>
      </c>
    </row>
    <row r="627" customFormat="false" ht="12.75" hidden="false" customHeight="false" outlineLevel="0" collapsed="false">
      <c r="A627" s="0" t="s">
        <v>1259</v>
      </c>
      <c r="B627" s="0" t="s">
        <v>1260</v>
      </c>
      <c r="C627" s="0" t="s">
        <v>5</v>
      </c>
    </row>
    <row r="628" customFormat="false" ht="12.75" hidden="false" customHeight="false" outlineLevel="0" collapsed="false">
      <c r="A628" s="0" t="s">
        <v>1261</v>
      </c>
      <c r="B628" s="0" t="s">
        <v>1262</v>
      </c>
      <c r="C628" s="0" t="s">
        <v>5</v>
      </c>
    </row>
    <row r="629" customFormat="false" ht="12.75" hidden="false" customHeight="false" outlineLevel="0" collapsed="false">
      <c r="A629" s="0" t="s">
        <v>1263</v>
      </c>
      <c r="B629" s="0" t="s">
        <v>1264</v>
      </c>
      <c r="C629" s="0" t="s">
        <v>5</v>
      </c>
    </row>
    <row r="630" customFormat="false" ht="12.75" hidden="false" customHeight="false" outlineLevel="0" collapsed="false">
      <c r="A630" s="0" t="s">
        <v>1265</v>
      </c>
      <c r="B630" s="0" t="s">
        <v>1266</v>
      </c>
      <c r="C630" s="0" t="s">
        <v>5</v>
      </c>
    </row>
    <row r="631" customFormat="false" ht="12.75" hidden="false" customHeight="false" outlineLevel="0" collapsed="false">
      <c r="A631" s="0" t="s">
        <v>1267</v>
      </c>
      <c r="B631" s="0" t="s">
        <v>1268</v>
      </c>
      <c r="C631" s="0" t="s">
        <v>5</v>
      </c>
    </row>
    <row r="632" customFormat="false" ht="12.75" hidden="false" customHeight="false" outlineLevel="0" collapsed="false">
      <c r="A632" s="0" t="s">
        <v>1269</v>
      </c>
      <c r="B632" s="0" t="s">
        <v>1270</v>
      </c>
      <c r="C632" s="0" t="s">
        <v>5</v>
      </c>
    </row>
    <row r="633" customFormat="false" ht="12.75" hidden="false" customHeight="false" outlineLevel="0" collapsed="false">
      <c r="A633" s="0" t="s">
        <v>1271</v>
      </c>
      <c r="B633" s="0" t="s">
        <v>1272</v>
      </c>
      <c r="C633" s="0" t="s">
        <v>5</v>
      </c>
    </row>
    <row r="634" customFormat="false" ht="12.75" hidden="false" customHeight="false" outlineLevel="0" collapsed="false">
      <c r="A634" s="0" t="s">
        <v>1273</v>
      </c>
      <c r="B634" s="0" t="s">
        <v>1274</v>
      </c>
      <c r="C634" s="0" t="s">
        <v>5</v>
      </c>
    </row>
    <row r="635" customFormat="false" ht="12.75" hidden="false" customHeight="false" outlineLevel="0" collapsed="false">
      <c r="A635" s="0" t="s">
        <v>1275</v>
      </c>
      <c r="B635" s="0" t="s">
        <v>1276</v>
      </c>
      <c r="C635" s="0" t="s">
        <v>5</v>
      </c>
    </row>
    <row r="636" customFormat="false" ht="12.75" hidden="false" customHeight="false" outlineLevel="0" collapsed="false">
      <c r="A636" s="0" t="s">
        <v>1277</v>
      </c>
      <c r="B636" s="0" t="s">
        <v>1278</v>
      </c>
      <c r="C636" s="0" t="s">
        <v>5</v>
      </c>
    </row>
    <row r="637" customFormat="false" ht="12.75" hidden="false" customHeight="false" outlineLevel="0" collapsed="false">
      <c r="A637" s="0" t="s">
        <v>1279</v>
      </c>
      <c r="B637" s="0" t="s">
        <v>1280</v>
      </c>
      <c r="C637" s="0" t="s">
        <v>5</v>
      </c>
    </row>
    <row r="638" customFormat="false" ht="12.75" hidden="false" customHeight="false" outlineLevel="0" collapsed="false">
      <c r="A638" s="0" t="s">
        <v>1281</v>
      </c>
      <c r="B638" s="0" t="s">
        <v>1282</v>
      </c>
      <c r="C638" s="0" t="s">
        <v>5</v>
      </c>
    </row>
    <row r="639" customFormat="false" ht="12.75" hidden="false" customHeight="false" outlineLevel="0" collapsed="false">
      <c r="A639" s="0" t="s">
        <v>1283</v>
      </c>
      <c r="B639" s="0" t="s">
        <v>1284</v>
      </c>
      <c r="C639" s="0" t="s">
        <v>5</v>
      </c>
    </row>
    <row r="640" customFormat="false" ht="12.75" hidden="false" customHeight="false" outlineLevel="0" collapsed="false">
      <c r="A640" s="0" t="s">
        <v>1285</v>
      </c>
      <c r="B640" s="0" t="s">
        <v>1286</v>
      </c>
      <c r="C640" s="0" t="s">
        <v>5</v>
      </c>
    </row>
    <row r="641" customFormat="false" ht="12.75" hidden="false" customHeight="false" outlineLevel="0" collapsed="false">
      <c r="A641" s="1" t="s">
        <v>1287</v>
      </c>
      <c r="B641" s="0" t="s">
        <v>1288</v>
      </c>
      <c r="C641" s="0" t="s">
        <v>5</v>
      </c>
    </row>
    <row r="642" customFormat="false" ht="12.75" hidden="false" customHeight="false" outlineLevel="0" collapsed="false">
      <c r="A642" s="1" t="s">
        <v>1289</v>
      </c>
      <c r="B642" s="0" t="s">
        <v>1290</v>
      </c>
      <c r="C642" s="0" t="s">
        <v>5</v>
      </c>
    </row>
    <row r="643" customFormat="false" ht="12.75" hidden="false" customHeight="false" outlineLevel="0" collapsed="false">
      <c r="A643" s="1" t="s">
        <v>1291</v>
      </c>
      <c r="B643" s="0" t="s">
        <v>1292</v>
      </c>
      <c r="C643" s="0" t="s">
        <v>5</v>
      </c>
    </row>
    <row r="644" customFormat="false" ht="12.75" hidden="false" customHeight="false" outlineLevel="0" collapsed="false">
      <c r="A644" s="1" t="s">
        <v>1293</v>
      </c>
      <c r="B644" s="0" t="s">
        <v>1294</v>
      </c>
      <c r="C644" s="0" t="s">
        <v>5</v>
      </c>
    </row>
    <row r="645" customFormat="false" ht="12.75" hidden="false" customHeight="false" outlineLevel="0" collapsed="false">
      <c r="A645" s="1" t="s">
        <v>1295</v>
      </c>
      <c r="B645" s="0" t="s">
        <v>1296</v>
      </c>
      <c r="C645" s="0" t="s">
        <v>5</v>
      </c>
    </row>
    <row r="646" customFormat="false" ht="12.75" hidden="false" customHeight="false" outlineLevel="0" collapsed="false">
      <c r="A646" s="1" t="s">
        <v>1297</v>
      </c>
      <c r="B646" s="0" t="s">
        <v>1298</v>
      </c>
      <c r="C646" s="0" t="s">
        <v>5</v>
      </c>
    </row>
    <row r="647" customFormat="false" ht="12.75" hidden="false" customHeight="false" outlineLevel="0" collapsed="false">
      <c r="A647" s="1" t="s">
        <v>1299</v>
      </c>
      <c r="B647" s="0" t="s">
        <v>1300</v>
      </c>
      <c r="C647" s="0" t="s">
        <v>5</v>
      </c>
    </row>
    <row r="648" customFormat="false" ht="12.75" hidden="false" customHeight="false" outlineLevel="0" collapsed="false">
      <c r="A648" s="1" t="s">
        <v>1301</v>
      </c>
      <c r="B648" s="0" t="s">
        <v>1302</v>
      </c>
      <c r="C648" s="0" t="s">
        <v>5</v>
      </c>
    </row>
    <row r="649" customFormat="false" ht="12.75" hidden="false" customHeight="false" outlineLevel="0" collapsed="false">
      <c r="A649" s="0" t="s">
        <v>1303</v>
      </c>
      <c r="B649" s="0" t="s">
        <v>1304</v>
      </c>
      <c r="C649" s="0" t="s">
        <v>5</v>
      </c>
    </row>
    <row r="650" customFormat="false" ht="12.75" hidden="false" customHeight="false" outlineLevel="0" collapsed="false">
      <c r="A650" s="0" t="s">
        <v>1305</v>
      </c>
      <c r="B650" s="0" t="s">
        <v>1306</v>
      </c>
      <c r="C650" s="0" t="s">
        <v>5</v>
      </c>
    </row>
    <row r="651" customFormat="false" ht="12.75" hidden="false" customHeight="false" outlineLevel="0" collapsed="false">
      <c r="A651" s="0" t="s">
        <v>1307</v>
      </c>
      <c r="B651" s="0" t="s">
        <v>1308</v>
      </c>
      <c r="C651" s="0" t="s">
        <v>5</v>
      </c>
    </row>
    <row r="652" customFormat="false" ht="12.75" hidden="false" customHeight="false" outlineLevel="0" collapsed="false">
      <c r="A652" s="0" t="s">
        <v>1309</v>
      </c>
      <c r="B652" s="0" t="s">
        <v>1310</v>
      </c>
      <c r="C652" s="0" t="s">
        <v>5</v>
      </c>
    </row>
    <row r="653" customFormat="false" ht="12.75" hidden="false" customHeight="false" outlineLevel="0" collapsed="false">
      <c r="A653" s="0" t="s">
        <v>1311</v>
      </c>
      <c r="B653" s="0" t="s">
        <v>1312</v>
      </c>
      <c r="C653" s="0" t="s">
        <v>5</v>
      </c>
    </row>
    <row r="654" customFormat="false" ht="12.75" hidden="false" customHeight="false" outlineLevel="0" collapsed="false">
      <c r="A654" s="0" t="s">
        <v>1313</v>
      </c>
      <c r="B654" s="0" t="s">
        <v>1314</v>
      </c>
      <c r="C654" s="0" t="s">
        <v>5</v>
      </c>
    </row>
    <row r="655" customFormat="false" ht="12.75" hidden="false" customHeight="false" outlineLevel="0" collapsed="false">
      <c r="A655" s="0" t="s">
        <v>1315</v>
      </c>
      <c r="B655" s="0" t="s">
        <v>1316</v>
      </c>
      <c r="C655" s="0" t="s">
        <v>5</v>
      </c>
    </row>
    <row r="656" customFormat="false" ht="12.75" hidden="false" customHeight="false" outlineLevel="0" collapsed="false">
      <c r="A656" s="0" t="s">
        <v>1317</v>
      </c>
      <c r="B656" s="0" t="s">
        <v>1318</v>
      </c>
      <c r="C656" s="0" t="s">
        <v>576</v>
      </c>
    </row>
    <row r="657" customFormat="false" ht="12.75" hidden="false" customHeight="false" outlineLevel="0" collapsed="false">
      <c r="A657" s="0" t="s">
        <v>1319</v>
      </c>
      <c r="B657" s="0" t="s">
        <v>1320</v>
      </c>
      <c r="C657" s="0" t="s">
        <v>576</v>
      </c>
    </row>
    <row r="658" customFormat="false" ht="12.75" hidden="false" customHeight="false" outlineLevel="0" collapsed="false">
      <c r="A658" s="0" t="s">
        <v>1321</v>
      </c>
      <c r="B658" s="0" t="s">
        <v>1322</v>
      </c>
      <c r="C658" s="0" t="s">
        <v>576</v>
      </c>
    </row>
    <row r="659" customFormat="false" ht="12.75" hidden="false" customHeight="false" outlineLevel="0" collapsed="false">
      <c r="A659" s="0" t="s">
        <v>1323</v>
      </c>
      <c r="B659" s="0" t="s">
        <v>1324</v>
      </c>
      <c r="C659" s="0" t="s">
        <v>576</v>
      </c>
    </row>
    <row r="660" customFormat="false" ht="12.75" hidden="false" customHeight="false" outlineLevel="0" collapsed="false">
      <c r="A660" s="0" t="s">
        <v>1325</v>
      </c>
      <c r="B660" s="0" t="s">
        <v>1326</v>
      </c>
      <c r="C660" s="0" t="s">
        <v>5</v>
      </c>
    </row>
    <row r="661" customFormat="false" ht="12.75" hidden="false" customHeight="false" outlineLevel="0" collapsed="false">
      <c r="A661" s="0" t="s">
        <v>1327</v>
      </c>
      <c r="B661" s="0" t="s">
        <v>1328</v>
      </c>
      <c r="C661" s="0" t="s">
        <v>5</v>
      </c>
    </row>
    <row r="662" customFormat="false" ht="12.75" hidden="false" customHeight="false" outlineLevel="0" collapsed="false">
      <c r="A662" s="0" t="s">
        <v>1329</v>
      </c>
      <c r="B662" s="0" t="s">
        <v>1330</v>
      </c>
      <c r="C662" s="0" t="s">
        <v>5</v>
      </c>
    </row>
    <row r="663" customFormat="false" ht="12.75" hidden="false" customHeight="false" outlineLevel="0" collapsed="false">
      <c r="A663" s="0" t="s">
        <v>1331</v>
      </c>
      <c r="B663" s="0" t="s">
        <v>1332</v>
      </c>
      <c r="C663" s="0" t="s">
        <v>5</v>
      </c>
    </row>
    <row r="664" customFormat="false" ht="12.75" hidden="false" customHeight="false" outlineLevel="0" collapsed="false">
      <c r="A664" s="0" t="s">
        <v>1333</v>
      </c>
      <c r="B664" s="0" t="s">
        <v>1334</v>
      </c>
      <c r="C664" s="0" t="s">
        <v>5</v>
      </c>
    </row>
    <row r="665" customFormat="false" ht="12.75" hidden="false" customHeight="false" outlineLevel="0" collapsed="false">
      <c r="A665" s="0" t="s">
        <v>1335</v>
      </c>
      <c r="B665" s="0" t="s">
        <v>1336</v>
      </c>
      <c r="C665" s="0" t="s">
        <v>5</v>
      </c>
    </row>
    <row r="666" customFormat="false" ht="12.75" hidden="false" customHeight="false" outlineLevel="0" collapsed="false">
      <c r="A666" s="0" t="s">
        <v>1337</v>
      </c>
      <c r="B666" s="0" t="s">
        <v>1338</v>
      </c>
      <c r="C666" s="0" t="s">
        <v>5</v>
      </c>
    </row>
    <row r="667" customFormat="false" ht="12.75" hidden="false" customHeight="false" outlineLevel="0" collapsed="false">
      <c r="A667" s="0" t="s">
        <v>1339</v>
      </c>
      <c r="B667" s="0" t="s">
        <v>1340</v>
      </c>
      <c r="C667" s="0" t="s">
        <v>5</v>
      </c>
    </row>
    <row r="668" customFormat="false" ht="12.75" hidden="false" customHeight="false" outlineLevel="0" collapsed="false">
      <c r="A668" s="0" t="s">
        <v>1341</v>
      </c>
      <c r="B668" s="0" t="s">
        <v>1342</v>
      </c>
      <c r="C668" s="0" t="s">
        <v>5</v>
      </c>
    </row>
    <row r="669" customFormat="false" ht="12.75" hidden="false" customHeight="false" outlineLevel="0" collapsed="false">
      <c r="A669" s="0" t="s">
        <v>1343</v>
      </c>
      <c r="B669" s="0" t="s">
        <v>1344</v>
      </c>
      <c r="C669" s="0" t="s">
        <v>5</v>
      </c>
    </row>
    <row r="670" customFormat="false" ht="12.75" hidden="false" customHeight="false" outlineLevel="0" collapsed="false">
      <c r="A670" s="0" t="s">
        <v>1345</v>
      </c>
      <c r="B670" s="0" t="s">
        <v>1346</v>
      </c>
      <c r="C670" s="0" t="s">
        <v>5</v>
      </c>
    </row>
    <row r="671" customFormat="false" ht="12.75" hidden="false" customHeight="false" outlineLevel="0" collapsed="false">
      <c r="A671" s="0" t="s">
        <v>1347</v>
      </c>
      <c r="B671" s="0" t="s">
        <v>1348</v>
      </c>
      <c r="C671" s="0" t="s">
        <v>5</v>
      </c>
    </row>
    <row r="672" customFormat="false" ht="12.75" hidden="false" customHeight="false" outlineLevel="0" collapsed="false">
      <c r="A672" s="0" t="s">
        <v>1349</v>
      </c>
      <c r="B672" s="0" t="s">
        <v>1350</v>
      </c>
      <c r="C672" s="0" t="s">
        <v>5</v>
      </c>
    </row>
    <row r="673" customFormat="false" ht="12.75" hidden="false" customHeight="false" outlineLevel="0" collapsed="false">
      <c r="A673" s="0" t="s">
        <v>1351</v>
      </c>
      <c r="B673" s="0" t="s">
        <v>1352</v>
      </c>
      <c r="C673" s="0" t="s">
        <v>5</v>
      </c>
    </row>
    <row r="674" customFormat="false" ht="12.75" hidden="false" customHeight="false" outlineLevel="0" collapsed="false">
      <c r="A674" s="0" t="s">
        <v>1353</v>
      </c>
      <c r="B674" s="0" t="s">
        <v>1354</v>
      </c>
      <c r="C674" s="0" t="s">
        <v>5</v>
      </c>
    </row>
    <row r="675" customFormat="false" ht="12.75" hidden="false" customHeight="false" outlineLevel="0" collapsed="false">
      <c r="A675" s="0" t="s">
        <v>1355</v>
      </c>
      <c r="B675" s="0" t="s">
        <v>1356</v>
      </c>
      <c r="C675" s="0" t="s">
        <v>5</v>
      </c>
    </row>
    <row r="676" customFormat="false" ht="12.75" hidden="false" customHeight="false" outlineLevel="0" collapsed="false">
      <c r="A676" s="0" t="s">
        <v>1357</v>
      </c>
      <c r="B676" s="0" t="s">
        <v>1358</v>
      </c>
      <c r="C676" s="0" t="s">
        <v>5</v>
      </c>
    </row>
    <row r="677" customFormat="false" ht="12.75" hidden="false" customHeight="false" outlineLevel="0" collapsed="false">
      <c r="A677" s="0" t="s">
        <v>1359</v>
      </c>
      <c r="B677" s="0" t="s">
        <v>1360</v>
      </c>
      <c r="C677" s="0" t="s">
        <v>5</v>
      </c>
    </row>
    <row r="678" customFormat="false" ht="12.75" hidden="false" customHeight="false" outlineLevel="0" collapsed="false">
      <c r="A678" s="0" t="s">
        <v>1361</v>
      </c>
      <c r="B678" s="0" t="s">
        <v>1362</v>
      </c>
      <c r="C678" s="0" t="s">
        <v>5</v>
      </c>
    </row>
    <row r="679" customFormat="false" ht="12.75" hidden="false" customHeight="false" outlineLevel="0" collapsed="false">
      <c r="A679" s="1" t="s">
        <v>1363</v>
      </c>
      <c r="B679" s="0" t="s">
        <v>1364</v>
      </c>
      <c r="C679" s="0" t="s">
        <v>5</v>
      </c>
    </row>
    <row r="680" customFormat="false" ht="12.75" hidden="false" customHeight="false" outlineLevel="0" collapsed="false">
      <c r="A680" s="1" t="s">
        <v>1365</v>
      </c>
      <c r="B680" s="0" t="s">
        <v>1366</v>
      </c>
      <c r="C680" s="0" t="s">
        <v>5</v>
      </c>
    </row>
    <row r="681" customFormat="false" ht="12.75" hidden="false" customHeight="false" outlineLevel="0" collapsed="false">
      <c r="A681" s="0" t="s">
        <v>1367</v>
      </c>
      <c r="B681" s="0" t="s">
        <v>1368</v>
      </c>
      <c r="C681" s="0" t="s">
        <v>576</v>
      </c>
    </row>
    <row r="682" customFormat="false" ht="12.75" hidden="false" customHeight="false" outlineLevel="0" collapsed="false">
      <c r="A682" s="0" t="s">
        <v>1369</v>
      </c>
      <c r="B682" s="0" t="s">
        <v>1370</v>
      </c>
      <c r="C682" s="0" t="s">
        <v>5</v>
      </c>
    </row>
    <row r="683" customFormat="false" ht="12.75" hidden="false" customHeight="false" outlineLevel="0" collapsed="false">
      <c r="A683" s="0" t="s">
        <v>1371</v>
      </c>
      <c r="B683" s="0" t="s">
        <v>1372</v>
      </c>
      <c r="C683" s="0" t="s">
        <v>5</v>
      </c>
    </row>
    <row r="684" customFormat="false" ht="12.75" hidden="false" customHeight="false" outlineLevel="0" collapsed="false">
      <c r="A684" s="0" t="s">
        <v>1373</v>
      </c>
      <c r="B684" s="0" t="s">
        <v>1374</v>
      </c>
      <c r="C684" s="0" t="s">
        <v>5</v>
      </c>
    </row>
    <row r="685" customFormat="false" ht="12.75" hidden="false" customHeight="false" outlineLevel="0" collapsed="false">
      <c r="A685" s="0" t="s">
        <v>1375</v>
      </c>
      <c r="B685" s="0" t="s">
        <v>1376</v>
      </c>
      <c r="C685" s="0" t="s">
        <v>5</v>
      </c>
    </row>
    <row r="686" customFormat="false" ht="12.75" hidden="false" customHeight="false" outlineLevel="0" collapsed="false">
      <c r="A686" s="0" t="s">
        <v>1377</v>
      </c>
      <c r="B686" s="0" t="s">
        <v>1378</v>
      </c>
      <c r="C686" s="0" t="s">
        <v>5</v>
      </c>
    </row>
    <row r="687" customFormat="false" ht="12.75" hidden="false" customHeight="false" outlineLevel="0" collapsed="false">
      <c r="A687" s="0" t="s">
        <v>1379</v>
      </c>
      <c r="B687" s="0" t="s">
        <v>1380</v>
      </c>
      <c r="C687" s="0" t="s">
        <v>5</v>
      </c>
    </row>
    <row r="688" customFormat="false" ht="12.75" hidden="false" customHeight="false" outlineLevel="0" collapsed="false">
      <c r="A688" s="0" t="s">
        <v>1381</v>
      </c>
      <c r="B688" s="0" t="s">
        <v>1382</v>
      </c>
      <c r="C688" s="0" t="s">
        <v>5</v>
      </c>
    </row>
    <row r="689" customFormat="false" ht="12.75" hidden="false" customHeight="false" outlineLevel="0" collapsed="false">
      <c r="A689" s="0" t="s">
        <v>1383</v>
      </c>
      <c r="B689" s="0" t="s">
        <v>1384</v>
      </c>
      <c r="C689" s="0" t="s">
        <v>5</v>
      </c>
    </row>
    <row r="690" customFormat="false" ht="12.75" hidden="false" customHeight="false" outlineLevel="0" collapsed="false">
      <c r="A690" s="0" t="s">
        <v>1385</v>
      </c>
      <c r="B690" s="0" t="s">
        <v>1386</v>
      </c>
      <c r="C690" s="0" t="s">
        <v>609</v>
      </c>
    </row>
    <row r="691" customFormat="false" ht="12.75" hidden="false" customHeight="false" outlineLevel="0" collapsed="false">
      <c r="A691" s="0" t="s">
        <v>1387</v>
      </c>
      <c r="B691" s="0" t="s">
        <v>1388</v>
      </c>
      <c r="C691" s="0" t="s">
        <v>609</v>
      </c>
    </row>
    <row r="692" customFormat="false" ht="12.75" hidden="false" customHeight="false" outlineLevel="0" collapsed="false">
      <c r="A692" s="0" t="s">
        <v>1389</v>
      </c>
      <c r="B692" s="0" t="s">
        <v>1390</v>
      </c>
      <c r="C692" s="0" t="s">
        <v>609</v>
      </c>
    </row>
    <row r="693" customFormat="false" ht="12.75" hidden="false" customHeight="false" outlineLevel="0" collapsed="false">
      <c r="A693" s="0" t="s">
        <v>1391</v>
      </c>
      <c r="B693" s="0" t="s">
        <v>1392</v>
      </c>
      <c r="C693" s="0" t="s">
        <v>609</v>
      </c>
    </row>
    <row r="694" customFormat="false" ht="12.75" hidden="false" customHeight="false" outlineLevel="0" collapsed="false">
      <c r="A694" s="0" t="s">
        <v>1393</v>
      </c>
      <c r="B694" s="0" t="s">
        <v>1394</v>
      </c>
      <c r="C694" s="0" t="s">
        <v>609</v>
      </c>
    </row>
    <row r="695" customFormat="false" ht="12.75" hidden="false" customHeight="false" outlineLevel="0" collapsed="false">
      <c r="A695" s="0" t="s">
        <v>1395</v>
      </c>
      <c r="B695" s="0" t="s">
        <v>1396</v>
      </c>
      <c r="C695" s="0" t="s">
        <v>609</v>
      </c>
    </row>
    <row r="696" customFormat="false" ht="12.75" hidden="false" customHeight="false" outlineLevel="0" collapsed="false">
      <c r="A696" s="0" t="s">
        <v>1397</v>
      </c>
      <c r="B696" s="0" t="s">
        <v>1398</v>
      </c>
      <c r="C696" s="0" t="s">
        <v>609</v>
      </c>
    </row>
    <row r="697" customFormat="false" ht="12.75" hidden="false" customHeight="false" outlineLevel="0" collapsed="false">
      <c r="A697" s="0" t="s">
        <v>1399</v>
      </c>
      <c r="B697" s="0" t="s">
        <v>1400</v>
      </c>
      <c r="C697" s="0" t="s">
        <v>609</v>
      </c>
    </row>
    <row r="698" customFormat="false" ht="12.75" hidden="false" customHeight="false" outlineLevel="0" collapsed="false">
      <c r="A698" s="0" t="s">
        <v>1401</v>
      </c>
      <c r="B698" s="0" t="s">
        <v>1402</v>
      </c>
      <c r="C698" s="0" t="s">
        <v>609</v>
      </c>
    </row>
    <row r="699" customFormat="false" ht="12.75" hidden="false" customHeight="false" outlineLevel="0" collapsed="false">
      <c r="A699" s="0" t="s">
        <v>1403</v>
      </c>
      <c r="B699" s="0" t="s">
        <v>1404</v>
      </c>
      <c r="C699" s="0" t="s">
        <v>609</v>
      </c>
    </row>
    <row r="700" customFormat="false" ht="12.75" hidden="false" customHeight="false" outlineLevel="0" collapsed="false">
      <c r="A700" s="0" t="s">
        <v>1405</v>
      </c>
      <c r="B700" s="0" t="s">
        <v>1406</v>
      </c>
      <c r="C700" s="0" t="s">
        <v>609</v>
      </c>
    </row>
    <row r="701" customFormat="false" ht="12.75" hidden="false" customHeight="false" outlineLevel="0" collapsed="false">
      <c r="A701" s="0" t="s">
        <v>1407</v>
      </c>
      <c r="B701" s="0" t="s">
        <v>1408</v>
      </c>
      <c r="C701" s="0" t="s">
        <v>609</v>
      </c>
    </row>
    <row r="702" customFormat="false" ht="12.75" hidden="false" customHeight="false" outlineLevel="0" collapsed="false">
      <c r="A702" s="0" t="s">
        <v>1409</v>
      </c>
      <c r="B702" s="0" t="s">
        <v>1410</v>
      </c>
      <c r="C702" s="0" t="s">
        <v>609</v>
      </c>
    </row>
    <row r="703" customFormat="false" ht="12.75" hidden="false" customHeight="false" outlineLevel="0" collapsed="false">
      <c r="A703" s="0" t="s">
        <v>1411</v>
      </c>
      <c r="B703" s="0" t="s">
        <v>1412</v>
      </c>
      <c r="C703" s="0" t="s">
        <v>1413</v>
      </c>
    </row>
    <row r="704" customFormat="false" ht="12.75" hidden="false" customHeight="false" outlineLevel="0" collapsed="false">
      <c r="A704" s="0" t="s">
        <v>1414</v>
      </c>
      <c r="B704" s="0" t="s">
        <v>1415</v>
      </c>
      <c r="C704" s="0" t="s">
        <v>609</v>
      </c>
    </row>
    <row r="705" customFormat="false" ht="12.75" hidden="false" customHeight="false" outlineLevel="0" collapsed="false">
      <c r="A705" s="0" t="s">
        <v>1416</v>
      </c>
      <c r="B705" s="0" t="s">
        <v>1417</v>
      </c>
      <c r="C705" s="0" t="s">
        <v>609</v>
      </c>
    </row>
    <row r="706" customFormat="false" ht="12.75" hidden="false" customHeight="false" outlineLevel="0" collapsed="false">
      <c r="A706" s="0" t="s">
        <v>1418</v>
      </c>
      <c r="B706" s="0" t="s">
        <v>1419</v>
      </c>
      <c r="C706" s="0" t="s">
        <v>609</v>
      </c>
    </row>
    <row r="707" customFormat="false" ht="12.75" hidden="false" customHeight="false" outlineLevel="0" collapsed="false">
      <c r="A707" s="0" t="s">
        <v>1420</v>
      </c>
      <c r="B707" s="0" t="s">
        <v>1421</v>
      </c>
      <c r="C707" s="0" t="s">
        <v>609</v>
      </c>
    </row>
    <row r="708" customFormat="false" ht="12.75" hidden="false" customHeight="false" outlineLevel="0" collapsed="false">
      <c r="A708" s="0" t="s">
        <v>1422</v>
      </c>
      <c r="B708" s="0" t="s">
        <v>1423</v>
      </c>
      <c r="C708" s="0" t="s">
        <v>609</v>
      </c>
    </row>
    <row r="709" customFormat="false" ht="12.75" hidden="false" customHeight="false" outlineLevel="0" collapsed="false">
      <c r="A709" s="0" t="s">
        <v>1424</v>
      </c>
      <c r="B709" s="0" t="s">
        <v>1425</v>
      </c>
      <c r="C709" s="0" t="s">
        <v>609</v>
      </c>
    </row>
    <row r="710" customFormat="false" ht="12.75" hidden="false" customHeight="false" outlineLevel="0" collapsed="false">
      <c r="A710" s="0" t="s">
        <v>1426</v>
      </c>
      <c r="B710" s="0" t="s">
        <v>1427</v>
      </c>
      <c r="C710" s="0" t="s">
        <v>5</v>
      </c>
    </row>
    <row r="711" customFormat="false" ht="12.75" hidden="false" customHeight="false" outlineLevel="0" collapsed="false">
      <c r="A711" s="0" t="s">
        <v>1428</v>
      </c>
      <c r="B711" s="0" t="s">
        <v>1429</v>
      </c>
      <c r="C711" s="0" t="s">
        <v>5</v>
      </c>
    </row>
    <row r="712" customFormat="false" ht="12.75" hidden="false" customHeight="false" outlineLevel="0" collapsed="false">
      <c r="A712" s="0" t="s">
        <v>1430</v>
      </c>
      <c r="B712" s="0" t="s">
        <v>1431</v>
      </c>
      <c r="C712" s="0" t="s">
        <v>5</v>
      </c>
    </row>
    <row r="713" customFormat="false" ht="12.75" hidden="false" customHeight="false" outlineLevel="0" collapsed="false">
      <c r="A713" s="0" t="s">
        <v>1432</v>
      </c>
      <c r="B713" s="0" t="s">
        <v>1433</v>
      </c>
      <c r="C713" s="0" t="s">
        <v>5</v>
      </c>
    </row>
    <row r="714" customFormat="false" ht="12.75" hidden="false" customHeight="false" outlineLevel="0" collapsed="false">
      <c r="A714" s="0" t="s">
        <v>1434</v>
      </c>
      <c r="B714" s="0" t="s">
        <v>1435</v>
      </c>
      <c r="C714" s="0" t="s">
        <v>5</v>
      </c>
    </row>
    <row r="715" customFormat="false" ht="12.75" hidden="false" customHeight="false" outlineLevel="0" collapsed="false">
      <c r="A715" s="0" t="s">
        <v>1436</v>
      </c>
      <c r="B715" s="0" t="s">
        <v>1437</v>
      </c>
      <c r="C715" s="0" t="s">
        <v>5</v>
      </c>
    </row>
    <row r="716" customFormat="false" ht="12.75" hidden="false" customHeight="false" outlineLevel="0" collapsed="false">
      <c r="A716" s="0" t="s">
        <v>1438</v>
      </c>
      <c r="B716" s="0" t="s">
        <v>1439</v>
      </c>
      <c r="C716" s="0" t="s">
        <v>5</v>
      </c>
    </row>
    <row r="717" customFormat="false" ht="12.75" hidden="false" customHeight="false" outlineLevel="0" collapsed="false">
      <c r="A717" s="0" t="s">
        <v>1440</v>
      </c>
      <c r="B717" s="0" t="s">
        <v>1441</v>
      </c>
      <c r="C717" s="0" t="s">
        <v>5</v>
      </c>
    </row>
    <row r="718" customFormat="false" ht="12.75" hidden="false" customHeight="false" outlineLevel="0" collapsed="false">
      <c r="A718" s="0" t="s">
        <v>1442</v>
      </c>
      <c r="B718" s="0" t="s">
        <v>1443</v>
      </c>
      <c r="C718" s="0" t="s">
        <v>5</v>
      </c>
    </row>
    <row r="719" customFormat="false" ht="12.75" hidden="false" customHeight="false" outlineLevel="0" collapsed="false">
      <c r="A719" s="0" t="s">
        <v>1444</v>
      </c>
      <c r="B719" s="0" t="s">
        <v>1445</v>
      </c>
      <c r="C719" s="0" t="s">
        <v>5</v>
      </c>
    </row>
    <row r="720" customFormat="false" ht="12.75" hidden="false" customHeight="false" outlineLevel="0" collapsed="false">
      <c r="A720" s="0" t="s">
        <v>1446</v>
      </c>
      <c r="B720" s="0" t="s">
        <v>1447</v>
      </c>
      <c r="C720" s="0" t="s">
        <v>5</v>
      </c>
    </row>
    <row r="721" customFormat="false" ht="12.75" hidden="false" customHeight="false" outlineLevel="0" collapsed="false">
      <c r="A721" s="0" t="s">
        <v>1448</v>
      </c>
      <c r="B721" s="0" t="s">
        <v>1449</v>
      </c>
      <c r="C721" s="0" t="s">
        <v>5</v>
      </c>
    </row>
    <row r="722" customFormat="false" ht="12.75" hidden="false" customHeight="false" outlineLevel="0" collapsed="false">
      <c r="A722" s="0" t="s">
        <v>1450</v>
      </c>
      <c r="B722" s="0" t="s">
        <v>1451</v>
      </c>
      <c r="C722" s="0" t="s">
        <v>5</v>
      </c>
    </row>
    <row r="723" customFormat="false" ht="12.75" hidden="false" customHeight="false" outlineLevel="0" collapsed="false">
      <c r="A723" s="0" t="s">
        <v>1452</v>
      </c>
      <c r="B723" s="0" t="s">
        <v>1453</v>
      </c>
      <c r="C723" s="0" t="s">
        <v>5</v>
      </c>
    </row>
    <row r="724" customFormat="false" ht="12.75" hidden="false" customHeight="false" outlineLevel="0" collapsed="false">
      <c r="A724" s="0" t="s">
        <v>1454</v>
      </c>
      <c r="B724" s="0" t="s">
        <v>1455</v>
      </c>
      <c r="C724" s="0" t="s">
        <v>5</v>
      </c>
    </row>
    <row r="725" customFormat="false" ht="12.75" hidden="false" customHeight="false" outlineLevel="0" collapsed="false">
      <c r="A725" s="0" t="s">
        <v>1456</v>
      </c>
      <c r="B725" s="0" t="s">
        <v>1457</v>
      </c>
      <c r="C725" s="0" t="s">
        <v>5</v>
      </c>
    </row>
    <row r="726" customFormat="false" ht="12.75" hidden="false" customHeight="false" outlineLevel="0" collapsed="false">
      <c r="A726" s="0" t="s">
        <v>1458</v>
      </c>
      <c r="B726" s="0" t="s">
        <v>1459</v>
      </c>
      <c r="C726" s="0" t="s">
        <v>5</v>
      </c>
    </row>
    <row r="727" customFormat="false" ht="12.75" hidden="false" customHeight="false" outlineLevel="0" collapsed="false">
      <c r="A727" s="0" t="s">
        <v>1460</v>
      </c>
      <c r="B727" s="0" t="s">
        <v>1461</v>
      </c>
      <c r="C727" s="0" t="s">
        <v>5</v>
      </c>
    </row>
    <row r="728" customFormat="false" ht="12.75" hidden="false" customHeight="false" outlineLevel="0" collapsed="false">
      <c r="A728" s="0" t="s">
        <v>1462</v>
      </c>
      <c r="B728" s="0" t="s">
        <v>1463</v>
      </c>
      <c r="C728" s="0" t="s">
        <v>5</v>
      </c>
    </row>
    <row r="729" customFormat="false" ht="12.75" hidden="false" customHeight="false" outlineLevel="0" collapsed="false">
      <c r="A729" s="0" t="s">
        <v>1464</v>
      </c>
      <c r="B729" s="0" t="s">
        <v>1465</v>
      </c>
      <c r="C729" s="0" t="s">
        <v>5</v>
      </c>
    </row>
    <row r="730" customFormat="false" ht="12.75" hidden="false" customHeight="false" outlineLevel="0" collapsed="false">
      <c r="A730" s="0" t="s">
        <v>1466</v>
      </c>
      <c r="B730" s="0" t="s">
        <v>1467</v>
      </c>
      <c r="C730" s="0" t="s">
        <v>5</v>
      </c>
    </row>
    <row r="731" customFormat="false" ht="12.75" hidden="false" customHeight="false" outlineLevel="0" collapsed="false">
      <c r="A731" s="0" t="s">
        <v>1468</v>
      </c>
      <c r="B731" s="0" t="s">
        <v>1469</v>
      </c>
      <c r="C731" s="0" t="s">
        <v>5</v>
      </c>
    </row>
    <row r="732" customFormat="false" ht="12.75" hidden="false" customHeight="false" outlineLevel="0" collapsed="false">
      <c r="A732" s="0" t="s">
        <v>1470</v>
      </c>
      <c r="B732" s="0" t="s">
        <v>1471</v>
      </c>
      <c r="C732" s="0" t="s">
        <v>5</v>
      </c>
    </row>
    <row r="733" customFormat="false" ht="12.75" hidden="false" customHeight="false" outlineLevel="0" collapsed="false">
      <c r="A733" s="0" t="s">
        <v>1472</v>
      </c>
      <c r="B733" s="0" t="s">
        <v>1473</v>
      </c>
      <c r="C733" s="0" t="s">
        <v>5</v>
      </c>
    </row>
    <row r="734" customFormat="false" ht="12.75" hidden="false" customHeight="false" outlineLevel="0" collapsed="false">
      <c r="A734" s="0" t="s">
        <v>1474</v>
      </c>
      <c r="B734" s="0" t="s">
        <v>1475</v>
      </c>
      <c r="C734" s="0" t="s">
        <v>5</v>
      </c>
    </row>
    <row r="735" customFormat="false" ht="12.75" hidden="false" customHeight="false" outlineLevel="0" collapsed="false">
      <c r="A735" s="0" t="s">
        <v>1476</v>
      </c>
      <c r="B735" s="0" t="s">
        <v>1477</v>
      </c>
      <c r="C735" s="0" t="s">
        <v>5</v>
      </c>
    </row>
    <row r="736" customFormat="false" ht="12.75" hidden="false" customHeight="false" outlineLevel="0" collapsed="false">
      <c r="A736" s="0" t="s">
        <v>1478</v>
      </c>
      <c r="B736" s="0" t="s">
        <v>1479</v>
      </c>
      <c r="C736" s="0" t="s">
        <v>5</v>
      </c>
    </row>
    <row r="737" customFormat="false" ht="12.75" hidden="false" customHeight="false" outlineLevel="0" collapsed="false">
      <c r="A737" s="0" t="s">
        <v>1480</v>
      </c>
      <c r="B737" s="0" t="s">
        <v>1481</v>
      </c>
      <c r="C737" s="0" t="s">
        <v>5</v>
      </c>
    </row>
    <row r="738" customFormat="false" ht="12.75" hidden="false" customHeight="false" outlineLevel="0" collapsed="false">
      <c r="A738" s="0" t="s">
        <v>1482</v>
      </c>
      <c r="B738" s="0" t="s">
        <v>1483</v>
      </c>
      <c r="C738" s="0" t="s">
        <v>5</v>
      </c>
    </row>
    <row r="739" customFormat="false" ht="12.75" hidden="false" customHeight="false" outlineLevel="0" collapsed="false">
      <c r="A739" s="0" t="s">
        <v>1484</v>
      </c>
      <c r="B739" s="0" t="s">
        <v>1485</v>
      </c>
      <c r="C739" s="0" t="s">
        <v>5</v>
      </c>
    </row>
    <row r="740" customFormat="false" ht="12.75" hidden="false" customHeight="false" outlineLevel="0" collapsed="false">
      <c r="A740" s="0" t="s">
        <v>1486</v>
      </c>
      <c r="B740" s="0" t="s">
        <v>1487</v>
      </c>
      <c r="C740" s="0" t="s">
        <v>5</v>
      </c>
    </row>
    <row r="741" customFormat="false" ht="12.75" hidden="false" customHeight="false" outlineLevel="0" collapsed="false">
      <c r="A741" s="0" t="s">
        <v>1488</v>
      </c>
      <c r="B741" s="0" t="s">
        <v>1489</v>
      </c>
      <c r="C741" s="0" t="s">
        <v>5</v>
      </c>
    </row>
    <row r="742" customFormat="false" ht="12.75" hidden="false" customHeight="false" outlineLevel="0" collapsed="false">
      <c r="A742" s="0" t="s">
        <v>1490</v>
      </c>
      <c r="B742" s="0" t="s">
        <v>1491</v>
      </c>
      <c r="C742" s="0" t="s">
        <v>5</v>
      </c>
    </row>
    <row r="743" customFormat="false" ht="12.75" hidden="false" customHeight="false" outlineLevel="0" collapsed="false">
      <c r="A743" s="0" t="s">
        <v>1492</v>
      </c>
      <c r="B743" s="0" t="s">
        <v>1493</v>
      </c>
      <c r="C743" s="0" t="s">
        <v>5</v>
      </c>
    </row>
    <row r="744" customFormat="false" ht="12.75" hidden="false" customHeight="false" outlineLevel="0" collapsed="false">
      <c r="A744" s="0" t="s">
        <v>1494</v>
      </c>
      <c r="B744" s="0" t="s">
        <v>1495</v>
      </c>
      <c r="C744" s="0" t="s">
        <v>5</v>
      </c>
    </row>
    <row r="745" customFormat="false" ht="12.75" hidden="false" customHeight="false" outlineLevel="0" collapsed="false">
      <c r="A745" s="0" t="s">
        <v>1496</v>
      </c>
      <c r="B745" s="0" t="s">
        <v>1497</v>
      </c>
      <c r="C745" s="0" t="s">
        <v>5</v>
      </c>
    </row>
    <row r="746" customFormat="false" ht="12.75" hidden="false" customHeight="false" outlineLevel="0" collapsed="false">
      <c r="A746" s="0" t="s">
        <v>1498</v>
      </c>
      <c r="B746" s="0" t="s">
        <v>1499</v>
      </c>
      <c r="C746" s="0" t="s">
        <v>5</v>
      </c>
    </row>
    <row r="747" customFormat="false" ht="12.75" hidden="false" customHeight="false" outlineLevel="0" collapsed="false">
      <c r="A747" s="0" t="s">
        <v>1500</v>
      </c>
      <c r="B747" s="0" t="s">
        <v>1501</v>
      </c>
      <c r="C747" s="0" t="s">
        <v>5</v>
      </c>
    </row>
    <row r="748" customFormat="false" ht="12.75" hidden="false" customHeight="false" outlineLevel="0" collapsed="false">
      <c r="A748" s="0" t="s">
        <v>1502</v>
      </c>
      <c r="B748" s="0" t="s">
        <v>1503</v>
      </c>
      <c r="C748" s="0" t="s">
        <v>5</v>
      </c>
    </row>
    <row r="749" customFormat="false" ht="12.75" hidden="false" customHeight="false" outlineLevel="0" collapsed="false">
      <c r="A749" s="0" t="s">
        <v>1504</v>
      </c>
      <c r="B749" s="0" t="s">
        <v>1505</v>
      </c>
      <c r="C749" s="0" t="s">
        <v>5</v>
      </c>
    </row>
    <row r="750" customFormat="false" ht="12.75" hidden="false" customHeight="false" outlineLevel="0" collapsed="false">
      <c r="A750" s="0" t="s">
        <v>1506</v>
      </c>
      <c r="B750" s="0" t="s">
        <v>1507</v>
      </c>
      <c r="C750" s="0" t="s">
        <v>5</v>
      </c>
    </row>
    <row r="751" customFormat="false" ht="12.75" hidden="false" customHeight="false" outlineLevel="0" collapsed="false">
      <c r="A751" s="0" t="s">
        <v>1508</v>
      </c>
      <c r="B751" s="0" t="s">
        <v>1509</v>
      </c>
      <c r="C751" s="0" t="s">
        <v>5</v>
      </c>
    </row>
    <row r="752" customFormat="false" ht="12.75" hidden="false" customHeight="false" outlineLevel="0" collapsed="false">
      <c r="A752" s="0" t="s">
        <v>1510</v>
      </c>
      <c r="B752" s="0" t="s">
        <v>1511</v>
      </c>
      <c r="C752" s="0" t="s">
        <v>5</v>
      </c>
    </row>
    <row r="753" customFormat="false" ht="12.75" hidden="false" customHeight="false" outlineLevel="0" collapsed="false">
      <c r="A753" s="0" t="s">
        <v>1512</v>
      </c>
      <c r="B753" s="0" t="s">
        <v>1513</v>
      </c>
      <c r="C753" s="0" t="s">
        <v>5</v>
      </c>
    </row>
    <row r="754" customFormat="false" ht="12.75" hidden="false" customHeight="false" outlineLevel="0" collapsed="false">
      <c r="A754" s="0" t="s">
        <v>1514</v>
      </c>
      <c r="B754" s="0" t="s">
        <v>1515</v>
      </c>
      <c r="C754" s="0" t="s">
        <v>5</v>
      </c>
    </row>
    <row r="755" customFormat="false" ht="12.75" hidden="false" customHeight="false" outlineLevel="0" collapsed="false">
      <c r="A755" s="0" t="s">
        <v>1516</v>
      </c>
      <c r="B755" s="0" t="s">
        <v>1517</v>
      </c>
      <c r="C755" s="0" t="s">
        <v>5</v>
      </c>
    </row>
    <row r="756" customFormat="false" ht="12.75" hidden="false" customHeight="false" outlineLevel="0" collapsed="false">
      <c r="A756" s="0" t="s">
        <v>1518</v>
      </c>
      <c r="B756" s="0" t="s">
        <v>1519</v>
      </c>
      <c r="C756" s="0" t="s">
        <v>5</v>
      </c>
    </row>
    <row r="757" customFormat="false" ht="12.75" hidden="false" customHeight="false" outlineLevel="0" collapsed="false">
      <c r="A757" s="0" t="s">
        <v>1520</v>
      </c>
      <c r="B757" s="0" t="s">
        <v>1521</v>
      </c>
      <c r="C757" s="0" t="s">
        <v>5</v>
      </c>
    </row>
    <row r="758" customFormat="false" ht="12.75" hidden="false" customHeight="false" outlineLevel="0" collapsed="false">
      <c r="A758" s="1" t="s">
        <v>1522</v>
      </c>
      <c r="B758" s="0" t="s">
        <v>1523</v>
      </c>
      <c r="C758" s="0" t="s">
        <v>5</v>
      </c>
    </row>
    <row r="759" customFormat="false" ht="12.75" hidden="false" customHeight="false" outlineLevel="0" collapsed="false">
      <c r="A759" s="1" t="s">
        <v>1524</v>
      </c>
      <c r="B759" s="0" t="s">
        <v>1525</v>
      </c>
      <c r="C759" s="0" t="s">
        <v>5</v>
      </c>
    </row>
    <row r="760" customFormat="false" ht="12.75" hidden="false" customHeight="false" outlineLevel="0" collapsed="false">
      <c r="A760" s="0" t="s">
        <v>1526</v>
      </c>
      <c r="B760" s="0" t="s">
        <v>1527</v>
      </c>
      <c r="C760" s="0" t="s">
        <v>5</v>
      </c>
    </row>
    <row r="761" customFormat="false" ht="12.75" hidden="false" customHeight="false" outlineLevel="0" collapsed="false">
      <c r="A761" s="0" t="s">
        <v>1528</v>
      </c>
      <c r="B761" s="0" t="s">
        <v>1529</v>
      </c>
      <c r="C761" s="0" t="s">
        <v>5</v>
      </c>
    </row>
    <row r="762" customFormat="false" ht="12.75" hidden="false" customHeight="false" outlineLevel="0" collapsed="false">
      <c r="A762" s="0" t="s">
        <v>1530</v>
      </c>
      <c r="B762" s="0" t="s">
        <v>1531</v>
      </c>
      <c r="C762" s="0" t="s">
        <v>5</v>
      </c>
    </row>
    <row r="763" customFormat="false" ht="12.75" hidden="false" customHeight="false" outlineLevel="0" collapsed="false">
      <c r="A763" s="0" t="s">
        <v>1532</v>
      </c>
      <c r="B763" s="0" t="s">
        <v>1533</v>
      </c>
      <c r="C763" s="0" t="s">
        <v>5</v>
      </c>
    </row>
    <row r="764" customFormat="false" ht="12.75" hidden="false" customHeight="false" outlineLevel="0" collapsed="false">
      <c r="A764" s="0" t="s">
        <v>1534</v>
      </c>
      <c r="B764" s="0" t="s">
        <v>1535</v>
      </c>
      <c r="C764" s="0" t="s">
        <v>609</v>
      </c>
    </row>
    <row r="765" customFormat="false" ht="12.75" hidden="false" customHeight="false" outlineLevel="0" collapsed="false">
      <c r="A765" s="0" t="s">
        <v>1536</v>
      </c>
      <c r="B765" s="0" t="s">
        <v>1537</v>
      </c>
      <c r="C765" s="0" t="s">
        <v>609</v>
      </c>
    </row>
    <row r="766" customFormat="false" ht="12.75" hidden="false" customHeight="false" outlineLevel="0" collapsed="false">
      <c r="A766" s="0" t="s">
        <v>1538</v>
      </c>
      <c r="B766" s="0" t="s">
        <v>1539</v>
      </c>
      <c r="C766" s="0" t="s">
        <v>609</v>
      </c>
    </row>
    <row r="767" customFormat="false" ht="12.75" hidden="false" customHeight="false" outlineLevel="0" collapsed="false">
      <c r="A767" s="0" t="s">
        <v>1540</v>
      </c>
      <c r="B767" s="0" t="s">
        <v>1541</v>
      </c>
      <c r="C767" s="0" t="s">
        <v>609</v>
      </c>
    </row>
    <row r="768" customFormat="false" ht="12.75" hidden="false" customHeight="false" outlineLevel="0" collapsed="false">
      <c r="A768" s="0" t="s">
        <v>1542</v>
      </c>
      <c r="B768" s="0" t="s">
        <v>1543</v>
      </c>
      <c r="C768" s="0" t="s">
        <v>609</v>
      </c>
    </row>
    <row r="769" customFormat="false" ht="12.75" hidden="false" customHeight="false" outlineLevel="0" collapsed="false">
      <c r="A769" s="3" t="s">
        <v>1544</v>
      </c>
      <c r="B769" s="4" t="s">
        <v>1545</v>
      </c>
      <c r="C769" s="0" t="s">
        <v>5</v>
      </c>
    </row>
    <row r="770" customFormat="false" ht="12.75" hidden="false" customHeight="false" outlineLevel="0" collapsed="false">
      <c r="A770" s="1" t="s">
        <v>1546</v>
      </c>
      <c r="B770" s="4" t="s">
        <v>1547</v>
      </c>
      <c r="C770" s="0" t="s">
        <v>609</v>
      </c>
    </row>
    <row r="771" customFormat="false" ht="12.75" hidden="false" customHeight="false" outlineLevel="0" collapsed="false">
      <c r="A771" s="0" t="s">
        <v>1548</v>
      </c>
      <c r="B771" s="0" t="s">
        <v>1384</v>
      </c>
      <c r="C771" s="0" t="s">
        <v>5</v>
      </c>
    </row>
    <row r="772" customFormat="false" ht="12.75" hidden="false" customHeight="false" outlineLevel="0" collapsed="false">
      <c r="A772" s="0" t="s">
        <v>1549</v>
      </c>
      <c r="B772" s="0" t="s">
        <v>1550</v>
      </c>
      <c r="C772" s="0" t="s">
        <v>5</v>
      </c>
    </row>
    <row r="773" customFormat="false" ht="12.75" hidden="false" customHeight="false" outlineLevel="0" collapsed="false">
      <c r="A773" s="0" t="s">
        <v>1551</v>
      </c>
      <c r="B773" s="0" t="s">
        <v>1552</v>
      </c>
      <c r="C773" s="0" t="s">
        <v>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1"/>
  <sheetViews>
    <sheetView windowProtection="false" showFormulas="false" showGridLines="true" showRowColHeaders="true" showZeros="true" rightToLeft="false" tabSelected="false" showOutlineSymbols="true" defaultGridColor="true" view="normal" topLeftCell="E13" colorId="64" zoomScale="75" zoomScaleNormal="75" zoomScalePageLayoutView="100" workbookViewId="0">
      <selection pane="topLeft" activeCell="D64" activeCellId="0" sqref="D64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38.7040816326531"/>
    <col collapsed="false" hidden="false" max="4" min="4" style="0" width="55.8571428571429"/>
    <col collapsed="false" hidden="false" max="5" min="5" style="5" width="15.7142857142857"/>
    <col collapsed="false" hidden="false" max="6" min="6" style="5" width="8.29081632653061"/>
    <col collapsed="false" hidden="false" max="7" min="7" style="5" width="13.8571428571429"/>
    <col collapsed="false" hidden="false" max="8" min="8" style="5" width="14.1479591836735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100.714285714286"/>
    <col collapsed="false" hidden="false" max="16" min="16" style="0" width="147.709183673469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150" t="s">
        <v>1750</v>
      </c>
      <c r="H2" s="150" t="s">
        <v>1751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1752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14</v>
      </c>
      <c r="G3" s="17"/>
      <c r="H3" s="17" t="n">
        <v>914</v>
      </c>
      <c r="J3" s="16"/>
      <c r="K3" s="16"/>
      <c r="L3" s="17" t="s">
        <v>1572</v>
      </c>
      <c r="M3" s="17" t="s">
        <v>1572</v>
      </c>
      <c r="N3" s="19" t="s">
        <v>1753</v>
      </c>
      <c r="O3" s="20" t="s">
        <v>1754</v>
      </c>
      <c r="P3" s="21" t="str">
        <f aca="false">"(" &amp; IF(G3&lt;&gt;"","("&amp;F3&amp;"+line.W/2)&gt;"&amp;G3,"") &amp; IF(AND(G3&lt;&gt;"",H3&lt;&gt;"")," and ","") &amp; IF(H3&lt;&gt;"","("&amp;F3&amp;"+line.W/2)&lt;="&amp;H3,"") &amp; ") and (line.mat_inside_skin_choices.code=="&amp;L3&amp;") and (line.mat_outside_skin_choices.code=="&amp;M3&amp;") and ("&amp;O3&amp;") or 0.0"</f>
        <v>((14+line.W/2)&lt;=914) and (line.mat_inside_skin_choices.code=='OW') and (line.mat_outside_skin_choices.code=='OW') and (914*line.L/1000000*3.75*4) or 0.0</v>
      </c>
      <c r="Q3" s="17" t="str">
        <f aca="false">VLOOKUP(D3,Parts!$A$2:$C$1001,3,0)</f>
        <v>kg</v>
      </c>
    </row>
    <row r="4" customFormat="false" ht="19.5" hidden="false" customHeight="false" outlineLevel="0" collapsed="false">
      <c r="A4" s="14" t="s">
        <v>1755</v>
      </c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914</v>
      </c>
      <c r="H4" s="17" t="n">
        <v>1219</v>
      </c>
      <c r="J4" s="16"/>
      <c r="K4" s="16"/>
      <c r="L4" s="17" t="s">
        <v>1572</v>
      </c>
      <c r="M4" s="17" t="s">
        <v>1572</v>
      </c>
      <c r="N4" s="19" t="s">
        <v>1714</v>
      </c>
      <c r="O4" s="20" t="s">
        <v>1715</v>
      </c>
      <c r="P4" s="21" t="str">
        <f aca="false">"(" &amp; IF(G4&lt;&gt;"","("&amp;F4&amp;"+line.W/2)&gt;"&amp;G4,"") &amp; IF(AND(G4&lt;&gt;"",H4&lt;&gt;"")," and ","") &amp; IF(H4&lt;&gt;"","("&amp;F4&amp;"+line.W/2)&lt;="&amp;H4,"") &amp; ") and (line.mat_inside_skin_choices.code=="&amp;L4&amp;") and (line.mat_outside_skin_choices.code=="&amp;M4&amp;") and ("&amp;O4&amp;") or 0.0"</f>
        <v>((14+line.W/2)&gt;914 and (14+line.W/2)&lt;=1219) and (line.mat_inside_skin_choices.code=='OW') and (line.mat_outside_skin_choices.code=='OW') and (1219*line.L/1000000*3.75*4)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[SP05008]</v>
      </c>
      <c r="D5" s="22" t="s">
        <v>1399</v>
      </c>
      <c r="E5" s="16"/>
      <c r="F5" s="23" t="n">
        <v>14</v>
      </c>
      <c r="G5" s="23"/>
      <c r="H5" s="23" t="n">
        <v>914</v>
      </c>
      <c r="J5" s="16"/>
      <c r="K5" s="16"/>
      <c r="L5" s="23" t="s">
        <v>1581</v>
      </c>
      <c r="M5" s="23" t="s">
        <v>1581</v>
      </c>
      <c r="N5" s="25" t="s">
        <v>1756</v>
      </c>
      <c r="O5" s="25" t="s">
        <v>1757</v>
      </c>
      <c r="P5" s="21" t="str">
        <f aca="false">"(" &amp; IF(G5&lt;&gt;"","("&amp;F5&amp;"+line.W/2)&gt;"&amp;G5,"") &amp; IF(AND(G5&lt;&gt;"",H5&lt;&gt;"")," and ","") &amp; IF(H5&lt;&gt;"","("&amp;F5&amp;"+line.W/2)&lt;="&amp;H5,"") &amp; ") and (line.mat_inside_skin_choices.code=="&amp;L5&amp;") and (line.mat_outside_skin_choices.code=="&amp;M5&amp;") and ("&amp;O5&amp;") or 0.0"</f>
        <v>((14+line.W/2)&lt;=914) and (line.mat_inside_skin_choices.code=='AW') and (line.mat_outside_skin_choices.code=='AW') and (914*line.L/1000000*3.4*4)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[SP05009]</v>
      </c>
      <c r="D6" s="22" t="s">
        <v>1401</v>
      </c>
      <c r="E6" s="16"/>
      <c r="F6" s="23" t="n">
        <v>14</v>
      </c>
      <c r="G6" s="23" t="n">
        <v>914</v>
      </c>
      <c r="H6" s="23" t="n">
        <v>1219</v>
      </c>
      <c r="J6" s="16"/>
      <c r="K6" s="16"/>
      <c r="L6" s="23" t="s">
        <v>1581</v>
      </c>
      <c r="M6" s="23" t="s">
        <v>1581</v>
      </c>
      <c r="N6" s="25" t="s">
        <v>1716</v>
      </c>
      <c r="O6" s="25" t="s">
        <v>1717</v>
      </c>
      <c r="P6" s="21" t="str">
        <f aca="false">"(" &amp; IF(G6&lt;&gt;"","("&amp;F6&amp;"+line.W/2)&gt;"&amp;G6,"") &amp; IF(AND(G6&lt;&gt;"",H6&lt;&gt;"")," and ","") &amp; IF(H6&lt;&gt;"","("&amp;F6&amp;"+line.W/2)&lt;="&amp;H6,"") &amp; ") and (line.mat_inside_skin_choices.code=="&amp;L6&amp;") and (line.mat_outside_skin_choices.code=="&amp;M6&amp;") and ("&amp;O6&amp;") or 0.0"</f>
        <v>((14+line.W/2)&gt;914 and (14+line.W/2)&lt;=1219) and (line.mat_inside_skin_choices.code=='AW') and (line.mat_outside_skin_choices.code=='AW') and (1219*line.L/1000000*3.4*4)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[SP05018]</v>
      </c>
      <c r="D7" s="27" t="s">
        <v>1420</v>
      </c>
      <c r="E7" s="16"/>
      <c r="F7" s="28" t="n">
        <v>14</v>
      </c>
      <c r="G7" s="28"/>
      <c r="H7" s="28" t="n">
        <v>1219</v>
      </c>
      <c r="J7" s="16"/>
      <c r="K7" s="16"/>
      <c r="L7" s="28" t="s">
        <v>1590</v>
      </c>
      <c r="M7" s="28" t="s">
        <v>1590</v>
      </c>
      <c r="N7" s="30" t="s">
        <v>1719</v>
      </c>
      <c r="O7" s="31" t="s">
        <v>1720</v>
      </c>
      <c r="P7" s="21" t="str">
        <f aca="false">"(" &amp; IF(G7&lt;&gt;"","("&amp;F7&amp;"+line.W/2)&gt;"&amp;G7,"") &amp; IF(AND(G7&lt;&gt;"",H7&lt;&gt;"")," and ","") &amp; IF(H7&lt;&gt;"","("&amp;F7&amp;"+line.W/2)&lt;="&amp;H7,"") &amp; ") and (line.mat_inside_skin_choices.code=="&amp;L7&amp;") and (line.mat_outside_skin_choices.code=="&amp;M7&amp;") and ("&amp;O7&amp;") or 0.0"</f>
        <v>((14+line.W/2)&lt;=1219) and (line.mat_inside_skin_choices.code=='GI') and (line.mat_outside_skin_choices.code=='GI') and (1219*line.L/1000000*3.2*4)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[SP05013]</v>
      </c>
      <c r="D8" s="32" t="s">
        <v>1409</v>
      </c>
      <c r="E8" s="16"/>
      <c r="F8" s="33" t="n">
        <v>14</v>
      </c>
      <c r="G8" s="33"/>
      <c r="H8" s="33" t="n">
        <v>914</v>
      </c>
      <c r="J8" s="16"/>
      <c r="K8" s="16"/>
      <c r="L8" s="33" t="s">
        <v>1607</v>
      </c>
      <c r="M8" s="33" t="s">
        <v>1607</v>
      </c>
      <c r="N8" s="35" t="s">
        <v>1758</v>
      </c>
      <c r="O8" s="35" t="s">
        <v>1759</v>
      </c>
      <c r="P8" s="21" t="str">
        <f aca="false">"(" &amp; IF(G8&lt;&gt;"","("&amp;F8&amp;"+line.W/2)&gt;"&amp;G8,"") &amp; IF(AND(G8&lt;&gt;"",H8&lt;&gt;"")," and ","") &amp; IF(H8&lt;&gt;"","("&amp;F8&amp;"+line.W/2)&lt;="&amp;H8,"") &amp; ") and (line.mat_inside_skin_choices.code=="&amp;L8&amp;") and (line.mat_outside_skin_choices.code=="&amp;M8&amp;") and ("&amp;O8&amp;") or 0.0"</f>
        <v>((14+line.W/2)&lt;=914) and (line.mat_inside_skin_choices.code=='SS') and (line.mat_outside_skin_choices.code=='SS') and (914*line.L/1000000*3.9*4)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[SP05013]</v>
      </c>
      <c r="D9" s="32" t="s">
        <v>1409</v>
      </c>
      <c r="E9" s="16"/>
      <c r="F9" s="33" t="n">
        <v>14</v>
      </c>
      <c r="G9" s="33" t="n">
        <v>914</v>
      </c>
      <c r="H9" s="33" t="n">
        <v>1219</v>
      </c>
      <c r="J9" s="16"/>
      <c r="K9" s="16"/>
      <c r="L9" s="33" t="s">
        <v>1607</v>
      </c>
      <c r="M9" s="33" t="s">
        <v>1607</v>
      </c>
      <c r="N9" s="35" t="s">
        <v>1721</v>
      </c>
      <c r="O9" s="35" t="s">
        <v>1722</v>
      </c>
      <c r="P9" s="21" t="str">
        <f aca="false">"(" &amp; IF(G9&lt;&gt;"","("&amp;F9&amp;"+line.W/2)&gt;"&amp;G9,"") &amp; IF(AND(G9&lt;&gt;"",H9&lt;&gt;"")," and ","") &amp; IF(H9&lt;&gt;"","("&amp;F9&amp;"+line.W/2)&lt;="&amp;H9,"") &amp; ") and (line.mat_inside_skin_choices.code=="&amp;L9&amp;") and (line.mat_outside_skin_choices.code=="&amp;M9&amp;") and ("&amp;O9&amp;") or 0.0"</f>
        <v>((14+line.W/2)&gt;914 and (14+line.W/2)&lt;=1219) and (line.mat_inside_skin_choices.code=='SS') and (line.mat_outside_skin_choices.code=='SS') and (1219*line.L/1000000*3.9*4) or 0.0</v>
      </c>
      <c r="Q9" s="17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[SP05006]</v>
      </c>
      <c r="D10" s="2" t="s">
        <v>1395</v>
      </c>
      <c r="E10" s="16"/>
      <c r="F10" s="83" t="n">
        <v>14</v>
      </c>
      <c r="G10" s="83"/>
      <c r="H10" s="83" t="n">
        <v>914</v>
      </c>
      <c r="J10" s="16"/>
      <c r="K10" s="16"/>
      <c r="L10" s="83" t="s">
        <v>1607</v>
      </c>
      <c r="M10" s="83" t="s">
        <v>1572</v>
      </c>
      <c r="N10" s="121" t="s">
        <v>1760</v>
      </c>
      <c r="O10" s="121" t="s">
        <v>1578</v>
      </c>
      <c r="P10" s="21" t="str">
        <f aca="false">"(" &amp; IF(G10&lt;&gt;"","("&amp;F10&amp;"+line.W/2)&gt;"&amp;G10,"") &amp; IF(AND(G10&lt;&gt;"",H10&lt;&gt;"")," and ","") &amp; IF(H10&lt;&gt;"","("&amp;F10&amp;"+line.W/2)&lt;="&amp;H10,"") &amp; ") and (line.mat_inside_skin_choices.code=="&amp;L10&amp;") and (line.mat_outside_skin_choices.code=="&amp;M10&amp;") and ("&amp;O10&amp;") or 0.0"</f>
        <v>((14+line.W/2)&lt;=914) and (line.mat_inside_skin_choices.code=='SS') and (line.mat_outside_skin_choices.code=='OW') and (914*line.L/1000000*3.75*2) or 0.0</v>
      </c>
      <c r="Q10" s="17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[SP05007]</v>
      </c>
      <c r="D11" s="2" t="s">
        <v>1397</v>
      </c>
      <c r="E11" s="16"/>
      <c r="F11" s="83" t="n">
        <v>14</v>
      </c>
      <c r="G11" s="83" t="n">
        <v>914</v>
      </c>
      <c r="H11" s="83" t="n">
        <v>1219</v>
      </c>
      <c r="J11" s="16"/>
      <c r="K11" s="16"/>
      <c r="L11" s="83" t="s">
        <v>1607</v>
      </c>
      <c r="M11" s="83" t="s">
        <v>1572</v>
      </c>
      <c r="N11" s="121" t="s">
        <v>1761</v>
      </c>
      <c r="O11" s="121" t="s">
        <v>1580</v>
      </c>
      <c r="P11" s="21" t="str">
        <f aca="false">"(" &amp; IF(G11&lt;&gt;"","("&amp;F11&amp;"+line.W/2)&gt;"&amp;G11,"") &amp; IF(AND(G11&lt;&gt;"",H11&lt;&gt;"")," and ","") &amp; IF(H11&lt;&gt;"","("&amp;F11&amp;"+line.W/2)&lt;="&amp;H11,"") &amp; ") and (line.mat_inside_skin_choices.code=="&amp;L11&amp;") and (line.mat_outside_skin_choices.code=="&amp;M11&amp;") and ("&amp;O11&amp;") or 0.0"</f>
        <v>((14+line.W/2)&gt;914 and (14+line.W/2)&lt;=1219) and (line.mat_inside_skin_choices.code=='SS') and (line.mat_outside_skin_choices.code=='OW') and (1219*line.L/1000000*3.75*2) or 0.0</v>
      </c>
      <c r="Q11" s="17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[SP05013]</v>
      </c>
      <c r="D12" s="2" t="s">
        <v>1409</v>
      </c>
      <c r="E12" s="16"/>
      <c r="F12" s="83" t="n">
        <v>14</v>
      </c>
      <c r="G12" s="83"/>
      <c r="H12" s="83" t="n">
        <v>914</v>
      </c>
      <c r="J12" s="16"/>
      <c r="K12" s="16"/>
      <c r="L12" s="83" t="s">
        <v>1607</v>
      </c>
      <c r="M12" s="83" t="s">
        <v>1572</v>
      </c>
      <c r="N12" s="121" t="s">
        <v>1762</v>
      </c>
      <c r="O12" s="121" t="s">
        <v>1613</v>
      </c>
      <c r="P12" s="21" t="str">
        <f aca="false">"(" &amp; IF(G12&lt;&gt;"","("&amp;F12&amp;"+line.W/2)&gt;"&amp;G12,"") &amp; IF(AND(G12&lt;&gt;"",H12&lt;&gt;"")," and ","") &amp; IF(H12&lt;&gt;"","("&amp;F12&amp;"+line.W/2)&lt;="&amp;H12,"") &amp; ") and (line.mat_inside_skin_choices.code=="&amp;L12&amp;") and (line.mat_outside_skin_choices.code=="&amp;M12&amp;") and ("&amp;O12&amp;") or 0.0"</f>
        <v>((14+line.W/2)&lt;=914) and (line.mat_inside_skin_choices.code=='SS') and (line.mat_outside_skin_choices.code=='OW') and (914*line.L/1000000*3.9*2) or 0.0</v>
      </c>
      <c r="Q12" s="17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[SP05013]</v>
      </c>
      <c r="D13" s="2" t="s">
        <v>1409</v>
      </c>
      <c r="E13" s="16"/>
      <c r="F13" s="83" t="n">
        <v>14</v>
      </c>
      <c r="G13" s="83" t="n">
        <v>914</v>
      </c>
      <c r="H13" s="83" t="n">
        <v>1219</v>
      </c>
      <c r="J13" s="16"/>
      <c r="K13" s="16"/>
      <c r="L13" s="83" t="s">
        <v>1607</v>
      </c>
      <c r="M13" s="83" t="s">
        <v>1572</v>
      </c>
      <c r="N13" s="121" t="s">
        <v>1763</v>
      </c>
      <c r="O13" s="121" t="s">
        <v>1615</v>
      </c>
      <c r="P13" s="21" t="str">
        <f aca="false">"(" &amp; IF(G13&lt;&gt;"","("&amp;F13&amp;"+line.W/2)&gt;"&amp;G13,"") &amp; IF(AND(G13&lt;&gt;"",H13&lt;&gt;"")," and ","") &amp; IF(H13&lt;&gt;"","("&amp;F13&amp;"+line.W/2)&lt;="&amp;H13,"") &amp; ") and (line.mat_inside_skin_choices.code=="&amp;L13&amp;") and (line.mat_outside_skin_choices.code=="&amp;M13&amp;") and ("&amp;O13&amp;") or 0.0"</f>
        <v>((14+line.W/2)&gt;914 and (14+line.W/2)&lt;=1219) and (line.mat_inside_skin_choices.code=='SS') and (line.mat_outside_skin_choices.code=='OW') and (1219*line.L/1000000*3.9*2) or 0.0</v>
      </c>
      <c r="Q13" s="17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[SP05008]</v>
      </c>
      <c r="D14" s="2" t="s">
        <v>1399</v>
      </c>
      <c r="E14" s="16"/>
      <c r="F14" s="83" t="n">
        <v>14</v>
      </c>
      <c r="G14" s="83"/>
      <c r="H14" s="83" t="n">
        <v>914</v>
      </c>
      <c r="J14" s="16"/>
      <c r="K14" s="16"/>
      <c r="L14" s="83" t="s">
        <v>1607</v>
      </c>
      <c r="M14" s="83" t="s">
        <v>1581</v>
      </c>
      <c r="N14" s="121" t="s">
        <v>1764</v>
      </c>
      <c r="O14" s="121" t="s">
        <v>1587</v>
      </c>
      <c r="P14" s="21" t="str">
        <f aca="false">"(" &amp; IF(G14&lt;&gt;"","("&amp;F14&amp;"+line.W/2)&gt;"&amp;G14,"") &amp; IF(AND(G14&lt;&gt;"",H14&lt;&gt;"")," and ","") &amp; IF(H14&lt;&gt;"","("&amp;F14&amp;"+line.W/2)&lt;="&amp;H14,"") &amp; ") and (line.mat_inside_skin_choices.code=="&amp;L14&amp;") and (line.mat_outside_skin_choices.code=="&amp;M14&amp;") and ("&amp;O14&amp;") or 0.0"</f>
        <v>((14+line.W/2)&lt;=914) and (line.mat_inside_skin_choices.code=='SS') and (line.mat_outside_skin_choices.code=='AW') and (914*line.L/1000000*3.4*2) or 0.0</v>
      </c>
      <c r="Q14" s="17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[SP05009]</v>
      </c>
      <c r="D15" s="2" t="s">
        <v>1401</v>
      </c>
      <c r="E15" s="16"/>
      <c r="F15" s="83" t="n">
        <v>14</v>
      </c>
      <c r="G15" s="83" t="n">
        <v>914</v>
      </c>
      <c r="H15" s="83" t="n">
        <v>1219</v>
      </c>
      <c r="J15" s="16"/>
      <c r="K15" s="16"/>
      <c r="L15" s="83" t="s">
        <v>1607</v>
      </c>
      <c r="M15" s="83" t="s">
        <v>1581</v>
      </c>
      <c r="N15" s="121" t="s">
        <v>1765</v>
      </c>
      <c r="O15" s="121" t="s">
        <v>1589</v>
      </c>
      <c r="P15" s="21" t="str">
        <f aca="false">"(" &amp; IF(G15&lt;&gt;"","("&amp;F15&amp;"+line.W/2)&gt;"&amp;G15,"") &amp; IF(AND(G15&lt;&gt;"",H15&lt;&gt;"")," and ","") &amp; IF(H15&lt;&gt;"","("&amp;F15&amp;"+line.W/2)&lt;="&amp;H15,"") &amp; ") and (line.mat_inside_skin_choices.code=="&amp;L15&amp;") and (line.mat_outside_skin_choices.code=="&amp;M15&amp;") and ("&amp;O15&amp;") or 0.0"</f>
        <v>((14+line.W/2)&gt;914 and (14+line.W/2)&lt;=1219) and (line.mat_inside_skin_choices.code=='SS') and (line.mat_outside_skin_choices.code=='AW') and (1219*line.L/1000000*3.4*2) or 0.0</v>
      </c>
      <c r="Q15" s="17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[SP05013]</v>
      </c>
      <c r="D16" s="2" t="s">
        <v>1409</v>
      </c>
      <c r="E16" s="16"/>
      <c r="F16" s="83" t="n">
        <v>14</v>
      </c>
      <c r="G16" s="83"/>
      <c r="H16" s="83" t="n">
        <v>914</v>
      </c>
      <c r="J16" s="16"/>
      <c r="K16" s="16"/>
      <c r="L16" s="83" t="s">
        <v>1607</v>
      </c>
      <c r="M16" s="83" t="s">
        <v>1581</v>
      </c>
      <c r="N16" s="121" t="s">
        <v>1762</v>
      </c>
      <c r="O16" s="121" t="s">
        <v>1613</v>
      </c>
      <c r="P16" s="21" t="str">
        <f aca="false">"(" &amp; IF(G16&lt;&gt;"","("&amp;F16&amp;"+line.W/2)&gt;"&amp;G16,"") &amp; IF(AND(G16&lt;&gt;"",H16&lt;&gt;"")," and ","") &amp; IF(H16&lt;&gt;"","("&amp;F16&amp;"+line.W/2)&lt;="&amp;H16,"") &amp; ") and (line.mat_inside_skin_choices.code=="&amp;L16&amp;") and (line.mat_outside_skin_choices.code=="&amp;M16&amp;") and ("&amp;O16&amp;") or 0.0"</f>
        <v>((14+line.W/2)&lt;=914) and (line.mat_inside_skin_choices.code=='SS') and (line.mat_outside_skin_choices.code=='AW') and (914*line.L/1000000*3.9*2) or 0.0</v>
      </c>
      <c r="Q16" s="17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[SP05013]</v>
      </c>
      <c r="D17" s="2" t="s">
        <v>1409</v>
      </c>
      <c r="E17" s="16"/>
      <c r="F17" s="83" t="n">
        <v>14</v>
      </c>
      <c r="G17" s="83" t="n">
        <v>914</v>
      </c>
      <c r="H17" s="83" t="n">
        <v>1219</v>
      </c>
      <c r="J17" s="16"/>
      <c r="K17" s="16"/>
      <c r="L17" s="83" t="s">
        <v>1607</v>
      </c>
      <c r="M17" s="83" t="s">
        <v>1581</v>
      </c>
      <c r="N17" s="121" t="s">
        <v>1763</v>
      </c>
      <c r="O17" s="121" t="s">
        <v>1615</v>
      </c>
      <c r="P17" s="21" t="str">
        <f aca="false">"(" &amp; IF(G17&lt;&gt;"","("&amp;F17&amp;"+line.W/2)&gt;"&amp;G17,"") &amp; IF(AND(G17&lt;&gt;"",H17&lt;&gt;"")," and ","") &amp; IF(H17&lt;&gt;"","("&amp;F17&amp;"+line.W/2)&lt;="&amp;H17,"") &amp; ") and (line.mat_inside_skin_choices.code=="&amp;L17&amp;") and (line.mat_outside_skin_choices.code=="&amp;M17&amp;") and ("&amp;O17&amp;") or 0.0"</f>
        <v>((14+line.W/2)&gt;914 and (14+line.W/2)&lt;=1219) and (line.mat_inside_skin_choices.code=='SS') and (line.mat_outside_skin_choices.code=='AW') and (1219*line.L/1000000*3.9*2) or 0.0</v>
      </c>
      <c r="Q17" s="17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[SP05018]</v>
      </c>
      <c r="D18" s="2" t="s">
        <v>1420</v>
      </c>
      <c r="E18" s="16"/>
      <c r="F18" s="83" t="n">
        <v>14</v>
      </c>
      <c r="G18" s="83"/>
      <c r="H18" s="83" t="n">
        <v>1219</v>
      </c>
      <c r="J18" s="16"/>
      <c r="K18" s="16"/>
      <c r="L18" s="83" t="s">
        <v>1607</v>
      </c>
      <c r="M18" s="83" t="s">
        <v>1590</v>
      </c>
      <c r="N18" s="121" t="s">
        <v>1763</v>
      </c>
      <c r="O18" s="121" t="s">
        <v>1615</v>
      </c>
      <c r="P18" s="21" t="str">
        <f aca="false">"(" &amp; IF(G18&lt;&gt;"","("&amp;F18&amp;"+line.W/2)&gt;"&amp;G18,"") &amp; IF(AND(G18&lt;&gt;"",H18&lt;&gt;"")," and ","") &amp; IF(H18&lt;&gt;"","("&amp;F18&amp;"+line.W/2)&lt;="&amp;H18,"") &amp; ") and (line.mat_inside_skin_choices.code=="&amp;L18&amp;") and (line.mat_outside_skin_choices.code=="&amp;M18&amp;") and ("&amp;O18&amp;") or 0.0"</f>
        <v>((14+line.W/2)&lt;=1219) and (line.mat_inside_skin_choices.code=='SS') and (line.mat_outside_skin_choices.code=='GI') and (1219*line.L/1000000*3.9*2) or 0.0</v>
      </c>
      <c r="Q18" s="17" t="str">
        <f aca="false">VLOOKUP(D18,Parts!$A$2:$C$1001,3,0)</f>
        <v>kg</v>
      </c>
    </row>
    <row r="19" customFormat="false" ht="12.75" hidden="false" customHeight="false" outlineLevel="0" collapsed="false">
      <c r="C19" s="3" t="str">
        <f aca="false">"["&amp;VLOOKUP(D19,Parts!$A$2:$B$1001,2,0)&amp;"]"</f>
        <v>[SP05013]</v>
      </c>
      <c r="D19" s="2" t="s">
        <v>1409</v>
      </c>
      <c r="E19" s="16"/>
      <c r="F19" s="83" t="n">
        <v>14</v>
      </c>
      <c r="G19" s="83"/>
      <c r="H19" s="83" t="n">
        <v>914</v>
      </c>
      <c r="J19" s="16"/>
      <c r="K19" s="16"/>
      <c r="L19" s="83" t="s">
        <v>1607</v>
      </c>
      <c r="M19" s="83" t="s">
        <v>1590</v>
      </c>
      <c r="N19" s="121" t="s">
        <v>1762</v>
      </c>
      <c r="O19" s="121" t="s">
        <v>1613</v>
      </c>
      <c r="P19" s="21" t="str">
        <f aca="false">"(" &amp; IF(G19&lt;&gt;"","("&amp;F19&amp;"+line.W/2)&gt;"&amp;G19,"") &amp; IF(AND(G19&lt;&gt;"",H19&lt;&gt;"")," and ","") &amp; IF(H19&lt;&gt;"","("&amp;F19&amp;"+line.W/2)&lt;="&amp;H19,"") &amp; ") and (line.mat_inside_skin_choices.code=="&amp;L19&amp;") and (line.mat_outside_skin_choices.code=="&amp;M19&amp;") and ("&amp;O19&amp;") or 0.0"</f>
        <v>((14+line.W/2)&lt;=914) and (line.mat_inside_skin_choices.code=='SS') and (line.mat_outside_skin_choices.code=='GI') and (914*line.L/1000000*3.9*2) or 0.0</v>
      </c>
      <c r="Q19" s="17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[SP05013]</v>
      </c>
      <c r="D20" s="2" t="s">
        <v>1409</v>
      </c>
      <c r="E20" s="16"/>
      <c r="F20" s="83" t="n">
        <v>14</v>
      </c>
      <c r="G20" s="83" t="n">
        <v>914</v>
      </c>
      <c r="H20" s="83" t="n">
        <v>1219</v>
      </c>
      <c r="J20" s="16"/>
      <c r="K20" s="16"/>
      <c r="L20" s="83" t="s">
        <v>1607</v>
      </c>
      <c r="M20" s="83" t="s">
        <v>1590</v>
      </c>
      <c r="N20" s="121" t="s">
        <v>1763</v>
      </c>
      <c r="O20" s="121" t="s">
        <v>1615</v>
      </c>
      <c r="P20" s="21" t="str">
        <f aca="false">"(" &amp; IF(G20&lt;&gt;"","("&amp;F20&amp;"+line.W/2)&gt;"&amp;G20,"") &amp; IF(AND(G20&lt;&gt;"",H20&lt;&gt;"")," and ","") &amp; IF(H20&lt;&gt;"","("&amp;F20&amp;"+line.W/2)&lt;="&amp;H20,"") &amp; ") and (line.mat_inside_skin_choices.code=="&amp;L20&amp;") and (line.mat_outside_skin_choices.code=="&amp;M20&amp;") and ("&amp;O20&amp;") or 0.0"</f>
        <v>((14+line.W/2)&gt;914 and (14+line.W/2)&lt;=1219) and (line.mat_inside_skin_choices.code=='SS') and (line.mat_outside_skin_choices.code=='GI') and (1219*line.L/1000000*3.9*2) or 0.0</v>
      </c>
      <c r="Q20" s="17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[SP05002]</v>
      </c>
      <c r="D21" s="49" t="s">
        <v>1387</v>
      </c>
      <c r="E21" s="16"/>
      <c r="F21" s="0"/>
      <c r="G21" s="0"/>
      <c r="H21" s="0"/>
      <c r="J21" s="50" t="s">
        <v>1626</v>
      </c>
      <c r="K21" s="16"/>
      <c r="L21" s="5"/>
      <c r="M21" s="5"/>
      <c r="N21" s="51" t="s">
        <v>1766</v>
      </c>
      <c r="O21" s="52" t="s">
        <v>1767</v>
      </c>
      <c r="P21" s="21" t="str">
        <f aca="false">"(line.mat_insulation_choices.code == "&amp;J21&amp;") and ("&amp;O21&amp;") or 0.0"</f>
        <v>(line.mat_insulation_choices.code == 'PU') and ((line.W*line.L*line.T.value/1000000000*80*0.437*1.13)*2-(line.cut_area*line.T.value*80*0.437*1.13*2/1000)) or 0.0</v>
      </c>
      <c r="Q21" s="17" t="str">
        <f aca="false">VLOOKUP(D21,Parts!$A$2:$C$1001,3,0)</f>
        <v>kg</v>
      </c>
    </row>
    <row r="22" customFormat="false" ht="12.75" hidden="false" customHeight="false" outlineLevel="0" collapsed="false">
      <c r="C22" s="3" t="str">
        <f aca="false">"["&amp;VLOOKUP(D22,Parts!$A$2:$B$1001,2,0)&amp;"]"</f>
        <v>[SP05003]</v>
      </c>
      <c r="D22" s="49" t="s">
        <v>1389</v>
      </c>
      <c r="E22" s="16"/>
      <c r="F22" s="0"/>
      <c r="G22" s="0"/>
      <c r="H22" s="0"/>
      <c r="J22" s="50" t="s">
        <v>1626</v>
      </c>
      <c r="K22" s="16"/>
      <c r="L22" s="5"/>
      <c r="M22" s="5"/>
      <c r="N22" s="51" t="s">
        <v>1768</v>
      </c>
      <c r="O22" s="52" t="s">
        <v>1769</v>
      </c>
      <c r="P22" s="21" t="str">
        <f aca="false">"(line.mat_insulation_choices.code == "&amp;J22&amp;") and ("&amp;O22&amp;") or 0.0"</f>
        <v>(line.mat_insulation_choices.code == 'PU') and ((line.W*line.L*line.T.value/1000000000*80*0.563*1.13)*2-(line.cut_area*line.T.value*80*0.563*1.13*2/1000)) or 0.0</v>
      </c>
      <c r="Q22" s="17" t="str">
        <f aca="false">VLOOKUP(D22,Parts!$A$2:$C$1001,3,0)</f>
        <v>kg</v>
      </c>
    </row>
    <row r="23" customFormat="false" ht="12.75" hidden="false" customHeight="false" outlineLevel="0" collapsed="false">
      <c r="C23" s="3" t="str">
        <f aca="false">"["&amp;VLOOKUP(D23,Parts!$A$2:$B$1001,2,0)&amp;"]"</f>
        <v>[SP01328]</v>
      </c>
      <c r="D23" s="145" t="s">
        <v>414</v>
      </c>
      <c r="E23" s="146" t="s">
        <v>1731</v>
      </c>
      <c r="F23" s="0"/>
      <c r="G23" s="0"/>
      <c r="H23" s="0"/>
      <c r="N23" s="142" t="s">
        <v>1770</v>
      </c>
      <c r="O23" s="142" t="s">
        <v>1771</v>
      </c>
      <c r="P23" s="63" t="str">
        <f aca="false">"(line.T.name=='"&amp;E23&amp;"') and ("&amp;O23&amp;") or 0.0"</f>
        <v>(line.T.name=='42(F42)') and (round(((line.W*2)+(line.L*2))/1000/6+0.5,0)) or 0.0</v>
      </c>
      <c r="Q23" s="17" t="str">
        <f aca="false">VLOOKUP(D23,Parts!$A$2:$C$1001,3,0)</f>
        <v>pcs</v>
      </c>
    </row>
    <row r="24" customFormat="false" ht="12.75" hidden="false" customHeight="false" outlineLevel="0" collapsed="false">
      <c r="C24" s="3" t="str">
        <f aca="false">"["&amp;VLOOKUP(D24,Parts!$A$2:$B$1001,2,0)&amp;"]"</f>
        <v>[SP01340]</v>
      </c>
      <c r="D24" s="145" t="s">
        <v>420</v>
      </c>
      <c r="E24" s="146" t="s">
        <v>1734</v>
      </c>
      <c r="F24" s="0"/>
      <c r="G24" s="0"/>
      <c r="H24" s="0"/>
      <c r="N24" s="142" t="s">
        <v>1770</v>
      </c>
      <c r="O24" s="142" t="s">
        <v>1771</v>
      </c>
      <c r="P24" s="63" t="str">
        <f aca="false">"(line.T.name=='"&amp;E24&amp;"') and ("&amp;O24&amp;") or 0.0"</f>
        <v>(line.T.name=='50(F50)') and (round(((line.W*2)+(line.L*2))/1000/6+0.5,0)) or 0.0</v>
      </c>
      <c r="Q24" s="17" t="str">
        <f aca="false">VLOOKUP(D24,Parts!$A$2:$C$1001,3,0)</f>
        <v>pcs</v>
      </c>
    </row>
    <row r="25" customFormat="false" ht="12.75" hidden="false" customHeight="false" outlineLevel="0" collapsed="false">
      <c r="C25" s="3" t="str">
        <f aca="false">"["&amp;VLOOKUP(D25,Parts!$A$2:$B$1001,2,0)&amp;"]"</f>
        <v>[SP01344]</v>
      </c>
      <c r="D25" s="145" t="s">
        <v>426</v>
      </c>
      <c r="E25" s="146" t="s">
        <v>1735</v>
      </c>
      <c r="F25" s="0"/>
      <c r="G25" s="0"/>
      <c r="H25" s="0"/>
      <c r="N25" s="142" t="s">
        <v>1770</v>
      </c>
      <c r="O25" s="142" t="s">
        <v>1771</v>
      </c>
      <c r="P25" s="63" t="str">
        <f aca="false">"(line.T.name=='"&amp;E25&amp;"') and ("&amp;O25&amp;") or 0.0"</f>
        <v>(line.T.name=='42(F100)') and (round(((line.W*2)+(line.L*2))/1000/6+0.5,0)) or 0.0</v>
      </c>
      <c r="Q25" s="17" t="str">
        <f aca="false">VLOOKUP(D25,Parts!$A$2:$C$1001,3,0)</f>
        <v>pcs</v>
      </c>
    </row>
    <row r="26" customFormat="false" ht="12.75" hidden="false" customHeight="false" outlineLevel="0" collapsed="false">
      <c r="C26" s="3" t="str">
        <f aca="false">"["&amp;VLOOKUP(D26,Parts!$A$2:$B$1001,2,0)&amp;"]"</f>
        <v>[SP01431]</v>
      </c>
      <c r="D26" s="145" t="s">
        <v>534</v>
      </c>
      <c r="E26" s="146" t="s">
        <v>1736</v>
      </c>
      <c r="F26" s="0"/>
      <c r="G26" s="0"/>
      <c r="H26" s="0"/>
      <c r="N26" s="142" t="s">
        <v>1770</v>
      </c>
      <c r="O26" s="142" t="s">
        <v>1771</v>
      </c>
      <c r="P26" s="63" t="str">
        <f aca="false">"(line.T.name=='"&amp;E26&amp;"') and ("&amp;O26&amp;") or 0.0"</f>
        <v>(line.T.name=='50(F100)') and (round(((line.W*2)+(line.L*2))/1000/6+0.5,0)) or 0.0</v>
      </c>
      <c r="Q26" s="17" t="str">
        <f aca="false">VLOOKUP(D26,Parts!$A$2:$C$1001,3,0)</f>
        <v>pcs</v>
      </c>
    </row>
    <row r="27" customFormat="false" ht="12.75" hidden="false" customHeight="false" outlineLevel="0" collapsed="false">
      <c r="C27" s="3" t="str">
        <f aca="false">"["&amp;VLOOKUP(D27,Parts!$A$2:$B$1001,2,0)&amp;"]"</f>
        <v>[SP02183]</v>
      </c>
      <c r="D27" s="22" t="s">
        <v>855</v>
      </c>
      <c r="E27" s="0"/>
      <c r="F27" s="0"/>
      <c r="G27" s="0"/>
      <c r="H27" s="0"/>
      <c r="N27" s="22" t="s">
        <v>1737</v>
      </c>
      <c r="O27" s="22" t="s">
        <v>1772</v>
      </c>
      <c r="P27" s="3" t="str">
        <f aca="false">"("&amp;O27&amp;") or 0.0"</f>
        <v>(round((((line.W*2)+(line.L*2))/1000),1)) or 0.0</v>
      </c>
      <c r="Q27" s="17" t="str">
        <f aca="false">VLOOKUP(D27,Parts!$A$2:$C$1001,3,0)</f>
        <v>m</v>
      </c>
    </row>
    <row r="28" customFormat="false" ht="12.75" hidden="false" customHeight="false" outlineLevel="0" collapsed="false">
      <c r="C28" s="3" t="str">
        <f aca="false">"["&amp;VLOOKUP(D28,Parts!$A$2:$B$1001,2,0)&amp;"]"</f>
        <v>[SP02149]</v>
      </c>
      <c r="D28" s="22" t="s">
        <v>803</v>
      </c>
      <c r="E28" s="0"/>
      <c r="F28" s="0"/>
      <c r="G28" s="0"/>
      <c r="H28" s="0"/>
      <c r="N28" s="22" t="s">
        <v>1773</v>
      </c>
      <c r="O28" s="22" t="s">
        <v>1774</v>
      </c>
      <c r="P28" s="3" t="str">
        <f aca="false">"("&amp;O28&amp;") or 0.0"</f>
        <v>((line.L*2)/1000) or 0.0</v>
      </c>
      <c r="Q28" s="17" t="str">
        <f aca="false">VLOOKUP(D28,Parts!$A$2:$C$1001,3,0)</f>
        <v>m</v>
      </c>
    </row>
    <row r="29" customFormat="false" ht="12.75" hidden="false" customHeight="false" outlineLevel="0" collapsed="false">
      <c r="C29" s="3" t="str">
        <f aca="false">"["&amp;VLOOKUP(D29,Parts!$A$2:$B$1001,2,0)&amp;"]"</f>
        <v>[SP01181]</v>
      </c>
      <c r="D29" s="2" t="s">
        <v>234</v>
      </c>
      <c r="E29" s="0"/>
      <c r="F29" s="0"/>
      <c r="G29" s="0"/>
      <c r="H29" s="0"/>
      <c r="N29" s="121" t="s">
        <v>1775</v>
      </c>
      <c r="O29" s="2" t="s">
        <v>1740</v>
      </c>
      <c r="P29" s="3" t="str">
        <f aca="false">"("&amp;O29&amp;") or 0.0"</f>
        <v>(round(line.W/1000*6,0)) or 0.0</v>
      </c>
      <c r="Q29" s="17" t="str">
        <f aca="false">VLOOKUP(D29,Parts!$A$2:$C$1001,3,0)</f>
        <v>pcs</v>
      </c>
    </row>
    <row r="30" customFormat="false" ht="12.75" hidden="false" customHeight="false" outlineLevel="0" collapsed="false">
      <c r="B30" s="147" t="s">
        <v>1776</v>
      </c>
      <c r="C30" s="3" t="str">
        <f aca="false">"["&amp;VLOOKUP(D30,Parts!$A$2:$B$1001,2,0)&amp;"]"</f>
        <v>[SP01134]</v>
      </c>
      <c r="D30" s="147" t="s">
        <v>188</v>
      </c>
      <c r="E30" s="151" t="s">
        <v>1731</v>
      </c>
      <c r="F30" s="0"/>
      <c r="G30" s="0"/>
      <c r="H30" s="0"/>
      <c r="N30" s="142" t="s">
        <v>1777</v>
      </c>
      <c r="O30" s="142" t="s">
        <v>1771</v>
      </c>
      <c r="P30" s="63" t="str">
        <f aca="false">"(line.T.name=='"&amp;E30&amp;"') and ("&amp;O30&amp;") or 0.0"</f>
        <v>(line.T.name=='42(F42)') and (round(((line.W*2)+(line.L*2))/1000/6+0.5,0)) or 0.0</v>
      </c>
      <c r="Q30" s="17" t="str">
        <f aca="false">VLOOKUP(D30,Parts!$A$2:$C$1001,3,0)</f>
        <v>pcs</v>
      </c>
    </row>
    <row r="31" customFormat="false" ht="12.75" hidden="false" customHeight="false" outlineLevel="0" collapsed="false">
      <c r="B31" s="147" t="s">
        <v>1776</v>
      </c>
      <c r="C31" s="3" t="str">
        <f aca="false">"["&amp;VLOOKUP(D31,Parts!$A$2:$B$1001,2,0)&amp;"]"</f>
        <v>[SP01300]</v>
      </c>
      <c r="D31" s="147" t="s">
        <v>376</v>
      </c>
      <c r="E31" s="151" t="s">
        <v>1734</v>
      </c>
      <c r="F31" s="0"/>
      <c r="G31" s="0"/>
      <c r="H31" s="0"/>
      <c r="N31" s="142" t="s">
        <v>1777</v>
      </c>
      <c r="O31" s="142" t="s">
        <v>1771</v>
      </c>
      <c r="P31" s="63" t="str">
        <f aca="false">"(line.T.name=='"&amp;E31&amp;"') and ("&amp;O31&amp;") or 0.0"</f>
        <v>(line.T.name=='50(F50)') and (round(((line.W*2)+(line.L*2))/1000/6+0.5,0)) or 0.0</v>
      </c>
      <c r="Q31" s="17" t="str">
        <f aca="false">VLOOKUP(D31,Parts!$A$2:$C$1001,3,0)</f>
        <v>pcs</v>
      </c>
    </row>
    <row r="32" customFormat="false" ht="12.75" hidden="false" customHeight="false" outlineLevel="0" collapsed="false">
      <c r="B32" s="147" t="s">
        <v>1776</v>
      </c>
      <c r="C32" s="3" t="str">
        <f aca="false">"["&amp;VLOOKUP(D32,Parts!$A$2:$B$1001,2,0)&amp;"]"</f>
        <v>[SP01134]</v>
      </c>
      <c r="D32" s="147" t="s">
        <v>188</v>
      </c>
      <c r="E32" s="151" t="s">
        <v>1735</v>
      </c>
      <c r="F32" s="0"/>
      <c r="G32" s="0"/>
      <c r="H32" s="0"/>
      <c r="N32" s="142" t="s">
        <v>1778</v>
      </c>
      <c r="O32" s="142" t="s">
        <v>1771</v>
      </c>
      <c r="P32" s="63" t="str">
        <f aca="false">"(line.T.name=='"&amp;E32&amp;"') and ("&amp;O32&amp;") or 0.0"</f>
        <v>(line.T.name=='42(F100)') and (round(((line.W*2)+(line.L*2))/1000/6+0.5,0)) or 0.0</v>
      </c>
      <c r="Q32" s="17" t="str">
        <f aca="false">VLOOKUP(D32,Parts!$A$2:$C$1001,3,0)</f>
        <v>pcs</v>
      </c>
    </row>
    <row r="33" customFormat="false" ht="12.75" hidden="false" customHeight="false" outlineLevel="0" collapsed="false">
      <c r="B33" s="147" t="s">
        <v>1776</v>
      </c>
      <c r="C33" s="3" t="str">
        <f aca="false">"["&amp;VLOOKUP(D33,Parts!$A$2:$B$1001,2,0)&amp;"]"</f>
        <v>[SP01300]</v>
      </c>
      <c r="D33" s="147" t="s">
        <v>376</v>
      </c>
      <c r="E33" s="151" t="s">
        <v>1736</v>
      </c>
      <c r="F33" s="0"/>
      <c r="G33" s="0"/>
      <c r="H33" s="0"/>
      <c r="N33" s="142" t="s">
        <v>1777</v>
      </c>
      <c r="O33" s="142" t="s">
        <v>1771</v>
      </c>
      <c r="P33" s="63" t="str">
        <f aca="false">"(line.T.name=='"&amp;E33&amp;"') and ("&amp;O33&amp;") or 0.0"</f>
        <v>(line.T.name=='50(F100)') and (round(((line.W*2)+(line.L*2))/1000/6+0.5,0)) or 0.0</v>
      </c>
      <c r="Q33" s="17" t="str">
        <f aca="false">VLOOKUP(D33,Parts!$A$2:$C$1001,3,0)</f>
        <v>pcs</v>
      </c>
    </row>
    <row r="34" customFormat="false" ht="12.75" hidden="false" customHeight="false" outlineLevel="0" collapsed="false">
      <c r="B34" s="49" t="s">
        <v>1779</v>
      </c>
      <c r="C34" s="3" t="str">
        <f aca="false">"["&amp;VLOOKUP(D34,Parts!$A$2:$B$1001,2,0)&amp;"]"</f>
        <v>[SP01292]</v>
      </c>
      <c r="D34" s="49" t="s">
        <v>364</v>
      </c>
      <c r="E34" s="50" t="s">
        <v>1731</v>
      </c>
      <c r="F34" s="0"/>
      <c r="G34" s="0"/>
      <c r="H34" s="0"/>
      <c r="N34" s="142" t="s">
        <v>1780</v>
      </c>
      <c r="O34" s="142" t="s">
        <v>1781</v>
      </c>
      <c r="P34" s="63" t="str">
        <f aca="false">"(line.T.name=='"&amp;E34&amp;"') and ("&amp;O34&amp;") or 0.0"</f>
        <v>(line.T.name=='42(F42)') and (round(((line.L)*2/1000/6)+0.5,0)) or 0.0</v>
      </c>
      <c r="Q34" s="17" t="str">
        <f aca="false">VLOOKUP(D34,Parts!$A$2:$C$1001,3,0)</f>
        <v>pcs</v>
      </c>
    </row>
    <row r="35" customFormat="false" ht="12.75" hidden="false" customHeight="false" outlineLevel="0" collapsed="false">
      <c r="B35" s="49" t="s">
        <v>1779</v>
      </c>
      <c r="C35" s="3" t="str">
        <f aca="false">"["&amp;VLOOKUP(D35,Parts!$A$2:$B$1001,2,0)&amp;"]"</f>
        <v>[SP01352]</v>
      </c>
      <c r="D35" s="49" t="s">
        <v>438</v>
      </c>
      <c r="E35" s="50" t="s">
        <v>1734</v>
      </c>
      <c r="F35" s="0"/>
      <c r="G35" s="0"/>
      <c r="H35" s="0"/>
      <c r="N35" s="142" t="s">
        <v>1780</v>
      </c>
      <c r="O35" s="142" t="s">
        <v>1781</v>
      </c>
      <c r="P35" s="63" t="str">
        <f aca="false">"(line.T.name=='"&amp;E35&amp;"') and ("&amp;O35&amp;") or 0.0"</f>
        <v>(line.T.name=='50(F50)') and (round(((line.L)*2/1000/6)+0.5,0)) or 0.0</v>
      </c>
      <c r="Q35" s="17" t="str">
        <f aca="false">VLOOKUP(D35,Parts!$A$2:$C$1001,3,0)</f>
        <v>pcs</v>
      </c>
    </row>
    <row r="36" customFormat="false" ht="12.75" hidden="false" customHeight="false" outlineLevel="0" collapsed="false">
      <c r="B36" s="49" t="s">
        <v>1779</v>
      </c>
      <c r="C36" s="3" t="str">
        <f aca="false">"["&amp;VLOOKUP(D36,Parts!$A$2:$B$1001,2,0)&amp;"]"</f>
        <v>[SP01292]</v>
      </c>
      <c r="D36" s="49" t="s">
        <v>364</v>
      </c>
      <c r="E36" s="50" t="s">
        <v>1735</v>
      </c>
      <c r="F36" s="0"/>
      <c r="G36" s="0"/>
      <c r="H36" s="0"/>
      <c r="N36" s="142" t="s">
        <v>1780</v>
      </c>
      <c r="O36" s="142" t="s">
        <v>1781</v>
      </c>
      <c r="P36" s="63" t="str">
        <f aca="false">"(line.T.name=='"&amp;E36&amp;"') and ("&amp;O36&amp;") or 0.0"</f>
        <v>(line.T.name=='42(F100)') and (round(((line.L)*2/1000/6)+0.5,0)) or 0.0</v>
      </c>
      <c r="Q36" s="17" t="str">
        <f aca="false">VLOOKUP(D36,Parts!$A$2:$C$1001,3,0)</f>
        <v>pcs</v>
      </c>
    </row>
    <row r="37" customFormat="false" ht="12.75" hidden="false" customHeight="false" outlineLevel="0" collapsed="false">
      <c r="B37" s="49" t="s">
        <v>1779</v>
      </c>
      <c r="C37" s="3" t="str">
        <f aca="false">"["&amp;VLOOKUP(D37,Parts!$A$2:$B$1001,2,0)&amp;"]"</f>
        <v>[SP01352]</v>
      </c>
      <c r="D37" s="49" t="s">
        <v>438</v>
      </c>
      <c r="E37" s="50" t="s">
        <v>1736</v>
      </c>
      <c r="F37" s="0"/>
      <c r="G37" s="0"/>
      <c r="H37" s="0"/>
      <c r="N37" s="142" t="s">
        <v>1780</v>
      </c>
      <c r="O37" s="142" t="s">
        <v>1781</v>
      </c>
      <c r="P37" s="63" t="str">
        <f aca="false">"(line.T.name=='"&amp;E37&amp;"') and ("&amp;O37&amp;") or 0.0"</f>
        <v>(line.T.name=='50(F100)') and (round(((line.L)*2/1000/6)+0.5,0)) or 0.0</v>
      </c>
      <c r="Q37" s="17" t="str">
        <f aca="false">VLOOKUP(D37,Parts!$A$2:$C$1001,3,0)</f>
        <v>pcs</v>
      </c>
    </row>
    <row r="38" customFormat="false" ht="12.75" hidden="false" customHeight="false" outlineLevel="0" collapsed="false">
      <c r="C38" s="3" t="str">
        <f aca="false">"["&amp;VLOOKUP(D38,Parts!$A$2:$B$1001,2,0)&amp;"]"</f>
        <v>[SP02114]</v>
      </c>
      <c r="D38" s="27" t="s">
        <v>759</v>
      </c>
      <c r="E38" s="0"/>
      <c r="F38" s="0"/>
      <c r="G38" s="0"/>
      <c r="H38" s="0"/>
      <c r="N38" s="27" t="s">
        <v>1782</v>
      </c>
      <c r="O38" s="27" t="s">
        <v>1783</v>
      </c>
      <c r="P38" s="0" t="str">
        <f aca="false">O38</f>
        <v>(line.W &lt;= 930) and 2.0 or 0.0</v>
      </c>
      <c r="Q38" s="17" t="str">
        <f aca="false">VLOOKUP(D38,Parts!$A$2:$C$1001,3,0)</f>
        <v>pcs</v>
      </c>
    </row>
    <row r="39" customFormat="false" ht="12.75" hidden="false" customHeight="false" outlineLevel="0" collapsed="false">
      <c r="C39" s="3" t="str">
        <f aca="false">"["&amp;VLOOKUP(D39,Parts!$A$2:$B$1001,2,0)&amp;"]"</f>
        <v>[SP02122]</v>
      </c>
      <c r="D39" s="27" t="s">
        <v>771</v>
      </c>
      <c r="E39" s="0"/>
      <c r="F39" s="0"/>
      <c r="G39" s="0"/>
      <c r="H39" s="0"/>
      <c r="N39" s="27" t="s">
        <v>1784</v>
      </c>
      <c r="O39" s="27" t="s">
        <v>1785</v>
      </c>
      <c r="P39" s="0" t="str">
        <f aca="false">O39</f>
        <v>(line.W &gt; 930 and line.W &lt;= 1085) and 2.0 or 0.0</v>
      </c>
      <c r="Q39" s="17" t="str">
        <f aca="false">VLOOKUP(D39,Parts!$A$2:$C$1001,3,0)</f>
        <v>pcs</v>
      </c>
    </row>
    <row r="40" customFormat="false" ht="12.75" hidden="false" customHeight="false" outlineLevel="0" collapsed="false">
      <c r="C40" s="3" t="str">
        <f aca="false">"["&amp;VLOOKUP(D40,Parts!$A$2:$B$1001,2,0)&amp;"]"</f>
        <v>[SP02116]</v>
      </c>
      <c r="D40" s="27" t="s">
        <v>761</v>
      </c>
      <c r="E40" s="0"/>
      <c r="F40" s="0"/>
      <c r="G40" s="0"/>
      <c r="H40" s="0"/>
      <c r="N40" s="27" t="s">
        <v>1786</v>
      </c>
      <c r="O40" s="27" t="s">
        <v>1787</v>
      </c>
      <c r="P40" s="0" t="str">
        <f aca="false">O40</f>
        <v>(line.W &gt; 1085 and line.W &lt;= 1230) and 2.0 or 0.0</v>
      </c>
      <c r="Q40" s="17" t="str">
        <f aca="false">VLOOKUP(D40,Parts!$A$2:$C$1001,3,0)</f>
        <v>pcs</v>
      </c>
    </row>
    <row r="41" customFormat="false" ht="12.75" hidden="false" customHeight="false" outlineLevel="0" collapsed="false">
      <c r="C41" s="3" t="str">
        <f aca="false">"["&amp;VLOOKUP(D41,Parts!$A$2:$B$1001,2,0)&amp;"]"</f>
        <v>[SP02071]</v>
      </c>
      <c r="D41" s="148" t="s">
        <v>688</v>
      </c>
      <c r="E41" s="0"/>
      <c r="F41" s="0"/>
      <c r="G41" s="0"/>
      <c r="H41" s="0"/>
      <c r="I41" s="60" t="s">
        <v>1641</v>
      </c>
      <c r="N41" s="61" t="n">
        <v>0</v>
      </c>
      <c r="O41" s="61" t="n">
        <v>0</v>
      </c>
      <c r="P41" s="0" t="str">
        <f aca="false">"(line.mat_window_choices.code == "&amp;I41&amp;") and "&amp;O41&amp;" or 0.0"</f>
        <v>(line.mat_window_choices.code == 'None') and 0 or 0.0</v>
      </c>
      <c r="Q41" s="17" t="str">
        <f aca="false">VLOOKUP(D41,Parts!$A$2:$C$1001,3,0)</f>
        <v>pcs</v>
      </c>
    </row>
    <row r="42" customFormat="false" ht="12.75" hidden="false" customHeight="false" outlineLevel="0" collapsed="false">
      <c r="C42" s="3" t="str">
        <f aca="false">"["&amp;VLOOKUP(D42,Parts!$A$2:$B$1001,2,0)&amp;"]"</f>
        <v>[SP02071]</v>
      </c>
      <c r="D42" s="148" t="s">
        <v>688</v>
      </c>
      <c r="E42" s="0"/>
      <c r="F42" s="0"/>
      <c r="G42" s="0"/>
      <c r="H42" s="0"/>
      <c r="I42" s="60" t="s">
        <v>1747</v>
      </c>
      <c r="N42" s="61" t="n">
        <v>2</v>
      </c>
      <c r="O42" s="61" t="n">
        <v>2</v>
      </c>
      <c r="P42" s="0" t="str">
        <f aca="false">"(line.mat_window_choices.code == "&amp;I42&amp;") and "&amp;O42&amp;" or 0.0"</f>
        <v>(line.mat_window_choices.code == 'Single') and 2 or 0.0</v>
      </c>
      <c r="Q42" s="17" t="str">
        <f aca="false">VLOOKUP(D42,Parts!$A$2:$C$1001,3,0)</f>
        <v>pcs</v>
      </c>
    </row>
    <row r="43" customFormat="false" ht="12.75" hidden="false" customHeight="false" outlineLevel="0" collapsed="false">
      <c r="C43" s="3" t="str">
        <f aca="false">"["&amp;VLOOKUP(D43,Parts!$A$2:$B$1001,2,0)&amp;"]"</f>
        <v>[SP02071]</v>
      </c>
      <c r="D43" s="148" t="s">
        <v>688</v>
      </c>
      <c r="E43" s="0"/>
      <c r="F43" s="0"/>
      <c r="G43" s="0"/>
      <c r="H43" s="0"/>
      <c r="I43" s="60" t="s">
        <v>1748</v>
      </c>
      <c r="N43" s="61" t="n">
        <v>4</v>
      </c>
      <c r="O43" s="61" t="n">
        <v>4</v>
      </c>
      <c r="P43" s="0" t="str">
        <f aca="false">"(line.mat_window_choices.code == "&amp;I43&amp;") and "&amp;O43&amp;" or 0.0"</f>
        <v>(line.mat_window_choices.code == 'Double') and 4 or 0.0</v>
      </c>
      <c r="Q43" s="17" t="str">
        <f aca="false">VLOOKUP(D43,Parts!$A$2:$C$1001,3,0)</f>
        <v>pcs</v>
      </c>
    </row>
    <row r="44" customFormat="false" ht="12.75" hidden="false" customHeight="false" outlineLevel="0" collapsed="false">
      <c r="C44" s="3" t="str">
        <f aca="false">"["&amp;VLOOKUP(D44,Parts!$A$2:$B$1001,2,0)&amp;"]"</f>
        <v>[SP03032]</v>
      </c>
      <c r="D44" s="3" t="s">
        <v>997</v>
      </c>
      <c r="E44" s="0"/>
      <c r="F44" s="0"/>
      <c r="G44" s="0"/>
      <c r="H44" s="0"/>
      <c r="N44" s="3" t="n">
        <v>2</v>
      </c>
      <c r="O44" s="3" t="n">
        <v>2</v>
      </c>
      <c r="P44" s="53" t="str">
        <f aca="false">"("&amp;O44&amp;") or 0.0"</f>
        <v>(2) or 0.0</v>
      </c>
      <c r="Q44" s="17" t="str">
        <f aca="false">VLOOKUP(D44,Parts!$A$2:$C$1001,3,0)</f>
        <v>pcs</v>
      </c>
    </row>
    <row r="45" customFormat="false" ht="12.75" hidden="false" customHeight="false" outlineLevel="0" collapsed="false">
      <c r="C45" s="3" t="str">
        <f aca="false">"["&amp;VLOOKUP(D45,Parts!$A$2:$B$1001,2,0)&amp;"]"</f>
        <v>[SP02197]</v>
      </c>
      <c r="D45" s="3" t="s">
        <v>871</v>
      </c>
      <c r="E45" s="0"/>
      <c r="F45" s="0"/>
      <c r="G45" s="0"/>
      <c r="H45" s="0"/>
      <c r="N45" s="3" t="n">
        <v>2</v>
      </c>
      <c r="O45" s="3" t="n">
        <v>2</v>
      </c>
      <c r="P45" s="53" t="str">
        <f aca="false">"("&amp;O45&amp;") or 0.0"</f>
        <v>(2) or 0.0</v>
      </c>
      <c r="Q45" s="17" t="str">
        <f aca="false">VLOOKUP(D45,Parts!$A$2:$C$1001,3,0)</f>
        <v>set</v>
      </c>
    </row>
    <row r="46" customFormat="false" ht="12.75" hidden="false" customHeight="false" outlineLevel="0" collapsed="false">
      <c r="C46" s="3" t="str">
        <f aca="false">"["&amp;VLOOKUP(D46,Parts!$A$2:$B$1001,2,0)&amp;"]"</f>
        <v>[SP02195]</v>
      </c>
      <c r="D46" s="3" t="s">
        <v>867</v>
      </c>
      <c r="E46" s="0"/>
      <c r="F46" s="0"/>
      <c r="G46" s="0"/>
      <c r="H46" s="0"/>
      <c r="N46" s="3" t="n">
        <v>4</v>
      </c>
      <c r="O46" s="3" t="n">
        <v>4</v>
      </c>
      <c r="P46" s="53" t="str">
        <f aca="false">"("&amp;O46&amp;") or 0.0"</f>
        <v>(4) or 0.0</v>
      </c>
      <c r="Q46" s="17" t="str">
        <f aca="false">VLOOKUP(D46,Parts!$A$2:$C$1001,3,0)</f>
        <v>set</v>
      </c>
    </row>
    <row r="47" customFormat="false" ht="12.75" hidden="false" customHeight="false" outlineLevel="0" collapsed="false">
      <c r="C47" s="3" t="str">
        <f aca="false">"["&amp;VLOOKUP(D47,Parts!$A$2:$B$1001,2,0)&amp;"]"</f>
        <v>[SP02196]</v>
      </c>
      <c r="D47" s="3" t="s">
        <v>869</v>
      </c>
      <c r="E47" s="0"/>
      <c r="F47" s="0"/>
      <c r="G47" s="0"/>
      <c r="H47" s="0"/>
      <c r="N47" s="3" t="n">
        <v>4</v>
      </c>
      <c r="O47" s="3" t="n">
        <v>4</v>
      </c>
      <c r="P47" s="53" t="str">
        <f aca="false">"("&amp;O47&amp;") or 0.0"</f>
        <v>(4) or 0.0</v>
      </c>
      <c r="Q47" s="17" t="str">
        <f aca="false">VLOOKUP(D47,Parts!$A$2:$C$1001,3,0)</f>
        <v>set</v>
      </c>
    </row>
    <row r="48" customFormat="false" ht="12.75" hidden="false" customHeight="false" outlineLevel="0" collapsed="false">
      <c r="C48" s="3" t="str">
        <f aca="false">"["&amp;VLOOKUP(D48,Parts!$A$2:$B$1001,2,0)&amp;"]"</f>
        <v>[SP03173]</v>
      </c>
      <c r="D48" s="3" t="s">
        <v>1207</v>
      </c>
      <c r="E48" s="0"/>
      <c r="F48" s="0"/>
      <c r="G48" s="0"/>
      <c r="H48" s="0"/>
      <c r="N48" s="3" t="n">
        <v>4</v>
      </c>
      <c r="O48" s="3" t="n">
        <v>4</v>
      </c>
      <c r="P48" s="53" t="str">
        <f aca="false">"("&amp;O48&amp;") or 0.0"</f>
        <v>(4) or 0.0</v>
      </c>
      <c r="Q48" s="17" t="str">
        <f aca="false">VLOOKUP(D48,Parts!$A$2:$C$1001,3,0)</f>
        <v>pcs</v>
      </c>
    </row>
    <row r="49" customFormat="false" ht="12.75" hidden="false" customHeight="false" outlineLevel="0" collapsed="false">
      <c r="C49" s="3" t="str">
        <f aca="false">"["&amp;VLOOKUP(D49,Parts!$A$2:$B$1001,2,0)&amp;"]"</f>
        <v>[SP03177]</v>
      </c>
      <c r="D49" s="3" t="s">
        <v>1215</v>
      </c>
      <c r="E49" s="0"/>
      <c r="F49" s="0"/>
      <c r="G49" s="0"/>
      <c r="H49" s="0"/>
      <c r="N49" s="3" t="n">
        <v>2</v>
      </c>
      <c r="O49" s="3" t="n">
        <v>2</v>
      </c>
      <c r="P49" s="53" t="str">
        <f aca="false">"("&amp;O49&amp;") or 0.0"</f>
        <v>(2) or 0.0</v>
      </c>
      <c r="Q49" s="17" t="str">
        <f aca="false">VLOOKUP(D49,Parts!$A$2:$C$1001,3,0)</f>
        <v>pcs</v>
      </c>
    </row>
    <row r="50" customFormat="false" ht="12.75" hidden="false" customHeight="false" outlineLevel="0" collapsed="false">
      <c r="C50" s="3" t="str">
        <f aca="false">"["&amp;VLOOKUP(D50,Parts!$A$2:$B$1001,2,0)&amp;"]"</f>
        <v>[SP03178]</v>
      </c>
      <c r="D50" s="3" t="s">
        <v>1217</v>
      </c>
      <c r="E50" s="0"/>
      <c r="F50" s="0"/>
      <c r="G50" s="0"/>
      <c r="H50" s="0"/>
      <c r="N50" s="3" t="n">
        <v>2</v>
      </c>
      <c r="O50" s="3" t="n">
        <v>2</v>
      </c>
      <c r="P50" s="53" t="str">
        <f aca="false">"("&amp;O50&amp;") or 0.0"</f>
        <v>(2) or 0.0</v>
      </c>
      <c r="Q50" s="17" t="str">
        <f aca="false">VLOOKUP(D50,Parts!$A$2:$C$1001,3,0)</f>
        <v>pcs</v>
      </c>
    </row>
    <row r="51" customFormat="false" ht="12.75" hidden="false" customHeight="false" outlineLevel="0" collapsed="false">
      <c r="C51" s="3" t="str">
        <f aca="false">"["&amp;VLOOKUP(D51,Parts!$A$2:$B$1001,2,0)&amp;"]"</f>
        <v>[SP02147]</v>
      </c>
      <c r="D51" s="3" t="s">
        <v>799</v>
      </c>
      <c r="E51" s="0"/>
      <c r="F51" s="0"/>
      <c r="G51" s="0"/>
      <c r="H51" s="0"/>
      <c r="N51" s="3" t="n">
        <v>2</v>
      </c>
      <c r="O51" s="3" t="n">
        <v>2</v>
      </c>
      <c r="P51" s="53" t="str">
        <f aca="false">"("&amp;O51&amp;") or 0.0"</f>
        <v>(2) or 0.0</v>
      </c>
      <c r="Q51" s="17" t="str">
        <f aca="false">VLOOKUP(D51,Parts!$A$2:$C$1001,3,0)</f>
        <v>set</v>
      </c>
    </row>
    <row r="52" customFormat="false" ht="12.75" hidden="false" customHeight="false" outlineLevel="0" collapsed="false">
      <c r="C52" s="3" t="str">
        <f aca="false">"["&amp;VLOOKUP(D52,Parts!$A$2:$B$1001,2,0)&amp;"]"</f>
        <v>[SP02148]</v>
      </c>
      <c r="D52" s="3" t="s">
        <v>801</v>
      </c>
      <c r="E52" s="0"/>
      <c r="F52" s="0"/>
      <c r="G52" s="0"/>
      <c r="H52" s="0"/>
      <c r="N52" s="3" t="n">
        <v>2</v>
      </c>
      <c r="O52" s="3" t="n">
        <v>2</v>
      </c>
      <c r="P52" s="53" t="str">
        <f aca="false">"("&amp;O52&amp;") or 0.0"</f>
        <v>(2) or 0.0</v>
      </c>
      <c r="Q52" s="17" t="str">
        <f aca="false">VLOOKUP(D52,Parts!$A$2:$C$1001,3,0)</f>
        <v>pcs</v>
      </c>
    </row>
    <row r="53" s="2" customFormat="true" ht="12.75" hidden="false" customHeight="false" outlineLevel="0" collapsed="false">
      <c r="C53" s="2" t="str">
        <f aca="false">"["&amp;VLOOKUP(D53,Parts!$A$2:$B$1001,2,0)&amp;"]"</f>
        <v>[SP03007]</v>
      </c>
      <c r="D53" s="121" t="s">
        <v>946</v>
      </c>
      <c r="J53" s="83"/>
      <c r="K53" s="83"/>
      <c r="L53" s="83" t="s">
        <v>1607</v>
      </c>
      <c r="M53" s="83" t="s">
        <v>1607</v>
      </c>
      <c r="N53" s="121" t="s">
        <v>1677</v>
      </c>
      <c r="O53" s="121" t="s">
        <v>1678</v>
      </c>
      <c r="P53" s="149" t="str">
        <f aca="false">"(line.mat_inside_skin_choices.code=="&amp;L53&amp;") and (line.mat_outside_skin_choices.code=="&amp;M53&amp;") and ("&amp;O53&amp;") or 0.0"</f>
        <v>(line.mat_inside_skin_choices.code=='SS') and (line.mat_outside_skin_choices.code=='SS') and (line.L/1000/200*2) or 0.0</v>
      </c>
      <c r="Q53" s="83" t="str">
        <f aca="false">VLOOKUP(D53,Parts!$A$2:$C$1001,3,0)</f>
        <v>roll</v>
      </c>
      <c r="R53" s="2" t="s">
        <v>1653</v>
      </c>
    </row>
    <row r="54" customFormat="false" ht="12.75" hidden="false" customHeight="false" outlineLevel="0" collapsed="false">
      <c r="A54" s="2"/>
      <c r="B54" s="2"/>
      <c r="C54" s="2" t="str">
        <f aca="false">"["&amp;VLOOKUP(D54,Parts!$A$2:$B$1001,2,0)&amp;"]"</f>
        <v>[SP03006]</v>
      </c>
      <c r="D54" s="2" t="s">
        <v>944</v>
      </c>
      <c r="E54" s="83"/>
      <c r="F54" s="0"/>
      <c r="G54" s="0"/>
      <c r="H54" s="0"/>
      <c r="J54" s="83"/>
      <c r="K54" s="83"/>
      <c r="L54" s="83" t="s">
        <v>1572</v>
      </c>
      <c r="M54" s="83" t="s">
        <v>1572</v>
      </c>
      <c r="N54" s="121" t="s">
        <v>1677</v>
      </c>
      <c r="O54" s="121" t="s">
        <v>1678</v>
      </c>
      <c r="P54" s="149" t="str">
        <f aca="false">"(line.mat_inside_skin_choices.code=="&amp;L54&amp;") and (line.mat_outside_skin_choices.code=="&amp;M54&amp;") and ("&amp;O54&amp;") or 0.0"</f>
        <v>(line.mat_inside_skin_choices.code=='OW') and (line.mat_outside_skin_choices.code=='OW') and (line.L/1000/200*2) or 0.0</v>
      </c>
      <c r="Q54" s="83" t="str">
        <f aca="false">VLOOKUP(D54,Parts!$A$2:$C$1001,3,0)</f>
        <v>roll</v>
      </c>
      <c r="R54" s="2" t="s">
        <v>1749</v>
      </c>
    </row>
    <row r="55" customFormat="false" ht="12.75" hidden="false" customHeight="false" outlineLevel="0" collapsed="false">
      <c r="C55" s="2" t="str">
        <f aca="false">"["&amp;VLOOKUP(D55,Parts!$A$2:$B$1001,2,0)&amp;"]"</f>
        <v>[SP03006]</v>
      </c>
      <c r="D55" s="2" t="s">
        <v>944</v>
      </c>
      <c r="E55" s="0"/>
      <c r="F55" s="0"/>
      <c r="G55" s="0"/>
      <c r="H55" s="0"/>
      <c r="L55" s="5" t="s">
        <v>1581</v>
      </c>
      <c r="M55" s="5" t="s">
        <v>1581</v>
      </c>
      <c r="N55" s="121" t="s">
        <v>1677</v>
      </c>
      <c r="O55" s="121" t="s">
        <v>1678</v>
      </c>
      <c r="P55" s="149" t="str">
        <f aca="false">"(line.mat_inside_skin_choices.code=="&amp;L55&amp;") and (line.mat_outside_skin_choices.code=="&amp;M55&amp;") and ("&amp;O55&amp;") or 0.0"</f>
        <v>(line.mat_inside_skin_choices.code=='AW') and (line.mat_outside_skin_choices.code=='AW') and (line.L/1000/200*2) or 0.0</v>
      </c>
      <c r="Q55" s="5" t="s">
        <v>612</v>
      </c>
    </row>
    <row r="56" customFormat="false" ht="12.75" hidden="false" customHeight="false" outlineLevel="0" collapsed="false">
      <c r="C56" s="2" t="str">
        <f aca="false">"["&amp;VLOOKUP(D56,Parts!$A$2:$B$1001,2,0)&amp;"]"</f>
        <v>[SP03007]</v>
      </c>
      <c r="D56" s="2" t="s">
        <v>946</v>
      </c>
      <c r="E56" s="83"/>
      <c r="F56" s="83"/>
      <c r="G56" s="83"/>
      <c r="H56" s="83"/>
      <c r="I56" s="2"/>
      <c r="J56" s="2"/>
      <c r="K56" s="2"/>
      <c r="L56" s="83" t="s">
        <v>1607</v>
      </c>
      <c r="M56" s="83" t="s">
        <v>1572</v>
      </c>
      <c r="N56" s="2" t="s">
        <v>1679</v>
      </c>
      <c r="O56" s="121" t="s">
        <v>1680</v>
      </c>
      <c r="P56" s="149" t="str">
        <f aca="false">"(line.mat_inside_skin_choices.code=="&amp;L56&amp;") and (line.mat_outside_skin_choices.code=="&amp;M56&amp;") and ("&amp;O56&amp;") or 0.0"</f>
        <v>(line.mat_inside_skin_choices.code=='SS') and (line.mat_outside_skin_choices.code=='OW') and (line.L/1000/200) or 0.0</v>
      </c>
      <c r="Q56" s="5" t="s">
        <v>612</v>
      </c>
    </row>
    <row r="57" customFormat="false" ht="12.75" hidden="false" customHeight="false" outlineLevel="0" collapsed="false">
      <c r="C57" s="2" t="str">
        <f aca="false">"["&amp;VLOOKUP(D57,Parts!$A$2:$B$1001,2,0)&amp;"]"</f>
        <v>[SP03006]</v>
      </c>
      <c r="D57" s="2" t="s">
        <v>944</v>
      </c>
      <c r="E57" s="83"/>
      <c r="F57" s="83"/>
      <c r="G57" s="83"/>
      <c r="H57" s="83"/>
      <c r="I57" s="2"/>
      <c r="J57" s="2"/>
      <c r="K57" s="2"/>
      <c r="L57" s="83" t="s">
        <v>1607</v>
      </c>
      <c r="M57" s="83" t="s">
        <v>1572</v>
      </c>
      <c r="N57" s="2" t="s">
        <v>1679</v>
      </c>
      <c r="O57" s="121" t="s">
        <v>1680</v>
      </c>
      <c r="P57" s="149" t="str">
        <f aca="false">"(line.mat_inside_skin_choices.code=="&amp;L57&amp;") and (line.mat_outside_skin_choices.code=="&amp;M57&amp;") and ("&amp;O57&amp;") or 0.0"</f>
        <v>(line.mat_inside_skin_choices.code=='SS') and (line.mat_outside_skin_choices.code=='OW') and (line.L/1000/200) or 0.0</v>
      </c>
      <c r="Q57" s="5" t="s">
        <v>612</v>
      </c>
    </row>
    <row r="58" customFormat="false" ht="12.75" hidden="false" customHeight="false" outlineLevel="0" collapsed="false">
      <c r="C58" s="2" t="str">
        <f aca="false">"["&amp;VLOOKUP(D58,Parts!$A$2:$B$1001,2,0)&amp;"]"</f>
        <v>[SP03007]</v>
      </c>
      <c r="D58" s="2" t="s">
        <v>946</v>
      </c>
      <c r="E58" s="83"/>
      <c r="F58" s="83"/>
      <c r="G58" s="83"/>
      <c r="H58" s="83"/>
      <c r="I58" s="2"/>
      <c r="J58" s="2"/>
      <c r="K58" s="2"/>
      <c r="L58" s="83" t="s">
        <v>1607</v>
      </c>
      <c r="M58" s="83" t="s">
        <v>1581</v>
      </c>
      <c r="N58" s="2" t="s">
        <v>1679</v>
      </c>
      <c r="O58" s="121" t="s">
        <v>1680</v>
      </c>
      <c r="P58" s="149" t="str">
        <f aca="false">"(line.mat_inside_skin_choices.code=="&amp;L58&amp;") and (line.mat_outside_skin_choices.code=="&amp;M58&amp;") and ("&amp;O58&amp;") or 0.0"</f>
        <v>(line.mat_inside_skin_choices.code=='SS') and (line.mat_outside_skin_choices.code=='AW') and (line.L/1000/200) or 0.0</v>
      </c>
      <c r="Q58" s="5" t="s">
        <v>612</v>
      </c>
    </row>
    <row r="59" customFormat="false" ht="12.75" hidden="false" customHeight="false" outlineLevel="0" collapsed="false">
      <c r="C59" s="2" t="str">
        <f aca="false">"["&amp;VLOOKUP(D59,Parts!$A$2:$B$1001,2,0)&amp;"]"</f>
        <v>[SP03006]</v>
      </c>
      <c r="D59" s="2" t="s">
        <v>944</v>
      </c>
      <c r="E59" s="83"/>
      <c r="F59" s="83"/>
      <c r="G59" s="83"/>
      <c r="H59" s="83"/>
      <c r="I59" s="2"/>
      <c r="J59" s="2"/>
      <c r="K59" s="2"/>
      <c r="L59" s="83" t="s">
        <v>1607</v>
      </c>
      <c r="M59" s="83" t="s">
        <v>1581</v>
      </c>
      <c r="N59" s="2" t="s">
        <v>1679</v>
      </c>
      <c r="O59" s="121" t="s">
        <v>1680</v>
      </c>
      <c r="P59" s="149" t="str">
        <f aca="false">"(line.mat_inside_skin_choices.code=="&amp;L59&amp;") and (line.mat_outside_skin_choices.code=="&amp;M59&amp;") and ("&amp;O59&amp;") or 0.0"</f>
        <v>(line.mat_inside_skin_choices.code=='SS') and (line.mat_outside_skin_choices.code=='AW') and (line.L/1000/200) or 0.0</v>
      </c>
      <c r="Q59" s="5" t="s">
        <v>612</v>
      </c>
    </row>
    <row r="60" customFormat="false" ht="12.75" hidden="false" customHeight="false" outlineLevel="0" collapsed="false">
      <c r="C60" s="2" t="str">
        <f aca="false">"["&amp;VLOOKUP(D60,Parts!$A$2:$B$1001,2,0)&amp;"]"</f>
        <v>[SP03007]</v>
      </c>
      <c r="D60" s="2" t="s">
        <v>946</v>
      </c>
      <c r="E60" s="83"/>
      <c r="F60" s="83"/>
      <c r="G60" s="83"/>
      <c r="H60" s="83"/>
      <c r="I60" s="2"/>
      <c r="J60" s="2"/>
      <c r="K60" s="2"/>
      <c r="L60" s="83" t="s">
        <v>1607</v>
      </c>
      <c r="M60" s="83" t="s">
        <v>1590</v>
      </c>
      <c r="N60" s="2" t="s">
        <v>1679</v>
      </c>
      <c r="O60" s="121" t="s">
        <v>1680</v>
      </c>
      <c r="P60" s="149" t="str">
        <f aca="false">"(line.mat_inside_skin_choices.code=="&amp;L60&amp;") and (line.mat_outside_skin_choices.code=="&amp;M60&amp;") and ("&amp;O60&amp;") or 0.0"</f>
        <v>(line.mat_inside_skin_choices.code=='SS') and (line.mat_outside_skin_choices.code=='GI') and (line.L/1000/200) or 0.0</v>
      </c>
      <c r="Q60" s="5" t="s">
        <v>612</v>
      </c>
    </row>
    <row r="61" customFormat="false" ht="12.75" hidden="false" customHeight="false" outlineLevel="0" collapsed="false">
      <c r="P61" s="149"/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N38" activeCellId="0" sqref="N38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11.1428571428571"/>
    <col collapsed="false" hidden="false" max="4" min="4" style="0" width="55.8571428571429"/>
    <col collapsed="false" hidden="false" max="5" min="5" style="5" width="21.8571428571429"/>
    <col collapsed="false" hidden="false" max="6" min="6" style="5" width="8.29081632653061"/>
    <col collapsed="false" hidden="false" max="7" min="7" style="5" width="13.8571428571429"/>
    <col collapsed="false" hidden="false" max="8" min="8" style="5" width="18.2857142857143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89.1377551020408"/>
    <col collapsed="false" hidden="false" max="16" min="16" style="0" width="126.423469387755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150" t="s">
        <v>1750</v>
      </c>
      <c r="H2" s="150" t="s">
        <v>1751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1752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14</v>
      </c>
      <c r="G3" s="17"/>
      <c r="H3" s="17" t="n">
        <v>914</v>
      </c>
      <c r="J3" s="16"/>
      <c r="K3" s="16"/>
      <c r="L3" s="17" t="s">
        <v>1572</v>
      </c>
      <c r="M3" s="17" t="s">
        <v>1572</v>
      </c>
      <c r="N3" s="19" t="s">
        <v>1753</v>
      </c>
      <c r="O3" s="20" t="s">
        <v>1754</v>
      </c>
      <c r="P3" s="21" t="str">
        <f aca="false">"(" &amp; IF(G3&lt;&gt;"","("&amp;F3&amp;"+line.W/2)&gt;"&amp;G3,"") &amp; IF(AND(G3&lt;&gt;"",H3&lt;&gt;"")," and ","") &amp; IF(H3&lt;&gt;"","("&amp;F3&amp;"+line.W/2)&lt;="&amp;H3,"") &amp; ") and (line.mat_inside_skin_choices.code=="&amp;L3&amp;") and (line.mat_outside_skin_choices.code=="&amp;M3&amp;") and ("&amp;O3&amp;") or 0.0"</f>
        <v>((14+line.W/2)&lt;=914) and (line.mat_inside_skin_choices.code=='OW') and (line.mat_outside_skin_choices.code=='OW') and (914*line.L/1000000*3.75*4) or 0.0</v>
      </c>
      <c r="Q3" s="17" t="str">
        <f aca="false">VLOOKUP(D3,Parts!$A$2:$C$1001,3,0)</f>
        <v>kg</v>
      </c>
    </row>
    <row r="4" customFormat="false" ht="19.5" hidden="false" customHeight="false" outlineLevel="0" collapsed="false">
      <c r="A4" s="14" t="s">
        <v>1788</v>
      </c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914</v>
      </c>
      <c r="H4" s="17" t="n">
        <v>1219</v>
      </c>
      <c r="J4" s="16"/>
      <c r="K4" s="16"/>
      <c r="L4" s="17" t="s">
        <v>1572</v>
      </c>
      <c r="M4" s="17" t="s">
        <v>1572</v>
      </c>
      <c r="N4" s="19" t="s">
        <v>1714</v>
      </c>
      <c r="O4" s="20" t="s">
        <v>1715</v>
      </c>
      <c r="P4" s="21" t="str">
        <f aca="false">"(" &amp; IF(G4&lt;&gt;"","("&amp;F4&amp;"+line.W/2)&gt;"&amp;G4,"") &amp; IF(AND(G4&lt;&gt;"",H4&lt;&gt;"")," and ","") &amp; IF(H4&lt;&gt;"","("&amp;F4&amp;"+line.W/2)&lt;="&amp;H4,"") &amp; ") and (line.mat_inside_skin_choices.code=="&amp;L4&amp;") and (line.mat_outside_skin_choices.code=="&amp;M4&amp;") and ("&amp;O4&amp;") or 0.0"</f>
        <v>((14+line.W/2)&gt;914 and (14+line.W/2)&lt;=1219) and (line.mat_inside_skin_choices.code=='OW') and (line.mat_outside_skin_choices.code=='OW') and (1219*line.L/1000000*3.75*4)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[SP05008]</v>
      </c>
      <c r="D5" s="22" t="s">
        <v>1399</v>
      </c>
      <c r="E5" s="16"/>
      <c r="F5" s="23" t="n">
        <v>14</v>
      </c>
      <c r="G5" s="23"/>
      <c r="H5" s="23" t="n">
        <v>914</v>
      </c>
      <c r="J5" s="16"/>
      <c r="K5" s="16"/>
      <c r="L5" s="23" t="s">
        <v>1581</v>
      </c>
      <c r="M5" s="23" t="s">
        <v>1581</v>
      </c>
      <c r="N5" s="25" t="s">
        <v>1756</v>
      </c>
      <c r="O5" s="25" t="s">
        <v>1757</v>
      </c>
      <c r="P5" s="21" t="str">
        <f aca="false">"(" &amp; IF(G5&lt;&gt;"","("&amp;F5&amp;"+line.W/2)&gt;"&amp;G5,"") &amp; IF(AND(G5&lt;&gt;"",H5&lt;&gt;"")," and ","") &amp; IF(H5&lt;&gt;"","("&amp;F5&amp;"+line.W/2)&lt;="&amp;H5,"") &amp; ") and (line.mat_inside_skin_choices.code=="&amp;L5&amp;") and (line.mat_outside_skin_choices.code=="&amp;M5&amp;") and ("&amp;O5&amp;") or 0.0"</f>
        <v>((14+line.W/2)&lt;=914) and (line.mat_inside_skin_choices.code=='AW') and (line.mat_outside_skin_choices.code=='AW') and (914*line.L/1000000*3.4*4)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[SP05009]</v>
      </c>
      <c r="D6" s="22" t="s">
        <v>1401</v>
      </c>
      <c r="E6" s="16"/>
      <c r="F6" s="23" t="n">
        <v>14</v>
      </c>
      <c r="G6" s="23" t="n">
        <v>914</v>
      </c>
      <c r="H6" s="23" t="n">
        <v>1219</v>
      </c>
      <c r="J6" s="16"/>
      <c r="K6" s="16"/>
      <c r="L6" s="23" t="s">
        <v>1581</v>
      </c>
      <c r="M6" s="23" t="s">
        <v>1581</v>
      </c>
      <c r="N6" s="25" t="s">
        <v>1716</v>
      </c>
      <c r="O6" s="25" t="s">
        <v>1717</v>
      </c>
      <c r="P6" s="21" t="str">
        <f aca="false">"(" &amp; IF(G6&lt;&gt;"","("&amp;F6&amp;"+line.W/2)&gt;"&amp;G6,"") &amp; IF(AND(G6&lt;&gt;"",H6&lt;&gt;"")," and ","") &amp; IF(H6&lt;&gt;"","("&amp;F6&amp;"+line.W/2)&lt;="&amp;H6,"") &amp; ") and (line.mat_inside_skin_choices.code=="&amp;L6&amp;") and (line.mat_outside_skin_choices.code=="&amp;M6&amp;") and ("&amp;O6&amp;") or 0.0"</f>
        <v>((14+line.W/2)&gt;914 and (14+line.W/2)&lt;=1219) and (line.mat_inside_skin_choices.code=='AW') and (line.mat_outside_skin_choices.code=='AW') and (1219*line.L/1000000*3.4*4)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[SP05018]</v>
      </c>
      <c r="D7" s="27" t="s">
        <v>1420</v>
      </c>
      <c r="E7" s="16"/>
      <c r="F7" s="28" t="n">
        <v>14</v>
      </c>
      <c r="G7" s="28"/>
      <c r="H7" s="28" t="n">
        <v>1219</v>
      </c>
      <c r="J7" s="16"/>
      <c r="K7" s="16"/>
      <c r="L7" s="28" t="s">
        <v>1590</v>
      </c>
      <c r="M7" s="28" t="s">
        <v>1590</v>
      </c>
      <c r="N7" s="30" t="s">
        <v>1789</v>
      </c>
      <c r="O7" s="31" t="s">
        <v>1720</v>
      </c>
      <c r="P7" s="21" t="str">
        <f aca="false">"(" &amp; IF(G7&lt;&gt;"","("&amp;F7&amp;"+line.W/2)&gt;"&amp;G7,"") &amp; IF(AND(G7&lt;&gt;"",H7&lt;&gt;"")," and ","") &amp; IF(H7&lt;&gt;"","("&amp;F7&amp;"+line.W/2)&lt;="&amp;H7,"") &amp; ") and (line.mat_inside_skin_choices.code=="&amp;L7&amp;") and (line.mat_outside_skin_choices.code=="&amp;M7&amp;") and ("&amp;O7&amp;") or 0.0"</f>
        <v>((14+line.W/2)&lt;=1219) and (line.mat_inside_skin_choices.code=='GI') and (line.mat_outside_skin_choices.code=='GI') and (1219*line.L/1000000*3.2*4)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[SP05013]</v>
      </c>
      <c r="D8" s="32" t="s">
        <v>1409</v>
      </c>
      <c r="E8" s="16"/>
      <c r="F8" s="33" t="n">
        <v>14</v>
      </c>
      <c r="G8" s="33"/>
      <c r="H8" s="33" t="n">
        <v>914</v>
      </c>
      <c r="J8" s="16"/>
      <c r="K8" s="16"/>
      <c r="L8" s="33" t="s">
        <v>1607</v>
      </c>
      <c r="M8" s="33" t="s">
        <v>1607</v>
      </c>
      <c r="N8" s="35" t="s">
        <v>1758</v>
      </c>
      <c r="O8" s="35" t="s">
        <v>1759</v>
      </c>
      <c r="P8" s="21" t="str">
        <f aca="false">"(" &amp; IF(G8&lt;&gt;"","("&amp;F8&amp;"+line.W/2)&gt;"&amp;G8,"") &amp; IF(AND(G8&lt;&gt;"",H8&lt;&gt;"")," and ","") &amp; IF(H8&lt;&gt;"","("&amp;F8&amp;"+line.W/2)&lt;="&amp;H8,"") &amp; ") and (line.mat_inside_skin_choices.code=="&amp;L8&amp;") and (line.mat_outside_skin_choices.code=="&amp;M8&amp;") and ("&amp;O8&amp;") or 0.0"</f>
        <v>((14+line.W/2)&lt;=914) and (line.mat_inside_skin_choices.code=='SS') and (line.mat_outside_skin_choices.code=='SS') and (914*line.L/1000000*3.9*4)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[SP05013]</v>
      </c>
      <c r="D9" s="32" t="s">
        <v>1409</v>
      </c>
      <c r="E9" s="16"/>
      <c r="F9" s="33" t="n">
        <v>14</v>
      </c>
      <c r="G9" s="33" t="n">
        <v>914</v>
      </c>
      <c r="H9" s="33" t="n">
        <v>1219</v>
      </c>
      <c r="J9" s="16"/>
      <c r="K9" s="16"/>
      <c r="L9" s="33" t="s">
        <v>1607</v>
      </c>
      <c r="M9" s="33" t="s">
        <v>1607</v>
      </c>
      <c r="N9" s="35" t="s">
        <v>1721</v>
      </c>
      <c r="O9" s="35" t="s">
        <v>1722</v>
      </c>
      <c r="P9" s="21" t="str">
        <f aca="false">"(" &amp; IF(G9&lt;&gt;"","("&amp;F9&amp;"+line.W/2)&gt;"&amp;G9,"") &amp; IF(AND(G9&lt;&gt;"",H9&lt;&gt;"")," and ","") &amp; IF(H9&lt;&gt;"","("&amp;F9&amp;"+line.W/2)&lt;="&amp;H9,"") &amp; ") and (line.mat_inside_skin_choices.code=="&amp;L9&amp;") and (line.mat_outside_skin_choices.code=="&amp;M9&amp;") and ("&amp;O9&amp;") or 0.0"</f>
        <v>((14+line.W/2)&gt;914 and (14+line.W/2)&lt;=1219) and (line.mat_inside_skin_choices.code=='SS') and (line.mat_outside_skin_choices.code=='SS') and (1219*line.L/1000000*3.9*4) or 0.0</v>
      </c>
      <c r="Q9" s="17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[SP05006]</v>
      </c>
      <c r="D10" s="2" t="s">
        <v>1395</v>
      </c>
      <c r="E10" s="16"/>
      <c r="F10" s="83" t="n">
        <v>14</v>
      </c>
      <c r="G10" s="83"/>
      <c r="H10" s="83" t="n">
        <v>914</v>
      </c>
      <c r="J10" s="16"/>
      <c r="K10" s="16"/>
      <c r="L10" s="83" t="s">
        <v>1607</v>
      </c>
      <c r="M10" s="83" t="s">
        <v>1572</v>
      </c>
      <c r="N10" s="121" t="s">
        <v>1760</v>
      </c>
      <c r="O10" s="121" t="s">
        <v>1578</v>
      </c>
      <c r="P10" s="21" t="str">
        <f aca="false">"(" &amp; IF(G10&lt;&gt;"","("&amp;F10&amp;"+line.W/2)&gt;"&amp;G10,"") &amp; IF(AND(G10&lt;&gt;"",H10&lt;&gt;"")," and ","") &amp; IF(H10&lt;&gt;"","("&amp;F10&amp;"+line.W/2)&lt;="&amp;H10,"") &amp; ") and (line.mat_inside_skin_choices.code=="&amp;L10&amp;") and (line.mat_outside_skin_choices.code=="&amp;M10&amp;") and ("&amp;O10&amp;") or 0.0"</f>
        <v>((14+line.W/2)&lt;=914) and (line.mat_inside_skin_choices.code=='SS') and (line.mat_outside_skin_choices.code=='OW') and (914*line.L/1000000*3.75*2) or 0.0</v>
      </c>
      <c r="Q10" s="17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[SP05007]</v>
      </c>
      <c r="D11" s="2" t="s">
        <v>1397</v>
      </c>
      <c r="E11" s="16"/>
      <c r="F11" s="83" t="n">
        <v>14</v>
      </c>
      <c r="G11" s="83" t="n">
        <v>914</v>
      </c>
      <c r="H11" s="83" t="n">
        <v>1219</v>
      </c>
      <c r="J11" s="16"/>
      <c r="K11" s="16"/>
      <c r="L11" s="83" t="s">
        <v>1607</v>
      </c>
      <c r="M11" s="83" t="s">
        <v>1572</v>
      </c>
      <c r="N11" s="121" t="s">
        <v>1761</v>
      </c>
      <c r="O11" s="121" t="s">
        <v>1580</v>
      </c>
      <c r="P11" s="21" t="str">
        <f aca="false">"(" &amp; IF(G11&lt;&gt;"","("&amp;F11&amp;"+line.W/2)&gt;"&amp;G11,"") &amp; IF(AND(G11&lt;&gt;"",H11&lt;&gt;"")," and ","") &amp; IF(H11&lt;&gt;"","("&amp;F11&amp;"+line.W/2)&lt;="&amp;H11,"") &amp; ") and (line.mat_inside_skin_choices.code=="&amp;L11&amp;") and (line.mat_outside_skin_choices.code=="&amp;M11&amp;") and ("&amp;O11&amp;") or 0.0"</f>
        <v>((14+line.W/2)&gt;914 and (14+line.W/2)&lt;=1219) and (line.mat_inside_skin_choices.code=='SS') and (line.mat_outside_skin_choices.code=='OW') and (1219*line.L/1000000*3.75*2) or 0.0</v>
      </c>
      <c r="Q11" s="17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[SP05013]</v>
      </c>
      <c r="D12" s="2" t="s">
        <v>1409</v>
      </c>
      <c r="E12" s="16"/>
      <c r="F12" s="83" t="n">
        <v>14</v>
      </c>
      <c r="G12" s="83"/>
      <c r="H12" s="83" t="n">
        <v>914</v>
      </c>
      <c r="J12" s="16"/>
      <c r="K12" s="16"/>
      <c r="L12" s="83" t="s">
        <v>1607</v>
      </c>
      <c r="M12" s="83" t="s">
        <v>1572</v>
      </c>
      <c r="N12" s="121" t="s">
        <v>1762</v>
      </c>
      <c r="O12" s="121" t="s">
        <v>1613</v>
      </c>
      <c r="P12" s="21" t="str">
        <f aca="false">"(" &amp; IF(G12&lt;&gt;"","("&amp;F12&amp;"+line.W/2)&gt;"&amp;G12,"") &amp; IF(AND(G12&lt;&gt;"",H12&lt;&gt;"")," and ","") &amp; IF(H12&lt;&gt;"","("&amp;F12&amp;"+line.W/2)&lt;="&amp;H12,"") &amp; ") and (line.mat_inside_skin_choices.code=="&amp;L12&amp;") and (line.mat_outside_skin_choices.code=="&amp;M12&amp;") and ("&amp;O12&amp;") or 0.0"</f>
        <v>((14+line.W/2)&lt;=914) and (line.mat_inside_skin_choices.code=='SS') and (line.mat_outside_skin_choices.code=='OW') and (914*line.L/1000000*3.9*2) or 0.0</v>
      </c>
      <c r="Q12" s="17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[SP05013]</v>
      </c>
      <c r="D13" s="2" t="s">
        <v>1409</v>
      </c>
      <c r="E13" s="16"/>
      <c r="F13" s="83" t="n">
        <v>14</v>
      </c>
      <c r="G13" s="83" t="n">
        <v>914</v>
      </c>
      <c r="H13" s="83" t="n">
        <v>1219</v>
      </c>
      <c r="J13" s="16"/>
      <c r="K13" s="16"/>
      <c r="L13" s="83" t="s">
        <v>1607</v>
      </c>
      <c r="M13" s="83" t="s">
        <v>1572</v>
      </c>
      <c r="N13" s="121" t="s">
        <v>1763</v>
      </c>
      <c r="O13" s="121" t="s">
        <v>1615</v>
      </c>
      <c r="P13" s="21" t="str">
        <f aca="false">"(" &amp; IF(G13&lt;&gt;"","("&amp;F13&amp;"+line.W/2)&gt;"&amp;G13,"") &amp; IF(AND(G13&lt;&gt;"",H13&lt;&gt;"")," and ","") &amp; IF(H13&lt;&gt;"","("&amp;F13&amp;"+line.W/2)&lt;="&amp;H13,"") &amp; ") and (line.mat_inside_skin_choices.code=="&amp;L13&amp;") and (line.mat_outside_skin_choices.code=="&amp;M13&amp;") and ("&amp;O13&amp;") or 0.0"</f>
        <v>((14+line.W/2)&gt;914 and (14+line.W/2)&lt;=1219) and (line.mat_inside_skin_choices.code=='SS') and (line.mat_outside_skin_choices.code=='OW') and (1219*line.L/1000000*3.9*2) or 0.0</v>
      </c>
      <c r="Q13" s="17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[SP05008]</v>
      </c>
      <c r="D14" s="2" t="s">
        <v>1399</v>
      </c>
      <c r="E14" s="16"/>
      <c r="F14" s="83" t="n">
        <v>14</v>
      </c>
      <c r="G14" s="83"/>
      <c r="H14" s="83" t="n">
        <v>914</v>
      </c>
      <c r="J14" s="16"/>
      <c r="K14" s="16"/>
      <c r="L14" s="83" t="s">
        <v>1607</v>
      </c>
      <c r="M14" s="83" t="s">
        <v>1581</v>
      </c>
      <c r="N14" s="121" t="s">
        <v>1764</v>
      </c>
      <c r="O14" s="121" t="s">
        <v>1587</v>
      </c>
      <c r="P14" s="21" t="str">
        <f aca="false">"(" &amp; IF(G14&lt;&gt;"","("&amp;F14&amp;"+line.W/2)&gt;"&amp;G14,"") &amp; IF(AND(G14&lt;&gt;"",H14&lt;&gt;"")," and ","") &amp; IF(H14&lt;&gt;"","("&amp;F14&amp;"+line.W/2)&lt;="&amp;H14,"") &amp; ") and (line.mat_inside_skin_choices.code=="&amp;L14&amp;") and (line.mat_outside_skin_choices.code=="&amp;M14&amp;") and ("&amp;O14&amp;") or 0.0"</f>
        <v>((14+line.W/2)&lt;=914) and (line.mat_inside_skin_choices.code=='SS') and (line.mat_outside_skin_choices.code=='AW') and (914*line.L/1000000*3.4*2) or 0.0</v>
      </c>
      <c r="Q14" s="17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[SP05009]</v>
      </c>
      <c r="D15" s="2" t="s">
        <v>1401</v>
      </c>
      <c r="E15" s="16"/>
      <c r="F15" s="83" t="n">
        <v>14</v>
      </c>
      <c r="G15" s="83" t="n">
        <v>914</v>
      </c>
      <c r="H15" s="83" t="n">
        <v>1219</v>
      </c>
      <c r="J15" s="16"/>
      <c r="K15" s="16"/>
      <c r="L15" s="83" t="s">
        <v>1607</v>
      </c>
      <c r="M15" s="83" t="s">
        <v>1581</v>
      </c>
      <c r="N15" s="121" t="s">
        <v>1765</v>
      </c>
      <c r="O15" s="121" t="s">
        <v>1589</v>
      </c>
      <c r="P15" s="21" t="str">
        <f aca="false">"(" &amp; IF(G15&lt;&gt;"","("&amp;F15&amp;"+line.W/2)&gt;"&amp;G15,"") &amp; IF(AND(G15&lt;&gt;"",H15&lt;&gt;"")," and ","") &amp; IF(H15&lt;&gt;"","("&amp;F15&amp;"+line.W/2)&lt;="&amp;H15,"") &amp; ") and (line.mat_inside_skin_choices.code=="&amp;L15&amp;") and (line.mat_outside_skin_choices.code=="&amp;M15&amp;") and ("&amp;O15&amp;") or 0.0"</f>
        <v>((14+line.W/2)&gt;914 and (14+line.W/2)&lt;=1219) and (line.mat_inside_skin_choices.code=='SS') and (line.mat_outside_skin_choices.code=='AW') and (1219*line.L/1000000*3.4*2) or 0.0</v>
      </c>
      <c r="Q15" s="17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[SP05013]</v>
      </c>
      <c r="D16" s="2" t="s">
        <v>1409</v>
      </c>
      <c r="E16" s="16"/>
      <c r="F16" s="83" t="n">
        <v>14</v>
      </c>
      <c r="G16" s="83"/>
      <c r="H16" s="83" t="n">
        <v>914</v>
      </c>
      <c r="J16" s="16"/>
      <c r="K16" s="16"/>
      <c r="L16" s="83" t="s">
        <v>1607</v>
      </c>
      <c r="M16" s="83" t="s">
        <v>1581</v>
      </c>
      <c r="N16" s="121" t="s">
        <v>1762</v>
      </c>
      <c r="O16" s="121" t="s">
        <v>1613</v>
      </c>
      <c r="P16" s="21" t="str">
        <f aca="false">"(" &amp; IF(G16&lt;&gt;"","("&amp;F16&amp;"+line.W/2)&gt;"&amp;G16,"") &amp; IF(AND(G16&lt;&gt;"",H16&lt;&gt;"")," and ","") &amp; IF(H16&lt;&gt;"","("&amp;F16&amp;"+line.W/2)&lt;="&amp;H16,"") &amp; ") and (line.mat_inside_skin_choices.code=="&amp;L16&amp;") and (line.mat_outside_skin_choices.code=="&amp;M16&amp;") and ("&amp;O16&amp;") or 0.0"</f>
        <v>((14+line.W/2)&lt;=914) and (line.mat_inside_skin_choices.code=='SS') and (line.mat_outside_skin_choices.code=='AW') and (914*line.L/1000000*3.9*2) or 0.0</v>
      </c>
      <c r="Q16" s="17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[SP05013]</v>
      </c>
      <c r="D17" s="2" t="s">
        <v>1409</v>
      </c>
      <c r="E17" s="16"/>
      <c r="F17" s="83" t="n">
        <v>14</v>
      </c>
      <c r="G17" s="83" t="n">
        <v>914</v>
      </c>
      <c r="H17" s="83" t="n">
        <v>1219</v>
      </c>
      <c r="J17" s="16"/>
      <c r="K17" s="16"/>
      <c r="L17" s="83" t="s">
        <v>1607</v>
      </c>
      <c r="M17" s="83" t="s">
        <v>1581</v>
      </c>
      <c r="N17" s="121" t="s">
        <v>1763</v>
      </c>
      <c r="O17" s="121" t="s">
        <v>1615</v>
      </c>
      <c r="P17" s="21" t="str">
        <f aca="false">"(" &amp; IF(G17&lt;&gt;"","("&amp;F17&amp;"+line.W/2)&gt;"&amp;G17,"") &amp; IF(AND(G17&lt;&gt;"",H17&lt;&gt;"")," and ","") &amp; IF(H17&lt;&gt;"","("&amp;F17&amp;"+line.W/2)&lt;="&amp;H17,"") &amp; ") and (line.mat_inside_skin_choices.code=="&amp;L17&amp;") and (line.mat_outside_skin_choices.code=="&amp;M17&amp;") and ("&amp;O17&amp;") or 0.0"</f>
        <v>((14+line.W/2)&gt;914 and (14+line.W/2)&lt;=1219) and (line.mat_inside_skin_choices.code=='SS') and (line.mat_outside_skin_choices.code=='AW') and (1219*line.L/1000000*3.9*2) or 0.0</v>
      </c>
      <c r="Q17" s="17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[SP05018]</v>
      </c>
      <c r="D18" s="2" t="s">
        <v>1420</v>
      </c>
      <c r="E18" s="16"/>
      <c r="F18" s="83" t="n">
        <v>14</v>
      </c>
      <c r="G18" s="83"/>
      <c r="H18" s="83" t="n">
        <v>1219</v>
      </c>
      <c r="J18" s="16"/>
      <c r="K18" s="16"/>
      <c r="L18" s="83" t="s">
        <v>1607</v>
      </c>
      <c r="M18" s="83" t="s">
        <v>1590</v>
      </c>
      <c r="N18" s="121" t="s">
        <v>1763</v>
      </c>
      <c r="O18" s="121" t="s">
        <v>1615</v>
      </c>
      <c r="P18" s="21" t="str">
        <f aca="false">"(" &amp; IF(G18&lt;&gt;"","("&amp;F18&amp;"+line.W/2)&gt;"&amp;G18,"") &amp; IF(AND(G18&lt;&gt;"",H18&lt;&gt;"")," and ","") &amp; IF(H18&lt;&gt;"","("&amp;F18&amp;"+line.W/2)&lt;="&amp;H18,"") &amp; ") and (line.mat_inside_skin_choices.code=="&amp;L18&amp;") and (line.mat_outside_skin_choices.code=="&amp;M18&amp;") and ("&amp;O18&amp;") or 0.0"</f>
        <v>((14+line.W/2)&lt;=1219) and (line.mat_inside_skin_choices.code=='SS') and (line.mat_outside_skin_choices.code=='GI') and (1219*line.L/1000000*3.9*2) or 0.0</v>
      </c>
      <c r="Q18" s="17" t="str">
        <f aca="false">VLOOKUP(D18,Parts!$A$2:$C$1001,3,0)</f>
        <v>kg</v>
      </c>
    </row>
    <row r="19" customFormat="false" ht="12.75" hidden="false" customHeight="false" outlineLevel="0" collapsed="false">
      <c r="C19" s="3" t="str">
        <f aca="false">"["&amp;VLOOKUP(D19,Parts!$A$2:$B$1001,2,0)&amp;"]"</f>
        <v>[SP05013]</v>
      </c>
      <c r="D19" s="2" t="s">
        <v>1409</v>
      </c>
      <c r="E19" s="16"/>
      <c r="F19" s="83" t="n">
        <v>14</v>
      </c>
      <c r="G19" s="83"/>
      <c r="H19" s="83" t="n">
        <v>914</v>
      </c>
      <c r="J19" s="16"/>
      <c r="K19" s="16"/>
      <c r="L19" s="83" t="s">
        <v>1607</v>
      </c>
      <c r="M19" s="83" t="s">
        <v>1590</v>
      </c>
      <c r="N19" s="121" t="s">
        <v>1762</v>
      </c>
      <c r="O19" s="121" t="s">
        <v>1613</v>
      </c>
      <c r="P19" s="21" t="str">
        <f aca="false">"(" &amp; IF(G19&lt;&gt;"","("&amp;F19&amp;"+line.W/2)&gt;"&amp;G19,"") &amp; IF(AND(G19&lt;&gt;"",H19&lt;&gt;"")," and ","") &amp; IF(H19&lt;&gt;"","("&amp;F19&amp;"+line.W/2)&lt;="&amp;H19,"") &amp; ") and (line.mat_inside_skin_choices.code=="&amp;L19&amp;") and (line.mat_outside_skin_choices.code=="&amp;M19&amp;") and ("&amp;O19&amp;") or 0.0"</f>
        <v>((14+line.W/2)&lt;=914) and (line.mat_inside_skin_choices.code=='SS') and (line.mat_outside_skin_choices.code=='GI') and (914*line.L/1000000*3.9*2) or 0.0</v>
      </c>
      <c r="Q19" s="17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[SP05013]</v>
      </c>
      <c r="D20" s="2" t="s">
        <v>1409</v>
      </c>
      <c r="E20" s="16"/>
      <c r="F20" s="83" t="n">
        <v>14</v>
      </c>
      <c r="G20" s="83" t="n">
        <v>914</v>
      </c>
      <c r="H20" s="83" t="n">
        <v>1219</v>
      </c>
      <c r="J20" s="16"/>
      <c r="K20" s="16"/>
      <c r="L20" s="83" t="s">
        <v>1607</v>
      </c>
      <c r="M20" s="83" t="s">
        <v>1590</v>
      </c>
      <c r="N20" s="121" t="s">
        <v>1763</v>
      </c>
      <c r="O20" s="121" t="s">
        <v>1615</v>
      </c>
      <c r="P20" s="21" t="str">
        <f aca="false">"(" &amp; IF(G20&lt;&gt;"","("&amp;F20&amp;"+line.W/2)&gt;"&amp;G20,"") &amp; IF(AND(G20&lt;&gt;"",H20&lt;&gt;"")," and ","") &amp; IF(H20&lt;&gt;"","("&amp;F20&amp;"+line.W/2)&lt;="&amp;H20,"") &amp; ") and (line.mat_inside_skin_choices.code=="&amp;L20&amp;") and (line.mat_outside_skin_choices.code=="&amp;M20&amp;") and ("&amp;O20&amp;") or 0.0"</f>
        <v>((14+line.W/2)&gt;914 and (14+line.W/2)&lt;=1219) and (line.mat_inside_skin_choices.code=='SS') and (line.mat_outside_skin_choices.code=='GI') and (1219*line.L/1000000*3.9*2) or 0.0</v>
      </c>
      <c r="Q20" s="17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[SP05002]</v>
      </c>
      <c r="D21" s="49" t="s">
        <v>1387</v>
      </c>
      <c r="E21" s="16"/>
      <c r="F21" s="0"/>
      <c r="G21" s="0"/>
      <c r="H21" s="0"/>
      <c r="J21" s="50" t="s">
        <v>1626</v>
      </c>
      <c r="K21" s="16"/>
      <c r="L21" s="5"/>
      <c r="M21" s="5"/>
      <c r="N21" s="51" t="s">
        <v>1766</v>
      </c>
      <c r="O21" s="52" t="s">
        <v>1767</v>
      </c>
      <c r="P21" s="21" t="str">
        <f aca="false">"(line.mat_insulation_choices.code == "&amp;J21&amp;") and ("&amp;O21&amp;") or 0.0"</f>
        <v>(line.mat_insulation_choices.code == 'PU') and ((line.W*line.L*line.T.value/1000000000*80*0.437*1.13)*2-(line.cut_area*line.T.value*80*0.437*1.13*2/1000)) or 0.0</v>
      </c>
      <c r="Q21" s="17" t="str">
        <f aca="false">VLOOKUP(D21,Parts!$A$2:$C$1001,3,0)</f>
        <v>kg</v>
      </c>
    </row>
    <row r="22" customFormat="false" ht="12.75" hidden="false" customHeight="false" outlineLevel="0" collapsed="false">
      <c r="C22" s="3" t="str">
        <f aca="false">"["&amp;VLOOKUP(D22,Parts!$A$2:$B$1001,2,0)&amp;"]"</f>
        <v>[SP05003]</v>
      </c>
      <c r="D22" s="49" t="s">
        <v>1389</v>
      </c>
      <c r="E22" s="16"/>
      <c r="F22" s="0"/>
      <c r="G22" s="0"/>
      <c r="H22" s="0"/>
      <c r="J22" s="50" t="s">
        <v>1626</v>
      </c>
      <c r="K22" s="16"/>
      <c r="L22" s="5"/>
      <c r="M22" s="5"/>
      <c r="N22" s="51" t="s">
        <v>1768</v>
      </c>
      <c r="O22" s="52" t="s">
        <v>1769</v>
      </c>
      <c r="P22" s="21" t="str">
        <f aca="false">"(line.mat_insulation_choices.code == "&amp;J22&amp;") and ("&amp;O22&amp;") or 0.0"</f>
        <v>(line.mat_insulation_choices.code == 'PU') and ((line.W*line.L*line.T.value/1000000000*80*0.563*1.13)*2-(line.cut_area*line.T.value*80*0.563*1.13*2/1000)) or 0.0</v>
      </c>
      <c r="Q22" s="17" t="str">
        <f aca="false">VLOOKUP(D22,Parts!$A$2:$C$1001,3,0)</f>
        <v>kg</v>
      </c>
    </row>
    <row r="23" customFormat="false" ht="12.75" hidden="false" customHeight="false" outlineLevel="0" collapsed="false">
      <c r="C23" s="3" t="str">
        <f aca="false">"["&amp;VLOOKUP(D23,Parts!$A$2:$B$1001,2,0)&amp;"]"</f>
        <v>[SP01328]</v>
      </c>
      <c r="D23" s="2" t="s">
        <v>414</v>
      </c>
      <c r="E23" s="146" t="s">
        <v>1731</v>
      </c>
      <c r="F23" s="0"/>
      <c r="G23" s="0"/>
      <c r="H23" s="0"/>
      <c r="N23" s="2" t="s">
        <v>1790</v>
      </c>
      <c r="O23" s="2" t="s">
        <v>1771</v>
      </c>
      <c r="P23" s="63" t="str">
        <f aca="false">"(line.T.name=='"&amp;E23&amp;"') and ("&amp;O23&amp;") or 0.0"</f>
        <v>(line.T.name=='42(F42)') and (round(((line.W*2)+(line.L*2))/1000/6+0.5,0)) or 0.0</v>
      </c>
      <c r="Q23" s="17" t="str">
        <f aca="false">VLOOKUP(D23,Parts!$A$2:$C$1001,3,0)</f>
        <v>pcs</v>
      </c>
    </row>
    <row r="24" customFormat="false" ht="12.75" hidden="false" customHeight="false" outlineLevel="0" collapsed="false">
      <c r="C24" s="3" t="str">
        <f aca="false">"["&amp;VLOOKUP(D24,Parts!$A$2:$B$1001,2,0)&amp;"]"</f>
        <v>[SP01340]</v>
      </c>
      <c r="D24" s="2" t="s">
        <v>420</v>
      </c>
      <c r="E24" s="146" t="s">
        <v>1734</v>
      </c>
      <c r="F24" s="0"/>
      <c r="G24" s="0"/>
      <c r="H24" s="0"/>
      <c r="N24" s="2" t="s">
        <v>1790</v>
      </c>
      <c r="O24" s="2" t="s">
        <v>1771</v>
      </c>
      <c r="P24" s="63" t="str">
        <f aca="false">"(line.T.name=='"&amp;E24&amp;"') and ("&amp;O24&amp;") or 0.0"</f>
        <v>(line.T.name=='50(F50)') and (round(((line.W*2)+(line.L*2))/1000/6+0.5,0)) or 0.0</v>
      </c>
      <c r="Q24" s="17" t="str">
        <f aca="false">VLOOKUP(D24,Parts!$A$2:$C$1001,3,0)</f>
        <v>pcs</v>
      </c>
    </row>
    <row r="25" customFormat="false" ht="12.75" hidden="false" customHeight="false" outlineLevel="0" collapsed="false">
      <c r="C25" s="3" t="str">
        <f aca="false">"["&amp;VLOOKUP(D25,Parts!$A$2:$B$1001,2,0)&amp;"]"</f>
        <v>[SP01344]</v>
      </c>
      <c r="D25" s="2" t="s">
        <v>426</v>
      </c>
      <c r="E25" s="146" t="s">
        <v>1735</v>
      </c>
      <c r="F25" s="0"/>
      <c r="G25" s="0"/>
      <c r="H25" s="0"/>
      <c r="N25" s="2" t="s">
        <v>1790</v>
      </c>
      <c r="O25" s="2" t="s">
        <v>1771</v>
      </c>
      <c r="P25" s="63" t="str">
        <f aca="false">"(line.T.name=='"&amp;E25&amp;"') and ("&amp;O25&amp;") or 0.0"</f>
        <v>(line.T.name=='42(F100)') and (round(((line.W*2)+(line.L*2))/1000/6+0.5,0)) or 0.0</v>
      </c>
      <c r="Q25" s="17" t="str">
        <f aca="false">VLOOKUP(D25,Parts!$A$2:$C$1001,3,0)</f>
        <v>pcs</v>
      </c>
    </row>
    <row r="26" customFormat="false" ht="12.75" hidden="false" customHeight="false" outlineLevel="0" collapsed="false">
      <c r="C26" s="3" t="str">
        <f aca="false">"["&amp;VLOOKUP(D26,Parts!$A$2:$B$1001,2,0)&amp;"]"</f>
        <v>[SP01431]</v>
      </c>
      <c r="D26" s="2" t="s">
        <v>534</v>
      </c>
      <c r="E26" s="146" t="s">
        <v>1736</v>
      </c>
      <c r="F26" s="0"/>
      <c r="G26" s="0"/>
      <c r="H26" s="0"/>
      <c r="N26" s="2" t="s">
        <v>1790</v>
      </c>
      <c r="O26" s="2" t="s">
        <v>1771</v>
      </c>
      <c r="P26" s="63" t="str">
        <f aca="false">"(line.T.name=='"&amp;E26&amp;"') and ("&amp;O26&amp;") or 0.0"</f>
        <v>(line.T.name=='50(F100)') and (round(((line.W*2)+(line.L*2))/1000/6+0.5,0)) or 0.0</v>
      </c>
      <c r="Q26" s="17" t="str">
        <f aca="false">VLOOKUP(D26,Parts!$A$2:$C$1001,3,0)</f>
        <v>pcs</v>
      </c>
    </row>
    <row r="27" customFormat="false" ht="12.75" hidden="false" customHeight="false" outlineLevel="0" collapsed="false">
      <c r="C27" s="3" t="str">
        <f aca="false">"["&amp;VLOOKUP(D27,Parts!$A$2:$B$1001,2,0)&amp;"]"</f>
        <v>[SP02183]</v>
      </c>
      <c r="D27" s="22" t="s">
        <v>855</v>
      </c>
      <c r="E27" s="0"/>
      <c r="F27" s="0"/>
      <c r="G27" s="0"/>
      <c r="H27" s="0"/>
      <c r="N27" s="22" t="s">
        <v>1737</v>
      </c>
      <c r="O27" s="22" t="s">
        <v>1772</v>
      </c>
      <c r="P27" s="3" t="str">
        <f aca="false">"("&amp;O27&amp;") or 0.0"</f>
        <v>(round((((line.W*2)+(line.L*2))/1000),1)) or 0.0</v>
      </c>
      <c r="Q27" s="17" t="str">
        <f aca="false">VLOOKUP(D27,Parts!$A$2:$C$1001,3,0)</f>
        <v>m</v>
      </c>
    </row>
    <row r="28" customFormat="false" ht="12.75" hidden="false" customHeight="false" outlineLevel="0" collapsed="false">
      <c r="C28" s="3" t="str">
        <f aca="false">"["&amp;VLOOKUP(D28,Parts!$A$2:$B$1001,2,0)&amp;"]"</f>
        <v>[SP02149]</v>
      </c>
      <c r="D28" s="22" t="s">
        <v>803</v>
      </c>
      <c r="E28" s="0"/>
      <c r="F28" s="0"/>
      <c r="G28" s="0"/>
      <c r="H28" s="0"/>
      <c r="N28" s="22" t="s">
        <v>1791</v>
      </c>
      <c r="O28" s="22" t="s">
        <v>1792</v>
      </c>
      <c r="P28" s="3" t="str">
        <f aca="false">"("&amp;O28&amp;") or 0.0"</f>
        <v>(line.L/1000) or 0.0</v>
      </c>
      <c r="Q28" s="17" t="str">
        <f aca="false">VLOOKUP(D28,Parts!$A$2:$C$1001,3,0)</f>
        <v>m</v>
      </c>
    </row>
    <row r="29" customFormat="false" ht="12.75" hidden="false" customHeight="false" outlineLevel="0" collapsed="false">
      <c r="C29" s="3" t="str">
        <f aca="false">"["&amp;VLOOKUP(D29,Parts!$A$2:$B$1001,2,0)&amp;"]"</f>
        <v>[SP01181]</v>
      </c>
      <c r="D29" s="22" t="s">
        <v>234</v>
      </c>
      <c r="E29" s="0"/>
      <c r="F29" s="0"/>
      <c r="G29" s="0"/>
      <c r="H29" s="0"/>
      <c r="N29" s="25" t="s">
        <v>1793</v>
      </c>
      <c r="O29" s="22" t="s">
        <v>1794</v>
      </c>
      <c r="P29" s="3" t="str">
        <f aca="false">"("&amp;O29&amp;") or 0.0"</f>
        <v>(round(line.W*2/1000/6,0)) or 0.0</v>
      </c>
      <c r="Q29" s="17" t="str">
        <f aca="false">VLOOKUP(D29,Parts!$A$2:$C$1001,3,0)</f>
        <v>pcs</v>
      </c>
    </row>
    <row r="30" customFormat="false" ht="12.75" hidden="false" customHeight="false" outlineLevel="0" collapsed="false">
      <c r="B30" s="152" t="s">
        <v>1795</v>
      </c>
      <c r="C30" s="3" t="str">
        <f aca="false">"["&amp;VLOOKUP(D30,Parts!$A$2:$B$1001,2,0)&amp;"]"</f>
        <v>[SP01134]</v>
      </c>
      <c r="D30" s="147" t="s">
        <v>188</v>
      </c>
      <c r="E30" s="151" t="s">
        <v>1731</v>
      </c>
      <c r="F30" s="0"/>
      <c r="G30" s="0"/>
      <c r="H30" s="0"/>
      <c r="N30" s="142" t="s">
        <v>1796</v>
      </c>
      <c r="O30" s="142" t="s">
        <v>1797</v>
      </c>
      <c r="P30" s="63" t="str">
        <f aca="false">"(line.T.name=='"&amp;E30&amp;"') and ("&amp;O30&amp;") or 0.0"</f>
        <v>(line.T.name=='42(F42)') and (round(((line.W*2)+(line.L*3))/1000/6+0.5,0)) or 0.0</v>
      </c>
      <c r="Q30" s="17" t="str">
        <f aca="false">VLOOKUP(D30,Parts!$A$2:$C$1001,3,0)</f>
        <v>pcs</v>
      </c>
    </row>
    <row r="31" customFormat="false" ht="12.75" hidden="false" customHeight="false" outlineLevel="0" collapsed="false">
      <c r="B31" s="152" t="s">
        <v>1795</v>
      </c>
      <c r="C31" s="3" t="str">
        <f aca="false">"["&amp;VLOOKUP(D31,Parts!$A$2:$B$1001,2,0)&amp;"]"</f>
        <v>[SP01300]</v>
      </c>
      <c r="D31" s="147" t="s">
        <v>376</v>
      </c>
      <c r="E31" s="151" t="s">
        <v>1734</v>
      </c>
      <c r="F31" s="0"/>
      <c r="G31" s="0"/>
      <c r="H31" s="0"/>
      <c r="N31" s="142" t="s">
        <v>1796</v>
      </c>
      <c r="O31" s="142" t="s">
        <v>1797</v>
      </c>
      <c r="P31" s="63" t="str">
        <f aca="false">"(line.T.name=='"&amp;E31&amp;"') and ("&amp;O31&amp;") or 0.0"</f>
        <v>(line.T.name=='50(F50)') and (round(((line.W*2)+(line.L*3))/1000/6+0.5,0)) or 0.0</v>
      </c>
      <c r="Q31" s="17" t="str">
        <f aca="false">VLOOKUP(D31,Parts!$A$2:$C$1001,3,0)</f>
        <v>pcs</v>
      </c>
    </row>
    <row r="32" customFormat="false" ht="12.75" hidden="false" customHeight="false" outlineLevel="0" collapsed="false">
      <c r="B32" s="152" t="s">
        <v>1795</v>
      </c>
      <c r="C32" s="3" t="str">
        <f aca="false">"["&amp;VLOOKUP(D32,Parts!$A$2:$B$1001,2,0)&amp;"]"</f>
        <v>[SP01134]</v>
      </c>
      <c r="D32" s="147" t="s">
        <v>188</v>
      </c>
      <c r="E32" s="151" t="s">
        <v>1735</v>
      </c>
      <c r="F32" s="0"/>
      <c r="G32" s="0"/>
      <c r="H32" s="0"/>
      <c r="N32" s="142" t="s">
        <v>1796</v>
      </c>
      <c r="O32" s="142" t="s">
        <v>1797</v>
      </c>
      <c r="P32" s="63" t="str">
        <f aca="false">"(line.T.name=='"&amp;E32&amp;"') and ("&amp;O32&amp;") or 0.0"</f>
        <v>(line.T.name=='42(F100)') and (round(((line.W*2)+(line.L*3))/1000/6+0.5,0)) or 0.0</v>
      </c>
      <c r="Q32" s="17" t="str">
        <f aca="false">VLOOKUP(D32,Parts!$A$2:$C$1001,3,0)</f>
        <v>pcs</v>
      </c>
    </row>
    <row r="33" customFormat="false" ht="12.75" hidden="false" customHeight="false" outlineLevel="0" collapsed="false">
      <c r="B33" s="152" t="s">
        <v>1795</v>
      </c>
      <c r="C33" s="3" t="str">
        <f aca="false">"["&amp;VLOOKUP(D33,Parts!$A$2:$B$1001,2,0)&amp;"]"</f>
        <v>[SP01300]</v>
      </c>
      <c r="D33" s="147" t="s">
        <v>376</v>
      </c>
      <c r="E33" s="151" t="s">
        <v>1736</v>
      </c>
      <c r="F33" s="0"/>
      <c r="G33" s="0"/>
      <c r="H33" s="0"/>
      <c r="N33" s="142" t="s">
        <v>1796</v>
      </c>
      <c r="O33" s="142" t="s">
        <v>1797</v>
      </c>
      <c r="P33" s="63" t="str">
        <f aca="false">"(line.T.name=='"&amp;E33&amp;"') and ("&amp;O33&amp;") or 0.0"</f>
        <v>(line.T.name=='50(F100)') and (round(((line.W*2)+(line.L*3))/1000/6+0.5,0)) or 0.0</v>
      </c>
      <c r="Q33" s="17" t="str">
        <f aca="false">VLOOKUP(D33,Parts!$A$2:$C$1001,3,0)</f>
        <v>pcs</v>
      </c>
    </row>
    <row r="34" customFormat="false" ht="12.75" hidden="false" customHeight="false" outlineLevel="0" collapsed="false">
      <c r="B34" s="49" t="s">
        <v>1798</v>
      </c>
      <c r="C34" s="3" t="str">
        <f aca="false">"["&amp;VLOOKUP(D34,Parts!$A$2:$B$1001,2,0)&amp;"]"</f>
        <v>[SP01288]</v>
      </c>
      <c r="D34" s="49" t="s">
        <v>358</v>
      </c>
      <c r="E34" s="50" t="s">
        <v>1731</v>
      </c>
      <c r="F34" s="0"/>
      <c r="G34" s="0"/>
      <c r="H34" s="0"/>
      <c r="N34" s="142" t="s">
        <v>1799</v>
      </c>
      <c r="O34" s="142" t="s">
        <v>1800</v>
      </c>
      <c r="P34" s="63" t="str">
        <f aca="false">"(line.T.name=='"&amp;E34&amp;"') and ("&amp;O34&amp;") or 0.0"</f>
        <v>(line.T.name=='42(F42)') and (round((line.L/1000/6)+0.5,0)) or 0.0</v>
      </c>
      <c r="Q34" s="17" t="str">
        <f aca="false">VLOOKUP(D34,Parts!$A$2:$C$1001,3,0)</f>
        <v>pcs</v>
      </c>
    </row>
    <row r="35" customFormat="false" ht="12.75" hidden="false" customHeight="false" outlineLevel="0" collapsed="false">
      <c r="B35" s="49" t="s">
        <v>1798</v>
      </c>
      <c r="C35" s="3" t="str">
        <f aca="false">"["&amp;VLOOKUP(D35,Parts!$A$2:$B$1001,2,0)&amp;"]"</f>
        <v>[SP01348]</v>
      </c>
      <c r="D35" s="49" t="s">
        <v>432</v>
      </c>
      <c r="E35" s="50" t="s">
        <v>1734</v>
      </c>
      <c r="F35" s="0"/>
      <c r="G35" s="0"/>
      <c r="H35" s="0"/>
      <c r="N35" s="142" t="s">
        <v>1799</v>
      </c>
      <c r="O35" s="142" t="s">
        <v>1800</v>
      </c>
      <c r="P35" s="63" t="str">
        <f aca="false">"(line.T.name=='"&amp;E35&amp;"') and ("&amp;O35&amp;") or 0.0"</f>
        <v>(line.T.name=='50(F50)') and (round((line.L/1000/6)+0.5,0)) or 0.0</v>
      </c>
      <c r="Q35" s="17" t="str">
        <f aca="false">VLOOKUP(D35,Parts!$A$2:$C$1001,3,0)</f>
        <v>pcs</v>
      </c>
    </row>
    <row r="36" customFormat="false" ht="12.75" hidden="false" customHeight="false" outlineLevel="0" collapsed="false">
      <c r="B36" s="49" t="s">
        <v>1798</v>
      </c>
      <c r="C36" s="3" t="str">
        <f aca="false">"["&amp;VLOOKUP(D36,Parts!$A$2:$B$1001,2,0)&amp;"]"</f>
        <v>[SP01288]</v>
      </c>
      <c r="D36" s="49" t="s">
        <v>358</v>
      </c>
      <c r="E36" s="50" t="s">
        <v>1735</v>
      </c>
      <c r="F36" s="0"/>
      <c r="G36" s="0"/>
      <c r="H36" s="0"/>
      <c r="N36" s="142" t="s">
        <v>1799</v>
      </c>
      <c r="O36" s="142" t="s">
        <v>1800</v>
      </c>
      <c r="P36" s="63" t="str">
        <f aca="false">"(line.T.name=='"&amp;E36&amp;"') and ("&amp;O36&amp;") or 0.0"</f>
        <v>(line.T.name=='42(F100)') and (round((line.L/1000/6)+0.5,0)) or 0.0</v>
      </c>
      <c r="Q36" s="17" t="str">
        <f aca="false">VLOOKUP(D36,Parts!$A$2:$C$1001,3,0)</f>
        <v>pcs</v>
      </c>
    </row>
    <row r="37" customFormat="false" ht="12.75" hidden="false" customHeight="false" outlineLevel="0" collapsed="false">
      <c r="B37" s="49" t="s">
        <v>1798</v>
      </c>
      <c r="C37" s="3" t="str">
        <f aca="false">"["&amp;VLOOKUP(D37,Parts!$A$2:$B$1001,2,0)&amp;"]"</f>
        <v>[SP01348]</v>
      </c>
      <c r="D37" s="49" t="s">
        <v>432</v>
      </c>
      <c r="E37" s="50" t="s">
        <v>1736</v>
      </c>
      <c r="F37" s="0"/>
      <c r="G37" s="0"/>
      <c r="H37" s="0"/>
      <c r="N37" s="142" t="s">
        <v>1799</v>
      </c>
      <c r="O37" s="142" t="s">
        <v>1800</v>
      </c>
      <c r="P37" s="63" t="str">
        <f aca="false">"(line.T.name=='"&amp;E37&amp;"') and ("&amp;O37&amp;") or 0.0"</f>
        <v>(line.T.name=='50(F100)') and (round((line.L/1000/6)+0.5,0)) or 0.0</v>
      </c>
      <c r="Q37" s="17" t="str">
        <f aca="false">VLOOKUP(D37,Parts!$A$2:$C$1001,3,0)</f>
        <v>pcs</v>
      </c>
    </row>
    <row r="38" customFormat="false" ht="12.75" hidden="false" customHeight="false" outlineLevel="0" collapsed="false">
      <c r="C38" s="3" t="str">
        <f aca="false">"["&amp;VLOOKUP(D38,Parts!$A$2:$B$1001,2,0)&amp;"]"</f>
        <v>[SP02114]</v>
      </c>
      <c r="D38" s="27" t="s">
        <v>759</v>
      </c>
      <c r="E38" s="0"/>
      <c r="F38" s="0"/>
      <c r="G38" s="0"/>
      <c r="H38" s="0"/>
      <c r="N38" s="27" t="s">
        <v>1782</v>
      </c>
      <c r="O38" s="27" t="s">
        <v>1783</v>
      </c>
      <c r="P38" s="0" t="str">
        <f aca="false">O38</f>
        <v>(line.W &lt;= 930) and 2.0 or 0.0</v>
      </c>
      <c r="Q38" s="17" t="str">
        <f aca="false">VLOOKUP(D38,Parts!$A$2:$C$1001,3,0)</f>
        <v>pcs</v>
      </c>
    </row>
    <row r="39" customFormat="false" ht="12.75" hidden="false" customHeight="false" outlineLevel="0" collapsed="false">
      <c r="C39" s="3" t="str">
        <f aca="false">"["&amp;VLOOKUP(D39,Parts!$A$2:$B$1001,2,0)&amp;"]"</f>
        <v>[SP02122]</v>
      </c>
      <c r="D39" s="27" t="s">
        <v>771</v>
      </c>
      <c r="E39" s="0"/>
      <c r="F39" s="0"/>
      <c r="G39" s="0"/>
      <c r="H39" s="0"/>
      <c r="N39" s="27" t="s">
        <v>1784</v>
      </c>
      <c r="O39" s="27" t="s">
        <v>1785</v>
      </c>
      <c r="P39" s="0" t="str">
        <f aca="false">O39</f>
        <v>(line.W &gt; 930 and line.W &lt;= 1085) and 2.0 or 0.0</v>
      </c>
      <c r="Q39" s="17" t="str">
        <f aca="false">VLOOKUP(D39,Parts!$A$2:$C$1001,3,0)</f>
        <v>pcs</v>
      </c>
    </row>
    <row r="40" customFormat="false" ht="12.75" hidden="false" customHeight="false" outlineLevel="0" collapsed="false">
      <c r="C40" s="3" t="str">
        <f aca="false">"["&amp;VLOOKUP(D40,Parts!$A$2:$B$1001,2,0)&amp;"]"</f>
        <v>[SP02116]</v>
      </c>
      <c r="D40" s="27" t="s">
        <v>761</v>
      </c>
      <c r="E40" s="0"/>
      <c r="F40" s="0"/>
      <c r="G40" s="0"/>
      <c r="H40" s="0"/>
      <c r="N40" s="27" t="s">
        <v>1786</v>
      </c>
      <c r="O40" s="27" t="s">
        <v>1787</v>
      </c>
      <c r="P40" s="0" t="str">
        <f aca="false">O40</f>
        <v>(line.W &gt; 1085 and line.W &lt;= 1230) and 2.0 or 0.0</v>
      </c>
      <c r="Q40" s="17" t="str">
        <f aca="false">VLOOKUP(D40,Parts!$A$2:$C$1001,3,0)</f>
        <v>pcs</v>
      </c>
    </row>
    <row r="41" customFormat="false" ht="12.75" hidden="false" customHeight="false" outlineLevel="0" collapsed="false">
      <c r="C41" s="3" t="str">
        <f aca="false">"["&amp;VLOOKUP(D41,Parts!$A$2:$B$1001,2,0)&amp;"]"</f>
        <v>[SP02071]</v>
      </c>
      <c r="D41" s="148" t="s">
        <v>688</v>
      </c>
      <c r="E41" s="0"/>
      <c r="F41" s="0"/>
      <c r="G41" s="0"/>
      <c r="H41" s="0"/>
      <c r="I41" s="60" t="s">
        <v>1641</v>
      </c>
      <c r="N41" s="61" t="n">
        <v>0</v>
      </c>
      <c r="O41" s="61" t="n">
        <v>0</v>
      </c>
      <c r="P41" s="0" t="str">
        <f aca="false">"(line.mat_window_choices.code == "&amp;I41&amp;") and "&amp;O41&amp;" or 0.0"</f>
        <v>(line.mat_window_choices.code == 'None') and 0 or 0.0</v>
      </c>
      <c r="Q41" s="17" t="str">
        <f aca="false">VLOOKUP(D41,Parts!$A$2:$C$1001,3,0)</f>
        <v>pcs</v>
      </c>
    </row>
    <row r="42" customFormat="false" ht="12.75" hidden="false" customHeight="false" outlineLevel="0" collapsed="false">
      <c r="C42" s="3" t="str">
        <f aca="false">"["&amp;VLOOKUP(D42,Parts!$A$2:$B$1001,2,0)&amp;"]"</f>
        <v>[SP02071]</v>
      </c>
      <c r="D42" s="148" t="s">
        <v>688</v>
      </c>
      <c r="E42" s="0"/>
      <c r="F42" s="0"/>
      <c r="G42" s="0"/>
      <c r="H42" s="0"/>
      <c r="I42" s="60" t="s">
        <v>1747</v>
      </c>
      <c r="N42" s="61" t="n">
        <v>2</v>
      </c>
      <c r="O42" s="61" t="n">
        <v>2</v>
      </c>
      <c r="P42" s="0" t="str">
        <f aca="false">"(line.mat_window_choices.code == "&amp;I42&amp;") and "&amp;O42&amp;" or 0.0"</f>
        <v>(line.mat_window_choices.code == 'Single') and 2 or 0.0</v>
      </c>
      <c r="Q42" s="17" t="str">
        <f aca="false">VLOOKUP(D42,Parts!$A$2:$C$1001,3,0)</f>
        <v>pcs</v>
      </c>
    </row>
    <row r="43" customFormat="false" ht="12.75" hidden="false" customHeight="false" outlineLevel="0" collapsed="false">
      <c r="C43" s="3" t="str">
        <f aca="false">"["&amp;VLOOKUP(D43,Parts!$A$2:$B$1001,2,0)&amp;"]"</f>
        <v>[SP02071]</v>
      </c>
      <c r="D43" s="148" t="s">
        <v>688</v>
      </c>
      <c r="E43" s="0"/>
      <c r="F43" s="0"/>
      <c r="G43" s="0"/>
      <c r="H43" s="0"/>
      <c r="I43" s="60" t="s">
        <v>1748</v>
      </c>
      <c r="N43" s="61" t="n">
        <v>4</v>
      </c>
      <c r="O43" s="61" t="n">
        <v>4</v>
      </c>
      <c r="P43" s="0" t="str">
        <f aca="false">"(line.mat_window_choices.code == "&amp;I43&amp;") and "&amp;O43&amp;" or 0.0"</f>
        <v>(line.mat_window_choices.code == 'Double') and 4 or 0.0</v>
      </c>
      <c r="Q43" s="17" t="str">
        <f aca="false">VLOOKUP(D43,Parts!$A$2:$C$1001,3,0)</f>
        <v>pcs</v>
      </c>
    </row>
    <row r="44" customFormat="false" ht="12.75" hidden="false" customHeight="false" outlineLevel="0" collapsed="false">
      <c r="C44" s="3" t="str">
        <f aca="false">"["&amp;VLOOKUP(D44,Parts!$A$2:$B$1001,2,0)&amp;"]"</f>
        <v>[SP03032]</v>
      </c>
      <c r="D44" s="3" t="s">
        <v>997</v>
      </c>
      <c r="E44" s="0"/>
      <c r="F44" s="0"/>
      <c r="G44" s="0"/>
      <c r="H44" s="0"/>
      <c r="N44" s="3" t="n">
        <v>2</v>
      </c>
      <c r="O44" s="3" t="n">
        <v>2</v>
      </c>
      <c r="P44" s="53" t="str">
        <f aca="false">"("&amp;O44&amp;") or 0.0"</f>
        <v>(2) or 0.0</v>
      </c>
      <c r="Q44" s="17" t="str">
        <f aca="false">VLOOKUP(D44,Parts!$A$2:$C$1001,3,0)</f>
        <v>pcs</v>
      </c>
    </row>
    <row r="45" customFormat="false" ht="12.75" hidden="false" customHeight="false" outlineLevel="0" collapsed="false">
      <c r="C45" s="3" t="str">
        <f aca="false">"["&amp;VLOOKUP(D45,Parts!$A$2:$B$1001,2,0)&amp;"]"</f>
        <v>[SP02197]</v>
      </c>
      <c r="D45" s="3" t="s">
        <v>871</v>
      </c>
      <c r="E45" s="0"/>
      <c r="F45" s="0"/>
      <c r="G45" s="0"/>
      <c r="H45" s="0"/>
      <c r="N45" s="3" t="n">
        <v>2</v>
      </c>
      <c r="O45" s="3" t="n">
        <v>2</v>
      </c>
      <c r="P45" s="53" t="str">
        <f aca="false">"("&amp;O45&amp;") or 0.0"</f>
        <v>(2) or 0.0</v>
      </c>
      <c r="Q45" s="17" t="str">
        <f aca="false">VLOOKUP(D45,Parts!$A$2:$C$1001,3,0)</f>
        <v>set</v>
      </c>
    </row>
    <row r="46" customFormat="false" ht="12.75" hidden="false" customHeight="false" outlineLevel="0" collapsed="false">
      <c r="C46" s="3" t="str">
        <f aca="false">"["&amp;VLOOKUP(D46,Parts!$A$2:$B$1001,2,0)&amp;"]"</f>
        <v>[SP02195]</v>
      </c>
      <c r="D46" s="3" t="s">
        <v>867</v>
      </c>
      <c r="E46" s="0"/>
      <c r="F46" s="0"/>
      <c r="G46" s="0"/>
      <c r="H46" s="0"/>
      <c r="N46" s="3" t="n">
        <v>4</v>
      </c>
      <c r="O46" s="3" t="n">
        <v>4</v>
      </c>
      <c r="P46" s="53" t="str">
        <f aca="false">"("&amp;O46&amp;") or 0.0"</f>
        <v>(4) or 0.0</v>
      </c>
      <c r="Q46" s="17" t="str">
        <f aca="false">VLOOKUP(D46,Parts!$A$2:$C$1001,3,0)</f>
        <v>set</v>
      </c>
    </row>
    <row r="47" customFormat="false" ht="12.75" hidden="false" customHeight="false" outlineLevel="0" collapsed="false">
      <c r="C47" s="3" t="str">
        <f aca="false">"["&amp;VLOOKUP(D47,Parts!$A$2:$B$1001,2,0)&amp;"]"</f>
        <v>[SP02196]</v>
      </c>
      <c r="D47" s="3" t="s">
        <v>869</v>
      </c>
      <c r="E47" s="0"/>
      <c r="F47" s="0"/>
      <c r="G47" s="0"/>
      <c r="H47" s="0"/>
      <c r="N47" s="3" t="n">
        <v>4</v>
      </c>
      <c r="O47" s="3" t="n">
        <v>4</v>
      </c>
      <c r="P47" s="53" t="str">
        <f aca="false">"("&amp;O47&amp;") or 0.0"</f>
        <v>(4) or 0.0</v>
      </c>
      <c r="Q47" s="17" t="str">
        <f aca="false">VLOOKUP(D47,Parts!$A$2:$C$1001,3,0)</f>
        <v>set</v>
      </c>
    </row>
    <row r="48" customFormat="false" ht="12.75" hidden="false" customHeight="false" outlineLevel="0" collapsed="false">
      <c r="C48" s="3" t="str">
        <f aca="false">"["&amp;VLOOKUP(D48,Parts!$A$2:$B$1001,2,0)&amp;"]"</f>
        <v>[SP03173]</v>
      </c>
      <c r="D48" s="3" t="s">
        <v>1207</v>
      </c>
      <c r="E48" s="0"/>
      <c r="F48" s="0"/>
      <c r="G48" s="0"/>
      <c r="H48" s="0"/>
      <c r="N48" s="3" t="n">
        <v>4</v>
      </c>
      <c r="O48" s="3" t="n">
        <v>4</v>
      </c>
      <c r="P48" s="53" t="str">
        <f aca="false">"("&amp;O48&amp;") or 0.0"</f>
        <v>(4) or 0.0</v>
      </c>
      <c r="Q48" s="17" t="str">
        <f aca="false">VLOOKUP(D48,Parts!$A$2:$C$1001,3,0)</f>
        <v>pcs</v>
      </c>
    </row>
    <row r="49" customFormat="false" ht="12.75" hidden="false" customHeight="false" outlineLevel="0" collapsed="false">
      <c r="C49" s="3" t="str">
        <f aca="false">"["&amp;VLOOKUP(D49,Parts!$A$2:$B$1001,2,0)&amp;"]"</f>
        <v>[SP03177]</v>
      </c>
      <c r="D49" s="3" t="s">
        <v>1215</v>
      </c>
      <c r="E49" s="0"/>
      <c r="F49" s="0"/>
      <c r="G49" s="0"/>
      <c r="H49" s="0"/>
      <c r="N49" s="3" t="n">
        <v>2</v>
      </c>
      <c r="O49" s="3" t="n">
        <v>2</v>
      </c>
      <c r="P49" s="53" t="str">
        <f aca="false">"("&amp;O49&amp;") or 0.0"</f>
        <v>(2) or 0.0</v>
      </c>
      <c r="Q49" s="17" t="str">
        <f aca="false">VLOOKUP(D49,Parts!$A$2:$C$1001,3,0)</f>
        <v>pcs</v>
      </c>
    </row>
    <row r="50" customFormat="false" ht="12.75" hidden="false" customHeight="false" outlineLevel="0" collapsed="false">
      <c r="C50" s="3" t="str">
        <f aca="false">"["&amp;VLOOKUP(D50,Parts!$A$2:$B$1001,2,0)&amp;"]"</f>
        <v>[SP03178]</v>
      </c>
      <c r="D50" s="3" t="s">
        <v>1217</v>
      </c>
      <c r="E50" s="0"/>
      <c r="F50" s="0"/>
      <c r="G50" s="0"/>
      <c r="H50" s="0"/>
      <c r="N50" s="3" t="n">
        <v>2</v>
      </c>
      <c r="O50" s="3" t="n">
        <v>2</v>
      </c>
      <c r="P50" s="53" t="str">
        <f aca="false">"("&amp;O50&amp;") or 0.0"</f>
        <v>(2) or 0.0</v>
      </c>
      <c r="Q50" s="17" t="str">
        <f aca="false">VLOOKUP(D50,Parts!$A$2:$C$1001,3,0)</f>
        <v>pcs</v>
      </c>
    </row>
    <row r="51" customFormat="false" ht="12.75" hidden="false" customHeight="false" outlineLevel="0" collapsed="false">
      <c r="C51" s="3" t="str">
        <f aca="false">"["&amp;VLOOKUP(D51,Parts!$A$2:$B$1001,2,0)&amp;"]"</f>
        <v>[SP02147]</v>
      </c>
      <c r="D51" s="3" t="s">
        <v>799</v>
      </c>
      <c r="E51" s="0"/>
      <c r="F51" s="0"/>
      <c r="G51" s="0"/>
      <c r="H51" s="0"/>
      <c r="N51" s="3" t="n">
        <v>2</v>
      </c>
      <c r="O51" s="3" t="n">
        <v>2</v>
      </c>
      <c r="P51" s="53" t="str">
        <f aca="false">"("&amp;O51&amp;") or 0.0"</f>
        <v>(2) or 0.0</v>
      </c>
      <c r="Q51" s="17" t="str">
        <f aca="false">VLOOKUP(D51,Parts!$A$2:$C$1001,3,0)</f>
        <v>set</v>
      </c>
    </row>
    <row r="52" customFormat="false" ht="12.75" hidden="false" customHeight="false" outlineLevel="0" collapsed="false">
      <c r="C52" s="3" t="str">
        <f aca="false">"["&amp;VLOOKUP(D52,Parts!$A$2:$B$1001,2,0)&amp;"]"</f>
        <v>[SP02148]</v>
      </c>
      <c r="D52" s="3" t="s">
        <v>801</v>
      </c>
      <c r="E52" s="0"/>
      <c r="F52" s="0"/>
      <c r="G52" s="0"/>
      <c r="H52" s="0"/>
      <c r="N52" s="3" t="n">
        <v>2</v>
      </c>
      <c r="O52" s="3" t="n">
        <v>2</v>
      </c>
      <c r="P52" s="53" t="str">
        <f aca="false">"("&amp;O52&amp;") or 0.0"</f>
        <v>(2) or 0.0</v>
      </c>
      <c r="Q52" s="17" t="str">
        <f aca="false">VLOOKUP(D52,Parts!$A$2:$C$1001,3,0)</f>
        <v>pcs</v>
      </c>
    </row>
    <row r="53" s="2" customFormat="true" ht="12.75" hidden="false" customHeight="false" outlineLevel="0" collapsed="false">
      <c r="C53" s="2" t="str">
        <f aca="false">"["&amp;VLOOKUP(D53,Parts!$A$2:$B$1001,2,0)&amp;"]"</f>
        <v>[SP03007]</v>
      </c>
      <c r="D53" s="121" t="s">
        <v>946</v>
      </c>
      <c r="J53" s="83"/>
      <c r="K53" s="83"/>
      <c r="L53" s="83" t="s">
        <v>1607</v>
      </c>
      <c r="M53" s="83" t="s">
        <v>1607</v>
      </c>
      <c r="N53" s="121" t="s">
        <v>1677</v>
      </c>
      <c r="O53" s="121" t="s">
        <v>1678</v>
      </c>
      <c r="P53" s="149" t="str">
        <f aca="false">"(line.mat_inside_skin_choices.code=="&amp;L53&amp;") and (line.mat_outside_skin_choices.code=="&amp;M53&amp;") and ("&amp;O53&amp;") or 0.0"</f>
        <v>(line.mat_inside_skin_choices.code=='SS') and (line.mat_outside_skin_choices.code=='SS') and (line.L/1000/200*2) or 0.0</v>
      </c>
      <c r="Q53" s="83" t="str">
        <f aca="false">VLOOKUP(D53,Parts!$A$2:$C$1001,3,0)</f>
        <v>roll</v>
      </c>
      <c r="R53" s="2" t="s">
        <v>1653</v>
      </c>
    </row>
    <row r="54" customFormat="false" ht="12.75" hidden="false" customHeight="false" outlineLevel="0" collapsed="false">
      <c r="A54" s="2"/>
      <c r="B54" s="2"/>
      <c r="C54" s="2" t="str">
        <f aca="false">"["&amp;VLOOKUP(D54,Parts!$A$2:$B$1001,2,0)&amp;"]"</f>
        <v>[SP03006]</v>
      </c>
      <c r="D54" s="2" t="s">
        <v>944</v>
      </c>
      <c r="E54" s="83"/>
      <c r="F54" s="0"/>
      <c r="G54" s="0"/>
      <c r="H54" s="0"/>
      <c r="J54" s="83"/>
      <c r="K54" s="83"/>
      <c r="L54" s="83" t="s">
        <v>1572</v>
      </c>
      <c r="M54" s="83" t="s">
        <v>1572</v>
      </c>
      <c r="N54" s="121" t="s">
        <v>1677</v>
      </c>
      <c r="O54" s="121" t="s">
        <v>1678</v>
      </c>
      <c r="P54" s="149" t="str">
        <f aca="false">"(line.mat_inside_skin_choices.code=="&amp;L54&amp;") and (line.mat_outside_skin_choices.code=="&amp;M54&amp;") and ("&amp;O54&amp;") or 0.0"</f>
        <v>(line.mat_inside_skin_choices.code=='OW') and (line.mat_outside_skin_choices.code=='OW') and (line.L/1000/200*2) or 0.0</v>
      </c>
      <c r="Q54" s="83" t="str">
        <f aca="false">VLOOKUP(D54,Parts!$A$2:$C$1001,3,0)</f>
        <v>roll</v>
      </c>
      <c r="R54" s="2" t="s">
        <v>1749</v>
      </c>
    </row>
    <row r="55" customFormat="false" ht="12.75" hidden="false" customHeight="false" outlineLevel="0" collapsed="false">
      <c r="C55" s="2" t="str">
        <f aca="false">"["&amp;VLOOKUP(D55,Parts!$A$2:$B$1001,2,0)&amp;"]"</f>
        <v>[SP03006]</v>
      </c>
      <c r="D55" s="2" t="s">
        <v>944</v>
      </c>
      <c r="E55" s="0"/>
      <c r="F55" s="0"/>
      <c r="G55" s="0"/>
      <c r="H55" s="0"/>
      <c r="L55" s="5" t="s">
        <v>1581</v>
      </c>
      <c r="M55" s="5" t="s">
        <v>1581</v>
      </c>
      <c r="N55" s="121" t="s">
        <v>1677</v>
      </c>
      <c r="O55" s="121" t="s">
        <v>1678</v>
      </c>
      <c r="P55" s="149" t="str">
        <f aca="false">"(line.mat_inside_skin_choices.code=="&amp;L55&amp;") and (line.mat_outside_skin_choices.code=="&amp;M55&amp;") and ("&amp;O55&amp;") or 0.0"</f>
        <v>(line.mat_inside_skin_choices.code=='AW') and (line.mat_outside_skin_choices.code=='AW') and (line.L/1000/200*2) or 0.0</v>
      </c>
      <c r="Q55" s="83" t="str">
        <f aca="false">VLOOKUP(D55,Parts!$A$2:$C$1001,3,0)</f>
        <v>roll</v>
      </c>
    </row>
    <row r="56" customFormat="false" ht="12.75" hidden="false" customHeight="false" outlineLevel="0" collapsed="false">
      <c r="C56" s="2" t="str">
        <f aca="false">"["&amp;VLOOKUP(D56,Parts!$A$2:$B$1001,2,0)&amp;"]"</f>
        <v>[SP03007]</v>
      </c>
      <c r="D56" s="2" t="s">
        <v>946</v>
      </c>
      <c r="E56" s="83"/>
      <c r="F56" s="83"/>
      <c r="G56" s="83"/>
      <c r="H56" s="83"/>
      <c r="I56" s="2"/>
      <c r="J56" s="2"/>
      <c r="K56" s="2"/>
      <c r="L56" s="83" t="s">
        <v>1607</v>
      </c>
      <c r="M56" s="83" t="s">
        <v>1572</v>
      </c>
      <c r="N56" s="2" t="s">
        <v>1679</v>
      </c>
      <c r="O56" s="121" t="s">
        <v>1680</v>
      </c>
      <c r="P56" s="149" t="str">
        <f aca="false">"(line.mat_inside_skin_choices.code=="&amp;L56&amp;") and (line.mat_outside_skin_choices.code=="&amp;M56&amp;") and ("&amp;O56&amp;") or 0.0"</f>
        <v>(line.mat_inside_skin_choices.code=='SS') and (line.mat_outside_skin_choices.code=='OW') and (line.L/1000/200) or 0.0</v>
      </c>
      <c r="Q56" s="83" t="str">
        <f aca="false">VLOOKUP(D56,Parts!$A$2:$C$1001,3,0)</f>
        <v>roll</v>
      </c>
    </row>
    <row r="57" customFormat="false" ht="12.75" hidden="false" customHeight="false" outlineLevel="0" collapsed="false">
      <c r="C57" s="2" t="str">
        <f aca="false">"["&amp;VLOOKUP(D57,Parts!$A$2:$B$1001,2,0)&amp;"]"</f>
        <v>[SP03006]</v>
      </c>
      <c r="D57" s="2" t="s">
        <v>944</v>
      </c>
      <c r="E57" s="83"/>
      <c r="F57" s="83"/>
      <c r="G57" s="83"/>
      <c r="H57" s="83"/>
      <c r="I57" s="2"/>
      <c r="J57" s="2"/>
      <c r="K57" s="2"/>
      <c r="L57" s="83" t="s">
        <v>1607</v>
      </c>
      <c r="M57" s="83" t="s">
        <v>1572</v>
      </c>
      <c r="N57" s="2" t="s">
        <v>1679</v>
      </c>
      <c r="O57" s="121" t="s">
        <v>1680</v>
      </c>
      <c r="P57" s="149" t="str">
        <f aca="false">"(line.mat_inside_skin_choices.code=="&amp;L57&amp;") and (line.mat_outside_skin_choices.code=="&amp;M57&amp;") and ("&amp;O57&amp;") or 0.0"</f>
        <v>(line.mat_inside_skin_choices.code=='SS') and (line.mat_outside_skin_choices.code=='OW') and (line.L/1000/200) or 0.0</v>
      </c>
      <c r="Q57" s="83" t="str">
        <f aca="false">VLOOKUP(D57,Parts!$A$2:$C$1001,3,0)</f>
        <v>roll</v>
      </c>
    </row>
    <row r="58" customFormat="false" ht="12.75" hidden="false" customHeight="false" outlineLevel="0" collapsed="false">
      <c r="C58" s="2" t="str">
        <f aca="false">"["&amp;VLOOKUP(D58,Parts!$A$2:$B$1001,2,0)&amp;"]"</f>
        <v>[SP03007]</v>
      </c>
      <c r="D58" s="2" t="s">
        <v>946</v>
      </c>
      <c r="E58" s="83"/>
      <c r="F58" s="83"/>
      <c r="G58" s="83"/>
      <c r="H58" s="83"/>
      <c r="I58" s="2"/>
      <c r="J58" s="2"/>
      <c r="K58" s="2"/>
      <c r="L58" s="83" t="s">
        <v>1607</v>
      </c>
      <c r="M58" s="83" t="s">
        <v>1581</v>
      </c>
      <c r="N58" s="2" t="s">
        <v>1679</v>
      </c>
      <c r="O58" s="121" t="s">
        <v>1680</v>
      </c>
      <c r="P58" s="149" t="str">
        <f aca="false">"(line.mat_inside_skin_choices.code=="&amp;L58&amp;") and (line.mat_outside_skin_choices.code=="&amp;M58&amp;") and ("&amp;O58&amp;") or 0.0"</f>
        <v>(line.mat_inside_skin_choices.code=='SS') and (line.mat_outside_skin_choices.code=='AW') and (line.L/1000/200) or 0.0</v>
      </c>
      <c r="Q58" s="83" t="str">
        <f aca="false">VLOOKUP(D58,Parts!$A$2:$C$1001,3,0)</f>
        <v>roll</v>
      </c>
    </row>
    <row r="59" customFormat="false" ht="12.75" hidden="false" customHeight="false" outlineLevel="0" collapsed="false">
      <c r="C59" s="2" t="str">
        <f aca="false">"["&amp;VLOOKUP(D59,Parts!$A$2:$B$1001,2,0)&amp;"]"</f>
        <v>[SP03006]</v>
      </c>
      <c r="D59" s="2" t="s">
        <v>944</v>
      </c>
      <c r="E59" s="83"/>
      <c r="F59" s="83"/>
      <c r="G59" s="83"/>
      <c r="H59" s="83"/>
      <c r="I59" s="2"/>
      <c r="J59" s="2"/>
      <c r="K59" s="2"/>
      <c r="L59" s="83" t="s">
        <v>1607</v>
      </c>
      <c r="M59" s="83" t="s">
        <v>1581</v>
      </c>
      <c r="N59" s="2" t="s">
        <v>1679</v>
      </c>
      <c r="O59" s="121" t="s">
        <v>1680</v>
      </c>
      <c r="P59" s="149" t="str">
        <f aca="false">"(line.mat_inside_skin_choices.code=="&amp;L59&amp;") and (line.mat_outside_skin_choices.code=="&amp;M59&amp;") and ("&amp;O59&amp;") or 0.0"</f>
        <v>(line.mat_inside_skin_choices.code=='SS') and (line.mat_outside_skin_choices.code=='AW') and (line.L/1000/200) or 0.0</v>
      </c>
      <c r="Q59" s="83" t="str">
        <f aca="false">VLOOKUP(D59,Parts!$A$2:$C$1001,3,0)</f>
        <v>roll</v>
      </c>
    </row>
    <row r="60" customFormat="false" ht="12.75" hidden="false" customHeight="false" outlineLevel="0" collapsed="false">
      <c r="C60" s="2" t="str">
        <f aca="false">"["&amp;VLOOKUP(D60,Parts!$A$2:$B$1001,2,0)&amp;"]"</f>
        <v>[SP03007]</v>
      </c>
      <c r="D60" s="2" t="s">
        <v>946</v>
      </c>
      <c r="E60" s="83"/>
      <c r="F60" s="83"/>
      <c r="G60" s="83"/>
      <c r="H60" s="83"/>
      <c r="I60" s="2"/>
      <c r="J60" s="2"/>
      <c r="K60" s="2"/>
      <c r="L60" s="83" t="s">
        <v>1607</v>
      </c>
      <c r="M60" s="83" t="s">
        <v>1590</v>
      </c>
      <c r="N60" s="2" t="s">
        <v>1679</v>
      </c>
      <c r="O60" s="121" t="s">
        <v>1680</v>
      </c>
      <c r="P60" s="149" t="str">
        <f aca="false">"(line.mat_inside_skin_choices.code=="&amp;L60&amp;") and (line.mat_outside_skin_choices.code=="&amp;M60&amp;") and ("&amp;O60&amp;") or 0.0"</f>
        <v>(line.mat_inside_skin_choices.code=='SS') and (line.mat_outside_skin_choices.code=='GI') and (line.L/1000/200) or 0.0</v>
      </c>
      <c r="Q60" s="83" t="str">
        <f aca="false">VLOOKUP(D60,Parts!$A$2:$C$1001,3,0)</f>
        <v>roll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O13" activeCellId="0" sqref="O13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8.70918367346939"/>
    <col collapsed="false" hidden="false" max="4" min="4" style="0" width="55.8571428571429"/>
    <col collapsed="false" hidden="false" max="6" min="5" style="5" width="8.29081632653061"/>
    <col collapsed="false" hidden="false" max="7" min="7" style="5" width="13.8571428571429"/>
    <col collapsed="false" hidden="false" max="8" min="8" style="5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103.285714285714"/>
    <col collapsed="false" hidden="false" max="16" min="16" style="0" width="132.857142857143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1801</v>
      </c>
      <c r="B3" s="14"/>
      <c r="C3" s="3" t="str">
        <f aca="false">"["&amp;VLOOKUP(D3,Parts!$A$2:$B$1001,2,0)&amp;"]"</f>
        <v>[SP05007]</v>
      </c>
      <c r="D3" s="15" t="s">
        <v>1397</v>
      </c>
      <c r="E3" s="16"/>
      <c r="F3" s="17" t="n">
        <v>14</v>
      </c>
      <c r="G3" s="17" t="n">
        <v>914</v>
      </c>
      <c r="H3" s="17" t="n">
        <v>1219</v>
      </c>
      <c r="J3" s="16"/>
      <c r="K3" s="16"/>
      <c r="L3" s="17" t="s">
        <v>1572</v>
      </c>
      <c r="M3" s="17" t="s">
        <v>1572</v>
      </c>
      <c r="N3" s="19" t="s">
        <v>1579</v>
      </c>
      <c r="O3" s="20" t="s">
        <v>1580</v>
      </c>
      <c r="P3" s="21" t="str">
        <f aca="false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(1219*line.L/1000000*3.75*2) or 0.0</v>
      </c>
      <c r="Q3" s="17" t="str">
        <f aca="false">VLOOKUP(D3,Parts!$A$2:$C$1001,3,0)</f>
        <v>kg</v>
      </c>
    </row>
    <row r="4" customFormat="false" ht="19.5" hidden="false" customHeight="false" outlineLevel="0" collapsed="false">
      <c r="A4" s="14"/>
      <c r="B4" s="14"/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1219</v>
      </c>
      <c r="H4" s="17"/>
      <c r="J4" s="16"/>
      <c r="K4" s="16"/>
      <c r="L4" s="17" t="s">
        <v>1572</v>
      </c>
      <c r="M4" s="17" t="s">
        <v>1572</v>
      </c>
      <c r="N4" s="19" t="s">
        <v>1714</v>
      </c>
      <c r="O4" s="20" t="s">
        <v>1715</v>
      </c>
      <c r="P4" s="21" t="str">
        <f aca="false">"(" &amp; IF(G4&lt;&gt;"","("&amp;F4&amp;"+line.W)&gt;"&amp;G4,"") &amp; IF(AND(G4&lt;&gt;"",H4&lt;&gt;"")," and ","") &amp; IF(H4&lt;&gt;"","("&amp;F4&amp;"+line.W)&lt;="&amp;H4,"") &amp; ") and (line.mat_inside_skin_choices.code=="&amp;L4&amp;") and (line.mat_outside_skin_choices.code=="&amp;M4&amp;") and ("&amp;O4&amp;") or 0.0"</f>
        <v>((14+line.W)&gt;1219) and (line.mat_inside_skin_choices.code=='OW') and (line.mat_outside_skin_choices.code=='OW') and (1219*line.L/1000000*3.75*4)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[SP05009]</v>
      </c>
      <c r="D5" s="22" t="s">
        <v>1401</v>
      </c>
      <c r="E5" s="16"/>
      <c r="F5" s="23" t="n">
        <v>14</v>
      </c>
      <c r="G5" s="23" t="n">
        <v>914</v>
      </c>
      <c r="H5" s="23" t="n">
        <v>1219</v>
      </c>
      <c r="J5" s="16"/>
      <c r="K5" s="16"/>
      <c r="L5" s="23" t="s">
        <v>1581</v>
      </c>
      <c r="M5" s="23" t="s">
        <v>1581</v>
      </c>
      <c r="N5" s="25" t="s">
        <v>1588</v>
      </c>
      <c r="O5" s="25" t="s">
        <v>1589</v>
      </c>
      <c r="P5" s="21" t="str">
        <f aca="false">"(" &amp; IF(G5&lt;&gt;"","("&amp;F5&amp;"+line.W)&gt;"&amp;G5,"") &amp; IF(AND(G5&lt;&gt;"",H5&lt;&gt;"")," and ","") &amp; IF(H5&lt;&gt;"","("&amp;F5&amp;"+line.W)&lt;="&amp;H5,"") &amp; ") and (line.mat_inside_skin_choices.code=="&amp;L5&amp;") and (line.mat_outside_skin_choices.code=="&amp;M5&amp;") and ("&amp;O5&amp;") or 0.0"</f>
        <v>((14+line.W)&gt;914 and (14+line.W)&lt;=1219) and (line.mat_inside_skin_choices.code=='AW') and (line.mat_outside_skin_choices.code=='AW') and (1219*line.L/1000000*3.4*2)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[SP05009]</v>
      </c>
      <c r="D6" s="22" t="s">
        <v>1401</v>
      </c>
      <c r="E6" s="16"/>
      <c r="F6" s="23" t="n">
        <v>14</v>
      </c>
      <c r="G6" s="23" t="n">
        <v>1219</v>
      </c>
      <c r="H6" s="23"/>
      <c r="J6" s="16"/>
      <c r="K6" s="16"/>
      <c r="L6" s="23" t="s">
        <v>1581</v>
      </c>
      <c r="M6" s="23" t="s">
        <v>1581</v>
      </c>
      <c r="N6" s="25" t="s">
        <v>1716</v>
      </c>
      <c r="O6" s="25" t="s">
        <v>1717</v>
      </c>
      <c r="P6" s="21" t="str">
        <f aca="false">"(" &amp; IF(G6&lt;&gt;"","("&amp;F6&amp;"+line.W)&gt;"&amp;G6,"") &amp; IF(AND(G6&lt;&gt;"",H6&lt;&gt;"")," and ","") &amp; IF(H6&lt;&gt;"","("&amp;F6&amp;"+line.W)&lt;="&amp;H6,"") &amp; ") and (line.mat_inside_skin_choices.code=="&amp;L6&amp;") and (line.mat_outside_skin_choices.code=="&amp;M6&amp;") and ("&amp;O6&amp;") or 0.0"</f>
        <v>((14+line.W)&gt;1219) and (line.mat_inside_skin_choices.code=='AW') and (line.mat_outside_skin_choices.code=='AW') and (1219*line.L/1000000*3.4*4)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[SP05018]</v>
      </c>
      <c r="D7" s="27" t="s">
        <v>1420</v>
      </c>
      <c r="E7" s="16"/>
      <c r="F7" s="28" t="n">
        <v>14</v>
      </c>
      <c r="G7" s="28"/>
      <c r="H7" s="28" t="n">
        <v>1219</v>
      </c>
      <c r="J7" s="16"/>
      <c r="K7" s="16"/>
      <c r="L7" s="28" t="s">
        <v>1590</v>
      </c>
      <c r="M7" s="28" t="s">
        <v>1590</v>
      </c>
      <c r="N7" s="30" t="s">
        <v>1718</v>
      </c>
      <c r="O7" s="31" t="s">
        <v>1670</v>
      </c>
      <c r="P7" s="21" t="str">
        <f aca="false">"(" &amp; IF(G7&lt;&gt;"","("&amp;F7&amp;"+line.W)&gt;"&amp;G7,"") &amp; IF(AND(G7&lt;&gt;"",H7&lt;&gt;"")," and ","") &amp; IF(H7&lt;&gt;"","("&amp;F7&amp;"+line.W)&lt;="&amp;H7,"") &amp; ") and (line.mat_inside_skin_choices.code=="&amp;L7&amp;") and (line.mat_outside_skin_choices.code=="&amp;M7&amp;") and ("&amp;O7&amp;") or 0.0"</f>
        <v>((14+line.W)&lt;=1219) and (line.mat_inside_skin_choices.code=='GI') and (line.mat_outside_skin_choices.code=='GI') and (1219*line.L/1000000*3.2*2)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[SP05018]</v>
      </c>
      <c r="D8" s="27" t="s">
        <v>1420</v>
      </c>
      <c r="E8" s="16"/>
      <c r="F8" s="28" t="n">
        <v>14</v>
      </c>
      <c r="G8" s="28" t="n">
        <v>1219</v>
      </c>
      <c r="H8" s="28"/>
      <c r="J8" s="16"/>
      <c r="K8" s="16"/>
      <c r="L8" s="28" t="s">
        <v>1590</v>
      </c>
      <c r="M8" s="28" t="s">
        <v>1590</v>
      </c>
      <c r="N8" s="30" t="s">
        <v>1719</v>
      </c>
      <c r="O8" s="31" t="s">
        <v>1720</v>
      </c>
      <c r="P8" s="21" t="str">
        <f aca="false">"(" &amp; IF(G8&lt;&gt;"","("&amp;F8&amp;"+line.W)&gt;"&amp;G8,"") &amp; IF(AND(G8&lt;&gt;"",H8&lt;&gt;"")," and ","") &amp; IF(H8&lt;&gt;"","("&amp;F8&amp;"+line.W)&lt;="&amp;H8,"") &amp; ") and (line.mat_inside_skin_choices.code=="&amp;L8&amp;") and (line.mat_outside_skin_choices.code=="&amp;M8&amp;") and ("&amp;O8&amp;") or 0.0"</f>
        <v>((14+line.W)&gt;1219) and (line.mat_inside_skin_choices.code=='GI') and (line.mat_outside_skin_choices.code=='GI') and (1219*line.L/1000000*3.2*4)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[SP05013]</v>
      </c>
      <c r="D9" s="32" t="s">
        <v>1409</v>
      </c>
      <c r="E9" s="16"/>
      <c r="F9" s="33" t="n">
        <v>14</v>
      </c>
      <c r="G9" s="33" t="n">
        <v>914</v>
      </c>
      <c r="H9" s="33" t="n">
        <v>1219</v>
      </c>
      <c r="J9" s="16"/>
      <c r="K9" s="16"/>
      <c r="L9" s="33" t="s">
        <v>1607</v>
      </c>
      <c r="M9" s="33" t="s">
        <v>1607</v>
      </c>
      <c r="N9" s="35" t="s">
        <v>1614</v>
      </c>
      <c r="O9" s="35" t="s">
        <v>1615</v>
      </c>
      <c r="P9" s="21" t="str">
        <f aca="false">"(" &amp; IF(G9&lt;&gt;"","("&amp;F9&amp;"+line.W)&gt;"&amp;G9,"") &amp; IF(AND(G9&lt;&gt;"",H9&lt;&gt;"")," and ","") &amp; IF(H9&lt;&gt;"","("&amp;F9&amp;"+line.W)&lt;="&amp;H9,"") &amp; ") and (line.mat_inside_skin_choices.code=="&amp;L9&amp;") and (line.mat_outside_skin_choices.code=="&amp;M9&amp;") and ("&amp;O9&amp;") or 0.0"</f>
        <v>((14+line.W)&gt;914 and (14+line.W)&lt;=1219) and (line.mat_inside_skin_choices.code=='SS') and (line.mat_outside_skin_choices.code=='SS') and (1219*line.L/1000000*3.9*2) or 0.0</v>
      </c>
      <c r="Q9" s="17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[SP05013]</v>
      </c>
      <c r="D10" s="32" t="s">
        <v>1409</v>
      </c>
      <c r="E10" s="16"/>
      <c r="F10" s="33" t="n">
        <v>14</v>
      </c>
      <c r="G10" s="33" t="n">
        <v>1219</v>
      </c>
      <c r="H10" s="33"/>
      <c r="J10" s="16"/>
      <c r="K10" s="16"/>
      <c r="L10" s="33" t="s">
        <v>1607</v>
      </c>
      <c r="M10" s="33" t="s">
        <v>1607</v>
      </c>
      <c r="N10" s="35" t="s">
        <v>1721</v>
      </c>
      <c r="O10" s="35" t="s">
        <v>1722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(line.mat_inside_skin_choices.code=="&amp;L10&amp;") and (line.mat_outside_skin_choices.code=="&amp;M10&amp;") and ("&amp;O10&amp;") or 0.0"</f>
        <v>((14+line.W)&gt;1219) and (line.mat_inside_skin_choices.code=='SS') and (line.mat_outside_skin_choices.code=='SS') and (1219*line.L/1000000*3.9*4) or 0.0</v>
      </c>
      <c r="Q10" s="17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[SP05002]</v>
      </c>
      <c r="D11" s="49" t="s">
        <v>1387</v>
      </c>
      <c r="E11" s="16"/>
      <c r="F11" s="0"/>
      <c r="G11" s="0"/>
      <c r="H11" s="0"/>
      <c r="J11" s="50" t="s">
        <v>1626</v>
      </c>
      <c r="K11" s="16"/>
      <c r="L11" s="5"/>
      <c r="M11" s="5"/>
      <c r="N11" s="51" t="s">
        <v>1802</v>
      </c>
      <c r="O11" s="52" t="s">
        <v>1803</v>
      </c>
      <c r="P11" s="21" t="str">
        <f aca="false"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7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[SP05003]</v>
      </c>
      <c r="D12" s="49" t="s">
        <v>1389</v>
      </c>
      <c r="E12" s="16"/>
      <c r="F12" s="0"/>
      <c r="G12" s="0"/>
      <c r="H12" s="0"/>
      <c r="J12" s="50" t="s">
        <v>1626</v>
      </c>
      <c r="K12" s="16"/>
      <c r="L12" s="5"/>
      <c r="M12" s="5"/>
      <c r="N12" s="51" t="s">
        <v>1804</v>
      </c>
      <c r="O12" s="52" t="s">
        <v>1805</v>
      </c>
      <c r="P12" s="21" t="str">
        <f aca="false"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7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[SP01006]</v>
      </c>
      <c r="D13" s="22" t="s">
        <v>14</v>
      </c>
      <c r="E13" s="16"/>
      <c r="F13" s="56"/>
      <c r="G13" s="56"/>
      <c r="H13" s="56"/>
      <c r="I13" s="42"/>
      <c r="K13" s="44"/>
      <c r="L13" s="56"/>
      <c r="M13" s="56"/>
      <c r="N13" s="22" t="s">
        <v>1806</v>
      </c>
      <c r="O13" s="22" t="s">
        <v>1807</v>
      </c>
      <c r="P13" s="63" t="str">
        <f aca="false">"("&amp;O13&amp;") or 0.0"</f>
        <v>(round((line.W+(line.L*2)/1000/6)+0.5,0)) or 0.0</v>
      </c>
      <c r="Q13" s="17" t="str">
        <f aca="false">VLOOKUP(D13,Parts!$A$2:$C$1001,3,0)</f>
        <v>pcs</v>
      </c>
    </row>
    <row r="14" customFormat="false" ht="12.75" hidden="false" customHeight="false" outlineLevel="0" collapsed="false">
      <c r="C14" s="3" t="str">
        <f aca="false">"["&amp;VLOOKUP(D14,Parts!$A$2:$B$1001,2,0)&amp;"]"</f>
        <v>[SP01102]</v>
      </c>
      <c r="D14" s="22" t="s">
        <v>156</v>
      </c>
      <c r="E14" s="16"/>
      <c r="F14" s="56"/>
      <c r="G14" s="56"/>
      <c r="H14" s="56"/>
      <c r="I14" s="42"/>
      <c r="K14" s="44"/>
      <c r="L14" s="56"/>
      <c r="M14" s="56"/>
      <c r="N14" s="22" t="s">
        <v>1806</v>
      </c>
      <c r="O14" s="22" t="s">
        <v>1807</v>
      </c>
      <c r="P14" s="63" t="str">
        <f aca="false">"("&amp;O14&amp;") or 0.0"</f>
        <v>(round((line.W+(line.L*2)/1000/6)+0.5,0)) or 0.0</v>
      </c>
      <c r="Q14" s="17" t="str">
        <f aca="false">VLOOKUP(D14,Parts!$A$2:$C$1001,3,0)</f>
        <v>pcs</v>
      </c>
    </row>
    <row r="15" customFormat="false" ht="12.75" hidden="false" customHeight="false" outlineLevel="0" collapsed="false">
      <c r="C15" s="3" t="str">
        <f aca="false">"["&amp;VLOOKUP(D15,Parts!$A$2:$B$1001,2,0)&amp;"]"</f>
        <v>[SP02071]</v>
      </c>
      <c r="D15" s="148" t="s">
        <v>688</v>
      </c>
      <c r="E15" s="0"/>
      <c r="F15" s="0"/>
      <c r="G15" s="0"/>
      <c r="H15" s="0"/>
      <c r="I15" s="60" t="s">
        <v>1641</v>
      </c>
      <c r="N15" s="61" t="n">
        <v>0</v>
      </c>
      <c r="O15" s="61" t="n">
        <v>0</v>
      </c>
      <c r="P15" s="0" t="str">
        <f aca="false">"(line.mat_window_choices.code == "&amp;I15&amp;") and "&amp;O15&amp;" or 0.0"</f>
        <v>(line.mat_window_choices.code == 'None') and 0 or 0.0</v>
      </c>
      <c r="Q15" s="17" t="str">
        <f aca="false">VLOOKUP(D15,Parts!$A$2:$C$1001,3,0)</f>
        <v>pcs</v>
      </c>
    </row>
    <row r="16" customFormat="false" ht="12.75" hidden="false" customHeight="false" outlineLevel="0" collapsed="false">
      <c r="C16" s="3" t="str">
        <f aca="false">"["&amp;VLOOKUP(D16,Parts!$A$2:$B$1001,2,0)&amp;"]"</f>
        <v>[SP02071]</v>
      </c>
      <c r="D16" s="148" t="s">
        <v>688</v>
      </c>
      <c r="E16" s="0"/>
      <c r="F16" s="0"/>
      <c r="G16" s="0"/>
      <c r="H16" s="0"/>
      <c r="I16" s="60" t="s">
        <v>1747</v>
      </c>
      <c r="N16" s="61" t="n">
        <v>1</v>
      </c>
      <c r="O16" s="61" t="n">
        <v>1</v>
      </c>
      <c r="P16" s="0" t="str">
        <f aca="false">"(line.mat_window_choices.code == "&amp;I16&amp;") and "&amp;O16&amp;" or 0.0"</f>
        <v>(line.mat_window_choices.code == 'Single') and 1 or 0.0</v>
      </c>
      <c r="Q16" s="17" t="str">
        <f aca="false">VLOOKUP(D16,Parts!$A$2:$C$1001,3,0)</f>
        <v>pcs</v>
      </c>
    </row>
    <row r="17" customFormat="false" ht="12.75" hidden="false" customHeight="false" outlineLevel="0" collapsed="false">
      <c r="C17" s="3" t="str">
        <f aca="false">"["&amp;VLOOKUP(D17,Parts!$A$2:$B$1001,2,0)&amp;"]"</f>
        <v>[SP02071]</v>
      </c>
      <c r="D17" s="148" t="s">
        <v>688</v>
      </c>
      <c r="E17" s="0"/>
      <c r="F17" s="0"/>
      <c r="G17" s="0"/>
      <c r="H17" s="0"/>
      <c r="I17" s="60" t="s">
        <v>1748</v>
      </c>
      <c r="N17" s="61" t="n">
        <v>2</v>
      </c>
      <c r="O17" s="61" t="n">
        <v>2</v>
      </c>
      <c r="P17" s="0" t="str">
        <f aca="false">"(line.mat_window_choices.code == "&amp;I17&amp;") and "&amp;O17&amp;" or 0.0"</f>
        <v>(line.mat_window_choices.code == 'Double') and 2 or 0.0</v>
      </c>
      <c r="Q17" s="17" t="str">
        <f aca="false">VLOOKUP(D17,Parts!$A$2:$C$1001,3,0)</f>
        <v>pcs</v>
      </c>
    </row>
    <row r="18" customFormat="false" ht="12.75" hidden="false" customHeight="false" outlineLevel="0" collapsed="false">
      <c r="C18" s="3" t="str">
        <f aca="false">"["&amp;VLOOKUP(D18,Parts!$A$2:$B$1001,2,0)&amp;"]"</f>
        <v>[SP01019]</v>
      </c>
      <c r="D18" s="134" t="s">
        <v>38</v>
      </c>
      <c r="E18" s="0"/>
      <c r="F18" s="0"/>
      <c r="G18" s="0"/>
      <c r="H18" s="0"/>
      <c r="N18" s="21" t="s">
        <v>1808</v>
      </c>
      <c r="O18" s="21" t="s">
        <v>1809</v>
      </c>
      <c r="P18" s="53" t="str">
        <f aca="false">"("&amp;O18&amp;") or 0.0"</f>
        <v>(round(((line.L*2)/1000/6)+0.5,0)) or 0.0</v>
      </c>
      <c r="Q18" s="17" t="str">
        <f aca="false">VLOOKUP(D18,Parts!$A$2:$C$1001,3,0)</f>
        <v>pcs</v>
      </c>
    </row>
    <row r="19" customFormat="false" ht="12.75" hidden="false" customHeight="false" outlineLevel="0" collapsed="false">
      <c r="C19" s="3" t="str">
        <f aca="false">"["&amp;VLOOKUP(D19,Parts!$A$2:$B$1001,2,0)&amp;"]"</f>
        <v>[SP01023]</v>
      </c>
      <c r="D19" s="134" t="s">
        <v>46</v>
      </c>
      <c r="E19" s="0"/>
      <c r="F19" s="0"/>
      <c r="G19" s="0"/>
      <c r="H19" s="0"/>
      <c r="N19" s="21" t="s">
        <v>1810</v>
      </c>
      <c r="O19" s="21" t="s">
        <v>1811</v>
      </c>
      <c r="P19" s="53" t="str">
        <f aca="false">"("&amp;O19&amp;") or 0.0"</f>
        <v>(round((line.W/1000/6)+0.5,0)) or 0.0</v>
      </c>
      <c r="Q19" s="17" t="str">
        <f aca="false">VLOOKUP(D19,Parts!$A$2:$C$1001,3,0)</f>
        <v>pcs</v>
      </c>
    </row>
    <row r="20" customFormat="false" ht="12.75" hidden="false" customHeight="false" outlineLevel="0" collapsed="false">
      <c r="C20" s="3" t="str">
        <f aca="false">"["&amp;VLOOKUP(D20,Parts!$A$2:$B$1001,2,0)&amp;"]"</f>
        <v>[SP01027]</v>
      </c>
      <c r="D20" s="134" t="s">
        <v>54</v>
      </c>
      <c r="E20" s="0"/>
      <c r="F20" s="0"/>
      <c r="G20" s="0"/>
      <c r="H20" s="0"/>
      <c r="N20" s="21" t="s">
        <v>1810</v>
      </c>
      <c r="O20" s="21" t="s">
        <v>1811</v>
      </c>
      <c r="P20" s="53" t="str">
        <f aca="false">"("&amp;O20&amp;") or 0.0"</f>
        <v>(round((line.W/1000/6)+0.5,0)) or 0.0</v>
      </c>
      <c r="Q20" s="17" t="str">
        <f aca="false">VLOOKUP(D20,Parts!$A$2:$C$1001,3,0)</f>
        <v>pcs</v>
      </c>
    </row>
    <row r="21" customFormat="false" ht="12.75" hidden="false" customHeight="false" outlineLevel="0" collapsed="false">
      <c r="C21" s="3" t="str">
        <f aca="false">"["&amp;VLOOKUP(D21,Parts!$A$2:$B$1001,2,0)&amp;"]"</f>
        <v>[SP01059]</v>
      </c>
      <c r="D21" s="134" t="s">
        <v>98</v>
      </c>
      <c r="E21" s="0"/>
      <c r="F21" s="0"/>
      <c r="G21" s="0"/>
      <c r="H21" s="0"/>
      <c r="N21" s="21" t="s">
        <v>1812</v>
      </c>
      <c r="O21" s="21" t="s">
        <v>1813</v>
      </c>
      <c r="P21" s="53" t="str">
        <f aca="false">"("&amp;O21&amp;") or 0.0"</f>
        <v>(round(((line.W*2)+2/100/6)+0.5,0)) or 0.0</v>
      </c>
      <c r="Q21" s="17" t="str">
        <f aca="false">VLOOKUP(D21,Parts!$A$2:$C$1001,3,0)</f>
        <v>pcs</v>
      </c>
    </row>
    <row r="22" customFormat="false" ht="12.75" hidden="false" customHeight="false" outlineLevel="0" collapsed="false">
      <c r="C22" s="3" t="str">
        <f aca="false">"["&amp;VLOOKUP(D22,Parts!$A$2:$B$1001,2,0)&amp;"]"</f>
        <v>[SP01277]</v>
      </c>
      <c r="D22" s="134" t="s">
        <v>338</v>
      </c>
      <c r="E22" s="0"/>
      <c r="F22" s="0"/>
      <c r="G22" s="0"/>
      <c r="H22" s="0"/>
      <c r="N22" s="21" t="s">
        <v>1814</v>
      </c>
      <c r="O22" s="21" t="s">
        <v>1800</v>
      </c>
      <c r="P22" s="53" t="str">
        <f aca="false">"("&amp;O22&amp;") or 0.0"</f>
        <v>(round((line.L/1000/6)+0.5,0)) or 0.0</v>
      </c>
      <c r="Q22" s="17" t="str">
        <f aca="false">VLOOKUP(D22,Parts!$A$2:$C$1001,3,0)</f>
        <v>pcs</v>
      </c>
    </row>
    <row r="23" customFormat="false" ht="12.75" hidden="false" customHeight="false" outlineLevel="0" collapsed="false">
      <c r="C23" s="3" t="str">
        <f aca="false">"["&amp;VLOOKUP(D23,Parts!$A$2:$B$1001,2,0)&amp;"]"</f>
        <v>[SP01011]</v>
      </c>
      <c r="D23" s="134" t="s">
        <v>24</v>
      </c>
      <c r="E23" s="0"/>
      <c r="F23" s="0"/>
      <c r="G23" s="0"/>
      <c r="H23" s="0"/>
      <c r="N23" s="21" t="s">
        <v>1812</v>
      </c>
      <c r="O23" s="21" t="s">
        <v>1813</v>
      </c>
      <c r="P23" s="53" t="str">
        <f aca="false">"("&amp;O23&amp;") or 0.0"</f>
        <v>(round(((line.W*2)+2/100/6)+0.5,0)) or 0.0</v>
      </c>
      <c r="Q23" s="17" t="str">
        <f aca="false">VLOOKUP(D23,Parts!$A$2:$C$1001,3,0)</f>
        <v>pcs</v>
      </c>
    </row>
    <row r="24" customFormat="false" ht="12.75" hidden="false" customHeight="false" outlineLevel="0" collapsed="false">
      <c r="C24" s="3" t="str">
        <f aca="false">"["&amp;VLOOKUP(D24,Parts!$A$2:$B$1001,2,0)&amp;"]"</f>
        <v>[SP01155]</v>
      </c>
      <c r="D24" s="134" t="s">
        <v>198</v>
      </c>
      <c r="E24" s="0"/>
      <c r="F24" s="0"/>
      <c r="G24" s="0"/>
      <c r="H24" s="0"/>
      <c r="N24" s="21" t="s">
        <v>1812</v>
      </c>
      <c r="O24" s="21" t="s">
        <v>1813</v>
      </c>
      <c r="P24" s="53" t="str">
        <f aca="false">"("&amp;O24&amp;") or 0.0"</f>
        <v>(round(((line.W*2)+2/100/6)+0.5,0)) or 0.0</v>
      </c>
      <c r="Q24" s="17" t="str">
        <f aca="false">VLOOKUP(D24,Parts!$A$2:$C$1001,3,0)</f>
        <v>pcs</v>
      </c>
    </row>
    <row r="25" customFormat="false" ht="12.75" hidden="false" customHeight="false" outlineLevel="0" collapsed="false">
      <c r="C25" s="3" t="str">
        <f aca="false">"["&amp;VLOOKUP(D25,Parts!$A$2:$B$1001,2,0)&amp;"]"</f>
        <v>[SP02034]</v>
      </c>
      <c r="D25" s="134" t="s">
        <v>629</v>
      </c>
      <c r="E25" s="0"/>
      <c r="F25" s="0"/>
      <c r="G25" s="0"/>
      <c r="H25" s="0"/>
      <c r="N25" s="153" t="n">
        <v>2</v>
      </c>
      <c r="O25" s="153" t="n">
        <v>2</v>
      </c>
      <c r="P25" s="53" t="str">
        <f aca="false">"("&amp;O25&amp;") or 0.0"</f>
        <v>(2) or 0.0</v>
      </c>
      <c r="Q25" s="17" t="str">
        <f aca="false">VLOOKUP(D25,Parts!$A$2:$C$1001,3,0)</f>
        <v>set</v>
      </c>
    </row>
    <row r="26" customFormat="false" ht="12.75" hidden="false" customHeight="false" outlineLevel="0" collapsed="false">
      <c r="C26" s="3" t="str">
        <f aca="false">"["&amp;VLOOKUP(D26,Parts!$A$2:$B$1001,2,0)&amp;"]"</f>
        <v>[SP02083]</v>
      </c>
      <c r="D26" s="134" t="s">
        <v>711</v>
      </c>
      <c r="E26" s="0"/>
      <c r="F26" s="0"/>
      <c r="G26" s="0"/>
      <c r="H26" s="0"/>
      <c r="N26" s="153" t="n">
        <v>1</v>
      </c>
      <c r="O26" s="153" t="n">
        <v>1</v>
      </c>
      <c r="P26" s="53" t="str">
        <f aca="false">"("&amp;O26&amp;") or 0.0"</f>
        <v>(1) or 0.0</v>
      </c>
      <c r="Q26" s="17" t="str">
        <f aca="false">VLOOKUP(D26,Parts!$A$2:$C$1001,3,0)</f>
        <v>pcs</v>
      </c>
    </row>
    <row r="27" customFormat="false" ht="12.75" hidden="false" customHeight="false" outlineLevel="0" collapsed="false">
      <c r="C27" s="3" t="str">
        <f aca="false">"["&amp;VLOOKUP(D27,Parts!$A$2:$B$1001,2,0)&amp;"]"</f>
        <v>[SP02107]</v>
      </c>
      <c r="D27" s="134" t="s">
        <v>753</v>
      </c>
      <c r="E27" s="0"/>
      <c r="F27" s="0"/>
      <c r="G27" s="0"/>
      <c r="H27" s="0"/>
      <c r="N27" s="153" t="n">
        <v>1</v>
      </c>
      <c r="O27" s="153" t="n">
        <v>1</v>
      </c>
      <c r="P27" s="53" t="str">
        <f aca="false">"("&amp;O27&amp;") or 0.0"</f>
        <v>(1) or 0.0</v>
      </c>
      <c r="Q27" s="17" t="str">
        <f aca="false">VLOOKUP(D27,Parts!$A$2:$C$1001,3,0)</f>
        <v>pcs</v>
      </c>
    </row>
    <row r="28" customFormat="false" ht="14.25" hidden="false" customHeight="false" outlineLevel="0" collapsed="false">
      <c r="C28" s="3" t="str">
        <f aca="false">"["&amp;VLOOKUP(D28,Parts!$A$2:$B$1001,2,0)&amp;"]"</f>
        <v>[SP03045]</v>
      </c>
      <c r="D28" s="154" t="s">
        <v>1023</v>
      </c>
      <c r="E28" s="0"/>
      <c r="F28" s="0"/>
      <c r="G28" s="0"/>
      <c r="H28" s="0"/>
      <c r="N28" s="155" t="n">
        <v>2</v>
      </c>
      <c r="O28" s="155" t="n">
        <v>2</v>
      </c>
      <c r="P28" s="53" t="str">
        <f aca="false">"("&amp;O28&amp;") or 0.0"</f>
        <v>(2) or 0.0</v>
      </c>
      <c r="Q28" s="17" t="str">
        <f aca="false">VLOOKUP(D28,Parts!$A$2:$C$1001,3,0)</f>
        <v>pcs</v>
      </c>
    </row>
    <row r="29" customFormat="false" ht="12.75" hidden="false" customHeight="false" outlineLevel="0" collapsed="false">
      <c r="C29" s="3" t="str">
        <f aca="false">"["&amp;VLOOKUP(D29,Parts!$A$2:$B$1001,2,0)&amp;"]"</f>
        <v>[SP03032]</v>
      </c>
      <c r="D29" s="134" t="s">
        <v>997</v>
      </c>
      <c r="E29" s="0"/>
      <c r="F29" s="0"/>
      <c r="G29" s="0"/>
      <c r="H29" s="0"/>
      <c r="N29" s="153" t="n">
        <v>1</v>
      </c>
      <c r="O29" s="153" t="n">
        <v>1</v>
      </c>
      <c r="P29" s="53" t="str">
        <f aca="false">"("&amp;O29&amp;") or 0.0"</f>
        <v>(1) or 0.0</v>
      </c>
      <c r="Q29" s="17" t="str">
        <f aca="false">VLOOKUP(D29,Parts!$A$2:$C$1001,3,0)</f>
        <v>pcs</v>
      </c>
    </row>
    <row r="30" s="2" customFormat="true" ht="12.75" hidden="false" customHeight="false" outlineLevel="0" collapsed="false">
      <c r="C30" s="2" t="str">
        <f aca="false">"["&amp;VLOOKUP(D30,Parts!$A$2:$B$1001,2,0)&amp;"]"</f>
        <v>[SP03007]</v>
      </c>
      <c r="D30" s="121" t="s">
        <v>946</v>
      </c>
      <c r="J30" s="83"/>
      <c r="K30" s="83"/>
      <c r="L30" s="83" t="s">
        <v>1607</v>
      </c>
      <c r="M30" s="83" t="s">
        <v>1607</v>
      </c>
      <c r="N30" s="121" t="s">
        <v>1677</v>
      </c>
      <c r="O30" s="121" t="s">
        <v>1678</v>
      </c>
      <c r="P30" s="149" t="str">
        <f aca="false">"(line.mat_inside_skin_choices.code=="&amp;L30&amp;") and (line.mat_outside_skin_choices.code=="&amp;M30&amp;") and ("&amp;O30&amp;") or 0.0"</f>
        <v>(line.mat_inside_skin_choices.code=='SS') and (line.mat_outside_skin_choices.code=='SS') and (line.L/1000/200*2) or 0.0</v>
      </c>
      <c r="Q30" s="83" t="str">
        <f aca="false">VLOOKUP(D30,Parts!$A$2:$C$1001,3,0)</f>
        <v>roll</v>
      </c>
      <c r="R30" s="2" t="s">
        <v>1653</v>
      </c>
    </row>
    <row r="31" customFormat="false" ht="12.75" hidden="false" customHeight="false" outlineLevel="0" collapsed="false">
      <c r="A31" s="2"/>
      <c r="B31" s="2"/>
      <c r="C31" s="2" t="str">
        <f aca="false">"["&amp;VLOOKUP(D31,Parts!$A$2:$B$1001,2,0)&amp;"]"</f>
        <v>[SP03006]</v>
      </c>
      <c r="D31" s="2" t="s">
        <v>944</v>
      </c>
      <c r="E31" s="83"/>
      <c r="J31" s="83"/>
      <c r="K31" s="83"/>
      <c r="L31" s="83" t="s">
        <v>1572</v>
      </c>
      <c r="M31" s="83" t="s">
        <v>1572</v>
      </c>
      <c r="N31" s="121" t="s">
        <v>1677</v>
      </c>
      <c r="O31" s="121" t="s">
        <v>1678</v>
      </c>
      <c r="P31" s="149" t="str">
        <f aca="false">"(line.mat_inside_skin_choices.code=="&amp;L31&amp;") and (line.mat_outside_skin_choices.code=="&amp;M31&amp;") and ("&amp;O31&amp;") or 0.0"</f>
        <v>(line.mat_inside_skin_choices.code=='OW') and (line.mat_outside_skin_choices.code=='OW') and (line.L/1000/200*2) or 0.0</v>
      </c>
      <c r="Q31" s="83" t="str">
        <f aca="false">VLOOKUP(D31,Parts!$A$2:$C$1001,3,0)</f>
        <v>roll</v>
      </c>
      <c r="R31" s="2" t="s">
        <v>1749</v>
      </c>
    </row>
    <row r="32" customFormat="false" ht="12.75" hidden="false" customHeight="false" outlineLevel="0" collapsed="false">
      <c r="C32" s="2" t="str">
        <f aca="false">"["&amp;VLOOKUP(D32,Parts!$A$2:$B$1001,2,0)&amp;"]"</f>
        <v>[SP03006]</v>
      </c>
      <c r="D32" s="2" t="s">
        <v>944</v>
      </c>
      <c r="L32" s="5" t="s">
        <v>1581</v>
      </c>
      <c r="M32" s="5" t="s">
        <v>1581</v>
      </c>
      <c r="N32" s="121" t="s">
        <v>1677</v>
      </c>
      <c r="O32" s="121" t="s">
        <v>1678</v>
      </c>
      <c r="P32" s="149" t="str">
        <f aca="false">"(line.mat_inside_skin_choices.code=="&amp;L32&amp;") and (line.mat_outside_skin_choices.code=="&amp;M32&amp;") and ("&amp;O32&amp;") or 0.0"</f>
        <v>(line.mat_inside_skin_choices.code=='AW') and (line.mat_outside_skin_choices.code=='AW') and (line.L/1000/200*2) or 0.0</v>
      </c>
      <c r="Q32" s="5" t="s">
        <v>612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" activeCellId="0" sqref="K2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8.70918367346939"/>
    <col collapsed="false" hidden="false" max="4" min="4" style="0" width="55.8571428571429"/>
    <col collapsed="false" hidden="false" max="6" min="5" style="5" width="8.29081632653061"/>
    <col collapsed="false" hidden="false" max="7" min="7" style="5" width="13.8571428571429"/>
    <col collapsed="false" hidden="false" max="8" min="8" style="5" width="14.428571428571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105.571428571429"/>
    <col collapsed="false" hidden="false" max="16" min="16" style="0" width="126.423469387755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1815</v>
      </c>
      <c r="B3" s="14"/>
      <c r="C3" s="3" t="str">
        <f aca="false">"["&amp;VLOOKUP(D3,Parts!$A$2:$B$1001,2,0)&amp;"]"</f>
        <v>[SP05007]</v>
      </c>
      <c r="D3" s="15" t="s">
        <v>1397</v>
      </c>
      <c r="E3" s="16"/>
      <c r="F3" s="17" t="n">
        <v>14</v>
      </c>
      <c r="G3" s="17" t="n">
        <v>914</v>
      </c>
      <c r="H3" s="17" t="n">
        <v>1219</v>
      </c>
      <c r="J3" s="16"/>
      <c r="K3" s="16"/>
      <c r="L3" s="17" t="s">
        <v>1572</v>
      </c>
      <c r="M3" s="17" t="s">
        <v>1572</v>
      </c>
      <c r="N3" s="19" t="s">
        <v>1816</v>
      </c>
      <c r="O3" s="20" t="s">
        <v>1817</v>
      </c>
      <c r="P3" s="21" t="str">
        <f aca="false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 aca="false">VLOOKUP(D3,Parts!$A$2:$C$1001,3,0)</f>
        <v>kg</v>
      </c>
    </row>
    <row r="4" customFormat="false" ht="19.5" hidden="false" customHeight="false" outlineLevel="0" collapsed="false">
      <c r="A4" s="14"/>
      <c r="B4" s="14"/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1219</v>
      </c>
      <c r="H4" s="17"/>
      <c r="J4" s="16"/>
      <c r="K4" s="16"/>
      <c r="L4" s="17" t="s">
        <v>1572</v>
      </c>
      <c r="M4" s="17" t="s">
        <v>1572</v>
      </c>
      <c r="N4" s="19" t="s">
        <v>1818</v>
      </c>
      <c r="O4" s="20" t="s">
        <v>1819</v>
      </c>
      <c r="P4" s="21" t="str">
        <f aca="false">"(" &amp; IF(G4&lt;&gt;"","("&amp;F4&amp;"+line.W)&gt;"&amp;G4,"") &amp; IF(AND(G4&lt;&gt;"",H4&lt;&gt;"")," and ","") &amp; IF(H4&lt;&gt;"","("&amp;F4&amp;"+line.W)&lt;="&amp;H4,"") &amp; ") and (line.mat_inside_skin_choices.code=="&amp;L4&amp;") and (line.mat_outside_skin_choices.code=="&amp;M4&amp;") and ("&amp;O4&amp;") or 0.0"</f>
        <v>((14+line.W)&gt;1219) and (line.mat_inside_skin_choices.code=='OW') and (line.mat_outside_skin_choices.code=='OW') and ((1219*line.L/1000000*3.75*4)) or 0.0</v>
      </c>
      <c r="Q4" s="16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[SP05009]</v>
      </c>
      <c r="D5" s="22" t="s">
        <v>1401</v>
      </c>
      <c r="E5" s="16"/>
      <c r="F5" s="23" t="n">
        <v>14</v>
      </c>
      <c r="G5" s="23" t="n">
        <v>914</v>
      </c>
      <c r="H5" s="23" t="n">
        <v>1219</v>
      </c>
      <c r="J5" s="16"/>
      <c r="K5" s="16"/>
      <c r="L5" s="23" t="s">
        <v>1581</v>
      </c>
      <c r="M5" s="23" t="s">
        <v>1581</v>
      </c>
      <c r="N5" s="25" t="s">
        <v>1820</v>
      </c>
      <c r="O5" s="25" t="s">
        <v>1821</v>
      </c>
      <c r="P5" s="21" t="str">
        <f aca="false">"(" &amp; IF(G5&lt;&gt;"","("&amp;F5&amp;"+line.W)&gt;"&amp;G5,"") &amp; IF(AND(G5&lt;&gt;"",H5&lt;&gt;"")," and ","") &amp; IF(H5&lt;&gt;"","("&amp;F5&amp;"+line.W)&lt;="&amp;H5,"") &amp; ") and (line.mat_inside_skin_choices.code=="&amp;L5&amp;") and (line.mat_outside_skin_choices.code=="&amp;M5&amp;") and ("&amp;O5&amp;") or 0.0"</f>
        <v>((14+line.W)&gt;914 and (14+line.W)&lt;=1219) and (line.mat_inside_skin_choices.code=='AW') and (line.mat_outside_skin_choices.code=='AW') and ((1219*line.L/1000000*3.4*2)) or 0.0</v>
      </c>
      <c r="Q5" s="16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[SP05009]</v>
      </c>
      <c r="D6" s="22" t="s">
        <v>1401</v>
      </c>
      <c r="E6" s="16"/>
      <c r="F6" s="23" t="n">
        <v>14</v>
      </c>
      <c r="G6" s="23" t="n">
        <v>1219</v>
      </c>
      <c r="H6" s="23"/>
      <c r="J6" s="16"/>
      <c r="K6" s="16"/>
      <c r="L6" s="23" t="s">
        <v>1581</v>
      </c>
      <c r="M6" s="23" t="s">
        <v>1581</v>
      </c>
      <c r="N6" s="25" t="s">
        <v>1822</v>
      </c>
      <c r="O6" s="25" t="s">
        <v>1823</v>
      </c>
      <c r="P6" s="21" t="str">
        <f aca="false">"(" &amp; IF(G6&lt;&gt;"","("&amp;F6&amp;"+line.W)&gt;"&amp;G6,"") &amp; IF(AND(G6&lt;&gt;"",H6&lt;&gt;"")," and ","") &amp; IF(H6&lt;&gt;"","("&amp;F6&amp;"+line.W)&lt;="&amp;H6,"") &amp; ") and (line.mat_inside_skin_choices.code=="&amp;L6&amp;") and (line.mat_outside_skin_choices.code=="&amp;M6&amp;") and ("&amp;O6&amp;") or 0.0"</f>
        <v>((14+line.W)&gt;1219) and (line.mat_inside_skin_choices.code=='AW') and (line.mat_outside_skin_choices.code=='AW') and ((1219*line.L/1000000*3.4*4)) or 0.0</v>
      </c>
      <c r="Q6" s="16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[SP05018]</v>
      </c>
      <c r="D7" s="27" t="s">
        <v>1420</v>
      </c>
      <c r="E7" s="16"/>
      <c r="F7" s="28" t="n">
        <v>14</v>
      </c>
      <c r="G7" s="28"/>
      <c r="H7" s="28" t="n">
        <v>1219</v>
      </c>
      <c r="J7" s="16"/>
      <c r="K7" s="16"/>
      <c r="L7" s="28" t="s">
        <v>1590</v>
      </c>
      <c r="M7" s="28" t="s">
        <v>1590</v>
      </c>
      <c r="N7" s="30" t="s">
        <v>1824</v>
      </c>
      <c r="O7" s="31" t="s">
        <v>1825</v>
      </c>
      <c r="P7" s="21" t="str">
        <f aca="false">"(" &amp; IF(G7&lt;&gt;"","("&amp;F7&amp;"+line.W)&gt;"&amp;G7,"") &amp; IF(AND(G7&lt;&gt;"",H7&lt;&gt;"")," and ","") &amp; IF(H7&lt;&gt;"","("&amp;F7&amp;"+line.W)&lt;="&amp;H7,"") &amp; ") and (line.mat_inside_skin_choices.code=="&amp;L7&amp;") and (line.mat_outside_skin_choices.code=="&amp;M7&amp;") and ("&amp;O7&amp;") or 0.0"</f>
        <v>((14+line.W)&lt;=1219) and (line.mat_inside_skin_choices.code=='GI') and (line.mat_outside_skin_choices.code=='GI') and ((1219*line.L/1000000*3.2*2)) or 0.0</v>
      </c>
      <c r="Q7" s="16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[SP05018]</v>
      </c>
      <c r="D8" s="27" t="s">
        <v>1420</v>
      </c>
      <c r="E8" s="16"/>
      <c r="F8" s="28" t="n">
        <v>14</v>
      </c>
      <c r="G8" s="28" t="n">
        <v>1219</v>
      </c>
      <c r="H8" s="28"/>
      <c r="J8" s="16"/>
      <c r="K8" s="16"/>
      <c r="L8" s="28" t="s">
        <v>1590</v>
      </c>
      <c r="M8" s="28" t="s">
        <v>1590</v>
      </c>
      <c r="N8" s="30" t="s">
        <v>1826</v>
      </c>
      <c r="O8" s="31" t="s">
        <v>1827</v>
      </c>
      <c r="P8" s="21" t="str">
        <f aca="false">"(" &amp; IF(G8&lt;&gt;"","("&amp;F8&amp;"+line.W)&gt;"&amp;G8,"") &amp; IF(AND(G8&lt;&gt;"",H8&lt;&gt;"")," and ","") &amp; IF(H8&lt;&gt;"","("&amp;F8&amp;"+line.W)&lt;="&amp;H8,"") &amp; ") and (line.mat_inside_skin_choices.code=="&amp;L8&amp;") and (line.mat_outside_skin_choices.code=="&amp;M8&amp;") and ("&amp;O8&amp;") or 0.0"</f>
        <v>((14+line.W)&gt;1219) and (line.mat_inside_skin_choices.code=='GI') and (line.mat_outside_skin_choices.code=='GI') and ((1219*line.L/1000000*3.2*4)) or 0.0</v>
      </c>
      <c r="Q8" s="16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[SP05013]</v>
      </c>
      <c r="D9" s="32" t="s">
        <v>1409</v>
      </c>
      <c r="E9" s="16"/>
      <c r="F9" s="33" t="n">
        <v>14</v>
      </c>
      <c r="G9" s="33" t="n">
        <v>914</v>
      </c>
      <c r="H9" s="33" t="n">
        <v>1219</v>
      </c>
      <c r="J9" s="16"/>
      <c r="K9" s="16"/>
      <c r="L9" s="33" t="s">
        <v>1607</v>
      </c>
      <c r="M9" s="33" t="s">
        <v>1607</v>
      </c>
      <c r="N9" s="35" t="s">
        <v>1828</v>
      </c>
      <c r="O9" s="35" t="s">
        <v>1829</v>
      </c>
      <c r="P9" s="21" t="str">
        <f aca="false">"(" &amp; IF(G9&lt;&gt;"","("&amp;F9&amp;"+line.W)&gt;"&amp;G9,"") &amp; IF(AND(G9&lt;&gt;"",H9&lt;&gt;"")," and ","") &amp; IF(H9&lt;&gt;"","("&amp;F9&amp;"+line.W)&lt;="&amp;H9,"") &amp; ") and (line.mat_inside_skin_choices.code=="&amp;L9&amp;") and (line.mat_outside_skin_choices.code=="&amp;M9&amp;") and ("&amp;O9&amp;") or 0.0"</f>
        <v>((14+line.W)&gt;914 and (14+line.W)&lt;=1219) and (line.mat_inside_skin_choices.code=='SS') and (line.mat_outside_skin_choices.code=='SS') and ((1219*line.L/1000000*3.9*2)) or 0.0</v>
      </c>
      <c r="Q9" s="16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[SP05013]</v>
      </c>
      <c r="D10" s="32" t="s">
        <v>1409</v>
      </c>
      <c r="E10" s="16"/>
      <c r="F10" s="33" t="n">
        <v>14</v>
      </c>
      <c r="G10" s="33" t="n">
        <v>1219</v>
      </c>
      <c r="H10" s="33"/>
      <c r="J10" s="16"/>
      <c r="K10" s="16"/>
      <c r="L10" s="33" t="s">
        <v>1607</v>
      </c>
      <c r="M10" s="33" t="s">
        <v>1607</v>
      </c>
      <c r="N10" s="35" t="s">
        <v>1830</v>
      </c>
      <c r="O10" s="35" t="s">
        <v>1831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(line.mat_inside_skin_choices.code=="&amp;L10&amp;") and (line.mat_outside_skin_choices.code=="&amp;M10&amp;") and ("&amp;O10&amp;") or 0.0"</f>
        <v>((14+line.W)&gt;1219) and (line.mat_inside_skin_choices.code=='SS') and (line.mat_outside_skin_choices.code=='SS') and ((1219*line.L/1000000*3.9*4)) or 0.0</v>
      </c>
      <c r="Q10" s="16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[SP05002]</v>
      </c>
      <c r="D11" s="49" t="s">
        <v>1387</v>
      </c>
      <c r="E11" s="16"/>
      <c r="F11" s="0"/>
      <c r="G11" s="0"/>
      <c r="H11" s="0"/>
      <c r="J11" s="50" t="s">
        <v>1626</v>
      </c>
      <c r="K11" s="16"/>
      <c r="L11" s="5"/>
      <c r="M11" s="5"/>
      <c r="N11" s="51" t="s">
        <v>1802</v>
      </c>
      <c r="O11" s="52" t="s">
        <v>1803</v>
      </c>
      <c r="P11" s="21" t="str">
        <f aca="false"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[SP05003]</v>
      </c>
      <c r="D12" s="49" t="s">
        <v>1389</v>
      </c>
      <c r="E12" s="16"/>
      <c r="F12" s="0"/>
      <c r="G12" s="0"/>
      <c r="H12" s="0"/>
      <c r="J12" s="50" t="s">
        <v>1626</v>
      </c>
      <c r="K12" s="16"/>
      <c r="L12" s="5"/>
      <c r="M12" s="5"/>
      <c r="N12" s="51" t="s">
        <v>1804</v>
      </c>
      <c r="O12" s="52" t="s">
        <v>1805</v>
      </c>
      <c r="P12" s="21" t="str">
        <f aca="false"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[SP04009]</v>
      </c>
      <c r="D13" s="22" t="s">
        <v>1233</v>
      </c>
      <c r="E13" s="16"/>
      <c r="F13" s="56"/>
      <c r="G13" s="56"/>
      <c r="H13" s="56"/>
      <c r="I13" s="42"/>
      <c r="K13" s="44"/>
      <c r="L13" s="56"/>
      <c r="M13" s="56"/>
      <c r="N13" s="22" t="s">
        <v>1832</v>
      </c>
      <c r="O13" s="22" t="s">
        <v>1833</v>
      </c>
      <c r="P13" s="63" t="str">
        <f aca="false">"("&amp;O13&amp;") or 0.0"</f>
        <v>(round(((line.W+(line.L*2))/1000)/3+0.5,0)) or 0.0</v>
      </c>
      <c r="Q13" s="16" t="str">
        <f aca="false">VLOOKUP(D13,Parts!$A$2:$C$1001,3,0)</f>
        <v>pcs</v>
      </c>
    </row>
    <row r="14" customFormat="false" ht="12.75" hidden="false" customHeight="false" outlineLevel="0" collapsed="false">
      <c r="C14" s="3" t="str">
        <f aca="false">"["&amp;VLOOKUP(D14,Parts!$A$2:$B$1001,2,0)&amp;"]"</f>
        <v>[SP04007]</v>
      </c>
      <c r="D14" s="22" t="s">
        <v>1231</v>
      </c>
      <c r="E14" s="16"/>
      <c r="F14" s="56"/>
      <c r="G14" s="56"/>
      <c r="H14" s="56"/>
      <c r="I14" s="42"/>
      <c r="K14" s="44"/>
      <c r="L14" s="56"/>
      <c r="M14" s="56"/>
      <c r="N14" s="22" t="s">
        <v>1834</v>
      </c>
      <c r="O14" s="22" t="s">
        <v>1835</v>
      </c>
      <c r="P14" s="63" t="str">
        <f aca="false">"("&amp;O14&amp;") or 0.0"</f>
        <v>(round((line.W/1000)/3+0.5,0)) or 0.0</v>
      </c>
      <c r="Q14" s="16" t="str">
        <f aca="false">VLOOKUP(D14,Parts!$A$2:$C$1001,3,0)</f>
        <v>pcs</v>
      </c>
    </row>
    <row r="15" customFormat="false" ht="12.75" hidden="false" customHeight="false" outlineLevel="0" collapsed="false">
      <c r="C15" s="3" t="str">
        <f aca="false">"["&amp;VLOOKUP(D15,Parts!$A$2:$B$1001,2,0)&amp;"]"</f>
        <v>[SP01011]</v>
      </c>
      <c r="D15" s="134" t="s">
        <v>24</v>
      </c>
      <c r="E15" s="0"/>
      <c r="F15" s="0"/>
      <c r="G15" s="0"/>
      <c r="H15" s="0"/>
      <c r="N15" s="21" t="s">
        <v>1836</v>
      </c>
      <c r="O15" s="21" t="s">
        <v>1837</v>
      </c>
      <c r="P15" s="53" t="str">
        <f aca="false">"("&amp;O15&amp;") or 0.0"</f>
        <v>(round(((line.W+(line.L*2))/1000/6)+0.5,0)) or 0.0</v>
      </c>
      <c r="Q15" s="16" t="str">
        <f aca="false">VLOOKUP(D15,Parts!$A$2:$C$1001,3,0)</f>
        <v>pcs</v>
      </c>
    </row>
    <row r="16" customFormat="false" ht="14.25" hidden="false" customHeight="false" outlineLevel="0" collapsed="false">
      <c r="C16" s="3" t="str">
        <f aca="false">"["&amp;VLOOKUP(D16,Parts!$A$2:$B$1001,2,0)&amp;"]"</f>
        <v>[SP01211]</v>
      </c>
      <c r="D16" s="154" t="s">
        <v>266</v>
      </c>
      <c r="E16" s="0"/>
      <c r="F16" s="0"/>
      <c r="G16" s="0"/>
      <c r="H16" s="0"/>
      <c r="N16" s="21" t="s">
        <v>1836</v>
      </c>
      <c r="O16" s="21" t="s">
        <v>1837</v>
      </c>
      <c r="P16" s="53" t="str">
        <f aca="false">"("&amp;O16&amp;") or 0.0"</f>
        <v>(round(((line.W+(line.L*2))/1000/6)+0.5,0)) or 0.0</v>
      </c>
      <c r="Q16" s="16" t="str">
        <f aca="false">VLOOKUP(D16,Parts!$A$2:$C$1001,3,0)</f>
        <v>pcs</v>
      </c>
    </row>
    <row r="17" customFormat="false" ht="12.75" hidden="false" customHeight="false" outlineLevel="0" collapsed="false">
      <c r="C17" s="3" t="str">
        <f aca="false">"["&amp;VLOOKUP(D17,Parts!$A$2:$B$1001,2,0)&amp;"]"</f>
        <v>[SP01055]</v>
      </c>
      <c r="D17" s="134" t="s">
        <v>94</v>
      </c>
      <c r="E17" s="0"/>
      <c r="F17" s="0"/>
      <c r="G17" s="0"/>
      <c r="H17" s="0"/>
      <c r="N17" s="21" t="s">
        <v>1836</v>
      </c>
      <c r="O17" s="21" t="s">
        <v>1837</v>
      </c>
      <c r="P17" s="53" t="str">
        <f aca="false">"("&amp;O17&amp;") or 0.0"</f>
        <v>(round(((line.W+(line.L*2))/1000/6)+0.5,0)) or 0.0</v>
      </c>
      <c r="Q17" s="16" t="str">
        <f aca="false">VLOOKUP(D17,Parts!$A$2:$C$1001,3,0)</f>
        <v>pcs</v>
      </c>
    </row>
    <row r="18" customFormat="false" ht="12.75" hidden="false" customHeight="false" outlineLevel="0" collapsed="false">
      <c r="C18" s="3" t="str">
        <f aca="false">"["&amp;VLOOKUP(D18,Parts!$A$2:$B$1001,2,0)&amp;"]"</f>
        <v>[SP02040]</v>
      </c>
      <c r="D18" s="134" t="s">
        <v>641</v>
      </c>
      <c r="E18" s="0"/>
      <c r="F18" s="0"/>
      <c r="G18" s="0"/>
      <c r="H18" s="0"/>
      <c r="N18" s="21" t="n">
        <v>10</v>
      </c>
      <c r="O18" s="21" t="n">
        <v>10</v>
      </c>
      <c r="P18" s="53" t="str">
        <f aca="false">"("&amp;O18&amp;") or 0.0"</f>
        <v>(10) or 0.0</v>
      </c>
      <c r="Q18" s="16" t="str">
        <f aca="false">VLOOKUP(D18,Parts!$A$2:$C$1001,3,0)</f>
        <v>pcs</v>
      </c>
    </row>
    <row r="19" customFormat="false" ht="12.75" hidden="false" customHeight="false" outlineLevel="0" collapsed="false">
      <c r="C19" s="3" t="str">
        <f aca="false">"["&amp;VLOOKUP(D19,Parts!$A$2:$B$1001,2,0)&amp;"]"</f>
        <v>[SP02072]</v>
      </c>
      <c r="D19" s="134" t="s">
        <v>690</v>
      </c>
      <c r="E19" s="0"/>
      <c r="F19" s="0"/>
      <c r="G19" s="0"/>
      <c r="H19" s="0"/>
      <c r="N19" s="21" t="n">
        <v>10</v>
      </c>
      <c r="O19" s="21" t="n">
        <v>10</v>
      </c>
      <c r="P19" s="53" t="str">
        <f aca="false">"("&amp;O19&amp;") or 0.0"</f>
        <v>(10) or 0.0</v>
      </c>
      <c r="Q19" s="16" t="str">
        <f aca="false">VLOOKUP(D19,Parts!$A$2:$C$1001,3,0)</f>
        <v>pcs</v>
      </c>
    </row>
    <row r="20" customFormat="false" ht="12.75" hidden="false" customHeight="false" outlineLevel="0" collapsed="false">
      <c r="C20" s="3" t="str">
        <f aca="false">"["&amp;VLOOKUP(D20,Parts!$A$2:$B$1001,2,0)&amp;"]"</f>
        <v>[SP02026]</v>
      </c>
      <c r="D20" s="134" t="s">
        <v>613</v>
      </c>
      <c r="E20" s="0"/>
      <c r="F20" s="0"/>
      <c r="G20" s="0"/>
      <c r="H20" s="0"/>
      <c r="N20" s="21" t="s">
        <v>1838</v>
      </c>
      <c r="O20" s="21" t="s">
        <v>1839</v>
      </c>
      <c r="P20" s="53" t="str">
        <f aca="false">"("&amp;O20&amp;") or 0.0"</f>
        <v>(((line.W+(line.L*2))/1000)) or 0.0</v>
      </c>
      <c r="Q20" s="16" t="str">
        <f aca="false">VLOOKUP(D20,Parts!$A$2:$C$1001,3,0)</f>
        <v>m</v>
      </c>
    </row>
    <row r="21" customFormat="false" ht="12.75" hidden="false" customHeight="false" outlineLevel="0" collapsed="false">
      <c r="C21" s="3" t="str">
        <f aca="false">"["&amp;VLOOKUP(D21,Parts!$A$2:$B$1001,2,0)&amp;"]"</f>
        <v>[SP02028]</v>
      </c>
      <c r="D21" s="134" t="s">
        <v>617</v>
      </c>
      <c r="E21" s="0"/>
      <c r="F21" s="0"/>
      <c r="G21" s="0"/>
      <c r="H21" s="0"/>
      <c r="N21" s="21" t="n">
        <v>1</v>
      </c>
      <c r="O21" s="21" t="n">
        <v>1</v>
      </c>
      <c r="P21" s="53" t="str">
        <f aca="false">"("&amp;O21&amp;") or 0.0"</f>
        <v>(1) or 0.0</v>
      </c>
      <c r="Q21" s="16" t="str">
        <f aca="false">VLOOKUP(D21,Parts!$A$2:$C$1001,3,0)</f>
        <v>set</v>
      </c>
    </row>
    <row r="22" customFormat="false" ht="12.75" hidden="false" customHeight="false" outlineLevel="0" collapsed="false">
      <c r="C22" s="3" t="str">
        <f aca="false">"["&amp;VLOOKUP(D22,Parts!$A$2:$B$1001,2,0)&amp;"]"</f>
        <v>[SP02029]</v>
      </c>
      <c r="D22" s="134" t="s">
        <v>619</v>
      </c>
      <c r="E22" s="0"/>
      <c r="F22" s="0"/>
      <c r="G22" s="0"/>
      <c r="H22" s="0"/>
      <c r="N22" s="153" t="n">
        <v>2</v>
      </c>
      <c r="O22" s="153" t="n">
        <v>2</v>
      </c>
      <c r="P22" s="53" t="str">
        <f aca="false">"("&amp;O22&amp;") or 0.0"</f>
        <v>(2) or 0.0</v>
      </c>
      <c r="Q22" s="16" t="str">
        <f aca="false">VLOOKUP(D22,Parts!$A$2:$C$1001,3,0)</f>
        <v>set</v>
      </c>
    </row>
    <row r="23" customFormat="false" ht="12.75" hidden="false" customHeight="false" outlineLevel="0" collapsed="false">
      <c r="C23" s="3" t="str">
        <f aca="false">"["&amp;VLOOKUP(D23,Parts!$A$2:$B$1001,2,0)&amp;"]"</f>
        <v>[SP03025]</v>
      </c>
      <c r="D23" s="134" t="s">
        <v>983</v>
      </c>
      <c r="E23" s="0"/>
      <c r="F23" s="0"/>
      <c r="G23" s="0"/>
      <c r="H23" s="0"/>
      <c r="N23" s="21" t="s">
        <v>1838</v>
      </c>
      <c r="O23" s="21" t="s">
        <v>1839</v>
      </c>
      <c r="P23" s="53" t="str">
        <f aca="false">"("&amp;O23&amp;") or 0.0"</f>
        <v>(((line.W+(line.L*2))/1000)) or 0.0</v>
      </c>
      <c r="Q23" s="16" t="str">
        <f aca="false">VLOOKUP(D23,Parts!$A$2:$C$1001,3,0)</f>
        <v>m</v>
      </c>
    </row>
    <row r="24" customFormat="false" ht="12.75" hidden="false" customHeight="false" outlineLevel="0" collapsed="false">
      <c r="C24" s="3" t="str">
        <f aca="false">"["&amp;VLOOKUP(D24,Parts!$A$2:$B$1001,2,0)&amp;"]"</f>
        <v>[SP03030]</v>
      </c>
      <c r="D24" s="134" t="s">
        <v>993</v>
      </c>
      <c r="E24" s="0"/>
      <c r="F24" s="0"/>
      <c r="G24" s="0"/>
      <c r="H24" s="0"/>
      <c r="N24" s="153" t="s">
        <v>1840</v>
      </c>
      <c r="O24" s="153" t="s">
        <v>1841</v>
      </c>
      <c r="P24" s="53" t="str">
        <f aca="false">"("&amp;O24&amp;") or 0.0"</f>
        <v>(line.W/100) or 0.0</v>
      </c>
      <c r="Q24" s="16" t="str">
        <f aca="false">VLOOKUP(D24,Parts!$A$2:$C$1001,3,0)</f>
        <v>m</v>
      </c>
    </row>
    <row r="25" customFormat="false" ht="14.25" hidden="false" customHeight="false" outlineLevel="0" collapsed="false">
      <c r="C25" s="3" t="str">
        <f aca="false">"["&amp;VLOOKUP(D25,Parts!$A$2:$B$1001,2,0)&amp;"]"</f>
        <v>[SP03149]</v>
      </c>
      <c r="D25" s="134" t="s">
        <v>1842</v>
      </c>
      <c r="E25" s="0"/>
      <c r="F25" s="0"/>
      <c r="G25" s="0"/>
      <c r="H25" s="0"/>
      <c r="N25" s="155" t="n">
        <v>2</v>
      </c>
      <c r="O25" s="155" t="n">
        <v>2</v>
      </c>
      <c r="P25" s="53" t="str">
        <f aca="false">"("&amp;O25&amp;") or 0.0"</f>
        <v>(2) or 0.0</v>
      </c>
      <c r="Q25" s="16" t="str">
        <f aca="false">VLOOKUP(D25,Parts!$A$2:$C$1001,3,0)</f>
        <v>pcs</v>
      </c>
    </row>
    <row r="26" customFormat="false" ht="12.75" hidden="false" customHeight="false" outlineLevel="0" collapsed="false">
      <c r="C26" s="3" t="str">
        <f aca="false">"["&amp;VLOOKUP(D26,Parts!$A$2:$B$1001,2,0)&amp;"]"</f>
        <v>[SP03032]</v>
      </c>
      <c r="D26" s="134" t="s">
        <v>997</v>
      </c>
      <c r="E26" s="0"/>
      <c r="F26" s="0"/>
      <c r="G26" s="0"/>
      <c r="H26" s="0"/>
      <c r="N26" s="153" t="n">
        <v>1</v>
      </c>
      <c r="O26" s="153" t="n">
        <v>1</v>
      </c>
      <c r="P26" s="53" t="str">
        <f aca="false">"("&amp;O26&amp;") or 0.0"</f>
        <v>(1) or 0.0</v>
      </c>
      <c r="Q26" s="16" t="str">
        <f aca="false">VLOOKUP(D26,Parts!$A$2:$C$1001,3,0)</f>
        <v>pcs</v>
      </c>
    </row>
    <row r="27" s="2" customFormat="true" ht="12.75" hidden="false" customHeight="false" outlineLevel="0" collapsed="false">
      <c r="C27" s="2" t="str">
        <f aca="false">"["&amp;VLOOKUP(D27,Parts!$A$2:$B$1001,2,0)&amp;"]"</f>
        <v>[SP03007]</v>
      </c>
      <c r="D27" s="121" t="s">
        <v>946</v>
      </c>
      <c r="J27" s="83"/>
      <c r="K27" s="83"/>
      <c r="L27" s="83" t="s">
        <v>1607</v>
      </c>
      <c r="M27" s="83" t="s">
        <v>1607</v>
      </c>
      <c r="N27" s="121" t="s">
        <v>1677</v>
      </c>
      <c r="O27" s="121" t="s">
        <v>1678</v>
      </c>
      <c r="P27" s="149" t="str">
        <f aca="false">"(line.mat_inside_skin_choices.code=="&amp;L27&amp;") and (line.mat_outside_skin_choices.code=="&amp;M27&amp;") and ("&amp;O27&amp;") or 0.0"</f>
        <v>(line.mat_inside_skin_choices.code=='SS') and (line.mat_outside_skin_choices.code=='SS') and (line.L/1000/200*2) or 0.0</v>
      </c>
      <c r="Q27" s="83" t="str">
        <f aca="false">VLOOKUP(D27,Parts!$A$2:$C$1001,3,0)</f>
        <v>roll</v>
      </c>
      <c r="R27" s="2" t="s">
        <v>1653</v>
      </c>
    </row>
    <row r="28" customFormat="false" ht="12.75" hidden="false" customHeight="false" outlineLevel="0" collapsed="false">
      <c r="A28" s="2"/>
      <c r="B28" s="2"/>
      <c r="C28" s="2" t="str">
        <f aca="false">"["&amp;VLOOKUP(D28,Parts!$A$2:$B$1001,2,0)&amp;"]"</f>
        <v>[SP03006]</v>
      </c>
      <c r="D28" s="2" t="s">
        <v>944</v>
      </c>
      <c r="E28" s="83"/>
      <c r="J28" s="83"/>
      <c r="K28" s="83"/>
      <c r="L28" s="83" t="s">
        <v>1572</v>
      </c>
      <c r="M28" s="83" t="s">
        <v>1572</v>
      </c>
      <c r="N28" s="121" t="s">
        <v>1677</v>
      </c>
      <c r="O28" s="121" t="s">
        <v>1678</v>
      </c>
      <c r="P28" s="149" t="str">
        <f aca="false">"(line.mat_inside_skin_choices.code=="&amp;L28&amp;") and (line.mat_outside_skin_choices.code=="&amp;M28&amp;") and ("&amp;O28&amp;") or 0.0"</f>
        <v>(line.mat_inside_skin_choices.code=='OW') and (line.mat_outside_skin_choices.code=='OW') and (line.L/1000/200*2) or 0.0</v>
      </c>
      <c r="Q28" s="83" t="str">
        <f aca="false">VLOOKUP(D28,Parts!$A$2:$C$1001,3,0)</f>
        <v>roll</v>
      </c>
      <c r="R28" s="2" t="s">
        <v>1749</v>
      </c>
    </row>
    <row r="29" customFormat="false" ht="12.75" hidden="false" customHeight="false" outlineLevel="0" collapsed="false">
      <c r="C29" s="2" t="str">
        <f aca="false">"["&amp;VLOOKUP(D29,Parts!$A$2:$B$1001,2,0)&amp;"]"</f>
        <v>[SP03006]</v>
      </c>
      <c r="D29" s="2" t="s">
        <v>944</v>
      </c>
      <c r="L29" s="5" t="s">
        <v>1581</v>
      </c>
      <c r="M29" s="5" t="s">
        <v>1581</v>
      </c>
      <c r="N29" s="121" t="s">
        <v>1677</v>
      </c>
      <c r="O29" s="121" t="s">
        <v>1678</v>
      </c>
      <c r="P29" s="149" t="str">
        <f aca="false">"(line.mat_inside_skin_choices.code=="&amp;L29&amp;") and (line.mat_outside_skin_choices.code=="&amp;M29&amp;") and ("&amp;O29&amp;") or 0.0"</f>
        <v>(line.mat_inside_skin_choices.code=='AW') and (line.mat_outside_skin_choices.code=='AW') and (line.L/1000/200*2) or 0.0</v>
      </c>
      <c r="Q29" s="5" t="s">
        <v>612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2" activeCellId="0" sqref="D42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15.2908163265306"/>
    <col collapsed="false" hidden="false" max="4" min="4" style="0" width="55.8571428571429"/>
    <col collapsed="false" hidden="false" max="6" min="5" style="5" width="8.29081632653061"/>
    <col collapsed="false" hidden="false" max="7" min="7" style="5" width="13.8571428571429"/>
    <col collapsed="false" hidden="false" max="8" min="8" style="5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84.2908163265306"/>
    <col collapsed="false" hidden="false" max="16" min="16" style="0" width="81.7040816326531"/>
    <col collapsed="false" hidden="false" max="17" min="17" style="5" width="11.5714285714286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1843</v>
      </c>
      <c r="B3" s="14"/>
      <c r="C3" s="3" t="str">
        <f aca="false">"["&amp;VLOOKUP(D3,Parts!$A$2:$B$1001,2,0)&amp;"]"</f>
        <v>[SP05007]</v>
      </c>
      <c r="D3" s="15" t="s">
        <v>1397</v>
      </c>
      <c r="E3" s="16"/>
      <c r="F3" s="17" t="n">
        <v>14</v>
      </c>
      <c r="G3" s="17" t="n">
        <v>914</v>
      </c>
      <c r="H3" s="17" t="n">
        <v>1219</v>
      </c>
      <c r="J3" s="16"/>
      <c r="K3" s="16"/>
      <c r="L3" s="17" t="s">
        <v>1572</v>
      </c>
      <c r="M3" s="17" t="s">
        <v>1572</v>
      </c>
      <c r="N3" s="19" t="s">
        <v>1816</v>
      </c>
      <c r="O3" s="20" t="s">
        <v>1817</v>
      </c>
      <c r="P3" s="21" t="str">
        <f aca="false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 aca="false">VLOOKUP(D3,Parts!$A$2:$C$1001,3,0)</f>
        <v>kg</v>
      </c>
    </row>
    <row r="4" customFormat="false" ht="19.5" hidden="false" customHeight="false" outlineLevel="0" collapsed="false">
      <c r="A4" s="14"/>
      <c r="B4" s="14"/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1219</v>
      </c>
      <c r="H4" s="17"/>
      <c r="J4" s="16"/>
      <c r="K4" s="16"/>
      <c r="L4" s="17" t="s">
        <v>1572</v>
      </c>
      <c r="M4" s="17" t="s">
        <v>1572</v>
      </c>
      <c r="N4" s="19" t="s">
        <v>1818</v>
      </c>
      <c r="O4" s="20" t="s">
        <v>1817</v>
      </c>
      <c r="P4" s="21" t="str">
        <f aca="false">"(" &amp; IF(G4&lt;&gt;"","("&amp;F4&amp;"+line.W)&gt;"&amp;G4,"") &amp; IF(AND(G4&lt;&gt;"",H4&lt;&gt;"")," and ","") &amp; IF(H4&lt;&gt;"","("&amp;F4&amp;"+line.W)&lt;="&amp;H4,"") &amp; ") and (line.mat_inside_skin_choices.code=="&amp;L4&amp;") and (line.mat_outside_skin_choices.code=="&amp;M4&amp;") and ("&amp;O4&amp;") or 0.0"</f>
        <v>((14+line.W)&gt;1219) and (line.mat_inside_skin_choices.code=='OW') and (line.mat_outside_skin_choices.code=='OW') and ((1219*line.L/1000000*3.75*2)) or 0.0</v>
      </c>
      <c r="Q4" s="16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[SP05009]</v>
      </c>
      <c r="D5" s="22" t="s">
        <v>1401</v>
      </c>
      <c r="E5" s="16"/>
      <c r="F5" s="23" t="n">
        <v>14</v>
      </c>
      <c r="G5" s="23" t="n">
        <v>914</v>
      </c>
      <c r="H5" s="23" t="n">
        <v>1219</v>
      </c>
      <c r="J5" s="16"/>
      <c r="K5" s="16"/>
      <c r="L5" s="23" t="s">
        <v>1581</v>
      </c>
      <c r="M5" s="23" t="s">
        <v>1581</v>
      </c>
      <c r="N5" s="25" t="s">
        <v>1820</v>
      </c>
      <c r="O5" s="25" t="s">
        <v>1821</v>
      </c>
      <c r="P5" s="21" t="str">
        <f aca="false">"(" &amp; IF(G5&lt;&gt;"","("&amp;F5&amp;"+line.W)&gt;"&amp;G5,"") &amp; IF(AND(G5&lt;&gt;"",H5&lt;&gt;"")," and ","") &amp; IF(H5&lt;&gt;"","("&amp;F5&amp;"+line.W)&lt;="&amp;H5,"") &amp; ") and (line.mat_inside_skin_choices.code=="&amp;L5&amp;") and (line.mat_outside_skin_choices.code=="&amp;M5&amp;") and ("&amp;O5&amp;") or 0.0"</f>
        <v>((14+line.W)&gt;914 and (14+line.W)&lt;=1219) and (line.mat_inside_skin_choices.code=='AW') and (line.mat_outside_skin_choices.code=='AW') and ((1219*line.L/1000000*3.4*2)) or 0.0</v>
      </c>
      <c r="Q5" s="16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[SP05009]</v>
      </c>
      <c r="D6" s="22" t="s">
        <v>1401</v>
      </c>
      <c r="E6" s="16"/>
      <c r="F6" s="23" t="n">
        <v>14</v>
      </c>
      <c r="G6" s="23" t="n">
        <v>1219</v>
      </c>
      <c r="H6" s="23"/>
      <c r="J6" s="16"/>
      <c r="K6" s="16"/>
      <c r="L6" s="23" t="s">
        <v>1581</v>
      </c>
      <c r="M6" s="23" t="s">
        <v>1581</v>
      </c>
      <c r="N6" s="25" t="s">
        <v>1822</v>
      </c>
      <c r="O6" s="25" t="s">
        <v>1823</v>
      </c>
      <c r="P6" s="21" t="str">
        <f aca="false">"(" &amp; IF(G6&lt;&gt;"","("&amp;F6&amp;"+line.W)&gt;"&amp;G6,"") &amp; IF(AND(G6&lt;&gt;"",H6&lt;&gt;"")," and ","") &amp; IF(H6&lt;&gt;"","("&amp;F6&amp;"+line.W)&lt;="&amp;H6,"") &amp; ") and (line.mat_inside_skin_choices.code=="&amp;L6&amp;") and (line.mat_outside_skin_choices.code=="&amp;M6&amp;") and ("&amp;O6&amp;") or 0.0"</f>
        <v>((14+line.W)&gt;1219) and (line.mat_inside_skin_choices.code=='AW') and (line.mat_outside_skin_choices.code=='AW') and ((1219*line.L/1000000*3.4*4)) or 0.0</v>
      </c>
      <c r="Q6" s="16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[SP05018]</v>
      </c>
      <c r="D7" s="27" t="s">
        <v>1420</v>
      </c>
      <c r="E7" s="16"/>
      <c r="F7" s="28" t="n">
        <v>14</v>
      </c>
      <c r="G7" s="28"/>
      <c r="H7" s="28" t="n">
        <v>1219</v>
      </c>
      <c r="J7" s="16"/>
      <c r="K7" s="16"/>
      <c r="L7" s="28" t="s">
        <v>1590</v>
      </c>
      <c r="M7" s="28" t="s">
        <v>1590</v>
      </c>
      <c r="N7" s="30" t="s">
        <v>1824</v>
      </c>
      <c r="O7" s="31" t="s">
        <v>1825</v>
      </c>
      <c r="P7" s="21" t="str">
        <f aca="false">"(" &amp; IF(G7&lt;&gt;"","("&amp;F7&amp;"+line.W)&gt;"&amp;G7,"") &amp; IF(AND(G7&lt;&gt;"",H7&lt;&gt;"")," and ","") &amp; IF(H7&lt;&gt;"","("&amp;F7&amp;"+line.W)&lt;="&amp;H7,"") &amp; ") and (line.mat_inside_skin_choices.code=="&amp;L7&amp;") and (line.mat_outside_skin_choices.code=="&amp;M7&amp;") and ("&amp;O7&amp;") or 0.0"</f>
        <v>((14+line.W)&lt;=1219) and (line.mat_inside_skin_choices.code=='GI') and (line.mat_outside_skin_choices.code=='GI') and ((1219*line.L/1000000*3.2*2)) or 0.0</v>
      </c>
      <c r="Q7" s="16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[SP05018]</v>
      </c>
      <c r="D8" s="27" t="s">
        <v>1420</v>
      </c>
      <c r="E8" s="16"/>
      <c r="F8" s="28" t="n">
        <v>14</v>
      </c>
      <c r="G8" s="28" t="n">
        <v>1219</v>
      </c>
      <c r="H8" s="28"/>
      <c r="J8" s="16"/>
      <c r="K8" s="16"/>
      <c r="L8" s="28" t="s">
        <v>1590</v>
      </c>
      <c r="M8" s="28" t="s">
        <v>1590</v>
      </c>
      <c r="N8" s="30" t="s">
        <v>1826</v>
      </c>
      <c r="O8" s="31" t="s">
        <v>1827</v>
      </c>
      <c r="P8" s="21" t="str">
        <f aca="false">"(" &amp; IF(G8&lt;&gt;"","("&amp;F8&amp;"+line.W)&gt;"&amp;G8,"") &amp; IF(AND(G8&lt;&gt;"",H8&lt;&gt;"")," and ","") &amp; IF(H8&lt;&gt;"","("&amp;F8&amp;"+line.W)&lt;="&amp;H8,"") &amp; ") and (line.mat_inside_skin_choices.code=="&amp;L8&amp;") and (line.mat_outside_skin_choices.code=="&amp;M8&amp;") and ("&amp;O8&amp;") or 0.0"</f>
        <v>((14+line.W)&gt;1219) and (line.mat_inside_skin_choices.code=='GI') and (line.mat_outside_skin_choices.code=='GI') and ((1219*line.L/1000000*3.2*4)) or 0.0</v>
      </c>
      <c r="Q8" s="16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[SP05013]</v>
      </c>
      <c r="D9" s="32" t="s">
        <v>1409</v>
      </c>
      <c r="E9" s="16"/>
      <c r="F9" s="33" t="n">
        <v>14</v>
      </c>
      <c r="G9" s="33" t="n">
        <v>914</v>
      </c>
      <c r="H9" s="33" t="n">
        <v>1219</v>
      </c>
      <c r="J9" s="16"/>
      <c r="K9" s="16"/>
      <c r="L9" s="33" t="s">
        <v>1607</v>
      </c>
      <c r="M9" s="33" t="s">
        <v>1607</v>
      </c>
      <c r="N9" s="35" t="s">
        <v>1828</v>
      </c>
      <c r="O9" s="35" t="s">
        <v>1829</v>
      </c>
      <c r="P9" s="21" t="str">
        <f aca="false">"(" &amp; IF(G9&lt;&gt;"","("&amp;F9&amp;"+line.W)&gt;"&amp;G9,"") &amp; IF(AND(G9&lt;&gt;"",H9&lt;&gt;"")," and ","") &amp; IF(H9&lt;&gt;"","("&amp;F9&amp;"+line.W)&lt;="&amp;H9,"") &amp; ") and (line.mat_inside_skin_choices.code=="&amp;L9&amp;") and (line.mat_outside_skin_choices.code=="&amp;M9&amp;") and ("&amp;O9&amp;") or 0.0"</f>
        <v>((14+line.W)&gt;914 and (14+line.W)&lt;=1219) and (line.mat_inside_skin_choices.code=='SS') and (line.mat_outside_skin_choices.code=='SS') and ((1219*line.L/1000000*3.9*2)) or 0.0</v>
      </c>
      <c r="Q9" s="16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[SP05013]</v>
      </c>
      <c r="D10" s="32" t="s">
        <v>1409</v>
      </c>
      <c r="E10" s="16"/>
      <c r="F10" s="33" t="n">
        <v>14</v>
      </c>
      <c r="G10" s="33" t="n">
        <v>1219</v>
      </c>
      <c r="H10" s="33"/>
      <c r="J10" s="16"/>
      <c r="K10" s="16"/>
      <c r="L10" s="33" t="s">
        <v>1607</v>
      </c>
      <c r="M10" s="33" t="s">
        <v>1607</v>
      </c>
      <c r="N10" s="35" t="s">
        <v>1830</v>
      </c>
      <c r="O10" s="35" t="s">
        <v>1831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(line.mat_inside_skin_choices.code=="&amp;L10&amp;") and (line.mat_outside_skin_choices.code=="&amp;M10&amp;") and ("&amp;O10&amp;") or 0.0"</f>
        <v>((14+line.W)&gt;1219) and (line.mat_inside_skin_choices.code=='SS') and (line.mat_outside_skin_choices.code=='SS') and ((1219*line.L/1000000*3.9*4)) or 0.0</v>
      </c>
      <c r="Q10" s="16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[SP05002]</v>
      </c>
      <c r="D11" s="49" t="s">
        <v>1387</v>
      </c>
      <c r="E11" s="16"/>
      <c r="F11" s="0"/>
      <c r="G11" s="0"/>
      <c r="H11" s="0"/>
      <c r="J11" s="50" t="s">
        <v>1626</v>
      </c>
      <c r="K11" s="16"/>
      <c r="L11" s="5"/>
      <c r="M11" s="5"/>
      <c r="N11" s="51" t="s">
        <v>1802</v>
      </c>
      <c r="O11" s="52" t="s">
        <v>1803</v>
      </c>
      <c r="P11" s="21" t="str">
        <f aca="false"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[SP05003]</v>
      </c>
      <c r="D12" s="49" t="s">
        <v>1389</v>
      </c>
      <c r="E12" s="16"/>
      <c r="F12" s="0"/>
      <c r="G12" s="0"/>
      <c r="H12" s="0"/>
      <c r="J12" s="50" t="s">
        <v>1626</v>
      </c>
      <c r="K12" s="16"/>
      <c r="L12" s="5"/>
      <c r="M12" s="5"/>
      <c r="N12" s="51" t="s">
        <v>1804</v>
      </c>
      <c r="O12" s="52" t="s">
        <v>1805</v>
      </c>
      <c r="P12" s="21" t="str">
        <f aca="false"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[SP04007]</v>
      </c>
      <c r="D13" s="114" t="s">
        <v>1231</v>
      </c>
      <c r="E13" s="16" t="n">
        <v>100</v>
      </c>
      <c r="F13" s="56"/>
      <c r="G13" s="56"/>
      <c r="H13" s="56"/>
      <c r="I13" s="42"/>
      <c r="K13" s="44"/>
      <c r="L13" s="56"/>
      <c r="M13" s="56"/>
      <c r="N13" s="117" t="s">
        <v>1844</v>
      </c>
      <c r="O13" s="117" t="s">
        <v>1845</v>
      </c>
      <c r="P13" s="53" t="str">
        <f aca="false">"(line.T.name=='"&amp;E13&amp;"') and ("&amp;O13&amp;") or 0.0"</f>
        <v>(line.T.name=='100') and (round(((line.W+line.L)*2/1000)/3+0.5,0)) or 0.0</v>
      </c>
      <c r="Q13" s="16" t="str">
        <f aca="false">VLOOKUP(D13,Parts!$A$2:$C$1001,3,0)</f>
        <v>pcs</v>
      </c>
    </row>
    <row r="14" customFormat="false" ht="12.75" hidden="false" customHeight="false" outlineLevel="0" collapsed="false">
      <c r="C14" s="3" t="str">
        <f aca="false">"["&amp;VLOOKUP(D14,Parts!$A$2:$B$1001,2,0)&amp;"]"</f>
        <v>[SP04006]</v>
      </c>
      <c r="D14" s="2" t="s">
        <v>1229</v>
      </c>
      <c r="E14" s="83" t="n">
        <v>75</v>
      </c>
      <c r="F14" s="56"/>
      <c r="G14" s="56"/>
      <c r="H14" s="56"/>
      <c r="I14" s="42"/>
      <c r="K14" s="44"/>
      <c r="L14" s="56"/>
      <c r="M14" s="56"/>
      <c r="N14" s="117" t="s">
        <v>1844</v>
      </c>
      <c r="O14" s="117" t="s">
        <v>1845</v>
      </c>
      <c r="P14" s="53" t="str">
        <f aca="false">"(line.T.name=='"&amp;E14&amp;"') and ("&amp;O14&amp;") or 0.0"</f>
        <v>(line.T.name=='75') and (round(((line.W+line.L)*2/1000)/3+0.5,0)) or 0.0</v>
      </c>
      <c r="Q14" s="16" t="str">
        <f aca="false">VLOOKUP(D14,Parts!$A$2:$C$1001,3,0)</f>
        <v>pcs</v>
      </c>
    </row>
    <row r="15" customFormat="false" ht="12.75" hidden="false" customHeight="false" outlineLevel="0" collapsed="false">
      <c r="C15" s="3" t="str">
        <f aca="false">"["&amp;VLOOKUP(D15,Parts!$A$2:$B$1001,2,0)&amp;"]"</f>
        <v>[SP01011]</v>
      </c>
      <c r="D15" s="134" t="s">
        <v>24</v>
      </c>
      <c r="E15" s="0"/>
      <c r="F15" s="0"/>
      <c r="G15" s="0"/>
      <c r="H15" s="0"/>
      <c r="N15" s="21" t="s">
        <v>1846</v>
      </c>
      <c r="O15" s="21" t="s">
        <v>1847</v>
      </c>
      <c r="P15" s="53" t="str">
        <f aca="false">"("&amp;O15&amp;") or 0.0"</f>
        <v>(round(((line.W+(line.L*2))/1000)/6+0.5,0)) or 0.0</v>
      </c>
      <c r="Q15" s="16" t="str">
        <f aca="false">VLOOKUP(D15,Parts!$A$2:$C$1001,3,0)</f>
        <v>pcs</v>
      </c>
    </row>
    <row r="16" customFormat="false" ht="12.75" hidden="false" customHeight="false" outlineLevel="0" collapsed="false">
      <c r="C16" s="3" t="str">
        <f aca="false">"["&amp;VLOOKUP(D16,Parts!$A$2:$B$1001,2,0)&amp;"]"</f>
        <v>[SP01067]</v>
      </c>
      <c r="D16" s="134" t="s">
        <v>112</v>
      </c>
      <c r="E16" s="0"/>
      <c r="F16" s="0"/>
      <c r="G16" s="0"/>
      <c r="H16" s="0"/>
      <c r="N16" s="21" t="s">
        <v>1848</v>
      </c>
      <c r="O16" s="21" t="s">
        <v>1847</v>
      </c>
      <c r="P16" s="53" t="str">
        <f aca="false">"("&amp;O16&amp;") or 0.0"</f>
        <v>(round(((line.W+(line.L*2))/1000)/6+0.5,0)) or 0.0</v>
      </c>
      <c r="Q16" s="16" t="str">
        <f aca="false">VLOOKUP(D16,Parts!$A$2:$C$1001,3,0)</f>
        <v>pcs</v>
      </c>
    </row>
    <row r="17" customFormat="false" ht="12.75" hidden="false" customHeight="false" outlineLevel="0" collapsed="false">
      <c r="C17" s="3" t="str">
        <f aca="false">"["&amp;VLOOKUP(D17,Parts!$A$2:$B$1001,2,0)&amp;"]"</f>
        <v>[SP01167]</v>
      </c>
      <c r="D17" s="134" t="s">
        <v>222</v>
      </c>
      <c r="E17" s="0"/>
      <c r="F17" s="0"/>
      <c r="G17" s="0"/>
      <c r="H17" s="0"/>
      <c r="N17" s="21" t="s">
        <v>1812</v>
      </c>
      <c r="O17" s="21" t="s">
        <v>1849</v>
      </c>
      <c r="P17" s="53" t="str">
        <f aca="false">"("&amp;O17&amp;") or 0.0"</f>
        <v>(round((((line.W*2)+200)/1000)/6+0.5,0)) or 0.0</v>
      </c>
      <c r="Q17" s="16" t="str">
        <f aca="false">VLOOKUP(D17,Parts!$A$2:$C$1001,3,0)</f>
        <v>pcs</v>
      </c>
    </row>
    <row r="18" customFormat="false" ht="12.75" hidden="false" customHeight="false" outlineLevel="0" collapsed="false">
      <c r="C18" s="3" t="str">
        <f aca="false">"["&amp;VLOOKUP(D18,Parts!$A$2:$B$1001,2,0)&amp;"]"</f>
        <v>[SP01227]</v>
      </c>
      <c r="D18" s="3" t="s">
        <v>284</v>
      </c>
      <c r="E18" s="0"/>
      <c r="F18" s="0"/>
      <c r="G18" s="0"/>
      <c r="H18" s="0"/>
      <c r="N18" s="21" t="s">
        <v>1812</v>
      </c>
      <c r="O18" s="21" t="s">
        <v>1849</v>
      </c>
      <c r="P18" s="53" t="str">
        <f aca="false">"("&amp;O18&amp;") or 0.0"</f>
        <v>(round((((line.W*2)+200)/1000)/6+0.5,0)) or 0.0</v>
      </c>
      <c r="Q18" s="16" t="str">
        <f aca="false">VLOOKUP(D18,Parts!$A$2:$C$1001,3,0)</f>
        <v>pcs</v>
      </c>
    </row>
    <row r="19" customFormat="false" ht="12.75" hidden="false" customHeight="false" outlineLevel="0" collapsed="false">
      <c r="C19" s="3" t="str">
        <f aca="false">"["&amp;VLOOKUP(D19,Parts!$A$2:$B$1001,2,0)&amp;"]"</f>
        <v>[SP01244]</v>
      </c>
      <c r="D19" s="3" t="s">
        <v>302</v>
      </c>
      <c r="E19" s="0"/>
      <c r="F19" s="0"/>
      <c r="G19" s="0"/>
      <c r="H19" s="0"/>
      <c r="N19" s="21" t="s">
        <v>1812</v>
      </c>
      <c r="O19" s="21" t="s">
        <v>1849</v>
      </c>
      <c r="P19" s="53" t="str">
        <f aca="false">"("&amp;O19&amp;") or 0.0"</f>
        <v>(round((((line.W*2)+200)/1000)/6+0.5,0)) or 0.0</v>
      </c>
      <c r="Q19" s="16" t="str">
        <f aca="false">VLOOKUP(D19,Parts!$A$2:$C$1001,3,0)</f>
        <v>pcs</v>
      </c>
    </row>
    <row r="20" customFormat="false" ht="12.75" hidden="false" customHeight="false" outlineLevel="0" collapsed="false">
      <c r="C20" s="3" t="str">
        <f aca="false">"["&amp;VLOOKUP(D20,Parts!$A$2:$B$1001,2,0)&amp;"]"</f>
        <v>[SP02026]</v>
      </c>
      <c r="D20" s="3" t="s">
        <v>613</v>
      </c>
      <c r="E20" s="0"/>
      <c r="F20" s="0"/>
      <c r="G20" s="0"/>
      <c r="H20" s="0"/>
      <c r="N20" s="21" t="s">
        <v>1838</v>
      </c>
      <c r="O20" s="21" t="s">
        <v>1839</v>
      </c>
      <c r="P20" s="53" t="str">
        <f aca="false">"("&amp;O20&amp;") or 0.0"</f>
        <v>(((line.W+(line.L*2))/1000)) or 0.0</v>
      </c>
      <c r="Q20" s="16" t="str">
        <f aca="false">VLOOKUP(D20,Parts!$A$2:$C$1001,3,0)</f>
        <v>m</v>
      </c>
    </row>
    <row r="21" customFormat="false" ht="12.75" hidden="false" customHeight="false" outlineLevel="0" collapsed="false">
      <c r="C21" s="3" t="str">
        <f aca="false">"["&amp;VLOOKUP(D21,Parts!$A$2:$B$1001,2,0)&amp;"]"</f>
        <v>[SP02031]</v>
      </c>
      <c r="D21" s="134" t="s">
        <v>623</v>
      </c>
      <c r="E21" s="0"/>
      <c r="F21" s="0"/>
      <c r="G21" s="0"/>
      <c r="H21" s="0"/>
      <c r="N21" s="21" t="n">
        <v>6</v>
      </c>
      <c r="O21" s="21" t="n">
        <v>6</v>
      </c>
      <c r="P21" s="53" t="str">
        <f aca="false">"("&amp;O21&amp;") or 0.0"</f>
        <v>(6) or 0.0</v>
      </c>
      <c r="Q21" s="16" t="str">
        <f aca="false">VLOOKUP(D21,Parts!$A$2:$C$1001,3,0)</f>
        <v>pcs</v>
      </c>
    </row>
    <row r="22" customFormat="false" ht="12.75" hidden="false" customHeight="false" outlineLevel="0" collapsed="false">
      <c r="C22" s="3" t="str">
        <f aca="false">"["&amp;VLOOKUP(D22,Parts!$A$2:$B$1001,2,0)&amp;"]"</f>
        <v>[SP02033]</v>
      </c>
      <c r="D22" s="134" t="s">
        <v>627</v>
      </c>
      <c r="E22" s="0"/>
      <c r="F22" s="0"/>
      <c r="G22" s="0"/>
      <c r="H22" s="0"/>
      <c r="N22" s="21" t="n">
        <v>1</v>
      </c>
      <c r="O22" s="21" t="n">
        <v>1</v>
      </c>
      <c r="P22" s="53" t="str">
        <f aca="false">"("&amp;O22&amp;") or 0.0"</f>
        <v>(1) or 0.0</v>
      </c>
      <c r="Q22" s="16" t="str">
        <f aca="false">VLOOKUP(D22,Parts!$A$2:$C$1001,3,0)</f>
        <v>set</v>
      </c>
    </row>
    <row r="23" customFormat="false" ht="12.75" hidden="false" customHeight="false" outlineLevel="0" collapsed="false">
      <c r="C23" s="3" t="str">
        <f aca="false">"["&amp;VLOOKUP(D23,Parts!$A$2:$B$1001,2,0)&amp;"]"</f>
        <v>[SP02034]</v>
      </c>
      <c r="D23" s="134" t="s">
        <v>629</v>
      </c>
      <c r="E23" s="0"/>
      <c r="F23" s="0"/>
      <c r="G23" s="0"/>
      <c r="H23" s="0"/>
      <c r="N23" s="21" t="n">
        <v>2</v>
      </c>
      <c r="O23" s="21" t="n">
        <v>2</v>
      </c>
      <c r="P23" s="53" t="str">
        <f aca="false">"("&amp;O23&amp;") or 0.0"</f>
        <v>(2) or 0.0</v>
      </c>
      <c r="Q23" s="16" t="str">
        <f aca="false">VLOOKUP(D23,Parts!$A$2:$C$1001,3,0)</f>
        <v>set</v>
      </c>
    </row>
    <row r="24" customFormat="false" ht="12.75" hidden="false" customHeight="false" outlineLevel="0" collapsed="false">
      <c r="C24" s="3" t="str">
        <f aca="false">"["&amp;VLOOKUP(D24,Parts!$A$2:$B$1001,2,0)&amp;"]"</f>
        <v>[SP02035]</v>
      </c>
      <c r="D24" s="134" t="s">
        <v>631</v>
      </c>
      <c r="E24" s="0"/>
      <c r="F24" s="0"/>
      <c r="G24" s="0"/>
      <c r="H24" s="0"/>
      <c r="N24" s="21" t="n">
        <v>1</v>
      </c>
      <c r="O24" s="21" t="n">
        <v>1</v>
      </c>
      <c r="P24" s="53" t="str">
        <f aca="false">"("&amp;O24&amp;") or 0.0"</f>
        <v>(1) or 0.0</v>
      </c>
      <c r="Q24" s="16" t="str">
        <f aca="false">VLOOKUP(D24,Parts!$A$2:$C$1001,3,0)</f>
        <v>set</v>
      </c>
    </row>
    <row r="25" customFormat="false" ht="12.75" hidden="false" customHeight="false" outlineLevel="0" collapsed="false">
      <c r="C25" s="3" t="str">
        <f aca="false">"["&amp;VLOOKUP(D25,Parts!$A$2:$B$1001,2,0)&amp;"]"</f>
        <v>[SP02036]</v>
      </c>
      <c r="D25" s="134" t="s">
        <v>633</v>
      </c>
      <c r="E25" s="0"/>
      <c r="F25" s="0"/>
      <c r="G25" s="0"/>
      <c r="H25" s="0"/>
      <c r="N25" s="21" t="n">
        <v>1</v>
      </c>
      <c r="O25" s="21" t="n">
        <v>1</v>
      </c>
      <c r="P25" s="53" t="str">
        <f aca="false">"("&amp;O25&amp;") or 0.0"</f>
        <v>(1) or 0.0</v>
      </c>
      <c r="Q25" s="16" t="str">
        <f aca="false">VLOOKUP(D25,Parts!$A$2:$C$1001,3,0)</f>
        <v>set</v>
      </c>
    </row>
    <row r="26" customFormat="false" ht="12.75" hidden="false" customHeight="false" outlineLevel="0" collapsed="false">
      <c r="C26" s="3" t="str">
        <f aca="false">"["&amp;VLOOKUP(D26,Parts!$A$2:$B$1001,2,0)&amp;"]"</f>
        <v>[SP02040]</v>
      </c>
      <c r="D26" s="134" t="s">
        <v>641</v>
      </c>
      <c r="E26" s="0"/>
      <c r="F26" s="0"/>
      <c r="G26" s="0"/>
      <c r="H26" s="0"/>
      <c r="N26" s="21" t="n">
        <v>10</v>
      </c>
      <c r="O26" s="21" t="n">
        <v>10</v>
      </c>
      <c r="P26" s="53" t="str">
        <f aca="false">"("&amp;O26&amp;") or 0.0"</f>
        <v>(10) or 0.0</v>
      </c>
      <c r="Q26" s="16" t="str">
        <f aca="false">VLOOKUP(D26,Parts!$A$2:$C$1001,3,0)</f>
        <v>pcs</v>
      </c>
    </row>
    <row r="27" customFormat="false" ht="12.75" hidden="false" customHeight="false" outlineLevel="0" collapsed="false">
      <c r="C27" s="3" t="str">
        <f aca="false">"["&amp;VLOOKUP(D27,Parts!$A$2:$B$1001,2,0)&amp;"]"</f>
        <v>[SP02072]</v>
      </c>
      <c r="D27" s="134" t="s">
        <v>690</v>
      </c>
      <c r="E27" s="0"/>
      <c r="F27" s="0"/>
      <c r="G27" s="0"/>
      <c r="H27" s="0"/>
      <c r="N27" s="21" t="n">
        <v>10</v>
      </c>
      <c r="O27" s="21" t="n">
        <v>10</v>
      </c>
      <c r="P27" s="53" t="str">
        <f aca="false">"("&amp;O27&amp;") or 0.0"</f>
        <v>(10) or 0.0</v>
      </c>
      <c r="Q27" s="16" t="str">
        <f aca="false">VLOOKUP(D27,Parts!$A$2:$C$1001,3,0)</f>
        <v>pcs</v>
      </c>
    </row>
    <row r="28" customFormat="false" ht="12.75" hidden="false" customHeight="false" outlineLevel="0" collapsed="false">
      <c r="C28" s="3" t="str">
        <f aca="false">"["&amp;VLOOKUP(D28,Parts!$A$2:$B$1001,2,0)&amp;"]"</f>
        <v>[SP02041]</v>
      </c>
      <c r="D28" s="134" t="s">
        <v>643</v>
      </c>
      <c r="E28" s="0"/>
      <c r="F28" s="0"/>
      <c r="G28" s="0"/>
      <c r="H28" s="0"/>
      <c r="N28" s="21" t="n">
        <v>1</v>
      </c>
      <c r="O28" s="21" t="n">
        <v>1</v>
      </c>
      <c r="P28" s="53" t="str">
        <f aca="false">"("&amp;O28&amp;") or 0.0"</f>
        <v>(1) or 0.0</v>
      </c>
      <c r="Q28" s="16" t="str">
        <f aca="false">VLOOKUP(D28,Parts!$A$2:$C$1001,3,0)</f>
        <v>pcs</v>
      </c>
    </row>
    <row r="29" customFormat="false" ht="12.75" hidden="false" customHeight="false" outlineLevel="0" collapsed="false">
      <c r="C29" s="3" t="str">
        <f aca="false">"["&amp;VLOOKUP(D29,Parts!$A$2:$B$1001,2,0)&amp;"]"</f>
        <v>[SP02014]</v>
      </c>
      <c r="D29" s="134" t="s">
        <v>589</v>
      </c>
      <c r="E29" s="0"/>
      <c r="F29" s="0"/>
      <c r="G29" s="0"/>
      <c r="H29" s="0"/>
      <c r="N29" s="21" t="n">
        <v>2</v>
      </c>
      <c r="O29" s="21" t="n">
        <v>2</v>
      </c>
      <c r="P29" s="53" t="str">
        <f aca="false">"("&amp;O29&amp;") or 0.0"</f>
        <v>(2) or 0.0</v>
      </c>
      <c r="Q29" s="16" t="str">
        <f aca="false">VLOOKUP(D29,Parts!$A$2:$C$1001,3,0)</f>
        <v>pcs</v>
      </c>
    </row>
    <row r="30" customFormat="false" ht="14.25" hidden="false" customHeight="false" outlineLevel="0" collapsed="false">
      <c r="C30" s="3" t="str">
        <f aca="false">"["&amp;VLOOKUP(D30,Parts!$A$2:$B$1001,2,0)&amp;"]"</f>
        <v>[SP02044]</v>
      </c>
      <c r="D30" s="154" t="s">
        <v>648</v>
      </c>
      <c r="E30" s="0"/>
      <c r="F30" s="0"/>
      <c r="G30" s="0"/>
      <c r="H30" s="0"/>
      <c r="N30" s="21" t="n">
        <v>6</v>
      </c>
      <c r="O30" s="21" t="n">
        <v>6</v>
      </c>
      <c r="P30" s="53" t="str">
        <f aca="false">"("&amp;O30&amp;") or 0.0"</f>
        <v>(6) or 0.0</v>
      </c>
      <c r="Q30" s="16" t="str">
        <f aca="false">VLOOKUP(D30,Parts!$A$2:$C$1001,3,0)</f>
        <v>pcs</v>
      </c>
    </row>
    <row r="31" customFormat="false" ht="12.75" hidden="false" customHeight="false" outlineLevel="0" collapsed="false">
      <c r="C31" s="3" t="str">
        <f aca="false">"["&amp;VLOOKUP(D31,Parts!$A$2:$B$1001,2,0)&amp;"]"</f>
        <v>[SP02050]</v>
      </c>
      <c r="D31" s="134" t="s">
        <v>660</v>
      </c>
      <c r="E31" s="0"/>
      <c r="F31" s="0"/>
      <c r="G31" s="0"/>
      <c r="H31" s="0"/>
      <c r="N31" s="21" t="n">
        <v>4</v>
      </c>
      <c r="O31" s="21" t="n">
        <v>4</v>
      </c>
      <c r="P31" s="53" t="str">
        <f aca="false">"("&amp;O31&amp;") or 0.0"</f>
        <v>(4) or 0.0</v>
      </c>
      <c r="Q31" s="16" t="str">
        <f aca="false">VLOOKUP(D31,Parts!$A$2:$C$1001,3,0)</f>
        <v>pcs</v>
      </c>
    </row>
    <row r="32" customFormat="false" ht="12.75" hidden="false" customHeight="false" outlineLevel="0" collapsed="false">
      <c r="C32" s="3" t="str">
        <f aca="false">"["&amp;VLOOKUP(D32,Parts!$A$2:$B$1001,2,0)&amp;"]"</f>
        <v>[SP02093]</v>
      </c>
      <c r="D32" s="134" t="s">
        <v>727</v>
      </c>
      <c r="E32" s="0"/>
      <c r="F32" s="0"/>
      <c r="G32" s="0"/>
      <c r="H32" s="0"/>
      <c r="N32" s="21" t="n">
        <v>1</v>
      </c>
      <c r="O32" s="21" t="n">
        <v>1</v>
      </c>
      <c r="P32" s="53" t="str">
        <f aca="false">"("&amp;O32&amp;") or 0.0"</f>
        <v>(1) or 0.0</v>
      </c>
      <c r="Q32" s="16" t="str">
        <f aca="false">VLOOKUP(D32,Parts!$A$2:$C$1001,3,0)</f>
        <v>pcs</v>
      </c>
    </row>
    <row r="33" customFormat="false" ht="12.75" hidden="false" customHeight="false" outlineLevel="0" collapsed="false">
      <c r="C33" s="3" t="str">
        <f aca="false">"["&amp;VLOOKUP(D33,Parts!$A$2:$B$1001,2,0)&amp;"]"</f>
        <v>[SP02126]</v>
      </c>
      <c r="D33" s="134" t="s">
        <v>777</v>
      </c>
      <c r="E33" s="0"/>
      <c r="F33" s="0"/>
      <c r="G33" s="0"/>
      <c r="H33" s="0"/>
      <c r="N33" s="21" t="n">
        <v>1</v>
      </c>
      <c r="O33" s="21" t="n">
        <v>1</v>
      </c>
      <c r="P33" s="53" t="str">
        <f aca="false">"("&amp;O33&amp;") or 0.0"</f>
        <v>(1) or 0.0</v>
      </c>
      <c r="Q33" s="16" t="str">
        <f aca="false">VLOOKUP(D33,Parts!$A$2:$C$1001,3,0)</f>
        <v>pcs</v>
      </c>
    </row>
    <row r="34" customFormat="false" ht="12.75" hidden="false" customHeight="false" outlineLevel="0" collapsed="false">
      <c r="C34" s="3" t="str">
        <f aca="false">"["&amp;VLOOKUP(D34,Parts!$A$2:$B$1001,2,0)&amp;"]"</f>
        <v>[SP03005]</v>
      </c>
      <c r="D34" s="134" t="s">
        <v>942</v>
      </c>
      <c r="E34" s="0"/>
      <c r="F34" s="0"/>
      <c r="G34" s="0"/>
      <c r="H34" s="0"/>
      <c r="N34" s="21" t="n">
        <v>1</v>
      </c>
      <c r="O34" s="21" t="n">
        <v>1</v>
      </c>
      <c r="P34" s="53" t="str">
        <f aca="false">"("&amp;O34&amp;") or 0.0"</f>
        <v>(1) or 0.0</v>
      </c>
      <c r="Q34" s="16" t="str">
        <f aca="false">VLOOKUP(D34,Parts!$A$2:$C$1001,3,0)</f>
        <v>pcs</v>
      </c>
    </row>
    <row r="35" customFormat="false" ht="14.25" hidden="false" customHeight="false" outlineLevel="0" collapsed="false">
      <c r="C35" s="3" t="str">
        <f aca="false">"["&amp;VLOOKUP(D35,Parts!$A$2:$B$1001,2,0)&amp;"]"</f>
        <v>[SP03016]</v>
      </c>
      <c r="D35" s="154" t="s">
        <v>963</v>
      </c>
      <c r="E35" s="0"/>
      <c r="F35" s="0"/>
      <c r="G35" s="0"/>
      <c r="H35" s="0"/>
      <c r="N35" s="21" t="n">
        <v>1</v>
      </c>
      <c r="O35" s="21" t="n">
        <v>1</v>
      </c>
      <c r="P35" s="53" t="str">
        <f aca="false">"("&amp;O35&amp;") or 0.0"</f>
        <v>(1) or 0.0</v>
      </c>
      <c r="Q35" s="16" t="str">
        <f aca="false">VLOOKUP(D35,Parts!$A$2:$C$1001,3,0)</f>
        <v>pcs</v>
      </c>
    </row>
    <row r="36" customFormat="false" ht="14.25" hidden="false" customHeight="false" outlineLevel="0" collapsed="false">
      <c r="C36" s="3" t="str">
        <f aca="false">"["&amp;VLOOKUP(D36,Parts!$A$2:$B$1001,2,0)&amp;"]"</f>
        <v>[SP03025]</v>
      </c>
      <c r="D36" s="154" t="s">
        <v>983</v>
      </c>
      <c r="E36" s="0"/>
      <c r="F36" s="0"/>
      <c r="G36" s="0"/>
      <c r="H36" s="0"/>
      <c r="N36" s="21" t="s">
        <v>1838</v>
      </c>
      <c r="O36" s="21" t="s">
        <v>1839</v>
      </c>
      <c r="P36" s="53" t="str">
        <f aca="false">"("&amp;O36&amp;") or 0.0"</f>
        <v>(((line.W+(line.L*2))/1000)) or 0.0</v>
      </c>
      <c r="Q36" s="16" t="str">
        <f aca="false">VLOOKUP(D36,Parts!$A$2:$C$1001,3,0)</f>
        <v>m</v>
      </c>
    </row>
    <row r="37" customFormat="false" ht="14.25" hidden="false" customHeight="false" outlineLevel="0" collapsed="false">
      <c r="C37" s="3" t="str">
        <f aca="false">"["&amp;VLOOKUP(D37,Parts!$A$2:$B$1001,2,0)&amp;"]"</f>
        <v>[SP03026]</v>
      </c>
      <c r="D37" s="154" t="s">
        <v>985</v>
      </c>
      <c r="E37" s="0"/>
      <c r="F37" s="0"/>
      <c r="G37" s="0"/>
      <c r="H37" s="0"/>
      <c r="N37" s="21" t="n">
        <v>1</v>
      </c>
      <c r="O37" s="21" t="n">
        <v>1</v>
      </c>
      <c r="P37" s="53" t="str">
        <f aca="false">"("&amp;O37&amp;") or 0.0"</f>
        <v>(1) or 0.0</v>
      </c>
      <c r="Q37" s="16" t="str">
        <f aca="false">VLOOKUP(D37,Parts!$A$2:$C$1001,3,0)</f>
        <v>pcs</v>
      </c>
    </row>
    <row r="38" customFormat="false" ht="14.25" hidden="false" customHeight="false" outlineLevel="0" collapsed="false">
      <c r="C38" s="3" t="str">
        <f aca="false">"["&amp;VLOOKUP(D38,Parts!$A$2:$B$1001,2,0)&amp;"]"</f>
        <v>[SP03027]</v>
      </c>
      <c r="D38" s="154" t="s">
        <v>987</v>
      </c>
      <c r="E38" s="0"/>
      <c r="F38" s="0"/>
      <c r="G38" s="0"/>
      <c r="H38" s="0"/>
      <c r="N38" s="21" t="n">
        <v>1</v>
      </c>
      <c r="O38" s="21" t="n">
        <v>1</v>
      </c>
      <c r="P38" s="53" t="str">
        <f aca="false">"("&amp;O38&amp;") or 0.0"</f>
        <v>(1) or 0.0</v>
      </c>
      <c r="Q38" s="16" t="str">
        <f aca="false">VLOOKUP(D38,Parts!$A$2:$C$1001,3,0)</f>
        <v>pcs</v>
      </c>
    </row>
    <row r="39" customFormat="false" ht="12.75" hidden="false" customHeight="false" outlineLevel="0" collapsed="false">
      <c r="C39" s="3" t="str">
        <f aca="false">"["&amp;VLOOKUP(D39,Parts!$A$2:$B$1001,2,0)&amp;"]"</f>
        <v>[SP03028]</v>
      </c>
      <c r="D39" s="134" t="s">
        <v>989</v>
      </c>
      <c r="E39" s="0"/>
      <c r="F39" s="0"/>
      <c r="G39" s="0"/>
      <c r="H39" s="0"/>
      <c r="N39" s="21" t="n">
        <v>1</v>
      </c>
      <c r="O39" s="21" t="n">
        <v>1</v>
      </c>
      <c r="P39" s="53" t="str">
        <f aca="false">"("&amp;O39&amp;") or 0.0"</f>
        <v>(1) or 0.0</v>
      </c>
      <c r="Q39" s="16" t="str">
        <f aca="false">VLOOKUP(D39,Parts!$A$2:$C$1001,3,0)</f>
        <v>pcs</v>
      </c>
    </row>
    <row r="40" customFormat="false" ht="12.75" hidden="false" customHeight="false" outlineLevel="0" collapsed="false">
      <c r="C40" s="3" t="str">
        <f aca="false">"["&amp;VLOOKUP(D40,Parts!$A$2:$B$1001,2,0)&amp;"]"</f>
        <v>[SP03030]</v>
      </c>
      <c r="D40" s="134" t="s">
        <v>993</v>
      </c>
      <c r="E40" s="0"/>
      <c r="F40" s="0"/>
      <c r="G40" s="0"/>
      <c r="H40" s="0"/>
      <c r="N40" s="156" t="s">
        <v>1840</v>
      </c>
      <c r="O40" s="156" t="s">
        <v>1850</v>
      </c>
      <c r="P40" s="53" t="str">
        <f aca="false">"("&amp;O40&amp;") or 0.0"</f>
        <v>(line.W/1000) or 0.0</v>
      </c>
      <c r="Q40" s="16" t="str">
        <f aca="false">VLOOKUP(D40,Parts!$A$2:$C$1001,3,0)</f>
        <v>m</v>
      </c>
    </row>
    <row r="41" customFormat="false" ht="12.75" hidden="false" customHeight="false" outlineLevel="0" collapsed="false">
      <c r="C41" s="3" t="str">
        <f aca="false">"["&amp;VLOOKUP(D41,Parts!$A$2:$B$1001,2,0)&amp;"]"</f>
        <v>[SP03033]</v>
      </c>
      <c r="D41" s="134" t="s">
        <v>999</v>
      </c>
      <c r="E41" s="0"/>
      <c r="F41" s="0"/>
      <c r="G41" s="0"/>
      <c r="H41" s="0"/>
      <c r="N41" s="21" t="n">
        <v>1</v>
      </c>
      <c r="O41" s="21" t="n">
        <v>1</v>
      </c>
      <c r="P41" s="53" t="str">
        <f aca="false">"("&amp;O41&amp;") or 0.0"</f>
        <v>(1) or 0.0</v>
      </c>
      <c r="Q41" s="16" t="str">
        <f aca="false">VLOOKUP(D41,Parts!$A$2:$C$1001,3,0)</f>
        <v>pcs</v>
      </c>
    </row>
    <row r="42" customFormat="false" ht="12.75" hidden="false" customHeight="false" outlineLevel="0" collapsed="false">
      <c r="C42" s="3" t="str">
        <f aca="false">"["&amp;VLOOKUP(D42,Parts!$A$2:$B$1001,2,0)&amp;"]"</f>
        <v>[SP03046]</v>
      </c>
      <c r="D42" s="134" t="s">
        <v>1025</v>
      </c>
      <c r="E42" s="0"/>
      <c r="F42" s="0"/>
      <c r="G42" s="0"/>
      <c r="H42" s="0"/>
      <c r="N42" s="21" t="n">
        <v>1</v>
      </c>
      <c r="O42" s="21" t="n">
        <v>1</v>
      </c>
      <c r="P42" s="53" t="str">
        <f aca="false">"("&amp;O42&amp;") or 0.0"</f>
        <v>(1) or 0.0</v>
      </c>
      <c r="Q42" s="16" t="str">
        <f aca="false">VLOOKUP(D42,Parts!$A$2:$C$1001,3,0)</f>
        <v>pcs</v>
      </c>
    </row>
    <row r="43" customFormat="false" ht="12.75" hidden="false" customHeight="false" outlineLevel="0" collapsed="false">
      <c r="C43" s="3" t="str">
        <f aca="false">"["&amp;VLOOKUP(D43,Parts!$A$2:$B$1001,2,0)&amp;"]"</f>
        <v>[SP03149]</v>
      </c>
      <c r="D43" s="134" t="s">
        <v>1165</v>
      </c>
      <c r="E43" s="0"/>
      <c r="F43" s="0"/>
      <c r="G43" s="0"/>
      <c r="H43" s="0"/>
      <c r="N43" s="21" t="n">
        <v>2</v>
      </c>
      <c r="O43" s="21" t="n">
        <v>2</v>
      </c>
      <c r="P43" s="53" t="str">
        <f aca="false">"("&amp;O43&amp;") or 0.0"</f>
        <v>(2) or 0.0</v>
      </c>
      <c r="Q43" s="16" t="str">
        <f aca="false">VLOOKUP(D43,Parts!$A$2:$C$1001,3,0)</f>
        <v>pcs</v>
      </c>
    </row>
    <row r="44" customFormat="false" ht="12.75" hidden="false" customHeight="false" outlineLevel="0" collapsed="false">
      <c r="C44" s="3" t="str">
        <f aca="false">"["&amp;VLOOKUP(D44,Parts!$A$2:$B$1001,2,0)&amp;"]"</f>
        <v>[SP04022]</v>
      </c>
      <c r="D44" s="134" t="s">
        <v>1257</v>
      </c>
      <c r="E44" s="0"/>
      <c r="F44" s="0"/>
      <c r="G44" s="0"/>
      <c r="H44" s="0"/>
      <c r="N44" s="21" t="n">
        <v>1</v>
      </c>
      <c r="O44" s="21" t="n">
        <v>1</v>
      </c>
      <c r="P44" s="53" t="str">
        <f aca="false">"("&amp;O44&amp;") or 0.0"</f>
        <v>(1) or 0.0</v>
      </c>
      <c r="Q44" s="16" t="str">
        <f aca="false">VLOOKUP(D44,Parts!$A$2:$C$1001,3,0)</f>
        <v>pcs</v>
      </c>
    </row>
    <row r="45" customFormat="false" ht="12.75" hidden="false" customHeight="false" outlineLevel="0" collapsed="false">
      <c r="C45" s="3" t="str">
        <f aca="false">"["&amp;VLOOKUP(D45,Parts!$A$2:$B$1001,2,0)&amp;"]"</f>
        <v>[SP02227]</v>
      </c>
      <c r="D45" s="157" t="s">
        <v>932</v>
      </c>
      <c r="E45" s="0"/>
      <c r="F45" s="0"/>
      <c r="G45" s="0"/>
      <c r="H45" s="0"/>
      <c r="N45" s="156" t="n">
        <v>1</v>
      </c>
      <c r="O45" s="156" t="n">
        <v>1</v>
      </c>
      <c r="P45" s="53" t="str">
        <f aca="false">"("&amp;O45&amp;") or 0.0"</f>
        <v>(1) or 0.0</v>
      </c>
      <c r="Q45" s="16" t="str">
        <f aca="false">VLOOKUP(D45,Parts!$A$2:$C$1001,3,0)</f>
        <v>pcs</v>
      </c>
    </row>
    <row r="46" s="2" customFormat="true" ht="12.75" hidden="false" customHeight="false" outlineLevel="0" collapsed="false">
      <c r="C46" s="2" t="str">
        <f aca="false">"["&amp;VLOOKUP(D46,Parts!$A$2:$B$1001,2,0)&amp;"]"</f>
        <v>[SP03007]</v>
      </c>
      <c r="D46" s="121" t="s">
        <v>946</v>
      </c>
      <c r="J46" s="83"/>
      <c r="K46" s="83"/>
      <c r="L46" s="83" t="s">
        <v>1607</v>
      </c>
      <c r="M46" s="83" t="s">
        <v>1607</v>
      </c>
      <c r="N46" s="121" t="s">
        <v>1677</v>
      </c>
      <c r="O46" s="121" t="s">
        <v>1678</v>
      </c>
      <c r="P46" s="149" t="str">
        <f aca="false">"(line.mat_inside_skin_choices.code=="&amp;L46&amp;") and (line.mat_outside_skin_choices.code=="&amp;M46&amp;") and ("&amp;O46&amp;") or 0.0"</f>
        <v>(line.mat_inside_skin_choices.code=='SS') and (line.mat_outside_skin_choices.code=='SS') and (line.L/1000/200*2) or 0.0</v>
      </c>
      <c r="Q46" s="83" t="str">
        <f aca="false">VLOOKUP(D46,Parts!$A$2:$C$1001,3,0)</f>
        <v>roll</v>
      </c>
      <c r="R46" s="2" t="s">
        <v>1653</v>
      </c>
    </row>
    <row r="47" customFormat="false" ht="12.75" hidden="false" customHeight="false" outlineLevel="0" collapsed="false">
      <c r="A47" s="2"/>
      <c r="B47" s="2"/>
      <c r="C47" s="2" t="str">
        <f aca="false">"["&amp;VLOOKUP(D47,Parts!$A$2:$B$1001,2,0)&amp;"]"</f>
        <v>[SP03006]</v>
      </c>
      <c r="D47" s="2" t="s">
        <v>944</v>
      </c>
      <c r="E47" s="83"/>
      <c r="J47" s="83"/>
      <c r="K47" s="83"/>
      <c r="L47" s="83" t="s">
        <v>1572</v>
      </c>
      <c r="M47" s="83" t="s">
        <v>1572</v>
      </c>
      <c r="N47" s="121" t="s">
        <v>1677</v>
      </c>
      <c r="O47" s="121" t="s">
        <v>1678</v>
      </c>
      <c r="P47" s="149" t="str">
        <f aca="false">"(line.mat_inside_skin_choices.code=="&amp;L47&amp;") and (line.mat_outside_skin_choices.code=="&amp;M47&amp;") and ("&amp;O47&amp;") or 0.0"</f>
        <v>(line.mat_inside_skin_choices.code=='OW') and (line.mat_outside_skin_choices.code=='OW') and (line.L/1000/200*2) or 0.0</v>
      </c>
      <c r="Q47" s="83" t="str">
        <f aca="false">VLOOKUP(D47,Parts!$A$2:$C$1001,3,0)</f>
        <v>roll</v>
      </c>
      <c r="R47" s="2" t="s">
        <v>1749</v>
      </c>
    </row>
    <row r="48" customFormat="false" ht="12.75" hidden="false" customHeight="false" outlineLevel="0" collapsed="false">
      <c r="C48" s="2" t="str">
        <f aca="false">"["&amp;VLOOKUP(D48,Parts!$A$2:$B$1001,2,0)&amp;"]"</f>
        <v>[SP03006]</v>
      </c>
      <c r="D48" s="2" t="s">
        <v>944</v>
      </c>
      <c r="L48" s="5" t="s">
        <v>1581</v>
      </c>
      <c r="M48" s="5" t="s">
        <v>1581</v>
      </c>
      <c r="N48" s="121" t="s">
        <v>1677</v>
      </c>
      <c r="O48" s="121" t="s">
        <v>1678</v>
      </c>
      <c r="P48" s="149" t="str">
        <f aca="false">"(line.mat_inside_skin_choices.code=="&amp;L48&amp;") and (line.mat_outside_skin_choices.code=="&amp;M48&amp;") and ("&amp;O48&amp;") or 0.0"</f>
        <v>(line.mat_inside_skin_choices.code=='AW') and (line.mat_outside_skin_choices.code=='AW') and (line.L/1000/200*2) or 0.0</v>
      </c>
      <c r="Q48" s="5" t="s">
        <v>612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0" width="27"/>
    <col collapsed="false" hidden="false" max="2" min="2" style="0" width="23.4234693877551"/>
    <col collapsed="false" hidden="false" max="3" min="3" style="0" width="15"/>
    <col collapsed="false" hidden="false" max="4" min="4" style="0" width="55.8571428571429"/>
    <col collapsed="false" hidden="false" max="6" min="5" style="0" width="18.2857142857143"/>
    <col collapsed="false" hidden="false" max="7" min="7" style="5" width="18.2857142857143"/>
    <col collapsed="false" hidden="false" max="8" min="8" style="0" width="19.8520408163265"/>
    <col collapsed="false" hidden="false" max="9" min="9" style="0" width="56.5714285714286"/>
    <col collapsed="false" hidden="false" max="10" min="10" style="0" width="84.2908163265306"/>
    <col collapsed="false" hidden="false" max="11" min="11" style="0" width="126.423469387755"/>
    <col collapsed="false" hidden="false" max="12" min="12" style="5" width="11.5714285714286"/>
    <col collapsed="false" hidden="false" max="1025" min="13" style="0" width="11.5714285714286"/>
  </cols>
  <sheetData>
    <row r="1" s="6" customFormat="true" ht="12.75" hidden="false" customHeight="true" outlineLevel="0" collapsed="false">
      <c r="G1" s="7" t="s">
        <v>1553</v>
      </c>
      <c r="H1" s="7"/>
      <c r="I1" s="8"/>
      <c r="J1" s="9"/>
      <c r="L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6" t="s">
        <v>1851</v>
      </c>
      <c r="F2" s="6" t="s">
        <v>1852</v>
      </c>
      <c r="G2" s="11" t="s">
        <v>1557</v>
      </c>
      <c r="H2" s="7" t="s">
        <v>1707</v>
      </c>
      <c r="I2" s="8" t="s">
        <v>1566</v>
      </c>
      <c r="J2" s="9" t="s">
        <v>1567</v>
      </c>
      <c r="K2" s="6" t="s">
        <v>1568</v>
      </c>
      <c r="L2" s="10" t="s">
        <v>1569</v>
      </c>
    </row>
    <row r="3" customFormat="false" ht="19.5" hidden="false" customHeight="false" outlineLevel="0" collapsed="false">
      <c r="A3" s="14" t="s">
        <v>1853</v>
      </c>
      <c r="B3" s="14"/>
      <c r="C3" s="3" t="str">
        <f aca="false">"["&amp;VLOOKUP(D3,Parts!$A$2:$B$1001,2,0)&amp;"]"</f>
        <v>[SP02169]</v>
      </c>
      <c r="D3" s="148" t="s">
        <v>827</v>
      </c>
      <c r="E3" s="148" t="n">
        <v>1160</v>
      </c>
      <c r="F3" s="148" t="n">
        <v>900</v>
      </c>
      <c r="G3" s="16" t="n">
        <v>42</v>
      </c>
      <c r="H3" s="16" t="s">
        <v>1747</v>
      </c>
      <c r="I3" s="110" t="n">
        <v>1</v>
      </c>
      <c r="J3" s="110" t="n">
        <v>1</v>
      </c>
      <c r="K3" s="21" t="str">
        <f aca="false">"(line.W=="&amp;E3&amp;") and (line.L=="&amp;F3&amp;") and (line.T.value in ["&amp;G3&amp;"]) and (line.mat_window_choices.code=="&amp;H3&amp;") and ("&amp;J3&amp;") or 0.0"</f>
        <v>(line.W==1160) and (line.L==900) and (line.T.value in [42]) and (line.mat_window_choices.code=='Single') and (1) or 0.0</v>
      </c>
      <c r="L3" s="60" t="str">
        <f aca="false">VLOOKUP(D3,Parts!$A$2:$C$1001,3,0)</f>
        <v>pcs</v>
      </c>
    </row>
    <row r="4" customFormat="false" ht="12.75" hidden="false" customHeight="false" outlineLevel="0" collapsed="false">
      <c r="C4" s="3" t="str">
        <f aca="false">"["&amp;VLOOKUP(D4,Parts!$A$2:$B$1001,2,0)&amp;"]"</f>
        <v>[SP01006]</v>
      </c>
      <c r="D4" s="148" t="s">
        <v>14</v>
      </c>
      <c r="E4" s="148"/>
      <c r="F4" s="148"/>
      <c r="G4" s="16" t="n">
        <v>42</v>
      </c>
      <c r="H4" s="16" t="s">
        <v>1747</v>
      </c>
      <c r="I4" s="61" t="s">
        <v>1854</v>
      </c>
      <c r="J4" s="61" t="s">
        <v>1855</v>
      </c>
      <c r="K4" s="21" t="str">
        <f aca="false">"(line.T.value in ["&amp;G4&amp;"]) and (line.mat_window_choices.code=="&amp;H4&amp;") and ("&amp;J4&amp;") or 0.0"</f>
        <v>(line.T.value in [42]) and (line.mat_window_choices.code=='Single') and (round(((line.W+line.L)*2/1000/6)+0.5,0)) or 0.0</v>
      </c>
      <c r="L4" s="60" t="str">
        <f aca="false">VLOOKUP(D4,Parts!$A$2:$C$1001,3,0)</f>
        <v>pcs</v>
      </c>
    </row>
    <row r="5" customFormat="false" ht="12.75" hidden="false" customHeight="false" outlineLevel="0" collapsed="false">
      <c r="C5" s="3" t="str">
        <f aca="false">"["&amp;VLOOKUP(D5,Parts!$A$2:$B$1001,2,0)&amp;"]"</f>
        <v>[SP01034]</v>
      </c>
      <c r="D5" s="148" t="s">
        <v>60</v>
      </c>
      <c r="E5" s="148"/>
      <c r="F5" s="148"/>
      <c r="G5" s="16" t="n">
        <v>42</v>
      </c>
      <c r="H5" s="16" t="s">
        <v>1747</v>
      </c>
      <c r="I5" s="61" t="s">
        <v>1854</v>
      </c>
      <c r="J5" s="61" t="s">
        <v>1855</v>
      </c>
      <c r="K5" s="21" t="str">
        <f aca="false">"(line.T.value in ["&amp;G5&amp;"]) and (line.mat_window_choices.code=="&amp;H5&amp;") and ("&amp;J5&amp;") or 0.0"</f>
        <v>(line.T.value in [42]) and (line.mat_window_choices.code=='Single') and (round(((line.W+line.L)*2/1000/6)+0.5,0)) or 0.0</v>
      </c>
      <c r="L5" s="60" t="str">
        <f aca="false">VLOOKUP(D5,Parts!$A$2:$C$1001,3,0)</f>
        <v>pcs</v>
      </c>
    </row>
    <row r="6" customFormat="false" ht="12.75" hidden="false" customHeight="false" outlineLevel="0" collapsed="false">
      <c r="C6" s="3" t="str">
        <f aca="false">"["&amp;VLOOKUP(D6,Parts!$A$2:$B$1001,2,0)&amp;"]"</f>
        <v>[SP01038]</v>
      </c>
      <c r="D6" s="148" t="s">
        <v>68</v>
      </c>
      <c r="E6" s="148"/>
      <c r="F6" s="148"/>
      <c r="G6" s="16" t="n">
        <v>42</v>
      </c>
      <c r="H6" s="16" t="s">
        <v>1747</v>
      </c>
      <c r="I6" s="61" t="s">
        <v>1854</v>
      </c>
      <c r="J6" s="61" t="s">
        <v>1855</v>
      </c>
      <c r="K6" s="21" t="str">
        <f aca="false">"(line.T.value in ["&amp;G6&amp;"]) and (line.mat_window_choices.code=="&amp;H6&amp;") and ("&amp;J6&amp;") or 0.0"</f>
        <v>(line.T.value in [42]) and (line.mat_window_choices.code=='Single') and (round(((line.W+line.L)*2/1000/6)+0.5,0)) or 0.0</v>
      </c>
      <c r="L6" s="60" t="str">
        <f aca="false">VLOOKUP(D6,Parts!$A$2:$C$1001,3,0)</f>
        <v>pcs</v>
      </c>
    </row>
    <row r="7" customFormat="false" ht="12.75" hidden="false" customHeight="false" outlineLevel="0" collapsed="false">
      <c r="C7" s="3" t="str">
        <f aca="false">"["&amp;VLOOKUP(D7,Parts!$A$2:$B$1001,2,0)&amp;"]"</f>
        <v>[SP02022]</v>
      </c>
      <c r="D7" s="148" t="s">
        <v>603</v>
      </c>
      <c r="E7" s="148"/>
      <c r="F7" s="148"/>
      <c r="G7" s="16" t="n">
        <v>42</v>
      </c>
      <c r="H7" s="16" t="s">
        <v>1747</v>
      </c>
      <c r="I7" s="61" t="s">
        <v>1856</v>
      </c>
      <c r="J7" s="61" t="s">
        <v>1857</v>
      </c>
      <c r="K7" s="21" t="str">
        <f aca="false">"(line.T.value in ["&amp;G7&amp;"]) and (line.mat_window_choices.code=="&amp;H7&amp;") and ("&amp;J7&amp;") or 0.0"</f>
        <v>(line.T.value in [42]) and (line.mat_window_choices.code=='Single') and ((line.W+line.L)*2/1000) or 0.0</v>
      </c>
      <c r="L7" s="60" t="str">
        <f aca="false">VLOOKUP(D7,Parts!$A$2:$C$1001,3,0)</f>
        <v>m</v>
      </c>
    </row>
    <row r="8" customFormat="false" ht="12.75" hidden="false" customHeight="false" outlineLevel="0" collapsed="false">
      <c r="C8" s="3" t="str">
        <f aca="false">"["&amp;VLOOKUP(D8,Parts!$A$2:$B$1001,2,0)&amp;"]"</f>
        <v>[SP02023]</v>
      </c>
      <c r="D8" s="148" t="s">
        <v>605</v>
      </c>
      <c r="E8" s="148"/>
      <c r="F8" s="148"/>
      <c r="G8" s="16" t="n">
        <v>42</v>
      </c>
      <c r="H8" s="16" t="s">
        <v>1747</v>
      </c>
      <c r="I8" s="61" t="s">
        <v>1856</v>
      </c>
      <c r="J8" s="61" t="s">
        <v>1857</v>
      </c>
      <c r="K8" s="21" t="str">
        <f aca="false">"(line.T.value in ["&amp;G8&amp;"]) and (line.mat_window_choices.code=="&amp;H8&amp;") and ("&amp;J8&amp;") or 0.0"</f>
        <v>(line.T.value in [42]) and (line.mat_window_choices.code=='Single') and ((line.W+line.L)*2/1000) or 0.0</v>
      </c>
      <c r="L8" s="60" t="str">
        <f aca="false">VLOOKUP(D8,Parts!$A$2:$C$1001,3,0)</f>
        <v>m</v>
      </c>
    </row>
    <row r="9" customFormat="false" ht="12.75" hidden="false" customHeight="false" outlineLevel="0" collapsed="false">
      <c r="B9" s="3"/>
      <c r="C9" s="3" t="str">
        <f aca="false">"["&amp;VLOOKUP(D9,Parts!$A$2:$B$1001,2,0)&amp;"]"</f>
        <v>[SP02169]</v>
      </c>
      <c r="D9" s="37" t="s">
        <v>827</v>
      </c>
      <c r="E9" s="37" t="n">
        <v>1160</v>
      </c>
      <c r="F9" s="37" t="n">
        <v>900</v>
      </c>
      <c r="G9" s="16" t="s">
        <v>1858</v>
      </c>
      <c r="H9" s="16" t="s">
        <v>1748</v>
      </c>
      <c r="I9" s="110" t="n">
        <v>2</v>
      </c>
      <c r="J9" s="110" t="n">
        <v>2</v>
      </c>
      <c r="K9" s="21" t="str">
        <f aca="false">"(line.W=="&amp;E9&amp;") and (line.L=="&amp;F9&amp;") and (line.T.value in ["&amp;G9&amp;"]) and (line.mat_window_choices.code=="&amp;H9&amp;") and ("&amp;J9&amp;") or 0.0"</f>
        <v>(line.W==1160) and (line.L==900) and (line.T.value in [42,50,100]) and (line.mat_window_choices.code=='Double') and (2) or 0.0</v>
      </c>
      <c r="L9" s="60" t="str">
        <f aca="false">VLOOKUP(D9,Parts!$A$2:$C$1001,3,0)</f>
        <v>pcs</v>
      </c>
    </row>
    <row r="10" customFormat="false" ht="12.75" hidden="false" customHeight="false" outlineLevel="0" collapsed="false">
      <c r="B10" s="3"/>
      <c r="C10" s="3" t="str">
        <f aca="false">"["&amp;VLOOKUP(D10,Parts!$A$2:$B$1001,2,0)&amp;"]"</f>
        <v>[SP01435]</v>
      </c>
      <c r="D10" s="37" t="s">
        <v>542</v>
      </c>
      <c r="E10" s="37"/>
      <c r="F10" s="37"/>
      <c r="G10" s="16" t="n">
        <v>42</v>
      </c>
      <c r="H10" s="44" t="s">
        <v>1748</v>
      </c>
      <c r="I10" s="40" t="s">
        <v>1854</v>
      </c>
      <c r="J10" s="40" t="s">
        <v>1855</v>
      </c>
      <c r="K10" s="21" t="str">
        <f aca="false">"(line.T.value in ["&amp;G10&amp;"]) and (line.mat_window_choices.code=="&amp;H10&amp;") and ("&amp;J10&amp;") or 0.0"</f>
        <v>(line.T.value in [42]) and (line.mat_window_choices.code=='Double') and (round(((line.W+line.L)*2/1000/6)+0.5,0)) or 0.0</v>
      </c>
      <c r="L10" s="60" t="str">
        <f aca="false">VLOOKUP(D10,Parts!$A$2:$C$1001,3,0)</f>
        <v>pcs</v>
      </c>
    </row>
    <row r="11" customFormat="false" ht="12.75" hidden="false" customHeight="false" outlineLevel="0" collapsed="false">
      <c r="B11" s="3"/>
      <c r="C11" s="3" t="str">
        <f aca="false">"["&amp;VLOOKUP(D11,Parts!$A$2:$B$1001,2,0)&amp;"]"</f>
        <v>[SP01384]</v>
      </c>
      <c r="D11" s="37" t="s">
        <v>1859</v>
      </c>
      <c r="E11" s="37"/>
      <c r="F11" s="37"/>
      <c r="G11" s="16" t="n">
        <v>50</v>
      </c>
      <c r="H11" s="44" t="s">
        <v>1748</v>
      </c>
      <c r="I11" s="40" t="s">
        <v>1854</v>
      </c>
      <c r="J11" s="40" t="s">
        <v>1855</v>
      </c>
      <c r="K11" s="21" t="str">
        <f aca="false">"(line.T.value in ["&amp;G11&amp;"]) and (line.mat_window_choices.code=="&amp;H11&amp;") and ("&amp;J11&amp;") or 0.0"</f>
        <v>(line.T.value in [50]) and (line.mat_window_choices.code=='Double') and (round(((line.W+line.L)*2/1000/6)+0.5,0)) or 0.0</v>
      </c>
      <c r="L11" s="60" t="str">
        <f aca="false">VLOOKUP(D11,Parts!$A$2:$C$1001,3,0)</f>
        <v>pcs</v>
      </c>
    </row>
    <row r="12" customFormat="false" ht="12.75" hidden="false" customHeight="false" outlineLevel="0" collapsed="false">
      <c r="B12" s="3"/>
      <c r="C12" s="3" t="str">
        <f aca="false">"["&amp;VLOOKUP(D12,Parts!$A$2:$B$1001,2,0)&amp;"]"</f>
        <v>[SP01439]</v>
      </c>
      <c r="D12" s="37" t="s">
        <v>550</v>
      </c>
      <c r="E12" s="37"/>
      <c r="F12" s="37"/>
      <c r="G12" s="5" t="n">
        <v>100</v>
      </c>
      <c r="H12" s="16" t="s">
        <v>1748</v>
      </c>
      <c r="I12" s="40" t="s">
        <v>1854</v>
      </c>
      <c r="J12" s="40" t="s">
        <v>1855</v>
      </c>
      <c r="K12" s="21" t="str">
        <f aca="false">"(line.T.value in ["&amp;G12&amp;"]) and (line.mat_window_choices.code=="&amp;H12&amp;") and ("&amp;J12&amp;") or 0.0"</f>
        <v>(line.T.value in [100]) and (line.mat_window_choices.code=='Double') and (round(((line.W+line.L)*2/1000/6)+0.5,0)) or 0.0</v>
      </c>
      <c r="L12" s="60" t="str">
        <f aca="false">VLOOKUP(D12,Parts!$A$2:$C$1001,3,0)</f>
        <v>pcs</v>
      </c>
    </row>
  </sheetData>
  <mergeCells count="1"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2"/>
  <sheetViews>
    <sheetView windowProtection="false" showFormulas="false" showGridLines="true" showRowColHeaders="true" showZeros="true" rightToLeft="false" tabSelected="true" showOutlineSymbols="true" defaultGridColor="true" view="normal" topLeftCell="H145" colorId="64" zoomScale="75" zoomScaleNormal="75" zoomScalePageLayoutView="100" workbookViewId="0">
      <selection pane="topLeft" activeCell="O173" activeCellId="0" sqref="O173"/>
    </sheetView>
  </sheetViews>
  <sheetFormatPr defaultRowHeight="12.75"/>
  <cols>
    <col collapsed="false" hidden="false" max="1" min="1" style="0" width="36.5714285714286"/>
    <col collapsed="false" hidden="false" max="2" min="2" style="0" width="6.71428571428571"/>
    <col collapsed="false" hidden="false" max="3" min="3" style="0" width="56.0918367346939"/>
    <col collapsed="false" hidden="false" max="4" min="4" style="0" width="52"/>
    <col collapsed="false" hidden="false" max="5" min="5" style="0" width="11.8622448979592"/>
    <col collapsed="false" hidden="false" max="6" min="6" style="0" width="8.6734693877551"/>
    <col collapsed="false" hidden="false" max="7" min="7" style="0" width="14.0051020408163"/>
    <col collapsed="false" hidden="false" max="8" min="8" style="0" width="15.2908163265306"/>
    <col collapsed="false" hidden="false" max="9" min="9" style="0" width="12.7091836734694"/>
    <col collapsed="false" hidden="false" max="10" min="10" style="0" width="10.2857142857143"/>
    <col collapsed="false" hidden="false" max="11" min="11" style="0" width="16.4234693877551"/>
    <col collapsed="false" hidden="false" max="12" min="12" style="0" width="18.7091836734694"/>
    <col collapsed="false" hidden="false" max="13" min="13" style="0" width="20.2857142857143"/>
    <col collapsed="false" hidden="false" max="14" min="14" style="0" width="34.2857142857143"/>
    <col collapsed="false" hidden="false" max="15" min="15" style="0" width="96.3316326530612"/>
    <col collapsed="false" hidden="false" max="16" min="16" style="0" width="188.591836734694"/>
    <col collapsed="false" hidden="false" max="17" min="17" style="0" width="5.42857142857143"/>
    <col collapsed="false" hidden="false" max="1025" min="18" style="0" width="8.6734693877551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158" t="s">
        <v>1554</v>
      </c>
      <c r="B2" s="158" t="s">
        <v>1675</v>
      </c>
      <c r="C2" s="158" t="s">
        <v>1555</v>
      </c>
      <c r="D2" s="158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159" t="s">
        <v>1566</v>
      </c>
      <c r="O2" s="160" t="s">
        <v>1567</v>
      </c>
      <c r="P2" s="158" t="s">
        <v>1568</v>
      </c>
      <c r="Q2" s="161" t="s">
        <v>1569</v>
      </c>
      <c r="R2" s="158"/>
    </row>
    <row r="3" customFormat="false" ht="20.25" hidden="false" customHeight="false" outlineLevel="0" collapsed="false">
      <c r="A3" s="14" t="s">
        <v>1860</v>
      </c>
      <c r="C3" s="3" t="str">
        <f aca="false">"["&amp;VLOOKUP(D3,Parts!$A$2:$B$1001,2,0)&amp;"]"</f>
        <v>[SP05006]</v>
      </c>
      <c r="D3" s="15" t="s">
        <v>1395</v>
      </c>
      <c r="E3" s="16"/>
      <c r="F3" s="17" t="n">
        <v>14</v>
      </c>
      <c r="G3" s="17"/>
      <c r="H3" s="17" t="n">
        <v>457</v>
      </c>
      <c r="I3" s="16"/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((14+line.W)&lt;=457) and (line.mat_inside_skin_choices.code=='OW') and (line.mat_outside_skin_choices.code=='OW') and (457*line.L/1000000*3.75*2) or 0.0</v>
      </c>
      <c r="Q3" s="16" t="str">
        <f aca="false">VLOOKUP(D3,Parts!$A$2:$C$1001,3,0)</f>
        <v>kg</v>
      </c>
    </row>
    <row r="4" customFormat="false" ht="12.8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457</v>
      </c>
      <c r="H4" s="17" t="n">
        <v>610</v>
      </c>
      <c r="I4" s="16"/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(line.mat_inside_skin_choices.code=="&amp;L4&amp;") and (line.mat_outside_skin_choices.code=="&amp;M4&amp;") and ("&amp;O4&amp;") or 0.0"</f>
        <v>((14+line.W)&gt;457 and (14+line.W)&lt;=610) and (line.mat_inside_skin_choices.code=='OW') and (line.mat_outside_skin_choices.code=='OW') and (610*line.L/1000000*3.75*2) or 0.0</v>
      </c>
      <c r="Q4" s="16" t="str">
        <f aca="false">VLOOKUP(D4,Parts!$A$2:$C$1001,3,0)</f>
        <v>kg</v>
      </c>
    </row>
    <row r="5" customFormat="false" ht="12.8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16"/>
      <c r="F5" s="17" t="n">
        <v>14</v>
      </c>
      <c r="G5" s="17" t="n">
        <v>610</v>
      </c>
      <c r="H5" s="17" t="n">
        <v>914</v>
      </c>
      <c r="I5" s="16"/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(line.mat_inside_skin_choices.code=="&amp;L5&amp;") and (line.mat_outside_skin_choices.code=="&amp;M5&amp;") and ("&amp;O5&amp;") or 0.0"</f>
        <v>((14+line.W)&gt;610 and (14+line.W)&lt;=914) and (line.mat_inside_skin_choices.code=='OW') and (line.mat_outside_skin_choices.code=='OW') and (914*line.L/1000000*3.75*2) or 0.0</v>
      </c>
      <c r="Q5" s="16" t="str">
        <f aca="false">VLOOKUP(D5,Parts!$A$2:$C$1001,3,0)</f>
        <v>kg</v>
      </c>
    </row>
    <row r="6" customFormat="false" ht="12.8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16"/>
      <c r="F6" s="17" t="n">
        <v>14</v>
      </c>
      <c r="G6" s="17" t="n">
        <v>914</v>
      </c>
      <c r="H6" s="17" t="n">
        <v>1219</v>
      </c>
      <c r="I6" s="16"/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(line.mat_inside_skin_choices.code=="&amp;L6&amp;") and (line.mat_outside_skin_choices.code=="&amp;M6&amp;") and ("&amp;O6&amp;") or 0.0"</f>
        <v>((14+line.W)&gt;914 and (14+line.W)&lt;=1219) and (line.mat_inside_skin_choices.code=='OW') and (line.mat_outside_skin_choices.code=='OW') and (1219*line.L/1000000*3.75*2) or 0.0</v>
      </c>
      <c r="Q6" s="16" t="str">
        <f aca="false">VLOOKUP(D6,Parts!$A$2:$C$1001,3,0)</f>
        <v>kg</v>
      </c>
    </row>
    <row r="7" customFormat="false" ht="12.8" hidden="false" customHeight="false" outlineLevel="0" collapsed="false">
      <c r="C7" s="3" t="str">
        <f aca="false">"["&amp;VLOOKUP(D7,Parts!$A$2:$B$1001,2,0)&amp;"]"</f>
        <v>[SP05007]</v>
      </c>
      <c r="D7" s="15" t="s">
        <v>1397</v>
      </c>
      <c r="E7" s="16"/>
      <c r="F7" s="17" t="n">
        <v>14</v>
      </c>
      <c r="G7" s="17" t="n">
        <v>1219</v>
      </c>
      <c r="H7" s="17" t="n">
        <v>2106</v>
      </c>
      <c r="I7" s="16"/>
      <c r="J7" s="16"/>
      <c r="K7" s="16"/>
      <c r="L7" s="17" t="s">
        <v>1572</v>
      </c>
      <c r="M7" s="17" t="s">
        <v>1572</v>
      </c>
      <c r="N7" s="19" t="s">
        <v>1579</v>
      </c>
      <c r="O7" s="20" t="s">
        <v>1580</v>
      </c>
      <c r="P7" s="21" t="str">
        <f aca="false">"(" &amp; IF(G7&lt;&gt;"","("&amp;F7&amp;"+line.W)&gt;"&amp;G7,"") &amp; IF(AND(G7&lt;&gt;"",H7&lt;&gt;"")," and ","") &amp; IF(H7&lt;&gt;"","("&amp;F7&amp;"+line.W)&lt;="&amp;H7,"") &amp; ") and (line.mat_inside_skin_choices.code=="&amp;L7&amp;") and (line.mat_outside_skin_choices.code=="&amp;M7&amp;") and ("&amp;O7&amp;") or 0.0"</f>
        <v>((14+line.W)&gt;1219 and (14+line.W)&lt;=2106) and (line.mat_inside_skin_choices.code=='OW') and (line.mat_outside_skin_choices.code=='OW') and (1219*line.L/1000000*3.75*2) or 0.0</v>
      </c>
      <c r="Q7" s="16" t="str">
        <f aca="false">VLOOKUP(D7,Parts!$A$2:$C$1001,3,0)</f>
        <v>kg</v>
      </c>
    </row>
    <row r="8" customFormat="false" ht="12.8" hidden="false" customHeight="false" outlineLevel="0" collapsed="false">
      <c r="C8" s="3" t="str">
        <f aca="false">"["&amp;VLOOKUP(D8,Parts!$A$2:$B$1001,2,0)&amp;"]"</f>
        <v>[SP05006]</v>
      </c>
      <c r="D8" s="15" t="s">
        <v>1395</v>
      </c>
      <c r="E8" s="16"/>
      <c r="F8" s="17" t="n">
        <v>14</v>
      </c>
      <c r="G8" s="17" t="n">
        <v>1219</v>
      </c>
      <c r="H8" s="17" t="n">
        <v>2106</v>
      </c>
      <c r="I8" s="16"/>
      <c r="J8" s="16"/>
      <c r="K8" s="16"/>
      <c r="L8" s="17" t="s">
        <v>1572</v>
      </c>
      <c r="M8" s="17" t="s">
        <v>1572</v>
      </c>
      <c r="N8" s="19" t="s">
        <v>1577</v>
      </c>
      <c r="O8" s="20" t="s">
        <v>1578</v>
      </c>
      <c r="P8" s="21" t="str">
        <f aca="false">"(" &amp; IF(G8&lt;&gt;"","("&amp;F8&amp;"+line.W)&gt;"&amp;G8,"") &amp; IF(AND(G8&lt;&gt;"",H8&lt;&gt;"")," and ","") &amp; IF(H8&lt;&gt;"","("&amp;F8&amp;"+line.W)&lt;="&amp;H8,"") &amp; ") and (line.mat_inside_skin_choices.code=="&amp;L8&amp;") and (line.mat_outside_skin_choices.code=="&amp;M8&amp;") and ("&amp;O8&amp;") or 0.0"</f>
        <v>((14+line.W)&gt;1219 and (14+line.W)&lt;=2106) and (line.mat_inside_skin_choices.code=='OW') and (line.mat_outside_skin_choices.code=='OW') and (914*line.L/1000000*3.75*2) or 0.0</v>
      </c>
      <c r="Q8" s="16" t="str">
        <f aca="false">VLOOKUP(D8,Parts!$A$2:$C$1001,3,0)</f>
        <v>kg</v>
      </c>
    </row>
    <row r="9" customFormat="false" ht="12.8" hidden="false" customHeight="false" outlineLevel="0" collapsed="false">
      <c r="C9" s="3" t="str">
        <f aca="false">"["&amp;VLOOKUP(D9,Parts!$A$2:$B$1001,2,0)&amp;"]"</f>
        <v>[SP05008]</v>
      </c>
      <c r="D9" s="22" t="s">
        <v>1399</v>
      </c>
      <c r="E9" s="16"/>
      <c r="F9" s="23" t="n">
        <v>14</v>
      </c>
      <c r="G9" s="23"/>
      <c r="H9" s="23" t="n">
        <v>457</v>
      </c>
      <c r="I9" s="16"/>
      <c r="J9" s="16"/>
      <c r="K9" s="16"/>
      <c r="L9" s="23" t="s">
        <v>1581</v>
      </c>
      <c r="M9" s="23" t="s">
        <v>1581</v>
      </c>
      <c r="N9" s="25" t="s">
        <v>1582</v>
      </c>
      <c r="O9" s="26" t="s">
        <v>1583</v>
      </c>
      <c r="P9" s="21" t="str">
        <f aca="false">"(" &amp; IF(G9&lt;&gt;"","("&amp;F9&amp;"+line.W)&gt;"&amp;G9,"") &amp; IF(AND(G9&lt;&gt;"",H9&lt;&gt;"")," and ","") &amp; IF(H9&lt;&gt;"","("&amp;F9&amp;"+line.W)&lt;="&amp;H9,"") &amp; ") and (line.mat_inside_skin_choices.code=="&amp;L9&amp;") and (line.mat_outside_skin_choices.code=="&amp;M9&amp;") and ("&amp;O9&amp;") or 0.0"</f>
        <v>((14+line.W)&lt;=457) and (line.mat_inside_skin_choices.code=='AW') and (line.mat_outside_skin_choices.code=='AW') and (457*line.L/1000000*3.4*2) or 0.0</v>
      </c>
      <c r="Q9" s="16" t="str">
        <f aca="false">VLOOKUP(D9,Parts!$A$2:$C$1001,3,0)</f>
        <v>kg</v>
      </c>
    </row>
    <row r="10" customFormat="false" ht="12.8" hidden="false" customHeight="false" outlineLevel="0" collapsed="false">
      <c r="C10" s="3" t="str">
        <f aca="false">"["&amp;VLOOKUP(D10,Parts!$A$2:$B$1001,2,0)&amp;"]"</f>
        <v>[SP05009]</v>
      </c>
      <c r="D10" s="22" t="s">
        <v>1401</v>
      </c>
      <c r="E10" s="16"/>
      <c r="F10" s="23" t="n">
        <v>14</v>
      </c>
      <c r="G10" s="23" t="n">
        <v>457</v>
      </c>
      <c r="H10" s="23" t="n">
        <v>610</v>
      </c>
      <c r="I10" s="16"/>
      <c r="J10" s="16"/>
      <c r="K10" s="16"/>
      <c r="L10" s="23" t="s">
        <v>1581</v>
      </c>
      <c r="M10" s="23" t="s">
        <v>1581</v>
      </c>
      <c r="N10" s="25" t="s">
        <v>1584</v>
      </c>
      <c r="O10" s="26" t="s">
        <v>1585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(line.mat_inside_skin_choices.code=="&amp;L10&amp;") and (line.mat_outside_skin_choices.code=="&amp;M10&amp;") and ("&amp;O10&amp;") or 0.0"</f>
        <v>((14+line.W)&gt;457 and (14+line.W)&lt;=610) and (line.mat_inside_skin_choices.code=='AW') and (line.mat_outside_skin_choices.code=='AW') and (610*line.L/1000000*3.4*2) or 0.0</v>
      </c>
      <c r="Q10" s="16" t="str">
        <f aca="false">VLOOKUP(D10,Parts!$A$2:$C$1001,3,0)</f>
        <v>kg</v>
      </c>
    </row>
    <row r="11" customFormat="false" ht="12.8" hidden="false" customHeight="false" outlineLevel="0" collapsed="false">
      <c r="C11" s="3" t="str">
        <f aca="false">"["&amp;VLOOKUP(D11,Parts!$A$2:$B$1001,2,0)&amp;"]"</f>
        <v>[SP05008]</v>
      </c>
      <c r="D11" s="22" t="s">
        <v>1399</v>
      </c>
      <c r="E11" s="16"/>
      <c r="F11" s="23" t="n">
        <v>14</v>
      </c>
      <c r="G11" s="23" t="n">
        <v>610</v>
      </c>
      <c r="H11" s="23" t="n">
        <v>914</v>
      </c>
      <c r="I11" s="16"/>
      <c r="J11" s="16"/>
      <c r="K11" s="16"/>
      <c r="L11" s="23" t="s">
        <v>1581</v>
      </c>
      <c r="M11" s="23" t="s">
        <v>1581</v>
      </c>
      <c r="N11" s="25" t="s">
        <v>1586</v>
      </c>
      <c r="O11" s="26" t="s">
        <v>1587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(line.mat_inside_skin_choices.code=="&amp;L11&amp;") and (line.mat_outside_skin_choices.code=="&amp;M11&amp;") and ("&amp;O11&amp;") or 0.0"</f>
        <v>((14+line.W)&gt;610 and (14+line.W)&lt;=914) and (line.mat_inside_skin_choices.code=='AW') and (line.mat_outside_skin_choices.code=='AW') and (914*line.L/1000000*3.4*2) or 0.0</v>
      </c>
      <c r="Q11" s="16" t="str">
        <f aca="false">VLOOKUP(D11,Parts!$A$2:$C$1001,3,0)</f>
        <v>kg</v>
      </c>
    </row>
    <row r="12" customFormat="false" ht="12.8" hidden="false" customHeight="false" outlineLevel="0" collapsed="false">
      <c r="C12" s="3" t="str">
        <f aca="false">"["&amp;VLOOKUP(D12,Parts!$A$2:$B$1001,2,0)&amp;"]"</f>
        <v>[SP05009]</v>
      </c>
      <c r="D12" s="22" t="s">
        <v>1401</v>
      </c>
      <c r="E12" s="16"/>
      <c r="F12" s="23" t="n">
        <v>14</v>
      </c>
      <c r="G12" s="23" t="n">
        <v>914</v>
      </c>
      <c r="H12" s="23" t="n">
        <v>1219</v>
      </c>
      <c r="I12" s="16"/>
      <c r="J12" s="16"/>
      <c r="K12" s="16"/>
      <c r="L12" s="23" t="s">
        <v>1581</v>
      </c>
      <c r="M12" s="23" t="s">
        <v>1581</v>
      </c>
      <c r="N12" s="25" t="s">
        <v>1588</v>
      </c>
      <c r="O12" s="26" t="s">
        <v>1589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(line.mat_inside_skin_choices.code=="&amp;L12&amp;") and (line.mat_outside_skin_choices.code=="&amp;M12&amp;") and ("&amp;O12&amp;") or 0.0"</f>
        <v>((14+line.W)&gt;914 and (14+line.W)&lt;=1219) and (line.mat_inside_skin_choices.code=='AW') and (line.mat_outside_skin_choices.code=='AW') and (1219*line.L/1000000*3.4*2) or 0.0</v>
      </c>
      <c r="Q12" s="16" t="str">
        <f aca="false">VLOOKUP(D12,Parts!$A$2:$C$1001,3,0)</f>
        <v>kg</v>
      </c>
    </row>
    <row r="13" customFormat="false" ht="12.8" hidden="false" customHeight="false" outlineLevel="0" collapsed="false">
      <c r="C13" s="3" t="s">
        <v>1861</v>
      </c>
      <c r="D13" s="22" t="s">
        <v>1399</v>
      </c>
      <c r="E13" s="16"/>
      <c r="F13" s="23" t="n">
        <v>14</v>
      </c>
      <c r="G13" s="23" t="n">
        <v>1219</v>
      </c>
      <c r="H13" s="23" t="n">
        <v>2106</v>
      </c>
      <c r="I13" s="16"/>
      <c r="J13" s="16"/>
      <c r="K13" s="16"/>
      <c r="L13" s="23" t="s">
        <v>1581</v>
      </c>
      <c r="M13" s="23" t="s">
        <v>1581</v>
      </c>
      <c r="N13" s="25" t="s">
        <v>1588</v>
      </c>
      <c r="O13" s="26" t="s">
        <v>1589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(line.mat_inside_skin_choices.code=="&amp;L13&amp;") and (line.mat_outside_skin_choices.code=="&amp;M13&amp;") and ("&amp;O13&amp;") or 0.0"</f>
        <v>((14+line.W)&gt;1219 and (14+line.W)&lt;=2106) and (line.mat_inside_skin_choices.code=='AW') and (line.mat_outside_skin_choices.code=='AW') and (1219*line.L/1000000*3.4*2) or 0.0</v>
      </c>
      <c r="Q13" s="16" t="str">
        <f aca="false">VLOOKUP(D13,Parts!$A$2:$C$1001,3,0)</f>
        <v>kg</v>
      </c>
    </row>
    <row r="14" customFormat="false" ht="12.8" hidden="false" customHeight="false" outlineLevel="0" collapsed="false">
      <c r="C14" s="3" t="s">
        <v>1862</v>
      </c>
      <c r="D14" s="22" t="s">
        <v>1401</v>
      </c>
      <c r="E14" s="16"/>
      <c r="F14" s="23" t="n">
        <v>14</v>
      </c>
      <c r="G14" s="23" t="n">
        <v>1219</v>
      </c>
      <c r="H14" s="23" t="n">
        <v>2106</v>
      </c>
      <c r="I14" s="16"/>
      <c r="J14" s="16"/>
      <c r="K14" s="16"/>
      <c r="L14" s="23" t="s">
        <v>1581</v>
      </c>
      <c r="M14" s="23" t="s">
        <v>1581</v>
      </c>
      <c r="N14" s="25" t="s">
        <v>1586</v>
      </c>
      <c r="O14" s="26" t="s">
        <v>1587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(line.mat_inside_skin_choices.code=="&amp;L14&amp;") and (line.mat_outside_skin_choices.code=="&amp;M14&amp;") and ("&amp;O14&amp;") or 0.0"</f>
        <v>((14+line.W)&gt;1219 and (14+line.W)&lt;=2106) and (line.mat_inside_skin_choices.code=='AW') and (line.mat_outside_skin_choices.code=='AW') and (914*line.L/1000000*3.4*2) or 0.0</v>
      </c>
      <c r="Q14" s="16" t="str">
        <f aca="false">VLOOKUP(D14,Parts!$A$2:$C$1001,3,0)</f>
        <v>kg</v>
      </c>
    </row>
    <row r="15" customFormat="false" ht="12.8" hidden="false" customHeight="false" outlineLevel="0" collapsed="false">
      <c r="C15" s="3" t="str">
        <f aca="false">"["&amp;VLOOKUP(D15,Parts!$A$2:$B$1001,2,0)&amp;"]"</f>
        <v>[SP05006]</v>
      </c>
      <c r="D15" s="27" t="s">
        <v>1395</v>
      </c>
      <c r="E15" s="16"/>
      <c r="F15" s="28" t="n">
        <v>14</v>
      </c>
      <c r="G15" s="28"/>
      <c r="H15" s="28" t="n">
        <v>457</v>
      </c>
      <c r="I15" s="16"/>
      <c r="J15" s="16"/>
      <c r="K15" s="16"/>
      <c r="L15" s="28" t="s">
        <v>1590</v>
      </c>
      <c r="M15" s="28" t="s">
        <v>1572</v>
      </c>
      <c r="N15" s="30" t="s">
        <v>1591</v>
      </c>
      <c r="O15" s="31" t="s">
        <v>1592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(line.mat_inside_skin_choices.code=="&amp;L15&amp;") and (line.mat_outside_skin_choices.code=="&amp;M15&amp;") and ("&amp;O15&amp;") or 0.0"</f>
        <v>((14+line.W)&lt;=457) and (line.mat_inside_skin_choices.code=='GI') and (line.mat_outside_skin_choices.code=='OW') and (457*line.L/1000000*3.75) or 0.0</v>
      </c>
      <c r="Q15" s="16" t="str">
        <f aca="false">VLOOKUP(D15,Parts!$A$2:$C$1001,3,0)</f>
        <v>kg</v>
      </c>
    </row>
    <row r="16" customFormat="false" ht="12.8" hidden="false" customHeight="false" outlineLevel="0" collapsed="false">
      <c r="C16" s="3" t="str">
        <f aca="false">"["&amp;VLOOKUP(D16,Parts!$A$2:$B$1001,2,0)&amp;"]"</f>
        <v>[SP05007]</v>
      </c>
      <c r="D16" s="27" t="s">
        <v>1397</v>
      </c>
      <c r="E16" s="16"/>
      <c r="F16" s="28" t="n">
        <v>14</v>
      </c>
      <c r="G16" s="28" t="n">
        <v>457</v>
      </c>
      <c r="H16" s="28" t="n">
        <v>610</v>
      </c>
      <c r="I16" s="16"/>
      <c r="J16" s="16"/>
      <c r="K16" s="16"/>
      <c r="L16" s="28" t="s">
        <v>1590</v>
      </c>
      <c r="M16" s="28" t="s">
        <v>1572</v>
      </c>
      <c r="N16" s="30" t="s">
        <v>1595</v>
      </c>
      <c r="O16" s="31" t="s">
        <v>1596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(line.mat_inside_skin_choices.code=="&amp;L16&amp;") and (line.mat_outside_skin_choices.code=="&amp;M16&amp;") and ("&amp;O16&amp;") or 0.0"</f>
        <v>((14+line.W)&gt;457 and (14+line.W)&lt;=610) and (line.mat_inside_skin_choices.code=='GI') and (line.mat_outside_skin_choices.code=='OW') and (610*line.L/1000000*3.75) or 0.0</v>
      </c>
      <c r="Q16" s="16" t="str">
        <f aca="false">VLOOKUP(D16,Parts!$A$2:$C$1001,3,0)</f>
        <v>kg</v>
      </c>
    </row>
    <row r="17" customFormat="false" ht="12.8" hidden="false" customHeight="false" outlineLevel="0" collapsed="false">
      <c r="C17" s="3" t="str">
        <f aca="false">"["&amp;VLOOKUP(D17,Parts!$A$2:$B$1001,2,0)&amp;"]"</f>
        <v>[SP05006]</v>
      </c>
      <c r="D17" s="27" t="s">
        <v>1395</v>
      </c>
      <c r="E17" s="16"/>
      <c r="F17" s="28" t="n">
        <v>14</v>
      </c>
      <c r="G17" s="28" t="n">
        <v>610</v>
      </c>
      <c r="H17" s="28" t="n">
        <v>914</v>
      </c>
      <c r="I17" s="16"/>
      <c r="J17" s="16"/>
      <c r="K17" s="16"/>
      <c r="L17" s="28" t="s">
        <v>1590</v>
      </c>
      <c r="M17" s="28" t="s">
        <v>1572</v>
      </c>
      <c r="N17" s="30" t="s">
        <v>1599</v>
      </c>
      <c r="O17" s="31" t="s">
        <v>1600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(line.mat_inside_skin_choices.code=="&amp;L17&amp;") and (line.mat_outside_skin_choices.code=="&amp;M17&amp;") and ("&amp;O17&amp;") or 0.0"</f>
        <v>((14+line.W)&gt;610 and (14+line.W)&lt;=914) and (line.mat_inside_skin_choices.code=='GI') and (line.mat_outside_skin_choices.code=='OW') and (914*line.L/1000000*3.75) or 0.0</v>
      </c>
      <c r="Q17" s="16" t="str">
        <f aca="false">VLOOKUP(D17,Parts!$A$2:$C$1001,3,0)</f>
        <v>kg</v>
      </c>
    </row>
    <row r="18" customFormat="false" ht="12.8" hidden="false" customHeight="false" outlineLevel="0" collapsed="false">
      <c r="C18" s="3" t="str">
        <f aca="false">"["&amp;VLOOKUP(D18,Parts!$A$2:$B$1001,2,0)&amp;"]"</f>
        <v>[SP05007]</v>
      </c>
      <c r="D18" s="27" t="s">
        <v>1397</v>
      </c>
      <c r="E18" s="16"/>
      <c r="F18" s="28" t="n">
        <v>14</v>
      </c>
      <c r="G18" s="28" t="n">
        <v>914</v>
      </c>
      <c r="H18" s="28" t="n">
        <v>1219</v>
      </c>
      <c r="I18" s="16"/>
      <c r="J18" s="16"/>
      <c r="K18" s="16"/>
      <c r="L18" s="28" t="s">
        <v>1590</v>
      </c>
      <c r="M18" s="28" t="s">
        <v>1572</v>
      </c>
      <c r="N18" s="30" t="s">
        <v>1603</v>
      </c>
      <c r="O18" s="31" t="s">
        <v>1604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(line.mat_inside_skin_choices.code=="&amp;L18&amp;") and (line.mat_outside_skin_choices.code=="&amp;M18&amp;") and ("&amp;O18&amp;") or 0.0"</f>
        <v>((14+line.W)&gt;914 and (14+line.W)&lt;=1219) and (line.mat_inside_skin_choices.code=='GI') and (line.mat_outside_skin_choices.code=='OW') and (1219*line.L/1000000*3.75) or 0.0</v>
      </c>
      <c r="Q18" s="16" t="str">
        <f aca="false">VLOOKUP(D18,Parts!$A$2:$C$1001,3,0)</f>
        <v>kg</v>
      </c>
    </row>
    <row r="19" customFormat="false" ht="12.8" hidden="false" customHeight="false" outlineLevel="0" collapsed="false">
      <c r="C19" s="3" t="str">
        <f aca="false">"["&amp;VLOOKUP(D19,Parts!$A$2:$B$1001,2,0)&amp;"]"</f>
        <v>[SP05007]</v>
      </c>
      <c r="D19" s="27" t="s">
        <v>1397</v>
      </c>
      <c r="E19" s="16"/>
      <c r="F19" s="28" t="n">
        <v>14</v>
      </c>
      <c r="G19" s="28" t="n">
        <v>1219</v>
      </c>
      <c r="H19" s="28" t="n">
        <v>2106</v>
      </c>
      <c r="I19" s="16"/>
      <c r="J19" s="16"/>
      <c r="K19" s="16"/>
      <c r="L19" s="28" t="s">
        <v>1590</v>
      </c>
      <c r="M19" s="28" t="s">
        <v>1572</v>
      </c>
      <c r="N19" s="30" t="s">
        <v>1603</v>
      </c>
      <c r="O19" s="31" t="s">
        <v>1604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(line.mat_inside_skin_choices.code=="&amp;L19&amp;") and (line.mat_outside_skin_choices.code=="&amp;M19&amp;") and ("&amp;O19&amp;") or 0.0"</f>
        <v>((14+line.W)&gt;1219 and (14+line.W)&lt;=2106) and (line.mat_inside_skin_choices.code=='GI') and (line.mat_outside_skin_choices.code=='OW') and (1219*line.L/1000000*3.75) or 0.0</v>
      </c>
      <c r="Q19" s="16" t="str">
        <f aca="false">VLOOKUP(D19,Parts!$A$2:$C$1001,3,0)</f>
        <v>kg</v>
      </c>
    </row>
    <row r="20" customFormat="false" ht="12.8" hidden="false" customHeight="false" outlineLevel="0" collapsed="false">
      <c r="C20" s="3" t="str">
        <f aca="false">"["&amp;VLOOKUP(D20,Parts!$A$2:$B$1001,2,0)&amp;"]"</f>
        <v>[SP05006]</v>
      </c>
      <c r="D20" s="27" t="s">
        <v>1395</v>
      </c>
      <c r="E20" s="16"/>
      <c r="F20" s="28" t="n">
        <v>14</v>
      </c>
      <c r="G20" s="28" t="n">
        <v>1219</v>
      </c>
      <c r="H20" s="28" t="n">
        <v>2106</v>
      </c>
      <c r="I20" s="16"/>
      <c r="J20" s="16"/>
      <c r="K20" s="16"/>
      <c r="L20" s="28" t="s">
        <v>1590</v>
      </c>
      <c r="M20" s="28" t="s">
        <v>1572</v>
      </c>
      <c r="N20" s="30" t="s">
        <v>1599</v>
      </c>
      <c r="O20" s="31" t="s">
        <v>1600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(line.mat_inside_skin_choices.code=="&amp;L20&amp;") and (line.mat_outside_skin_choices.code=="&amp;M20&amp;") and ("&amp;O20&amp;") or 0.0"</f>
        <v>((14+line.W)&gt;1219 and (14+line.W)&lt;=2106) and (line.mat_inside_skin_choices.code=='GI') and (line.mat_outside_skin_choices.code=='OW') and (914*line.L/1000000*3.75) or 0.0</v>
      </c>
      <c r="Q20" s="16" t="str">
        <f aca="false">VLOOKUP(D20,Parts!$A$2:$C$1001,3,0)</f>
        <v>kg</v>
      </c>
    </row>
    <row r="21" customFormat="false" ht="12.8" hidden="false" customHeight="false" outlineLevel="0" collapsed="false">
      <c r="C21" s="3" t="str">
        <f aca="false">"["&amp;VLOOKUP(D21,Parts!$A$2:$B$1001,2,0)&amp;"]"</f>
        <v>[SP05004]</v>
      </c>
      <c r="D21" s="27" t="s">
        <v>1391</v>
      </c>
      <c r="E21" s="16"/>
      <c r="F21" s="28" t="n">
        <v>14</v>
      </c>
      <c r="G21" s="28"/>
      <c r="H21" s="28" t="n">
        <v>457</v>
      </c>
      <c r="I21" s="16"/>
      <c r="J21" s="16"/>
      <c r="K21" s="16"/>
      <c r="L21" s="28" t="s">
        <v>1590</v>
      </c>
      <c r="M21" s="28" t="s">
        <v>1572</v>
      </c>
      <c r="N21" s="30" t="s">
        <v>1593</v>
      </c>
      <c r="O21" s="31" t="s">
        <v>1594</v>
      </c>
      <c r="P21" s="21" t="str">
        <f aca="false">"(" &amp; IF(G21&lt;&gt;"","("&amp;F21&amp;"+line.W)&gt;"&amp;G21,"") &amp; IF(AND(G21&lt;&gt;"",H21&lt;&gt;"")," and ","") &amp; IF(H21&lt;&gt;"","("&amp;F21&amp;"+line.W)&lt;="&amp;H21,"") &amp; ") and (line.mat_inside_skin_choices.code=="&amp;L21&amp;") and (line.mat_outside_skin_choices.code=="&amp;M21&amp;") and ("&amp;O21&amp;") or 0.0"</f>
        <v>((14+line.W)&lt;=457) and (line.mat_inside_skin_choices.code=='GI') and (line.mat_outside_skin_choices.code=='OW') and (457*line.L/1000000*3.2) or 0.0</v>
      </c>
      <c r="Q21" s="16" t="str">
        <f aca="false">VLOOKUP(D21,Parts!$A$2:$C$1001,3,0)</f>
        <v>kg</v>
      </c>
    </row>
    <row r="22" customFormat="false" ht="12.8" hidden="false" customHeight="false" outlineLevel="0" collapsed="false">
      <c r="C22" s="3" t="str">
        <f aca="false">"["&amp;VLOOKUP(D22,Parts!$A$2:$B$1001,2,0)&amp;"]"</f>
        <v>[SP05012]</v>
      </c>
      <c r="D22" s="27" t="s">
        <v>1407</v>
      </c>
      <c r="E22" s="16"/>
      <c r="F22" s="28" t="n">
        <v>14</v>
      </c>
      <c r="G22" s="28" t="n">
        <v>457</v>
      </c>
      <c r="H22" s="28" t="n">
        <v>610</v>
      </c>
      <c r="I22" s="16"/>
      <c r="J22" s="16"/>
      <c r="K22" s="16"/>
      <c r="L22" s="28" t="s">
        <v>1590</v>
      </c>
      <c r="M22" s="28" t="s">
        <v>1572</v>
      </c>
      <c r="N22" s="30" t="s">
        <v>1597</v>
      </c>
      <c r="O22" s="31" t="s">
        <v>1598</v>
      </c>
      <c r="P22" s="21" t="str">
        <f aca="false">"(" &amp; IF(G22&lt;&gt;"","("&amp;F22&amp;"+line.W)&gt;"&amp;G22,"") &amp; IF(AND(G22&lt;&gt;"",H22&lt;&gt;"")," and ","") &amp; IF(H22&lt;&gt;"","("&amp;F22&amp;"+line.W)&lt;="&amp;H22,"") &amp; ") and (line.mat_inside_skin_choices.code=="&amp;L22&amp;") and (line.mat_outside_skin_choices.code=="&amp;M22&amp;") and ("&amp;O22&amp;") or 0.0"</f>
        <v>((14+line.W)&gt;457 and (14+line.W)&lt;=610) and (line.mat_inside_skin_choices.code=='GI') and (line.mat_outside_skin_choices.code=='OW') and (610*line.L/1000000*3.2) or 0.0</v>
      </c>
      <c r="Q22" s="16" t="str">
        <f aca="false">VLOOKUP(D22,Parts!$A$2:$C$1001,3,0)</f>
        <v>kg</v>
      </c>
    </row>
    <row r="23" customFormat="false" ht="12.8" hidden="false" customHeight="false" outlineLevel="0" collapsed="false">
      <c r="C23" s="3" t="s">
        <v>1863</v>
      </c>
      <c r="D23" s="27" t="s">
        <v>1391</v>
      </c>
      <c r="E23" s="16"/>
      <c r="F23" s="28" t="n">
        <v>14</v>
      </c>
      <c r="G23" s="28" t="n">
        <v>610</v>
      </c>
      <c r="H23" s="28" t="n">
        <v>914</v>
      </c>
      <c r="I23" s="16"/>
      <c r="J23" s="16"/>
      <c r="K23" s="16"/>
      <c r="L23" s="28" t="s">
        <v>1590</v>
      </c>
      <c r="M23" s="28" t="s">
        <v>1572</v>
      </c>
      <c r="N23" s="30" t="s">
        <v>1601</v>
      </c>
      <c r="O23" s="31" t="s">
        <v>1602</v>
      </c>
      <c r="P23" s="21" t="str">
        <f aca="false">"(" &amp; IF(G23&lt;&gt;"","("&amp;F23&amp;"+line.W)&gt;"&amp;G23,"") &amp; IF(AND(G23&lt;&gt;"",H23&lt;&gt;"")," and ","") &amp; IF(H23&lt;&gt;"","("&amp;F23&amp;"+line.W)&lt;="&amp;H23,"") &amp; ") and (line.mat_inside_skin_choices.code=="&amp;L23&amp;") and (line.mat_outside_skin_choices.code=="&amp;M23&amp;") and ("&amp;O23&amp;") or 0.0"</f>
        <v>((14+line.W)&gt;610 and (14+line.W)&lt;=914) and (line.mat_inside_skin_choices.code=='GI') and (line.mat_outside_skin_choices.code=='OW') and (914*line.L/1000000*3.2) or 0.0</v>
      </c>
      <c r="Q23" s="16" t="str">
        <f aca="false">VLOOKUP(D23,Parts!$A$2:$C$1001,3,0)</f>
        <v>kg</v>
      </c>
    </row>
    <row r="24" customFormat="false" ht="12.8" hidden="false" customHeight="false" outlineLevel="0" collapsed="false">
      <c r="C24" s="3" t="s">
        <v>1864</v>
      </c>
      <c r="D24" s="27" t="s">
        <v>1407</v>
      </c>
      <c r="E24" s="16"/>
      <c r="F24" s="28" t="n">
        <v>14</v>
      </c>
      <c r="G24" s="28" t="n">
        <v>914</v>
      </c>
      <c r="H24" s="28" t="n">
        <v>1219</v>
      </c>
      <c r="I24" s="16"/>
      <c r="J24" s="16"/>
      <c r="K24" s="16"/>
      <c r="L24" s="28" t="s">
        <v>1590</v>
      </c>
      <c r="M24" s="28" t="s">
        <v>1572</v>
      </c>
      <c r="N24" s="30" t="s">
        <v>1605</v>
      </c>
      <c r="O24" s="31" t="s">
        <v>1606</v>
      </c>
      <c r="P24" s="21" t="str">
        <f aca="false">"(" &amp; IF(G24&lt;&gt;"","("&amp;F24&amp;"+line.W)&gt;"&amp;G24,"") &amp; IF(AND(G24&lt;&gt;"",H24&lt;&gt;"")," and ","") &amp; IF(H24&lt;&gt;"","("&amp;F24&amp;"+line.W)&lt;="&amp;H24,"") &amp; ") and (line.mat_inside_skin_choices.code=="&amp;L24&amp;") and (line.mat_outside_skin_choices.code=="&amp;M24&amp;") and ("&amp;O24&amp;") or 0.0"</f>
        <v>((14+line.W)&gt;914 and (14+line.W)&lt;=1219) and (line.mat_inside_skin_choices.code=='GI') and (line.mat_outside_skin_choices.code=='OW') and (1219*line.L/1000000*3.2) or 0.0</v>
      </c>
      <c r="Q24" s="16" t="str">
        <f aca="false">VLOOKUP(D24,Parts!$A$2:$C$1001,3,0)</f>
        <v>kg</v>
      </c>
    </row>
    <row r="25" customFormat="false" ht="12.8" hidden="false" customHeight="false" outlineLevel="0" collapsed="false">
      <c r="C25" s="3" t="str">
        <f aca="false">"["&amp;VLOOKUP(D25,Parts!$A$2:$B$1001,2,0)&amp;"]"</f>
        <v>[SP05004]</v>
      </c>
      <c r="D25" s="27" t="s">
        <v>1391</v>
      </c>
      <c r="E25" s="16"/>
      <c r="F25" s="28" t="n">
        <v>14</v>
      </c>
      <c r="G25" s="28" t="n">
        <v>1219</v>
      </c>
      <c r="H25" s="28" t="n">
        <v>2106</v>
      </c>
      <c r="I25" s="16"/>
      <c r="J25" s="16"/>
      <c r="K25" s="16"/>
      <c r="L25" s="28" t="s">
        <v>1590</v>
      </c>
      <c r="M25" s="28" t="s">
        <v>1572</v>
      </c>
      <c r="N25" s="30" t="s">
        <v>1605</v>
      </c>
      <c r="O25" s="31" t="s">
        <v>1606</v>
      </c>
      <c r="P25" s="21" t="str">
        <f aca="false">"(" &amp; IF(G25&lt;&gt;"","("&amp;F25&amp;"+line.W)&gt;"&amp;G25,"") &amp; IF(AND(G25&lt;&gt;"",H25&lt;&gt;"")," and ","") &amp; IF(H25&lt;&gt;"","("&amp;F25&amp;"+line.W)&lt;="&amp;H25,"") &amp; ") and (line.mat_inside_skin_choices.code=="&amp;L25&amp;") and (line.mat_outside_skin_choices.code=="&amp;M25&amp;") and ("&amp;O25&amp;") or 0.0"</f>
        <v>((14+line.W)&gt;1219 and (14+line.W)&lt;=2106) and (line.mat_inside_skin_choices.code=='GI') and (line.mat_outside_skin_choices.code=='OW') and (1219*line.L/1000000*3.2) or 0.0</v>
      </c>
      <c r="Q25" s="16" t="str">
        <f aca="false">VLOOKUP(D25,Parts!$A$2:$C$1001,3,0)</f>
        <v>kg</v>
      </c>
    </row>
    <row r="26" customFormat="false" ht="12.8" hidden="false" customHeight="false" outlineLevel="0" collapsed="false">
      <c r="C26" s="3" t="str">
        <f aca="false">"["&amp;VLOOKUP(D26,Parts!$A$2:$B$1001,2,0)&amp;"]"</f>
        <v>[SP05012]</v>
      </c>
      <c r="D26" s="27" t="s">
        <v>1407</v>
      </c>
      <c r="E26" s="16"/>
      <c r="F26" s="28" t="n">
        <v>14</v>
      </c>
      <c r="G26" s="28" t="n">
        <v>1219</v>
      </c>
      <c r="H26" s="28" t="n">
        <v>2106</v>
      </c>
      <c r="I26" s="16"/>
      <c r="J26" s="16"/>
      <c r="K26" s="16"/>
      <c r="L26" s="28" t="s">
        <v>1590</v>
      </c>
      <c r="M26" s="28" t="s">
        <v>1572</v>
      </c>
      <c r="N26" s="30" t="s">
        <v>1601</v>
      </c>
      <c r="O26" s="31" t="s">
        <v>1602</v>
      </c>
      <c r="P26" s="21" t="str">
        <f aca="false">"(" &amp; IF(G26&lt;&gt;"","("&amp;F26&amp;"+line.W)&gt;"&amp;G26,"") &amp; IF(AND(G26&lt;&gt;"",H26&lt;&gt;"")," and ","") &amp; IF(H26&lt;&gt;"","("&amp;F26&amp;"+line.W)&lt;="&amp;H26,"") &amp; ") and (line.mat_inside_skin_choices.code=="&amp;L26&amp;") and (line.mat_outside_skin_choices.code=="&amp;M26&amp;") and ("&amp;O26&amp;") or 0.0"</f>
        <v>((14+line.W)&gt;1219 and (14+line.W)&lt;=2106) and (line.mat_inside_skin_choices.code=='GI') and (line.mat_outside_skin_choices.code=='OW') and (914*line.L/1000000*3.2) or 0.0</v>
      </c>
      <c r="Q26" s="16" t="str">
        <f aca="false">VLOOKUP(D26,Parts!$A$2:$C$1001,3,0)</f>
        <v>kg</v>
      </c>
    </row>
    <row r="27" customFormat="false" ht="12.8" hidden="false" customHeight="false" outlineLevel="0" collapsed="false">
      <c r="C27" s="3" t="str">
        <f aca="false">"["&amp;VLOOKUP(D27,Parts!$A$2:$B$1001,2,0)&amp;"]"</f>
        <v>[SP05013]</v>
      </c>
      <c r="D27" s="32" t="s">
        <v>1409</v>
      </c>
      <c r="E27" s="16"/>
      <c r="F27" s="33" t="n">
        <v>14</v>
      </c>
      <c r="G27" s="33"/>
      <c r="H27" s="33" t="n">
        <v>610</v>
      </c>
      <c r="I27" s="16"/>
      <c r="J27" s="16"/>
      <c r="K27" s="16"/>
      <c r="L27" s="33" t="s">
        <v>1607</v>
      </c>
      <c r="M27" s="33" t="s">
        <v>1607</v>
      </c>
      <c r="N27" s="35" t="s">
        <v>1865</v>
      </c>
      <c r="O27" s="36" t="s">
        <v>1619</v>
      </c>
      <c r="P27" s="21" t="str">
        <f aca="false">"(" &amp; IF(G27&lt;&gt;"","("&amp;F27&amp;"+line.W)&gt;"&amp;G27,"") &amp; IF(AND(G27&lt;&gt;"",H27&lt;&gt;"")," and ","") &amp; IF(H27&lt;&gt;"","("&amp;F27&amp;"+line.W)&lt;="&amp;H27,"") &amp; ") and (line.mat_inside_skin_choices.code=="&amp;L27&amp;") and (line.mat_outside_skin_choices.code=="&amp;M27&amp;") and ("&amp;O27&amp;") or 0.0"</f>
        <v>((14+line.W)&lt;=610) and (line.mat_inside_skin_choices.code=='SS') and (line.mat_outside_skin_choices.code=='SS') and (610*line.L/1000000*3.9) or 0.0</v>
      </c>
      <c r="Q27" s="16" t="str">
        <f aca="false">VLOOKUP(D27,Parts!$A$2:$C$1001,3,0)</f>
        <v>kg</v>
      </c>
    </row>
    <row r="28" customFormat="false" ht="12.8" hidden="false" customHeight="false" outlineLevel="0" collapsed="false">
      <c r="C28" s="3" t="str">
        <f aca="false">"["&amp;VLOOKUP(D28,Parts!$A$2:$B$1001,2,0)&amp;"]"</f>
        <v>[SP05013]</v>
      </c>
      <c r="D28" s="32" t="s">
        <v>1409</v>
      </c>
      <c r="E28" s="16"/>
      <c r="F28" s="33" t="n">
        <v>14</v>
      </c>
      <c r="G28" s="33" t="n">
        <v>610</v>
      </c>
      <c r="H28" s="33" t="n">
        <v>2384</v>
      </c>
      <c r="I28" s="16"/>
      <c r="J28" s="16"/>
      <c r="K28" s="16"/>
      <c r="L28" s="33" t="s">
        <v>1607</v>
      </c>
      <c r="M28" s="33" t="s">
        <v>1607</v>
      </c>
      <c r="N28" s="35" t="s">
        <v>1721</v>
      </c>
      <c r="O28" s="36" t="s">
        <v>1615</v>
      </c>
      <c r="P28" s="21" t="str">
        <f aca="false">"(" &amp; IF(G28&lt;&gt;"","("&amp;F28&amp;"+line.W)&gt;"&amp;G28,"") &amp; IF(AND(G28&lt;&gt;"",H28&lt;&gt;"")," and ","") &amp; IF(H28&lt;&gt;"","("&amp;F28&amp;"+line.W)&lt;="&amp;H28,"") &amp; ") and (line.mat_inside_skin_choices.code=="&amp;L28&amp;") and (line.mat_outside_skin_choices.code=="&amp;M28&amp;") and ("&amp;O28&amp;") or 0.0"</f>
        <v>((14+line.W)&gt;610 and (14+line.W)&lt;=2384) and (line.mat_inside_skin_choices.code=='SS') and (line.mat_outside_skin_choices.code=='SS') and (1219*line.L/1000000*3.9*2) or 0.0</v>
      </c>
      <c r="Q28" s="16" t="str">
        <f aca="false">VLOOKUP(D28,Parts!$A$2:$C$1001,3,0)</f>
        <v>kg</v>
      </c>
    </row>
    <row r="29" customFormat="false" ht="12.8" hidden="false" customHeight="false" outlineLevel="0" collapsed="false">
      <c r="C29" s="3" t="str">
        <f aca="false">"["&amp;VLOOKUP(D29,Parts!$A$2:$B$1001,2,0)&amp;"]"</f>
        <v>[SP05006]</v>
      </c>
      <c r="D29" s="37" t="s">
        <v>1395</v>
      </c>
      <c r="E29" s="16"/>
      <c r="F29" s="38" t="n">
        <v>14</v>
      </c>
      <c r="G29" s="38"/>
      <c r="H29" s="38" t="n">
        <v>457</v>
      </c>
      <c r="I29" s="16"/>
      <c r="J29" s="16"/>
      <c r="K29" s="16"/>
      <c r="L29" s="38" t="s">
        <v>1607</v>
      </c>
      <c r="M29" s="38" t="s">
        <v>1572</v>
      </c>
      <c r="N29" s="40" t="s">
        <v>1591</v>
      </c>
      <c r="O29" s="41" t="s">
        <v>1592</v>
      </c>
      <c r="P29" s="21" t="str">
        <f aca="false">"(" &amp; IF(G29&lt;&gt;"","("&amp;F29&amp;"+line.W)&gt;"&amp;G29,"") &amp; IF(AND(G29&lt;&gt;"",H29&lt;&gt;"")," and ","") &amp; IF(H29&lt;&gt;"","("&amp;F29&amp;"+line.W)&lt;="&amp;H29,"") &amp; ") and (line.mat_inside_skin_choices.code=="&amp;L29&amp;") and (line.mat_outside_skin_choices.code=="&amp;M29&amp;") and ("&amp;O29&amp;") or 0.0"</f>
        <v>((14+line.W)&lt;=457) and (line.mat_inside_skin_choices.code=='SS') and (line.mat_outside_skin_choices.code=='OW') and (457*line.L/1000000*3.75) or 0.0</v>
      </c>
      <c r="Q29" s="16" t="str">
        <f aca="false">VLOOKUP(D29,Parts!$A$2:$C$1001,3,0)</f>
        <v>kg</v>
      </c>
    </row>
    <row r="30" customFormat="false" ht="12.8" hidden="false" customHeight="false" outlineLevel="0" collapsed="false">
      <c r="C30" s="3" t="str">
        <f aca="false">"["&amp;VLOOKUP(D30,Parts!$A$2:$B$1001,2,0)&amp;"]"</f>
        <v>[SP05007]</v>
      </c>
      <c r="D30" s="37" t="s">
        <v>1397</v>
      </c>
      <c r="E30" s="16"/>
      <c r="F30" s="38" t="n">
        <v>14</v>
      </c>
      <c r="G30" s="38" t="n">
        <v>457</v>
      </c>
      <c r="H30" s="38" t="n">
        <v>610</v>
      </c>
      <c r="I30" s="16"/>
      <c r="J30" s="16"/>
      <c r="K30" s="16"/>
      <c r="L30" s="38" t="s">
        <v>1607</v>
      </c>
      <c r="M30" s="38" t="s">
        <v>1572</v>
      </c>
      <c r="N30" s="40" t="s">
        <v>1595</v>
      </c>
      <c r="O30" s="41" t="s">
        <v>1596</v>
      </c>
      <c r="P30" s="21" t="str">
        <f aca="false">"(" &amp; IF(G30&lt;&gt;"","("&amp;F30&amp;"+line.W)&gt;"&amp;G30,"") &amp; IF(AND(G30&lt;&gt;"",H30&lt;&gt;"")," and ","") &amp; IF(H30&lt;&gt;"","("&amp;F30&amp;"+line.W)&lt;="&amp;H30,"") &amp; ") and (line.mat_inside_skin_choices.code=="&amp;L30&amp;") and (line.mat_outside_skin_choices.code=="&amp;M30&amp;") and ("&amp;O30&amp;") or 0.0"</f>
        <v>((14+line.W)&gt;457 and (14+line.W)&lt;=610) and (line.mat_inside_skin_choices.code=='SS') and (line.mat_outside_skin_choices.code=='OW') and (610*line.L/1000000*3.75) or 0.0</v>
      </c>
      <c r="Q30" s="16" t="str">
        <f aca="false">VLOOKUP(D30,Parts!$A$2:$C$1001,3,0)</f>
        <v>kg</v>
      </c>
    </row>
    <row r="31" customFormat="false" ht="12.8" hidden="false" customHeight="false" outlineLevel="0" collapsed="false">
      <c r="C31" s="3" t="str">
        <f aca="false">"["&amp;VLOOKUP(D31,Parts!$A$2:$B$1001,2,0)&amp;"]"</f>
        <v>[SP05006]</v>
      </c>
      <c r="D31" s="37" t="s">
        <v>1395</v>
      </c>
      <c r="E31" s="16"/>
      <c r="F31" s="38" t="n">
        <v>14</v>
      </c>
      <c r="G31" s="38" t="n">
        <v>610</v>
      </c>
      <c r="H31" s="38" t="n">
        <v>914</v>
      </c>
      <c r="I31" s="16"/>
      <c r="J31" s="16"/>
      <c r="K31" s="16"/>
      <c r="L31" s="38" t="s">
        <v>1607</v>
      </c>
      <c r="M31" s="38" t="s">
        <v>1572</v>
      </c>
      <c r="N31" s="40" t="s">
        <v>1599</v>
      </c>
      <c r="O31" s="41" t="s">
        <v>1600</v>
      </c>
      <c r="P31" s="21" t="str">
        <f aca="false">"(" &amp; IF(G31&lt;&gt;"","("&amp;F31&amp;"+line.W)&gt;"&amp;G31,"") &amp; IF(AND(G31&lt;&gt;"",H31&lt;&gt;"")," and ","") &amp; IF(H31&lt;&gt;"","("&amp;F31&amp;"+line.W)&lt;="&amp;H31,"") &amp; ") and (line.mat_inside_skin_choices.code=="&amp;L31&amp;") and (line.mat_outside_skin_choices.code=="&amp;M31&amp;") and ("&amp;O31&amp;") or 0.0"</f>
        <v>((14+line.W)&gt;610 and (14+line.W)&lt;=914) and (line.mat_inside_skin_choices.code=='SS') and (line.mat_outside_skin_choices.code=='OW') and (914*line.L/1000000*3.75) or 0.0</v>
      </c>
      <c r="Q31" s="16" t="str">
        <f aca="false">VLOOKUP(D31,Parts!$A$2:$C$1001,3,0)</f>
        <v>kg</v>
      </c>
    </row>
    <row r="32" customFormat="false" ht="12.8" hidden="false" customHeight="false" outlineLevel="0" collapsed="false">
      <c r="C32" s="3" t="str">
        <f aca="false">"["&amp;VLOOKUP(D32,Parts!$A$2:$B$1001,2,0)&amp;"]"</f>
        <v>[SP05007]</v>
      </c>
      <c r="D32" s="37" t="s">
        <v>1397</v>
      </c>
      <c r="E32" s="16"/>
      <c r="F32" s="38" t="n">
        <v>14</v>
      </c>
      <c r="G32" s="38" t="n">
        <v>914</v>
      </c>
      <c r="H32" s="38" t="n">
        <v>1219</v>
      </c>
      <c r="I32" s="16"/>
      <c r="J32" s="16"/>
      <c r="K32" s="16"/>
      <c r="L32" s="38" t="s">
        <v>1607</v>
      </c>
      <c r="M32" s="38" t="s">
        <v>1572</v>
      </c>
      <c r="N32" s="40" t="s">
        <v>1603</v>
      </c>
      <c r="O32" s="41" t="s">
        <v>1604</v>
      </c>
      <c r="P32" s="21" t="str">
        <f aca="false">"(" &amp; IF(G32&lt;&gt;"","("&amp;F32&amp;"+line.W)&gt;"&amp;G32,"") &amp; IF(AND(G32&lt;&gt;"",H32&lt;&gt;"")," and ","") &amp; IF(H32&lt;&gt;"","("&amp;F32&amp;"+line.W)&lt;="&amp;H32,"") &amp; ") and (line.mat_inside_skin_choices.code=="&amp;L32&amp;") and (line.mat_outside_skin_choices.code=="&amp;M32&amp;") and ("&amp;O32&amp;") or 0.0"</f>
        <v>((14+line.W)&gt;914 and (14+line.W)&lt;=1219) and (line.mat_inside_skin_choices.code=='SS') and (line.mat_outside_skin_choices.code=='OW') and (1219*line.L/1000000*3.75) or 0.0</v>
      </c>
      <c r="Q32" s="16" t="str">
        <f aca="false">VLOOKUP(D32,Parts!$A$2:$C$1001,3,0)</f>
        <v>kg</v>
      </c>
    </row>
    <row r="33" customFormat="false" ht="12.8" hidden="false" customHeight="false" outlineLevel="0" collapsed="false">
      <c r="C33" s="3" t="str">
        <f aca="false">"["&amp;VLOOKUP(D33,Parts!$A$2:$B$1001,2,0)&amp;"]"</f>
        <v>[SP05007]</v>
      </c>
      <c r="D33" s="37" t="s">
        <v>1397</v>
      </c>
      <c r="E33" s="16"/>
      <c r="F33" s="38" t="n">
        <v>14</v>
      </c>
      <c r="G33" s="38" t="n">
        <v>1219</v>
      </c>
      <c r="H33" s="38" t="n">
        <v>2106</v>
      </c>
      <c r="I33" s="16"/>
      <c r="J33" s="16"/>
      <c r="K33" s="16"/>
      <c r="L33" s="38" t="s">
        <v>1607</v>
      </c>
      <c r="M33" s="38" t="s">
        <v>1572</v>
      </c>
      <c r="N33" s="40" t="s">
        <v>1603</v>
      </c>
      <c r="O33" s="41" t="s">
        <v>1604</v>
      </c>
      <c r="P33" s="21" t="str">
        <f aca="false">"(" &amp; IF(G33&lt;&gt;"","("&amp;F33&amp;"+line.W)&gt;"&amp;G33,"") &amp; IF(AND(G33&lt;&gt;"",H33&lt;&gt;"")," and ","") &amp; IF(H33&lt;&gt;"","("&amp;F33&amp;"+line.W)&lt;="&amp;H33,"") &amp; ") and (line.mat_inside_skin_choices.code=="&amp;L33&amp;") and (line.mat_outside_skin_choices.code=="&amp;M33&amp;") and ("&amp;O33&amp;") or 0.0"</f>
        <v>((14+line.W)&gt;1219 and (14+line.W)&lt;=2106) and (line.mat_inside_skin_choices.code=='SS') and (line.mat_outside_skin_choices.code=='OW') and (1219*line.L/1000000*3.75) or 0.0</v>
      </c>
      <c r="Q33" s="16" t="str">
        <f aca="false">VLOOKUP(D33,Parts!$A$2:$C$1001,3,0)</f>
        <v>kg</v>
      </c>
    </row>
    <row r="34" customFormat="false" ht="12.8" hidden="false" customHeight="false" outlineLevel="0" collapsed="false">
      <c r="C34" s="3" t="str">
        <f aca="false">"["&amp;VLOOKUP(D34,Parts!$A$2:$B$1001,2,0)&amp;"]"</f>
        <v>[SP05006]</v>
      </c>
      <c r="D34" s="37" t="s">
        <v>1395</v>
      </c>
      <c r="E34" s="16"/>
      <c r="F34" s="38" t="n">
        <v>14</v>
      </c>
      <c r="G34" s="38" t="n">
        <v>1219</v>
      </c>
      <c r="H34" s="38" t="n">
        <v>2106</v>
      </c>
      <c r="I34" s="16"/>
      <c r="J34" s="16"/>
      <c r="K34" s="16"/>
      <c r="L34" s="38" t="s">
        <v>1607</v>
      </c>
      <c r="M34" s="38" t="s">
        <v>1572</v>
      </c>
      <c r="N34" s="40" t="s">
        <v>1599</v>
      </c>
      <c r="O34" s="41" t="s">
        <v>1600</v>
      </c>
      <c r="P34" s="21" t="str">
        <f aca="false">"(" &amp; IF(G34&lt;&gt;"","("&amp;F34&amp;"+line.W)&gt;"&amp;G34,"") &amp; IF(AND(G34&lt;&gt;"",H34&lt;&gt;"")," and ","") &amp; IF(H34&lt;&gt;"","("&amp;F34&amp;"+line.W)&lt;="&amp;H34,"") &amp; ") and (line.mat_inside_skin_choices.code=="&amp;L34&amp;") and (line.mat_outside_skin_choices.code=="&amp;M34&amp;") and ("&amp;O34&amp;") or 0.0"</f>
        <v>((14+line.W)&gt;1219 and (14+line.W)&lt;=2106) and (line.mat_inside_skin_choices.code=='SS') and (line.mat_outside_skin_choices.code=='OW') and (914*line.L/1000000*3.75) or 0.0</v>
      </c>
      <c r="Q34" s="16" t="str">
        <f aca="false">VLOOKUP(D34,Parts!$A$2:$C$1001,3,0)</f>
        <v>kg</v>
      </c>
    </row>
    <row r="35" customFormat="false" ht="12.8" hidden="false" customHeight="false" outlineLevel="0" collapsed="false">
      <c r="C35" s="3" t="str">
        <f aca="false">"["&amp;VLOOKUP(D35,Parts!$A$2:$B$1001,2,0)&amp;"]"</f>
        <v>[SP05013]</v>
      </c>
      <c r="D35" s="37" t="s">
        <v>1409</v>
      </c>
      <c r="E35" s="16"/>
      <c r="F35" s="38" t="n">
        <v>14</v>
      </c>
      <c r="G35" s="38"/>
      <c r="H35" s="38" t="n">
        <v>610</v>
      </c>
      <c r="I35" s="16"/>
      <c r="J35" s="16"/>
      <c r="K35" s="16"/>
      <c r="L35" s="38" t="s">
        <v>1607</v>
      </c>
      <c r="M35" s="38" t="s">
        <v>1572</v>
      </c>
      <c r="N35" s="40" t="s">
        <v>1618</v>
      </c>
      <c r="O35" s="41" t="s">
        <v>1619</v>
      </c>
      <c r="P35" s="21" t="str">
        <f aca="false">"(" &amp; IF(G35&lt;&gt;"","("&amp;F35&amp;"+line.W)&gt;"&amp;G35,"") &amp; IF(AND(G35&lt;&gt;"",H35&lt;&gt;"")," and ","") &amp; IF(H35&lt;&gt;"","("&amp;F35&amp;"+line.W)&lt;="&amp;H35,"") &amp; ") and (line.mat_inside_skin_choices.code=="&amp;L35&amp;") and (line.mat_outside_skin_choices.code=="&amp;M35&amp;") and ("&amp;O35&amp;") or 0.0"</f>
        <v>((14+line.W)&lt;=610) and (line.mat_inside_skin_choices.code=='SS') and (line.mat_outside_skin_choices.code=='OW') and (610*line.L/1000000*3.9) or 0.0</v>
      </c>
      <c r="Q35" s="16" t="str">
        <f aca="false">VLOOKUP(D35,Parts!$A$2:$C$1001,3,0)</f>
        <v>kg</v>
      </c>
    </row>
    <row r="36" s="42" customFormat="true" ht="12.8" hidden="false" customHeight="false" outlineLevel="0" collapsed="false">
      <c r="C36" s="3" t="str">
        <f aca="false">"["&amp;VLOOKUP(D36,Parts!$A$2:$B$1001,2,0)&amp;"]"</f>
        <v>[SP05013]</v>
      </c>
      <c r="D36" s="37" t="s">
        <v>1409</v>
      </c>
      <c r="E36" s="16"/>
      <c r="F36" s="38" t="n">
        <v>14</v>
      </c>
      <c r="G36" s="162" t="n">
        <v>610</v>
      </c>
      <c r="H36" s="162" t="n">
        <v>2384</v>
      </c>
      <c r="I36" s="16"/>
      <c r="J36" s="48"/>
      <c r="K36" s="48"/>
      <c r="L36" s="38" t="s">
        <v>1607</v>
      </c>
      <c r="M36" s="38" t="s">
        <v>1572</v>
      </c>
      <c r="N36" s="40" t="s">
        <v>1614</v>
      </c>
      <c r="O36" s="47" t="s">
        <v>1615</v>
      </c>
      <c r="P36" s="21" t="str">
        <f aca="false">"(" &amp; IF(G36&lt;&gt;"","("&amp;F36&amp;"+line.W)&gt;"&amp;G36,"") &amp; IF(AND(G36&lt;&gt;"",H36&lt;&gt;"")," and ","") &amp; IF(H36&lt;&gt;"","("&amp;F36&amp;"+line.W)&lt;="&amp;H36,"") &amp; ") and (line.mat_inside_skin_choices.code=="&amp;L36&amp;") and (line.mat_outside_skin_choices.code=="&amp;M36&amp;") and ("&amp;O36&amp;") or 0.0"</f>
        <v>((14+line.W)&gt;610 and (14+line.W)&lt;=2384) and (line.mat_inside_skin_choices.code=='SS') and (line.mat_outside_skin_choices.code=='OW') and (1219*line.L/1000000*3.9*2) or 0.0</v>
      </c>
      <c r="Q36" s="16" t="str">
        <f aca="false">VLOOKUP(D36,Parts!$A$2:$C$1001,3,0)</f>
        <v>kg</v>
      </c>
    </row>
    <row r="37" s="87" customFormat="true" ht="12.8" hidden="false" customHeight="false" outlineLevel="0" collapsed="false">
      <c r="B37" s="54"/>
      <c r="C37" s="3" t="str">
        <f aca="false">"["&amp;VLOOKUP(D37,Parts!$A$2:$B$1001,2,0)&amp;"]"</f>
        <v>[SP05006]</v>
      </c>
      <c r="D37" s="88" t="s">
        <v>1395</v>
      </c>
      <c r="E37" s="16"/>
      <c r="F37" s="90" t="n">
        <v>14</v>
      </c>
      <c r="G37" s="90"/>
      <c r="H37" s="90" t="n">
        <v>457</v>
      </c>
      <c r="I37" s="16"/>
      <c r="J37" s="48"/>
      <c r="K37" s="48"/>
      <c r="L37" s="90" t="s">
        <v>1572</v>
      </c>
      <c r="M37" s="90" t="s">
        <v>1607</v>
      </c>
      <c r="N37" s="91" t="s">
        <v>1591</v>
      </c>
      <c r="O37" s="92" t="s">
        <v>1592</v>
      </c>
      <c r="P37" s="21" t="str">
        <f aca="false">"(" &amp; IF(G37&lt;&gt;"","("&amp;F37&amp;"+line.W)&gt;"&amp;G37,"") &amp; IF(AND(G37&lt;&gt;"",H37&lt;&gt;"")," and ","") &amp; IF(H37&lt;&gt;"","("&amp;F37&amp;"+line.W)&lt;="&amp;H37,"") &amp; ") and (line.mat_inside_skin_choices.code=="&amp;L37&amp;") and (line.mat_outside_skin_choices.code=="&amp;M37&amp;") and ("&amp;O37&amp;") or 0.0"</f>
        <v>((14+line.W)&lt;=457) and (line.mat_inside_skin_choices.code=='OW') and (line.mat_outside_skin_choices.code=='SS') and (457*line.L/1000000*3.75) or 0.0</v>
      </c>
      <c r="Q37" s="16" t="str">
        <f aca="false">VLOOKUP(D37,Parts!$A$2:$C$1001,3,0)</f>
        <v>kg</v>
      </c>
    </row>
    <row r="38" s="87" customFormat="true" ht="12.8" hidden="false" customHeight="false" outlineLevel="0" collapsed="false">
      <c r="B38" s="54"/>
      <c r="C38" s="3" t="str">
        <f aca="false">"["&amp;VLOOKUP(D38,Parts!$A$2:$B$1001,2,0)&amp;"]"</f>
        <v>[SP05007]</v>
      </c>
      <c r="D38" s="88" t="s">
        <v>1397</v>
      </c>
      <c r="E38" s="16"/>
      <c r="F38" s="90" t="n">
        <v>14</v>
      </c>
      <c r="G38" s="90" t="n">
        <v>457</v>
      </c>
      <c r="H38" s="90" t="n">
        <v>610</v>
      </c>
      <c r="I38" s="16"/>
      <c r="J38" s="48"/>
      <c r="K38" s="48"/>
      <c r="L38" s="90" t="s">
        <v>1572</v>
      </c>
      <c r="M38" s="90" t="s">
        <v>1607</v>
      </c>
      <c r="N38" s="91" t="s">
        <v>1595</v>
      </c>
      <c r="O38" s="92" t="s">
        <v>1596</v>
      </c>
      <c r="P38" s="21" t="str">
        <f aca="false">"(" &amp; IF(G38&lt;&gt;"","("&amp;F38&amp;"+line.W)&gt;"&amp;G38,"") &amp; IF(AND(G38&lt;&gt;"",H38&lt;&gt;"")," and ","") &amp; IF(H38&lt;&gt;"","("&amp;F38&amp;"+line.W)&lt;="&amp;H38,"") &amp; ") and (line.mat_inside_skin_choices.code=="&amp;L38&amp;") and (line.mat_outside_skin_choices.code=="&amp;M38&amp;") and ("&amp;O38&amp;") or 0.0"</f>
        <v>((14+line.W)&gt;457 and (14+line.W)&lt;=610) and (line.mat_inside_skin_choices.code=='OW') and (line.mat_outside_skin_choices.code=='SS') and (610*line.L/1000000*3.75) or 0.0</v>
      </c>
      <c r="Q38" s="16" t="str">
        <f aca="false">VLOOKUP(D38,Parts!$A$2:$C$1001,3,0)</f>
        <v>kg</v>
      </c>
    </row>
    <row r="39" s="87" customFormat="true" ht="12.8" hidden="false" customHeight="false" outlineLevel="0" collapsed="false">
      <c r="B39" s="54"/>
      <c r="C39" s="3" t="str">
        <f aca="false">"["&amp;VLOOKUP(D39,Parts!$A$2:$B$1001,2,0)&amp;"]"</f>
        <v>[SP05006]</v>
      </c>
      <c r="D39" s="88" t="s">
        <v>1395</v>
      </c>
      <c r="E39" s="16"/>
      <c r="F39" s="90" t="n">
        <v>14</v>
      </c>
      <c r="G39" s="90" t="n">
        <v>610</v>
      </c>
      <c r="H39" s="90" t="n">
        <v>914</v>
      </c>
      <c r="I39" s="16"/>
      <c r="J39" s="48"/>
      <c r="K39" s="48"/>
      <c r="L39" s="90" t="s">
        <v>1572</v>
      </c>
      <c r="M39" s="90" t="s">
        <v>1607</v>
      </c>
      <c r="N39" s="91" t="s">
        <v>1599</v>
      </c>
      <c r="O39" s="92" t="s">
        <v>1600</v>
      </c>
      <c r="P39" s="21" t="str">
        <f aca="false">"(" &amp; IF(G39&lt;&gt;"","("&amp;F39&amp;"+line.W)&gt;"&amp;G39,"") &amp; IF(AND(G39&lt;&gt;"",H39&lt;&gt;"")," and ","") &amp; IF(H39&lt;&gt;"","("&amp;F39&amp;"+line.W)&lt;="&amp;H39,"") &amp; ") and (line.mat_inside_skin_choices.code=="&amp;L39&amp;") and (line.mat_outside_skin_choices.code=="&amp;M39&amp;") and ("&amp;O39&amp;") or 0.0"</f>
        <v>((14+line.W)&gt;610 and (14+line.W)&lt;=914) and (line.mat_inside_skin_choices.code=='OW') and (line.mat_outside_skin_choices.code=='SS') and (914*line.L/1000000*3.75) or 0.0</v>
      </c>
      <c r="Q39" s="16" t="str">
        <f aca="false">VLOOKUP(D39,Parts!$A$2:$C$1001,3,0)</f>
        <v>kg</v>
      </c>
    </row>
    <row r="40" s="87" customFormat="true" ht="12.8" hidden="false" customHeight="false" outlineLevel="0" collapsed="false">
      <c r="B40" s="54"/>
      <c r="C40" s="3" t="str">
        <f aca="false">"["&amp;VLOOKUP(D40,Parts!$A$2:$B$1001,2,0)&amp;"]"</f>
        <v>[SP05007]</v>
      </c>
      <c r="D40" s="88" t="s">
        <v>1397</v>
      </c>
      <c r="E40" s="16"/>
      <c r="F40" s="90" t="n">
        <v>14</v>
      </c>
      <c r="G40" s="90" t="n">
        <v>914</v>
      </c>
      <c r="H40" s="90" t="n">
        <v>1219</v>
      </c>
      <c r="I40" s="16"/>
      <c r="J40" s="48"/>
      <c r="K40" s="48"/>
      <c r="L40" s="90" t="s">
        <v>1572</v>
      </c>
      <c r="M40" s="90" t="s">
        <v>1607</v>
      </c>
      <c r="N40" s="91" t="s">
        <v>1603</v>
      </c>
      <c r="O40" s="92" t="s">
        <v>1604</v>
      </c>
      <c r="P40" s="21" t="str">
        <f aca="false">"(" &amp; IF(G40&lt;&gt;"","("&amp;F40&amp;"+line.W)&gt;"&amp;G40,"") &amp; IF(AND(G40&lt;&gt;"",H40&lt;&gt;"")," and ","") &amp; IF(H40&lt;&gt;"","("&amp;F40&amp;"+line.W)&lt;="&amp;H40,"") &amp; ") and (line.mat_inside_skin_choices.code=="&amp;L40&amp;") and (line.mat_outside_skin_choices.code=="&amp;M40&amp;") and ("&amp;O40&amp;") or 0.0"</f>
        <v>((14+line.W)&gt;914 and (14+line.W)&lt;=1219) and (line.mat_inside_skin_choices.code=='OW') and (line.mat_outside_skin_choices.code=='SS') and (1219*line.L/1000000*3.75) or 0.0</v>
      </c>
      <c r="Q40" s="16" t="str">
        <f aca="false">VLOOKUP(D40,Parts!$A$2:$C$1001,3,0)</f>
        <v>kg</v>
      </c>
    </row>
    <row r="41" s="87" customFormat="true" ht="12.8" hidden="false" customHeight="false" outlineLevel="0" collapsed="false">
      <c r="B41" s="54"/>
      <c r="C41" s="3" t="str">
        <f aca="false">"["&amp;VLOOKUP(D41,Parts!$A$2:$B$1001,2,0)&amp;"]"</f>
        <v>[SP05007]</v>
      </c>
      <c r="D41" s="88" t="s">
        <v>1397</v>
      </c>
      <c r="E41" s="16"/>
      <c r="F41" s="90" t="n">
        <v>14</v>
      </c>
      <c r="G41" s="90" t="n">
        <v>1219</v>
      </c>
      <c r="H41" s="90" t="n">
        <v>2106</v>
      </c>
      <c r="I41" s="16"/>
      <c r="J41" s="48"/>
      <c r="K41" s="48"/>
      <c r="L41" s="90" t="s">
        <v>1572</v>
      </c>
      <c r="M41" s="90" t="s">
        <v>1607</v>
      </c>
      <c r="N41" s="91" t="s">
        <v>1603</v>
      </c>
      <c r="O41" s="92" t="s">
        <v>1604</v>
      </c>
      <c r="P41" s="21" t="str">
        <f aca="false">"(" &amp; IF(G41&lt;&gt;"","("&amp;F41&amp;"+line.W)&gt;"&amp;G41,"") &amp; IF(AND(G41&lt;&gt;"",H41&lt;&gt;"")," and ","") &amp; IF(H41&lt;&gt;"","("&amp;F41&amp;"+line.W)&lt;="&amp;H41,"") &amp; ") and (line.mat_inside_skin_choices.code=="&amp;L41&amp;") and (line.mat_outside_skin_choices.code=="&amp;M41&amp;") and ("&amp;O41&amp;") or 0.0"</f>
        <v>((14+line.W)&gt;1219 and (14+line.W)&lt;=2106) and (line.mat_inside_skin_choices.code=='OW') and (line.mat_outside_skin_choices.code=='SS') and (1219*line.L/1000000*3.75) or 0.0</v>
      </c>
      <c r="Q41" s="16" t="str">
        <f aca="false">VLOOKUP(D41,Parts!$A$2:$C$1001,3,0)</f>
        <v>kg</v>
      </c>
    </row>
    <row r="42" s="87" customFormat="true" ht="12.8" hidden="false" customHeight="false" outlineLevel="0" collapsed="false">
      <c r="B42" s="54"/>
      <c r="C42" s="3" t="str">
        <f aca="false">"["&amp;VLOOKUP(D42,Parts!$A$2:$B$1001,2,0)&amp;"]"</f>
        <v>[SP05006]</v>
      </c>
      <c r="D42" s="88" t="s">
        <v>1395</v>
      </c>
      <c r="E42" s="16"/>
      <c r="F42" s="90" t="n">
        <v>14</v>
      </c>
      <c r="G42" s="90" t="n">
        <v>1219</v>
      </c>
      <c r="H42" s="90" t="n">
        <v>2106</v>
      </c>
      <c r="I42" s="16"/>
      <c r="J42" s="48"/>
      <c r="K42" s="48"/>
      <c r="L42" s="90" t="s">
        <v>1572</v>
      </c>
      <c r="M42" s="90" t="s">
        <v>1607</v>
      </c>
      <c r="N42" s="91" t="s">
        <v>1599</v>
      </c>
      <c r="O42" s="92" t="s">
        <v>1600</v>
      </c>
      <c r="P42" s="21" t="str">
        <f aca="false">"(" &amp; IF(G42&lt;&gt;"","("&amp;F42&amp;"+line.W)&gt;"&amp;G42,"") &amp; IF(AND(G42&lt;&gt;"",H42&lt;&gt;"")," and ","") &amp; IF(H42&lt;&gt;"","("&amp;F42&amp;"+line.W)&lt;="&amp;H42,"") &amp; ") and (line.mat_inside_skin_choices.code=="&amp;L42&amp;") and (line.mat_outside_skin_choices.code=="&amp;M42&amp;") and ("&amp;O42&amp;") or 0.0"</f>
        <v>((14+line.W)&gt;1219 and (14+line.W)&lt;=2106) and (line.mat_inside_skin_choices.code=='OW') and (line.mat_outside_skin_choices.code=='SS') and (914*line.L/1000000*3.75) or 0.0</v>
      </c>
      <c r="Q42" s="16" t="str">
        <f aca="false">VLOOKUP(D42,Parts!$A$2:$C$1001,3,0)</f>
        <v>kg</v>
      </c>
    </row>
    <row r="43" customFormat="false" ht="12.8" hidden="false" customHeight="false" outlineLevel="0" collapsed="false">
      <c r="A43" s="87"/>
      <c r="B43" s="54"/>
      <c r="C43" s="3" t="str">
        <f aca="false">"["&amp;VLOOKUP(D43,Parts!$A$2:$B$1001,2,0)&amp;"]"</f>
        <v>[SP05013]</v>
      </c>
      <c r="D43" s="88" t="s">
        <v>1409</v>
      </c>
      <c r="E43" s="16"/>
      <c r="F43" s="90" t="n">
        <v>14</v>
      </c>
      <c r="G43" s="90"/>
      <c r="H43" s="90" t="n">
        <v>610</v>
      </c>
      <c r="I43" s="16"/>
      <c r="J43" s="48"/>
      <c r="K43" s="48"/>
      <c r="L43" s="90" t="s">
        <v>1572</v>
      </c>
      <c r="M43" s="90" t="s">
        <v>1607</v>
      </c>
      <c r="N43" s="91" t="s">
        <v>1618</v>
      </c>
      <c r="O43" s="92" t="s">
        <v>1619</v>
      </c>
      <c r="P43" s="21" t="str">
        <f aca="false">"(" &amp; IF(G43&lt;&gt;"","("&amp;F43&amp;"+line.W)&gt;"&amp;G43,"") &amp; IF(AND(G43&lt;&gt;"",H43&lt;&gt;"")," and ","") &amp; IF(H43&lt;&gt;"","("&amp;F43&amp;"+line.W)&lt;="&amp;H43,"") &amp; ") and (line.mat_inside_skin_choices.code=="&amp;L43&amp;") and (line.mat_outside_skin_choices.code=="&amp;M43&amp;") and ("&amp;O43&amp;") or 0.0"</f>
        <v>((14+line.W)&lt;=610) and (line.mat_inside_skin_choices.code=='OW') and (line.mat_outside_skin_choices.code=='SS') and (610*line.L/1000000*3.9) or 0.0</v>
      </c>
      <c r="Q43" s="16" t="str">
        <f aca="false">VLOOKUP(D43,Parts!$A$2:$C$1001,3,0)</f>
        <v>kg</v>
      </c>
    </row>
    <row r="44" customFormat="false" ht="12.8" hidden="false" customHeight="false" outlineLevel="0" collapsed="false">
      <c r="A44" s="87"/>
      <c r="B44" s="54"/>
      <c r="C44" s="3" t="str">
        <f aca="false">"["&amp;VLOOKUP(D44,Parts!$A$2:$B$1001,2,0)&amp;"]"</f>
        <v>[SP05013]</v>
      </c>
      <c r="D44" s="88" t="s">
        <v>1409</v>
      </c>
      <c r="E44" s="16"/>
      <c r="F44" s="90" t="n">
        <v>14</v>
      </c>
      <c r="G44" s="94" t="n">
        <v>610</v>
      </c>
      <c r="H44" s="94" t="n">
        <v>2384</v>
      </c>
      <c r="I44" s="16"/>
      <c r="J44" s="48"/>
      <c r="K44" s="48"/>
      <c r="L44" s="90" t="s">
        <v>1572</v>
      </c>
      <c r="M44" s="90" t="s">
        <v>1607</v>
      </c>
      <c r="N44" s="91" t="s">
        <v>1614</v>
      </c>
      <c r="O44" s="95" t="s">
        <v>1615</v>
      </c>
      <c r="P44" s="21" t="str">
        <f aca="false">"(" &amp; IF(G44&lt;&gt;"","("&amp;F44&amp;"+line.W)&gt;"&amp;G44,"") &amp; IF(AND(G44&lt;&gt;"",H44&lt;&gt;"")," and ","") &amp; IF(H44&lt;&gt;"","("&amp;F44&amp;"+line.W)&lt;="&amp;H44,"") &amp; ") and (line.mat_inside_skin_choices.code=="&amp;L44&amp;") and (line.mat_outside_skin_choices.code=="&amp;M44&amp;") and ("&amp;O44&amp;") or 0.0"</f>
        <v>((14+line.W)&gt;610 and (14+line.W)&lt;=2384) and (line.mat_inside_skin_choices.code=='OW') and (line.mat_outside_skin_choices.code=='SS') and (1219*line.L/1000000*3.9*2) or 0.0</v>
      </c>
      <c r="Q44" s="16" t="str">
        <f aca="false">VLOOKUP(D44,Parts!$A$2:$C$1001,3,0)</f>
        <v>kg</v>
      </c>
    </row>
    <row r="45" customFormat="false" ht="12.8" hidden="false" customHeight="false" outlineLevel="0" collapsed="false">
      <c r="A45" s="87"/>
      <c r="B45" s="54"/>
      <c r="C45" s="3" t="str">
        <f aca="false">"["&amp;VLOOKUP(D45,Parts!$A$2:$B$1001,2,0)&amp;"]"</f>
        <v>[SP05006]</v>
      </c>
      <c r="D45" s="27" t="s">
        <v>1395</v>
      </c>
      <c r="E45" s="16"/>
      <c r="F45" s="28" t="n">
        <v>14</v>
      </c>
      <c r="G45" s="28"/>
      <c r="H45" s="28" t="n">
        <v>457</v>
      </c>
      <c r="I45" s="16"/>
      <c r="J45" s="48"/>
      <c r="K45" s="48"/>
      <c r="L45" s="28" t="s">
        <v>1572</v>
      </c>
      <c r="M45" s="28" t="s">
        <v>1590</v>
      </c>
      <c r="N45" s="30" t="s">
        <v>1591</v>
      </c>
      <c r="O45" s="31" t="s">
        <v>1592</v>
      </c>
      <c r="P45" s="21" t="str">
        <f aca="false">"(" &amp; IF(G45&lt;&gt;"","("&amp;F45&amp;"+line.W)&gt;"&amp;G45,"") &amp; IF(AND(G45&lt;&gt;"",H45&lt;&gt;"")," and ","") &amp; IF(H45&lt;&gt;"","("&amp;F45&amp;"+line.W)&lt;="&amp;H45,"") &amp; ") and (line.mat_inside_skin_choices.code=="&amp;L45&amp;") and (line.mat_outside_skin_choices.code=="&amp;M45&amp;") and ("&amp;O45&amp;") or 0.0"</f>
        <v>((14+line.W)&lt;=457) and (line.mat_inside_skin_choices.code=='OW') and (line.mat_outside_skin_choices.code=='GI') and (457*line.L/1000000*3.75) or 0.0</v>
      </c>
      <c r="Q45" s="16" t="str">
        <f aca="false">VLOOKUP(D45,Parts!$A$2:$C$1001,3,0)</f>
        <v>kg</v>
      </c>
    </row>
    <row r="46" customFormat="false" ht="12.8" hidden="false" customHeight="false" outlineLevel="0" collapsed="false">
      <c r="A46" s="87"/>
      <c r="B46" s="54"/>
      <c r="C46" s="3" t="str">
        <f aca="false">"["&amp;VLOOKUP(D46,Parts!$A$2:$B$1001,2,0)&amp;"]"</f>
        <v>[SP05007]</v>
      </c>
      <c r="D46" s="27" t="s">
        <v>1397</v>
      </c>
      <c r="E46" s="16"/>
      <c r="F46" s="28" t="n">
        <v>14</v>
      </c>
      <c r="G46" s="28" t="n">
        <v>457</v>
      </c>
      <c r="H46" s="28" t="n">
        <v>610</v>
      </c>
      <c r="I46" s="16"/>
      <c r="J46" s="48"/>
      <c r="K46" s="48"/>
      <c r="L46" s="28" t="s">
        <v>1572</v>
      </c>
      <c r="M46" s="28" t="s">
        <v>1590</v>
      </c>
      <c r="N46" s="30" t="s">
        <v>1595</v>
      </c>
      <c r="O46" s="31" t="s">
        <v>1596</v>
      </c>
      <c r="P46" s="21" t="str">
        <f aca="false">"(" &amp; IF(G46&lt;&gt;"","("&amp;F46&amp;"+line.W)&gt;"&amp;G46,"") &amp; IF(AND(G46&lt;&gt;"",H46&lt;&gt;"")," and ","") &amp; IF(H46&lt;&gt;"","("&amp;F46&amp;"+line.W)&lt;="&amp;H46,"") &amp; ") and (line.mat_inside_skin_choices.code=="&amp;L46&amp;") and (line.mat_outside_skin_choices.code=="&amp;M46&amp;") and ("&amp;O46&amp;") or 0.0"</f>
        <v>((14+line.W)&gt;457 and (14+line.W)&lt;=610) and (line.mat_inside_skin_choices.code=='OW') and (line.mat_outside_skin_choices.code=='GI') and (610*line.L/1000000*3.75) or 0.0</v>
      </c>
      <c r="Q46" s="16" t="str">
        <f aca="false">VLOOKUP(D46,Parts!$A$2:$C$1001,3,0)</f>
        <v>kg</v>
      </c>
    </row>
    <row r="47" customFormat="false" ht="12.8" hidden="false" customHeight="false" outlineLevel="0" collapsed="false">
      <c r="A47" s="87"/>
      <c r="B47" s="54"/>
      <c r="C47" s="3" t="str">
        <f aca="false">"["&amp;VLOOKUP(D47,Parts!$A$2:$B$1001,2,0)&amp;"]"</f>
        <v>[SP05006]</v>
      </c>
      <c r="D47" s="27" t="s">
        <v>1395</v>
      </c>
      <c r="E47" s="16"/>
      <c r="F47" s="28" t="n">
        <v>14</v>
      </c>
      <c r="G47" s="28" t="n">
        <v>610</v>
      </c>
      <c r="H47" s="28" t="n">
        <v>914</v>
      </c>
      <c r="I47" s="16"/>
      <c r="J47" s="48"/>
      <c r="K47" s="48"/>
      <c r="L47" s="28" t="s">
        <v>1572</v>
      </c>
      <c r="M47" s="28" t="s">
        <v>1590</v>
      </c>
      <c r="N47" s="30" t="s">
        <v>1599</v>
      </c>
      <c r="O47" s="31" t="s">
        <v>1600</v>
      </c>
      <c r="P47" s="21" t="str">
        <f aca="false">"(" &amp; IF(G47&lt;&gt;"","("&amp;F47&amp;"+line.W)&gt;"&amp;G47,"") &amp; IF(AND(G47&lt;&gt;"",H47&lt;&gt;"")," and ","") &amp; IF(H47&lt;&gt;"","("&amp;F47&amp;"+line.W)&lt;="&amp;H47,"") &amp; ") and (line.mat_inside_skin_choices.code=="&amp;L47&amp;") and (line.mat_outside_skin_choices.code=="&amp;M47&amp;") and ("&amp;O47&amp;") or 0.0"</f>
        <v>((14+line.W)&gt;610 and (14+line.W)&lt;=914) and (line.mat_inside_skin_choices.code=='OW') and (line.mat_outside_skin_choices.code=='GI') and (914*line.L/1000000*3.75) or 0.0</v>
      </c>
      <c r="Q47" s="16" t="str">
        <f aca="false">VLOOKUP(D47,Parts!$A$2:$C$1001,3,0)</f>
        <v>kg</v>
      </c>
    </row>
    <row r="48" customFormat="false" ht="12.8" hidden="false" customHeight="false" outlineLevel="0" collapsed="false">
      <c r="A48" s="87"/>
      <c r="B48" s="54"/>
      <c r="C48" s="3" t="str">
        <f aca="false">"["&amp;VLOOKUP(D48,Parts!$A$2:$B$1001,2,0)&amp;"]"</f>
        <v>[SP05007]</v>
      </c>
      <c r="D48" s="27" t="s">
        <v>1397</v>
      </c>
      <c r="E48" s="16"/>
      <c r="F48" s="28" t="n">
        <v>14</v>
      </c>
      <c r="G48" s="28" t="n">
        <v>914</v>
      </c>
      <c r="H48" s="28" t="n">
        <v>1219</v>
      </c>
      <c r="I48" s="16"/>
      <c r="J48" s="48"/>
      <c r="K48" s="48"/>
      <c r="L48" s="28" t="s">
        <v>1572</v>
      </c>
      <c r="M48" s="28" t="s">
        <v>1590</v>
      </c>
      <c r="N48" s="30" t="s">
        <v>1603</v>
      </c>
      <c r="O48" s="31" t="s">
        <v>1604</v>
      </c>
      <c r="P48" s="21" t="str">
        <f aca="false">"(" &amp; IF(G48&lt;&gt;"","("&amp;F48&amp;"+line.W)&gt;"&amp;G48,"") &amp; IF(AND(G48&lt;&gt;"",H48&lt;&gt;"")," and ","") &amp; IF(H48&lt;&gt;"","("&amp;F48&amp;"+line.W)&lt;="&amp;H48,"") &amp; ") and (line.mat_inside_skin_choices.code=="&amp;L48&amp;") and (line.mat_outside_skin_choices.code=="&amp;M48&amp;") and ("&amp;O48&amp;") or 0.0"</f>
        <v>((14+line.W)&gt;914 and (14+line.W)&lt;=1219) and (line.mat_inside_skin_choices.code=='OW') and (line.mat_outside_skin_choices.code=='GI') and (1219*line.L/1000000*3.75) or 0.0</v>
      </c>
      <c r="Q48" s="16" t="str">
        <f aca="false">VLOOKUP(D48,Parts!$A$2:$C$1001,3,0)</f>
        <v>kg</v>
      </c>
    </row>
    <row r="49" customFormat="false" ht="12.8" hidden="false" customHeight="false" outlineLevel="0" collapsed="false">
      <c r="A49" s="87"/>
      <c r="B49" s="54"/>
      <c r="C49" s="3" t="str">
        <f aca="false">"["&amp;VLOOKUP(D49,Parts!$A$2:$B$1001,2,0)&amp;"]"</f>
        <v>[SP05007]</v>
      </c>
      <c r="D49" s="27" t="s">
        <v>1397</v>
      </c>
      <c r="E49" s="16"/>
      <c r="F49" s="28" t="n">
        <v>14</v>
      </c>
      <c r="G49" s="28" t="n">
        <v>1219</v>
      </c>
      <c r="H49" s="28" t="n">
        <v>2106</v>
      </c>
      <c r="I49" s="16"/>
      <c r="J49" s="48"/>
      <c r="K49" s="48"/>
      <c r="L49" s="28" t="s">
        <v>1572</v>
      </c>
      <c r="M49" s="28" t="s">
        <v>1590</v>
      </c>
      <c r="N49" s="30" t="s">
        <v>1603</v>
      </c>
      <c r="O49" s="31" t="s">
        <v>1604</v>
      </c>
      <c r="P49" s="21" t="str">
        <f aca="false">"(" &amp; IF(G49&lt;&gt;"","("&amp;F49&amp;"+line.W)&gt;"&amp;G49,"") &amp; IF(AND(G49&lt;&gt;"",H49&lt;&gt;"")," and ","") &amp; IF(H49&lt;&gt;"","("&amp;F49&amp;"+line.W)&lt;="&amp;H49,"") &amp; ") and (line.mat_inside_skin_choices.code=="&amp;L49&amp;") and (line.mat_outside_skin_choices.code=="&amp;M49&amp;") and ("&amp;O49&amp;") or 0.0"</f>
        <v>((14+line.W)&gt;1219 and (14+line.W)&lt;=2106) and (line.mat_inside_skin_choices.code=='OW') and (line.mat_outside_skin_choices.code=='GI') and (1219*line.L/1000000*3.75) or 0.0</v>
      </c>
      <c r="Q49" s="16" t="str">
        <f aca="false">VLOOKUP(D49,Parts!$A$2:$C$1001,3,0)</f>
        <v>kg</v>
      </c>
    </row>
    <row r="50" customFormat="false" ht="12.8" hidden="false" customHeight="false" outlineLevel="0" collapsed="false">
      <c r="A50" s="87"/>
      <c r="B50" s="54"/>
      <c r="C50" s="3" t="str">
        <f aca="false">"["&amp;VLOOKUP(D50,Parts!$A$2:$B$1001,2,0)&amp;"]"</f>
        <v>[SP05006]</v>
      </c>
      <c r="D50" s="27" t="s">
        <v>1395</v>
      </c>
      <c r="E50" s="16"/>
      <c r="F50" s="28" t="n">
        <v>14</v>
      </c>
      <c r="G50" s="28" t="n">
        <v>1219</v>
      </c>
      <c r="H50" s="28" t="n">
        <v>2106</v>
      </c>
      <c r="I50" s="16"/>
      <c r="J50" s="48"/>
      <c r="K50" s="48"/>
      <c r="L50" s="28" t="s">
        <v>1572</v>
      </c>
      <c r="M50" s="28" t="s">
        <v>1590</v>
      </c>
      <c r="N50" s="30" t="s">
        <v>1599</v>
      </c>
      <c r="O50" s="31" t="s">
        <v>1600</v>
      </c>
      <c r="P50" s="21" t="str">
        <f aca="false">"(" &amp; IF(G50&lt;&gt;"","("&amp;F50&amp;"+line.W)&gt;"&amp;G50,"") &amp; IF(AND(G50&lt;&gt;"",H50&lt;&gt;"")," and ","") &amp; IF(H50&lt;&gt;"","("&amp;F50&amp;"+line.W)&lt;="&amp;H50,"") &amp; ") and (line.mat_inside_skin_choices.code=="&amp;L50&amp;") and (line.mat_outside_skin_choices.code=="&amp;M50&amp;") and ("&amp;O50&amp;") or 0.0"</f>
        <v>((14+line.W)&gt;1219 and (14+line.W)&lt;=2106) and (line.mat_inside_skin_choices.code=='OW') and (line.mat_outside_skin_choices.code=='GI') and (914*line.L/1000000*3.75) or 0.0</v>
      </c>
      <c r="Q50" s="16" t="str">
        <f aca="false">VLOOKUP(D50,Parts!$A$2:$C$1001,3,0)</f>
        <v>kg</v>
      </c>
    </row>
    <row r="51" customFormat="false" ht="12.8" hidden="false" customHeight="false" outlineLevel="0" collapsed="false">
      <c r="A51" s="87"/>
      <c r="B51" s="54"/>
      <c r="C51" s="3" t="str">
        <f aca="false">"["&amp;VLOOKUP(D51,Parts!$A$2:$B$1001,2,0)&amp;"]"</f>
        <v>[SP05004]</v>
      </c>
      <c r="D51" s="27" t="s">
        <v>1391</v>
      </c>
      <c r="E51" s="16"/>
      <c r="F51" s="28" t="n">
        <v>14</v>
      </c>
      <c r="G51" s="28"/>
      <c r="H51" s="28" t="n">
        <v>457</v>
      </c>
      <c r="I51" s="16"/>
      <c r="J51" s="48"/>
      <c r="K51" s="48"/>
      <c r="L51" s="28" t="s">
        <v>1572</v>
      </c>
      <c r="M51" s="28" t="s">
        <v>1590</v>
      </c>
      <c r="N51" s="30" t="s">
        <v>1593</v>
      </c>
      <c r="O51" s="31" t="s">
        <v>1594</v>
      </c>
      <c r="P51" s="21" t="str">
        <f aca="false">"(" &amp; IF(G51&lt;&gt;"","("&amp;F51&amp;"+line.W)&gt;"&amp;G51,"") &amp; IF(AND(G51&lt;&gt;"",H51&lt;&gt;"")," and ","") &amp; IF(H51&lt;&gt;"","("&amp;F51&amp;"+line.W)&lt;="&amp;H51,"") &amp; ") and (line.mat_inside_skin_choices.code=="&amp;L51&amp;") and (line.mat_outside_skin_choices.code=="&amp;M51&amp;") and ("&amp;O51&amp;") or 0.0"</f>
        <v>((14+line.W)&lt;=457) and (line.mat_inside_skin_choices.code=='OW') and (line.mat_outside_skin_choices.code=='GI') and (457*line.L/1000000*3.2) or 0.0</v>
      </c>
      <c r="Q51" s="16" t="str">
        <f aca="false">VLOOKUP(D51,Parts!$A$2:$C$1001,3,0)</f>
        <v>kg</v>
      </c>
    </row>
    <row r="52" customFormat="false" ht="12.8" hidden="false" customHeight="false" outlineLevel="0" collapsed="false">
      <c r="A52" s="87"/>
      <c r="B52" s="54"/>
      <c r="C52" s="3" t="str">
        <f aca="false">"["&amp;VLOOKUP(D52,Parts!$A$2:$B$1001,2,0)&amp;"]"</f>
        <v>[SP05012]</v>
      </c>
      <c r="D52" s="27" t="s">
        <v>1407</v>
      </c>
      <c r="E52" s="16"/>
      <c r="F52" s="28" t="n">
        <v>14</v>
      </c>
      <c r="G52" s="28" t="n">
        <v>457</v>
      </c>
      <c r="H52" s="28" t="n">
        <v>610</v>
      </c>
      <c r="I52" s="16"/>
      <c r="J52" s="48"/>
      <c r="K52" s="48"/>
      <c r="L52" s="28" t="s">
        <v>1572</v>
      </c>
      <c r="M52" s="28" t="s">
        <v>1590</v>
      </c>
      <c r="N52" s="30" t="s">
        <v>1597</v>
      </c>
      <c r="O52" s="31" t="s">
        <v>1598</v>
      </c>
      <c r="P52" s="21" t="str">
        <f aca="false">"(" &amp; IF(G52&lt;&gt;"","("&amp;F52&amp;"+line.W)&gt;"&amp;G52,"") &amp; IF(AND(G52&lt;&gt;"",H52&lt;&gt;"")," and ","") &amp; IF(H52&lt;&gt;"","("&amp;F52&amp;"+line.W)&lt;="&amp;H52,"") &amp; ") and (line.mat_inside_skin_choices.code=="&amp;L52&amp;") and (line.mat_outside_skin_choices.code=="&amp;M52&amp;") and ("&amp;O52&amp;") or 0.0"</f>
        <v>((14+line.W)&gt;457 and (14+line.W)&lt;=610) and (line.mat_inside_skin_choices.code=='OW') and (line.mat_outside_skin_choices.code=='GI') and (610*line.L/1000000*3.2) or 0.0</v>
      </c>
      <c r="Q52" s="16" t="str">
        <f aca="false">VLOOKUP(D52,Parts!$A$2:$C$1001,3,0)</f>
        <v>kg</v>
      </c>
    </row>
    <row r="53" customFormat="false" ht="12.8" hidden="false" customHeight="false" outlineLevel="0" collapsed="false">
      <c r="A53" s="87"/>
      <c r="B53" s="54"/>
      <c r="C53" s="3" t="s">
        <v>1863</v>
      </c>
      <c r="D53" s="27" t="s">
        <v>1391</v>
      </c>
      <c r="E53" s="16"/>
      <c r="F53" s="28" t="n">
        <v>14</v>
      </c>
      <c r="G53" s="28" t="n">
        <v>610</v>
      </c>
      <c r="H53" s="28" t="n">
        <v>914</v>
      </c>
      <c r="I53" s="16"/>
      <c r="J53" s="48"/>
      <c r="K53" s="48"/>
      <c r="L53" s="28" t="s">
        <v>1572</v>
      </c>
      <c r="M53" s="28" t="s">
        <v>1590</v>
      </c>
      <c r="N53" s="30" t="s">
        <v>1601</v>
      </c>
      <c r="O53" s="31" t="s">
        <v>1602</v>
      </c>
      <c r="P53" s="21" t="str">
        <f aca="false">"(" &amp; IF(G53&lt;&gt;"","("&amp;F53&amp;"+line.W)&gt;"&amp;G53,"") &amp; IF(AND(G53&lt;&gt;"",H53&lt;&gt;"")," and ","") &amp; IF(H53&lt;&gt;"","("&amp;F53&amp;"+line.W)&lt;="&amp;H53,"") &amp; ") and (line.mat_inside_skin_choices.code=="&amp;L53&amp;") and (line.mat_outside_skin_choices.code=="&amp;M53&amp;") and ("&amp;O53&amp;") or 0.0"</f>
        <v>((14+line.W)&gt;610 and (14+line.W)&lt;=914) and (line.mat_inside_skin_choices.code=='OW') and (line.mat_outside_skin_choices.code=='GI') and (914*line.L/1000000*3.2) or 0.0</v>
      </c>
      <c r="Q53" s="16" t="str">
        <f aca="false">VLOOKUP(D53,Parts!$A$2:$C$1001,3,0)</f>
        <v>kg</v>
      </c>
    </row>
    <row r="54" customFormat="false" ht="12.8" hidden="false" customHeight="false" outlineLevel="0" collapsed="false">
      <c r="A54" s="87"/>
      <c r="B54" s="54"/>
      <c r="C54" s="3" t="s">
        <v>1864</v>
      </c>
      <c r="D54" s="27" t="s">
        <v>1407</v>
      </c>
      <c r="E54" s="16"/>
      <c r="F54" s="28" t="n">
        <v>14</v>
      </c>
      <c r="G54" s="28" t="n">
        <v>914</v>
      </c>
      <c r="H54" s="28" t="n">
        <v>1219</v>
      </c>
      <c r="I54" s="16"/>
      <c r="J54" s="48"/>
      <c r="K54" s="48"/>
      <c r="L54" s="28" t="s">
        <v>1572</v>
      </c>
      <c r="M54" s="28" t="s">
        <v>1590</v>
      </c>
      <c r="N54" s="30" t="s">
        <v>1605</v>
      </c>
      <c r="O54" s="31" t="s">
        <v>1606</v>
      </c>
      <c r="P54" s="21" t="str">
        <f aca="false">"(" &amp; IF(G54&lt;&gt;"","("&amp;F54&amp;"+line.W)&gt;"&amp;G54,"") &amp; IF(AND(G54&lt;&gt;"",H54&lt;&gt;"")," and ","") &amp; IF(H54&lt;&gt;"","("&amp;F54&amp;"+line.W)&lt;="&amp;H54,"") &amp; ") and (line.mat_inside_skin_choices.code=="&amp;L54&amp;") and (line.mat_outside_skin_choices.code=="&amp;M54&amp;") and ("&amp;O54&amp;") or 0.0"</f>
        <v>((14+line.W)&gt;914 and (14+line.W)&lt;=1219) and (line.mat_inside_skin_choices.code=='OW') and (line.mat_outside_skin_choices.code=='GI') and (1219*line.L/1000000*3.2) or 0.0</v>
      </c>
      <c r="Q54" s="16" t="str">
        <f aca="false">VLOOKUP(D54,Parts!$A$2:$C$1001,3,0)</f>
        <v>kg</v>
      </c>
    </row>
    <row r="55" customFormat="false" ht="12.8" hidden="false" customHeight="false" outlineLevel="0" collapsed="false">
      <c r="A55" s="87"/>
      <c r="B55" s="54"/>
      <c r="C55" s="3" t="str">
        <f aca="false">"["&amp;VLOOKUP(D55,Parts!$A$2:$B$1001,2,0)&amp;"]"</f>
        <v>[SP05004]</v>
      </c>
      <c r="D55" s="27" t="s">
        <v>1391</v>
      </c>
      <c r="E55" s="16"/>
      <c r="F55" s="28" t="n">
        <v>14</v>
      </c>
      <c r="G55" s="28" t="n">
        <v>1219</v>
      </c>
      <c r="H55" s="28" t="n">
        <v>2106</v>
      </c>
      <c r="I55" s="16"/>
      <c r="J55" s="48"/>
      <c r="K55" s="48"/>
      <c r="L55" s="28" t="s">
        <v>1572</v>
      </c>
      <c r="M55" s="28" t="s">
        <v>1590</v>
      </c>
      <c r="N55" s="30" t="s">
        <v>1605</v>
      </c>
      <c r="O55" s="31" t="s">
        <v>1606</v>
      </c>
      <c r="P55" s="21" t="str">
        <f aca="false">"(" &amp; IF(G55&lt;&gt;"","("&amp;F55&amp;"+line.W)&gt;"&amp;G55,"") &amp; IF(AND(G55&lt;&gt;"",H55&lt;&gt;"")," and ","") &amp; IF(H55&lt;&gt;"","("&amp;F55&amp;"+line.W)&lt;="&amp;H55,"") &amp; ") and (line.mat_inside_skin_choices.code=="&amp;L55&amp;") and (line.mat_outside_skin_choices.code=="&amp;M55&amp;") and ("&amp;O55&amp;") or 0.0"</f>
        <v>((14+line.W)&gt;1219 and (14+line.W)&lt;=2106) and (line.mat_inside_skin_choices.code=='OW') and (line.mat_outside_skin_choices.code=='GI') and (1219*line.L/1000000*3.2) or 0.0</v>
      </c>
      <c r="Q55" s="16" t="str">
        <f aca="false">VLOOKUP(D55,Parts!$A$2:$C$1001,3,0)</f>
        <v>kg</v>
      </c>
    </row>
    <row r="56" customFormat="false" ht="12.8" hidden="false" customHeight="false" outlineLevel="0" collapsed="false">
      <c r="A56" s="87"/>
      <c r="B56" s="54"/>
      <c r="C56" s="3" t="str">
        <f aca="false">"["&amp;VLOOKUP(D56,Parts!$A$2:$B$1001,2,0)&amp;"]"</f>
        <v>[SP05012]</v>
      </c>
      <c r="D56" s="27" t="s">
        <v>1407</v>
      </c>
      <c r="E56" s="16"/>
      <c r="F56" s="28" t="n">
        <v>14</v>
      </c>
      <c r="G56" s="28" t="n">
        <v>1219</v>
      </c>
      <c r="H56" s="28" t="n">
        <v>2106</v>
      </c>
      <c r="I56" s="16"/>
      <c r="J56" s="48"/>
      <c r="K56" s="48"/>
      <c r="L56" s="28" t="s">
        <v>1572</v>
      </c>
      <c r="M56" s="28" t="s">
        <v>1590</v>
      </c>
      <c r="N56" s="30" t="s">
        <v>1601</v>
      </c>
      <c r="O56" s="31" t="s">
        <v>1602</v>
      </c>
      <c r="P56" s="21" t="str">
        <f aca="false">"(" &amp; IF(G56&lt;&gt;"","("&amp;F56&amp;"+line.W)&gt;"&amp;G56,"") &amp; IF(AND(G56&lt;&gt;"",H56&lt;&gt;"")," and ","") &amp; IF(H56&lt;&gt;"","("&amp;F56&amp;"+line.W)&lt;="&amp;H56,"") &amp; ") and (line.mat_inside_skin_choices.code=="&amp;L56&amp;") and (line.mat_outside_skin_choices.code=="&amp;M56&amp;") and ("&amp;O56&amp;") or 0.0"</f>
        <v>((14+line.W)&gt;1219 and (14+line.W)&lt;=2106) and (line.mat_inside_skin_choices.code=='OW') and (line.mat_outside_skin_choices.code=='GI') and (914*line.L/1000000*3.2) or 0.0</v>
      </c>
      <c r="Q56" s="16" t="str">
        <f aca="false">VLOOKUP(D56,Parts!$A$2:$C$1001,3,0)</f>
        <v>kg</v>
      </c>
    </row>
    <row r="57" customFormat="false" ht="12.8" hidden="false" customHeight="false" outlineLevel="0" collapsed="false">
      <c r="A57" s="87"/>
      <c r="B57" s="54"/>
      <c r="C57" s="3" t="str">
        <f aca="false">"["&amp;VLOOKUP(D57,Parts!$A$2:$B$1001,2,0)&amp;"]"</f>
        <v>[SP05004]</v>
      </c>
      <c r="D57" s="96" t="s">
        <v>1391</v>
      </c>
      <c r="E57" s="16"/>
      <c r="F57" s="97" t="n">
        <v>14</v>
      </c>
      <c r="G57" s="97"/>
      <c r="H57" s="97" t="n">
        <v>457</v>
      </c>
      <c r="I57" s="16"/>
      <c r="J57" s="48"/>
      <c r="K57" s="48"/>
      <c r="L57" s="97" t="s">
        <v>1590</v>
      </c>
      <c r="M57" s="97" t="s">
        <v>1590</v>
      </c>
      <c r="N57" s="98" t="s">
        <v>1663</v>
      </c>
      <c r="O57" s="99" t="s">
        <v>1664</v>
      </c>
      <c r="P57" s="21" t="str">
        <f aca="false">"(" &amp; IF(G57&lt;&gt;"","("&amp;F57&amp;"+line.W)&gt;"&amp;G57,"") &amp; IF(AND(G57&lt;&gt;"",H57&lt;&gt;"")," and ","") &amp; IF(H57&lt;&gt;"","("&amp;F57&amp;"+line.W)&lt;="&amp;H57,"") &amp; ") and (line.mat_inside_skin_choices.code=="&amp;L57&amp;") and (line.mat_outside_skin_choices.code=="&amp;M57&amp;") and ("&amp;O57&amp;") or 0.0"</f>
        <v>((14+line.W)&lt;=457) and (line.mat_inside_skin_choices.code=='GI') and (line.mat_outside_skin_choices.code=='GI') and (457*line.L/1000000*3.2*2) or 0.0</v>
      </c>
      <c r="Q57" s="16" t="str">
        <f aca="false">VLOOKUP(D57,Parts!$A$2:$C$1001,3,0)</f>
        <v>kg</v>
      </c>
    </row>
    <row r="58" customFormat="false" ht="12.8" hidden="false" customHeight="false" outlineLevel="0" collapsed="false">
      <c r="A58" s="87"/>
      <c r="B58" s="54"/>
      <c r="C58" s="3" t="str">
        <f aca="false">"["&amp;VLOOKUP(D58,Parts!$A$2:$B$1001,2,0)&amp;"]"</f>
        <v>[SP05012]</v>
      </c>
      <c r="D58" s="96" t="s">
        <v>1407</v>
      </c>
      <c r="E58" s="16"/>
      <c r="F58" s="97" t="n">
        <v>14</v>
      </c>
      <c r="G58" s="97" t="n">
        <v>457</v>
      </c>
      <c r="H58" s="97" t="n">
        <v>610</v>
      </c>
      <c r="I58" s="16"/>
      <c r="J58" s="48"/>
      <c r="K58" s="48"/>
      <c r="L58" s="97" t="s">
        <v>1590</v>
      </c>
      <c r="M58" s="97" t="s">
        <v>1590</v>
      </c>
      <c r="N58" s="98" t="s">
        <v>1665</v>
      </c>
      <c r="O58" s="99" t="s">
        <v>1666</v>
      </c>
      <c r="P58" s="21" t="str">
        <f aca="false">"(" &amp; IF(G58&lt;&gt;"","("&amp;F58&amp;"+line.W)&gt;"&amp;G58,"") &amp; IF(AND(G58&lt;&gt;"",H58&lt;&gt;"")," and ","") &amp; IF(H58&lt;&gt;"","("&amp;F58&amp;"+line.W)&lt;="&amp;H58,"") &amp; ") and (line.mat_inside_skin_choices.code=="&amp;L58&amp;") and (line.mat_outside_skin_choices.code=="&amp;M58&amp;") and ("&amp;O58&amp;") or 0.0"</f>
        <v>((14+line.W)&gt;457 and (14+line.W)&lt;=610) and (line.mat_inside_skin_choices.code=='GI') and (line.mat_outside_skin_choices.code=='GI') and (610*line.L/1000000*3.2*2) or 0.0</v>
      </c>
      <c r="Q58" s="16" t="str">
        <f aca="false">VLOOKUP(D58,Parts!$A$2:$C$1001,3,0)</f>
        <v>kg</v>
      </c>
    </row>
    <row r="59" customFormat="false" ht="12.8" hidden="false" customHeight="false" outlineLevel="0" collapsed="false">
      <c r="A59" s="87"/>
      <c r="B59" s="54"/>
      <c r="C59" s="3" t="str">
        <f aca="false">"["&amp;VLOOKUP(D59,Parts!$A$2:$B$1001,2,0)&amp;"]"</f>
        <v>[SP05004]</v>
      </c>
      <c r="D59" s="96" t="s">
        <v>1391</v>
      </c>
      <c r="E59" s="16"/>
      <c r="F59" s="97" t="n">
        <v>14</v>
      </c>
      <c r="G59" s="97" t="n">
        <v>610</v>
      </c>
      <c r="H59" s="97" t="n">
        <v>914</v>
      </c>
      <c r="I59" s="16"/>
      <c r="J59" s="48"/>
      <c r="K59" s="48"/>
      <c r="L59" s="97" t="s">
        <v>1590</v>
      </c>
      <c r="M59" s="97" t="s">
        <v>1590</v>
      </c>
      <c r="N59" s="98" t="s">
        <v>1667</v>
      </c>
      <c r="O59" s="99" t="s">
        <v>1668</v>
      </c>
      <c r="P59" s="21" t="str">
        <f aca="false">"(" &amp; IF(G59&lt;&gt;"","("&amp;F59&amp;"+line.W)&gt;"&amp;G59,"") &amp; IF(AND(G59&lt;&gt;"",H59&lt;&gt;"")," and ","") &amp; IF(H59&lt;&gt;"","("&amp;F59&amp;"+line.W)&lt;="&amp;H59,"") &amp; ") and (line.mat_inside_skin_choices.code=="&amp;L59&amp;") and (line.mat_outside_skin_choices.code=="&amp;M59&amp;") and ("&amp;O59&amp;") or 0.0"</f>
        <v>((14+line.W)&gt;610 and (14+line.W)&lt;=914) and (line.mat_inside_skin_choices.code=='GI') and (line.mat_outside_skin_choices.code=='GI') and (914*line.L/1000000*3.2*2) or 0.0</v>
      </c>
      <c r="Q59" s="16" t="str">
        <f aca="false">VLOOKUP(D59,Parts!$A$2:$C$1001,3,0)</f>
        <v>kg</v>
      </c>
    </row>
    <row r="60" customFormat="false" ht="12.8" hidden="false" customHeight="false" outlineLevel="0" collapsed="false">
      <c r="A60" s="87"/>
      <c r="B60" s="54"/>
      <c r="C60" s="3" t="str">
        <f aca="false">"["&amp;VLOOKUP(D60,Parts!$A$2:$B$1001,2,0)&amp;"]"</f>
        <v>[SP05012]</v>
      </c>
      <c r="D60" s="96" t="s">
        <v>1407</v>
      </c>
      <c r="E60" s="16"/>
      <c r="F60" s="97" t="n">
        <v>14</v>
      </c>
      <c r="G60" s="97" t="n">
        <v>914</v>
      </c>
      <c r="H60" s="97" t="n">
        <v>1219</v>
      </c>
      <c r="I60" s="16"/>
      <c r="J60" s="48"/>
      <c r="K60" s="48"/>
      <c r="L60" s="97" t="s">
        <v>1590</v>
      </c>
      <c r="M60" s="97" t="s">
        <v>1590</v>
      </c>
      <c r="N60" s="98" t="s">
        <v>1669</v>
      </c>
      <c r="O60" s="99" t="s">
        <v>1670</v>
      </c>
      <c r="P60" s="21" t="str">
        <f aca="false">"(" &amp; IF(G60&lt;&gt;"","("&amp;F60&amp;"+line.W)&gt;"&amp;G60,"") &amp; IF(AND(G60&lt;&gt;"",H60&lt;&gt;"")," and ","") &amp; IF(H60&lt;&gt;"","("&amp;F60&amp;"+line.W)&lt;="&amp;H60,"") &amp; ") and (line.mat_inside_skin_choices.code=="&amp;L60&amp;") and (line.mat_outside_skin_choices.code=="&amp;M60&amp;") and ("&amp;O60&amp;") or 0.0"</f>
        <v>((14+line.W)&gt;914 and (14+line.W)&lt;=1219) and (line.mat_inside_skin_choices.code=='GI') and (line.mat_outside_skin_choices.code=='GI') and (1219*line.L/1000000*3.2*2) or 0.0</v>
      </c>
      <c r="Q60" s="16" t="str">
        <f aca="false">VLOOKUP(D60,Parts!$A$2:$C$1001,3,0)</f>
        <v>kg</v>
      </c>
    </row>
    <row r="61" customFormat="false" ht="12.8" hidden="false" customHeight="false" outlineLevel="0" collapsed="false">
      <c r="A61" s="87"/>
      <c r="B61" s="54"/>
      <c r="C61" s="3" t="str">
        <f aca="false">"["&amp;VLOOKUP(D61,Parts!$A$2:$B$1001,2,0)&amp;"]"</f>
        <v>[SP05004]</v>
      </c>
      <c r="D61" s="96" t="s">
        <v>1391</v>
      </c>
      <c r="E61" s="16"/>
      <c r="F61" s="97" t="n">
        <v>14</v>
      </c>
      <c r="G61" s="97" t="n">
        <v>1219</v>
      </c>
      <c r="H61" s="97" t="n">
        <v>2106</v>
      </c>
      <c r="I61" s="16"/>
      <c r="J61" s="48"/>
      <c r="K61" s="48"/>
      <c r="L61" s="97" t="s">
        <v>1590</v>
      </c>
      <c r="M61" s="97" t="s">
        <v>1590</v>
      </c>
      <c r="N61" s="98" t="s">
        <v>1669</v>
      </c>
      <c r="O61" s="99" t="s">
        <v>1670</v>
      </c>
      <c r="P61" s="21" t="str">
        <f aca="false">"(" &amp; IF(G61&lt;&gt;"","("&amp;F61&amp;"+line.W)&gt;"&amp;G61,"") &amp; IF(AND(G61&lt;&gt;"",H61&lt;&gt;"")," and ","") &amp; IF(H61&lt;&gt;"","("&amp;F61&amp;"+line.W)&lt;="&amp;H61,"") &amp; ") and (line.mat_inside_skin_choices.code=="&amp;L61&amp;") and (line.mat_outside_skin_choices.code=="&amp;M61&amp;") and ("&amp;O61&amp;") or 0.0"</f>
        <v>((14+line.W)&gt;1219 and (14+line.W)&lt;=2106) and (line.mat_inside_skin_choices.code=='GI') and (line.mat_outside_skin_choices.code=='GI') and (1219*line.L/1000000*3.2*2) or 0.0</v>
      </c>
      <c r="Q61" s="16" t="str">
        <f aca="false">VLOOKUP(D61,Parts!$A$2:$C$1001,3,0)</f>
        <v>kg</v>
      </c>
    </row>
    <row r="62" customFormat="false" ht="12.8" hidden="false" customHeight="false" outlineLevel="0" collapsed="false">
      <c r="A62" s="87"/>
      <c r="B62" s="54"/>
      <c r="C62" s="3" t="str">
        <f aca="false">"["&amp;VLOOKUP(D62,Parts!$A$2:$B$1001,2,0)&amp;"]"</f>
        <v>[SP05012]</v>
      </c>
      <c r="D62" s="96" t="s">
        <v>1407</v>
      </c>
      <c r="E62" s="16"/>
      <c r="F62" s="97" t="n">
        <v>14</v>
      </c>
      <c r="G62" s="97" t="n">
        <v>1219</v>
      </c>
      <c r="H62" s="97" t="n">
        <v>2106</v>
      </c>
      <c r="I62" s="16"/>
      <c r="J62" s="48"/>
      <c r="K62" s="48"/>
      <c r="L62" s="97" t="s">
        <v>1590</v>
      </c>
      <c r="M62" s="97" t="s">
        <v>1590</v>
      </c>
      <c r="N62" s="98" t="s">
        <v>1667</v>
      </c>
      <c r="O62" s="99" t="s">
        <v>1668</v>
      </c>
      <c r="P62" s="21" t="str">
        <f aca="false">"(" &amp; IF(G62&lt;&gt;"","("&amp;F62&amp;"+line.W)&gt;"&amp;G62,"") &amp; IF(AND(G62&lt;&gt;"",H62&lt;&gt;"")," and ","") &amp; IF(H62&lt;&gt;"","("&amp;F62&amp;"+line.W)&lt;="&amp;H62,"") &amp; ") and (line.mat_inside_skin_choices.code=="&amp;L62&amp;") and (line.mat_outside_skin_choices.code=="&amp;M62&amp;") and ("&amp;O62&amp;") or 0.0"</f>
        <v>((14+line.W)&gt;1219 and (14+line.W)&lt;=2106) and (line.mat_inside_skin_choices.code=='GI') and (line.mat_outside_skin_choices.code=='GI') and (914*line.L/1000000*3.2*2) or 0.0</v>
      </c>
      <c r="Q62" s="16" t="str">
        <f aca="false">VLOOKUP(D62,Parts!$A$2:$C$1001,3,0)</f>
        <v>kg</v>
      </c>
    </row>
    <row r="63" customFormat="false" ht="12.8" hidden="false" customHeight="false" outlineLevel="0" collapsed="false">
      <c r="C63" s="3" t="str">
        <f aca="false">"["&amp;VLOOKUP(D63,Parts!$A$2:$B$1001,2,0)&amp;"]"</f>
        <v>[999-14-SP05001]</v>
      </c>
      <c r="D63" s="163" t="s">
        <v>1551</v>
      </c>
      <c r="E63" s="5"/>
      <c r="F63" s="164" t="n">
        <v>14</v>
      </c>
      <c r="G63" s="164"/>
      <c r="H63" s="164" t="n">
        <v>457</v>
      </c>
      <c r="I63" s="16"/>
      <c r="L63" s="164" t="s">
        <v>1866</v>
      </c>
      <c r="M63" s="164" t="s">
        <v>1866</v>
      </c>
      <c r="N63" s="165" t="s">
        <v>1867</v>
      </c>
      <c r="O63" s="166" t="s">
        <v>1868</v>
      </c>
      <c r="P63" s="21" t="str">
        <f aca="false">"(" &amp; IF(G63&lt;&gt;"","("&amp;F63&amp;"+line.W)&gt;"&amp;G63,"") &amp; IF(AND(G63&lt;&gt;"",H63&lt;&gt;"")," and ","") &amp; IF(H63&lt;&gt;"","("&amp;F63&amp;"+line.W)&lt;="&amp;H63,"") &amp; ") and (line.mat_inside_skin_choices.code=="&amp;L63&amp;") and (line.mat_outside_skin_choices.code=="&amp;M63&amp;") and ("&amp;O63&amp;") or 0.0"</f>
        <v>((14+line.W)&lt;=457) and (line.mat_inside_skin_choices.code=='ALUZ') and (line.mat_outside_skin_choices.code=='ALUZ') and (457*line.L/1000000*3.56*2) or 0.0</v>
      </c>
      <c r="Q63" s="16" t="str">
        <f aca="false">VLOOKUP(D63,Parts!$A$2:$C$1001,3,0)</f>
        <v>kg</v>
      </c>
    </row>
    <row r="64" customFormat="false" ht="12.8" hidden="false" customHeight="false" outlineLevel="0" collapsed="false">
      <c r="C64" s="3" t="str">
        <f aca="false">"["&amp;VLOOKUP(D64,Parts!$A$2:$B$1001,2,0)&amp;"]"</f>
        <v>[999-14-SP05001]</v>
      </c>
      <c r="D64" s="163" t="s">
        <v>1551</v>
      </c>
      <c r="E64" s="5"/>
      <c r="F64" s="164" t="n">
        <v>14</v>
      </c>
      <c r="G64" s="164" t="n">
        <v>457</v>
      </c>
      <c r="H64" s="164" t="n">
        <v>610</v>
      </c>
      <c r="I64" s="16"/>
      <c r="L64" s="164" t="s">
        <v>1866</v>
      </c>
      <c r="M64" s="164" t="s">
        <v>1866</v>
      </c>
      <c r="N64" s="165" t="s">
        <v>1869</v>
      </c>
      <c r="O64" s="166" t="s">
        <v>1870</v>
      </c>
      <c r="P64" s="21" t="str">
        <f aca="false">"(" &amp; IF(G64&lt;&gt;"","("&amp;F64&amp;"+line.W)&gt;"&amp;G64,"") &amp; IF(AND(G64&lt;&gt;"",H64&lt;&gt;"")," and ","") &amp; IF(H64&lt;&gt;"","("&amp;F64&amp;"+line.W)&lt;="&amp;H64,"") &amp; ") and (line.mat_inside_skin_choices.code=="&amp;L64&amp;") and (line.mat_outside_skin_choices.code=="&amp;M64&amp;") and ("&amp;O64&amp;") or 0.0"</f>
        <v>((14+line.W)&gt;457 and (14+line.W)&lt;=610) and (line.mat_inside_skin_choices.code=='ALUZ') and (line.mat_outside_skin_choices.code=='ALUZ') and (610*line.L/1000000*3.56*2) or 0.0</v>
      </c>
      <c r="Q64" s="16" t="str">
        <f aca="false">VLOOKUP(D64,Parts!$A$2:$C$1001,3,0)</f>
        <v>kg</v>
      </c>
    </row>
    <row r="65" customFormat="false" ht="12.8" hidden="false" customHeight="false" outlineLevel="0" collapsed="false">
      <c r="C65" s="3" t="str">
        <f aca="false">"["&amp;VLOOKUP(D65,Parts!$A$2:$B$1001,2,0)&amp;"]"</f>
        <v>[999-14-SP05001]</v>
      </c>
      <c r="D65" s="163" t="s">
        <v>1551</v>
      </c>
      <c r="E65" s="5"/>
      <c r="F65" s="164" t="n">
        <v>14</v>
      </c>
      <c r="G65" s="164" t="n">
        <v>610</v>
      </c>
      <c r="H65" s="164" t="n">
        <v>914</v>
      </c>
      <c r="I65" s="16"/>
      <c r="L65" s="164" t="s">
        <v>1866</v>
      </c>
      <c r="M65" s="164" t="s">
        <v>1866</v>
      </c>
      <c r="N65" s="165" t="s">
        <v>1871</v>
      </c>
      <c r="O65" s="166" t="s">
        <v>1872</v>
      </c>
      <c r="P65" s="21" t="str">
        <f aca="false">"(" &amp; IF(G65&lt;&gt;"","("&amp;F65&amp;"+line.W)&gt;"&amp;G65,"") &amp; IF(AND(G65&lt;&gt;"",H65&lt;&gt;"")," and ","") &amp; IF(H65&lt;&gt;"","("&amp;F65&amp;"+line.W)&lt;="&amp;H65,"") &amp; ") and (line.mat_inside_skin_choices.code=="&amp;L65&amp;") and (line.mat_outside_skin_choices.code=="&amp;M65&amp;") and ("&amp;O65&amp;") or 0.0"</f>
        <v>((14+line.W)&gt;610 and (14+line.W)&lt;=914) and (line.mat_inside_skin_choices.code=='ALUZ') and (line.mat_outside_skin_choices.code=='ALUZ') and (914*line.L/1000000*3.56*2) or 0.0</v>
      </c>
      <c r="Q65" s="16" t="str">
        <f aca="false">VLOOKUP(D65,Parts!$A$2:$C$1001,3,0)</f>
        <v>kg</v>
      </c>
    </row>
    <row r="66" customFormat="false" ht="12.8" hidden="false" customHeight="false" outlineLevel="0" collapsed="false">
      <c r="C66" s="3" t="str">
        <f aca="false">"["&amp;VLOOKUP(D66,Parts!$A$2:$B$1001,2,0)&amp;"]"</f>
        <v>[999-14-SP05001]</v>
      </c>
      <c r="D66" s="163" t="s">
        <v>1551</v>
      </c>
      <c r="E66" s="5"/>
      <c r="F66" s="164" t="n">
        <v>14</v>
      </c>
      <c r="G66" s="164" t="n">
        <v>914</v>
      </c>
      <c r="H66" s="164" t="n">
        <v>1331</v>
      </c>
      <c r="I66" s="16"/>
      <c r="L66" s="164" t="s">
        <v>1866</v>
      </c>
      <c r="M66" s="164" t="s">
        <v>1866</v>
      </c>
      <c r="N66" s="165" t="s">
        <v>1873</v>
      </c>
      <c r="O66" s="166" t="s">
        <v>1874</v>
      </c>
      <c r="P66" s="21" t="str">
        <f aca="false">"(" &amp; IF(G66&lt;&gt;"","("&amp;F66&amp;"+line.W)&gt;"&amp;G66,"") &amp; IF(AND(G66&lt;&gt;"",H66&lt;&gt;"")," and ","") &amp; IF(H66&lt;&gt;"","("&amp;F66&amp;"+line.W)&lt;="&amp;H66,"") &amp; ") and (line.mat_inside_skin_choices.code=="&amp;L66&amp;") and (line.mat_outside_skin_choices.code=="&amp;M66&amp;") and ("&amp;O66&amp;") or 0.0"</f>
        <v>((14+line.W)&gt;914 and (14+line.W)&lt;=1331) and (line.mat_inside_skin_choices.code=='ALUZ') and (line.mat_outside_skin_choices.code=='ALUZ') and (914*line.L/1000000*3.56*3) or 0.0</v>
      </c>
      <c r="Q66" s="16" t="str">
        <f aca="false">VLOOKUP(D66,Parts!$A$2:$C$1001,3,0)</f>
        <v>kg</v>
      </c>
    </row>
    <row r="67" customFormat="false" ht="12.8" hidden="false" customHeight="false" outlineLevel="0" collapsed="false">
      <c r="C67" s="3" t="str">
        <f aca="false">"["&amp;VLOOKUP(D67,Parts!$A$2:$B$1001,2,0)&amp;"]"</f>
        <v>[999-14-SP05001]</v>
      </c>
      <c r="D67" s="163" t="s">
        <v>1551</v>
      </c>
      <c r="E67" s="5"/>
      <c r="F67" s="164" t="n">
        <v>14</v>
      </c>
      <c r="G67" s="164" t="n">
        <v>1331</v>
      </c>
      <c r="H67" s="164" t="n">
        <v>1828</v>
      </c>
      <c r="I67" s="5"/>
      <c r="L67" s="164" t="s">
        <v>1866</v>
      </c>
      <c r="M67" s="164" t="s">
        <v>1866</v>
      </c>
      <c r="N67" s="165" t="s">
        <v>1875</v>
      </c>
      <c r="O67" s="166" t="s">
        <v>1876</v>
      </c>
      <c r="P67" s="21" t="str">
        <f aca="false">"(" &amp; IF(G67&lt;&gt;"","("&amp;F67&amp;"+line.W)&gt;"&amp;G67,"") &amp; IF(AND(G67&lt;&gt;"",H67&lt;&gt;"")," and ","") &amp; IF(H67&lt;&gt;"","("&amp;F67&amp;"+line.W)&lt;="&amp;H67,"") &amp; ") and (line.mat_inside_skin_choices.code=="&amp;L67&amp;") and (line.mat_outside_skin_choices.code=="&amp;M67&amp;") and ("&amp;O67&amp;") or 0.0"</f>
        <v>((14+line.W)&gt;1331 and (14+line.W)&lt;=1828) and (line.mat_inside_skin_choices.code=='ALUZ') and (line.mat_outside_skin_choices.code=='ALUZ') and (914*line.L/1000000*3.56*4) or 0.0</v>
      </c>
      <c r="Q67" s="16" t="str">
        <f aca="false">VLOOKUP(D67,Parts!$A$2:$C$1001,3,0)</f>
        <v>kg</v>
      </c>
    </row>
    <row r="68" customFormat="false" ht="12.8" hidden="false" customHeight="false" outlineLevel="0" collapsed="false">
      <c r="C68" s="3" t="str">
        <f aca="false">"["&amp;VLOOKUP(D68,Parts!$A$2:$B$1001,2,0)&amp;"]"</f>
        <v>[999-14-SP05001]</v>
      </c>
      <c r="D68" s="27" t="s">
        <v>1551</v>
      </c>
      <c r="E68" s="16"/>
      <c r="F68" s="28" t="n">
        <v>14</v>
      </c>
      <c r="G68" s="28"/>
      <c r="H68" s="28" t="n">
        <v>457</v>
      </c>
      <c r="I68" s="5"/>
      <c r="L68" s="28" t="s">
        <v>1866</v>
      </c>
      <c r="M68" s="28" t="s">
        <v>1590</v>
      </c>
      <c r="N68" s="30" t="s">
        <v>1877</v>
      </c>
      <c r="O68" s="31" t="s">
        <v>1878</v>
      </c>
      <c r="P68" s="21" t="str">
        <f aca="false">"(" &amp; IF(G68&lt;&gt;"","("&amp;F68&amp;"+line.W)&gt;"&amp;G68,"") &amp; IF(AND(G68&lt;&gt;"",H68&lt;&gt;"")," and ","") &amp; IF(H68&lt;&gt;"","("&amp;F68&amp;"+line.W)&lt;="&amp;H68,"") &amp; ") and (line.mat_inside_skin_choices.code=="&amp;L68&amp;") and (line.mat_outside_skin_choices.code=="&amp;M68&amp;") and ("&amp;O68&amp;") or 0.0"</f>
        <v>((14+line.W)&lt;=457) and (line.mat_inside_skin_choices.code=='ALUZ') and (line.mat_outside_skin_choices.code=='GI') and (457*line.L/1000000*3.56) or 0.0</v>
      </c>
      <c r="Q68" s="16" t="str">
        <f aca="false">VLOOKUP(D68,Parts!$A$2:$C$1001,3,0)</f>
        <v>kg</v>
      </c>
    </row>
    <row r="69" customFormat="false" ht="12.8" hidden="false" customHeight="false" outlineLevel="0" collapsed="false">
      <c r="C69" s="3" t="str">
        <f aca="false">"["&amp;VLOOKUP(D69,Parts!$A$2:$B$1001,2,0)&amp;"]"</f>
        <v>[999-14-SP05001]</v>
      </c>
      <c r="D69" s="27" t="s">
        <v>1551</v>
      </c>
      <c r="E69" s="16"/>
      <c r="F69" s="28" t="n">
        <v>14</v>
      </c>
      <c r="G69" s="28" t="n">
        <v>457</v>
      </c>
      <c r="H69" s="28" t="n">
        <v>914</v>
      </c>
      <c r="I69" s="5"/>
      <c r="L69" s="28" t="s">
        <v>1866</v>
      </c>
      <c r="M69" s="28" t="s">
        <v>1590</v>
      </c>
      <c r="N69" s="30" t="s">
        <v>1879</v>
      </c>
      <c r="O69" s="31" t="s">
        <v>1880</v>
      </c>
      <c r="P69" s="21" t="str">
        <f aca="false">"(" &amp; IF(G69&lt;&gt;"","("&amp;F69&amp;"+line.W)&gt;"&amp;G69,"") &amp; IF(AND(G69&lt;&gt;"",H69&lt;&gt;"")," and ","") &amp; IF(H69&lt;&gt;"","("&amp;F69&amp;"+line.W)&lt;="&amp;H69,"") &amp; ") and (line.mat_inside_skin_choices.code=="&amp;L69&amp;") and (line.mat_outside_skin_choices.code=="&amp;M69&amp;") and ("&amp;O69&amp;") or 0.0"</f>
        <v>((14+line.W)&gt;457 and (14+line.W)&lt;=914) and (line.mat_inside_skin_choices.code=='ALUZ') and (line.mat_outside_skin_choices.code=='GI') and (914*line.L/1000000*3.56) or 0.0</v>
      </c>
      <c r="Q69" s="16" t="str">
        <f aca="false">VLOOKUP(D69,Parts!$A$2:$C$1001,3,0)</f>
        <v>kg</v>
      </c>
    </row>
    <row r="70" customFormat="false" ht="12.8" hidden="false" customHeight="false" outlineLevel="0" collapsed="false">
      <c r="C70" s="3" t="str">
        <f aca="false">"["&amp;VLOOKUP(D70,Parts!$A$2:$B$1001,2,0)&amp;"]"</f>
        <v>[999-14-SP05001]</v>
      </c>
      <c r="D70" s="27" t="s">
        <v>1551</v>
      </c>
      <c r="E70" s="16"/>
      <c r="F70" s="28" t="n">
        <v>14</v>
      </c>
      <c r="G70" s="28" t="n">
        <v>914</v>
      </c>
      <c r="H70" s="28" t="n">
        <v>1774</v>
      </c>
      <c r="I70" s="5"/>
      <c r="L70" s="28" t="s">
        <v>1866</v>
      </c>
      <c r="M70" s="28" t="s">
        <v>1590</v>
      </c>
      <c r="N70" s="30" t="s">
        <v>1871</v>
      </c>
      <c r="O70" s="31" t="s">
        <v>1872</v>
      </c>
      <c r="P70" s="21" t="str">
        <f aca="false">"(" &amp; IF(G70&lt;&gt;"","("&amp;F70&amp;"+line.W)&gt;"&amp;G70,"") &amp; IF(AND(G70&lt;&gt;"",H70&lt;&gt;"")," and ","") &amp; IF(H70&lt;&gt;"","("&amp;F70&amp;"+line.W)&lt;="&amp;H70,"") &amp; ") and (line.mat_inside_skin_choices.code=="&amp;L70&amp;") and (line.mat_outside_skin_choices.code=="&amp;M70&amp;") and ("&amp;O70&amp;") or 0.0"</f>
        <v>((14+line.W)&gt;914 and (14+line.W)&lt;=1774) and (line.mat_inside_skin_choices.code=='ALUZ') and (line.mat_outside_skin_choices.code=='GI') and (914*line.L/1000000*3.56*2) or 0.0</v>
      </c>
      <c r="Q70" s="16" t="str">
        <f aca="false">VLOOKUP(D70,Parts!$A$2:$C$1001,3,0)</f>
        <v>kg</v>
      </c>
    </row>
    <row r="71" customFormat="false" ht="12.8" hidden="false" customHeight="false" outlineLevel="0" collapsed="false">
      <c r="C71" s="3" t="str">
        <f aca="false">"["&amp;VLOOKUP(D71,Parts!$A$2:$B$1001,2,0)&amp;"]"</f>
        <v>[SP05004]</v>
      </c>
      <c r="D71" s="27" t="s">
        <v>1391</v>
      </c>
      <c r="E71" s="16"/>
      <c r="F71" s="28" t="n">
        <v>14</v>
      </c>
      <c r="G71" s="28"/>
      <c r="H71" s="28" t="n">
        <v>457</v>
      </c>
      <c r="I71" s="5"/>
      <c r="L71" s="28" t="s">
        <v>1866</v>
      </c>
      <c r="M71" s="28" t="s">
        <v>1590</v>
      </c>
      <c r="N71" s="30" t="s">
        <v>1593</v>
      </c>
      <c r="O71" s="31" t="s">
        <v>1594</v>
      </c>
      <c r="P71" s="21" t="str">
        <f aca="false">"(" &amp; IF(G71&lt;&gt;"","("&amp;F71&amp;"+line.W)&gt;"&amp;G71,"") &amp; IF(AND(G71&lt;&gt;"",H71&lt;&gt;"")," and ","") &amp; IF(H71&lt;&gt;"","("&amp;F71&amp;"+line.W)&lt;="&amp;H71,"") &amp; ") and (line.mat_inside_skin_choices.code=="&amp;L71&amp;") and (line.mat_outside_skin_choices.code=="&amp;M71&amp;") and ("&amp;O71&amp;") or 0.0"</f>
        <v>((14+line.W)&lt;=457) and (line.mat_inside_skin_choices.code=='ALUZ') and (line.mat_outside_skin_choices.code=='GI') and (457*line.L/1000000*3.2) or 0.0</v>
      </c>
      <c r="Q71" s="16" t="str">
        <f aca="false">VLOOKUP(D71,Parts!$A$2:$C$1001,3,0)</f>
        <v>kg</v>
      </c>
    </row>
    <row r="72" customFormat="false" ht="12.8" hidden="false" customHeight="false" outlineLevel="0" collapsed="false">
      <c r="C72" s="3" t="str">
        <f aca="false">"["&amp;VLOOKUP(D72,Parts!$A$2:$B$1001,2,0)&amp;"]"</f>
        <v>[SP05012]</v>
      </c>
      <c r="D72" s="27" t="s">
        <v>1407</v>
      </c>
      <c r="E72" s="16"/>
      <c r="F72" s="28" t="n">
        <v>14</v>
      </c>
      <c r="G72" s="28" t="n">
        <v>457</v>
      </c>
      <c r="H72" s="28" t="n">
        <v>610</v>
      </c>
      <c r="I72" s="5"/>
      <c r="L72" s="28" t="s">
        <v>1866</v>
      </c>
      <c r="M72" s="28" t="s">
        <v>1590</v>
      </c>
      <c r="N72" s="30" t="s">
        <v>1597</v>
      </c>
      <c r="O72" s="31" t="s">
        <v>1598</v>
      </c>
      <c r="P72" s="21" t="str">
        <f aca="false">"(" &amp; IF(G72&lt;&gt;"","("&amp;F72&amp;"+line.W)&gt;"&amp;G72,"") &amp; IF(AND(G72&lt;&gt;"",H72&lt;&gt;"")," and ","") &amp; IF(H72&lt;&gt;"","("&amp;F72&amp;"+line.W)&lt;="&amp;H72,"") &amp; ") and (line.mat_inside_skin_choices.code=="&amp;L72&amp;") and (line.mat_outside_skin_choices.code=="&amp;M72&amp;") and ("&amp;O72&amp;") or 0.0"</f>
        <v>((14+line.W)&gt;457 and (14+line.W)&lt;=610) and (line.mat_inside_skin_choices.code=='ALUZ') and (line.mat_outside_skin_choices.code=='GI') and (610*line.L/1000000*3.2) or 0.0</v>
      </c>
      <c r="Q72" s="16" t="str">
        <f aca="false">VLOOKUP(D72,Parts!$A$2:$C$1001,3,0)</f>
        <v>kg</v>
      </c>
    </row>
    <row r="73" customFormat="false" ht="12.8" hidden="false" customHeight="false" outlineLevel="0" collapsed="false">
      <c r="C73" s="3" t="str">
        <f aca="false">"["&amp;VLOOKUP(D73,Parts!$A$2:$B$1001,2,0)&amp;"]"</f>
        <v>[SP05004]</v>
      </c>
      <c r="D73" s="27" t="s">
        <v>1391</v>
      </c>
      <c r="E73" s="16"/>
      <c r="F73" s="28" t="n">
        <v>14</v>
      </c>
      <c r="G73" s="28" t="n">
        <v>610</v>
      </c>
      <c r="H73" s="28" t="n">
        <v>914</v>
      </c>
      <c r="I73" s="5"/>
      <c r="L73" s="28" t="s">
        <v>1866</v>
      </c>
      <c r="M73" s="28" t="s">
        <v>1590</v>
      </c>
      <c r="N73" s="30" t="s">
        <v>1601</v>
      </c>
      <c r="O73" s="31" t="s">
        <v>1602</v>
      </c>
      <c r="P73" s="21" t="str">
        <f aca="false">"(" &amp; IF(G73&lt;&gt;"","("&amp;F73&amp;"+line.W)&gt;"&amp;G73,"") &amp; IF(AND(G73&lt;&gt;"",H73&lt;&gt;"")," and ","") &amp; IF(H73&lt;&gt;"","("&amp;F73&amp;"+line.W)&lt;="&amp;H73,"") &amp; ") and (line.mat_inside_skin_choices.code=="&amp;L73&amp;") and (line.mat_outside_skin_choices.code=="&amp;M73&amp;") and ("&amp;O73&amp;") or 0.0"</f>
        <v>((14+line.W)&gt;610 and (14+line.W)&lt;=914) and (line.mat_inside_skin_choices.code=='ALUZ') and (line.mat_outside_skin_choices.code=='GI') and (914*line.L/1000000*3.2) or 0.0</v>
      </c>
      <c r="Q73" s="16" t="str">
        <f aca="false">VLOOKUP(D73,Parts!$A$2:$C$1001,3,0)</f>
        <v>kg</v>
      </c>
    </row>
    <row r="74" customFormat="false" ht="12.8" hidden="false" customHeight="false" outlineLevel="0" collapsed="false">
      <c r="C74" s="3" t="str">
        <f aca="false">"["&amp;VLOOKUP(D74,Parts!$A$2:$B$1001,2,0)&amp;"]"</f>
        <v>[SP05012]</v>
      </c>
      <c r="D74" s="27" t="s">
        <v>1407</v>
      </c>
      <c r="E74" s="16"/>
      <c r="F74" s="28" t="n">
        <v>14</v>
      </c>
      <c r="G74" s="28" t="n">
        <v>914</v>
      </c>
      <c r="H74" s="28" t="n">
        <v>1219</v>
      </c>
      <c r="I74" s="5"/>
      <c r="L74" s="28" t="s">
        <v>1866</v>
      </c>
      <c r="M74" s="28" t="s">
        <v>1590</v>
      </c>
      <c r="N74" s="30" t="s">
        <v>1605</v>
      </c>
      <c r="O74" s="31" t="s">
        <v>1606</v>
      </c>
      <c r="P74" s="21" t="str">
        <f aca="false">"(" &amp; IF(G74&lt;&gt;"","("&amp;F74&amp;"+line.W)&gt;"&amp;G74,"") &amp; IF(AND(G74&lt;&gt;"",H74&lt;&gt;"")," and ","") &amp; IF(H74&lt;&gt;"","("&amp;F74&amp;"+line.W)&lt;="&amp;H74,"") &amp; ") and (line.mat_inside_skin_choices.code=="&amp;L74&amp;") and (line.mat_outside_skin_choices.code=="&amp;M74&amp;") and ("&amp;O74&amp;") or 0.0"</f>
        <v>((14+line.W)&gt;914 and (14+line.W)&lt;=1219) and (line.mat_inside_skin_choices.code=='ALUZ') and (line.mat_outside_skin_choices.code=='GI') and (1219*line.L/1000000*3.2) or 0.0</v>
      </c>
      <c r="Q74" s="16" t="str">
        <f aca="false">VLOOKUP(D74,Parts!$A$2:$C$1001,3,0)</f>
        <v>kg</v>
      </c>
    </row>
    <row r="75" customFormat="false" ht="12.8" hidden="false" customHeight="false" outlineLevel="0" collapsed="false">
      <c r="C75" s="3" t="str">
        <f aca="false">"["&amp;VLOOKUP(D75,Parts!$A$2:$B$1001,2,0)&amp;"]"</f>
        <v>[SP05004]</v>
      </c>
      <c r="D75" s="27" t="s">
        <v>1391</v>
      </c>
      <c r="E75" s="16"/>
      <c r="F75" s="28" t="n">
        <v>14</v>
      </c>
      <c r="G75" s="28" t="n">
        <v>1219</v>
      </c>
      <c r="H75" s="28" t="n">
        <v>2106</v>
      </c>
      <c r="I75" s="5"/>
      <c r="L75" s="28" t="s">
        <v>1866</v>
      </c>
      <c r="M75" s="28" t="s">
        <v>1590</v>
      </c>
      <c r="N75" s="30" t="s">
        <v>1605</v>
      </c>
      <c r="O75" s="31" t="s">
        <v>1606</v>
      </c>
      <c r="P75" s="21" t="str">
        <f aca="false">"(" &amp; IF(G75&lt;&gt;"","("&amp;F75&amp;"+line.W)&gt;"&amp;G75,"") &amp; IF(AND(G75&lt;&gt;"",H75&lt;&gt;"")," and ","") &amp; IF(H75&lt;&gt;"","("&amp;F75&amp;"+line.W)&lt;="&amp;H75,"") &amp; ") and (line.mat_inside_skin_choices.code=="&amp;L75&amp;") and (line.mat_outside_skin_choices.code=="&amp;M75&amp;") and ("&amp;O75&amp;") or 0.0"</f>
        <v>((14+line.W)&gt;1219 and (14+line.W)&lt;=2106) and (line.mat_inside_skin_choices.code=='ALUZ') and (line.mat_outside_skin_choices.code=='GI') and (1219*line.L/1000000*3.2) or 0.0</v>
      </c>
      <c r="Q75" s="16" t="str">
        <f aca="false">VLOOKUP(D75,Parts!$A$2:$C$1001,3,0)</f>
        <v>kg</v>
      </c>
    </row>
    <row r="76" customFormat="false" ht="12.8" hidden="false" customHeight="false" outlineLevel="0" collapsed="false">
      <c r="C76" s="3" t="str">
        <f aca="false">"["&amp;VLOOKUP(D76,Parts!$A$2:$B$1001,2,0)&amp;"]"</f>
        <v>[SP05012]</v>
      </c>
      <c r="D76" s="27" t="s">
        <v>1407</v>
      </c>
      <c r="E76" s="16"/>
      <c r="F76" s="28" t="n">
        <v>14</v>
      </c>
      <c r="G76" s="28" t="n">
        <v>1219</v>
      </c>
      <c r="H76" s="28" t="n">
        <v>2106</v>
      </c>
      <c r="I76" s="5"/>
      <c r="L76" s="28" t="s">
        <v>1866</v>
      </c>
      <c r="M76" s="28" t="s">
        <v>1590</v>
      </c>
      <c r="N76" s="30" t="s">
        <v>1601</v>
      </c>
      <c r="O76" s="31" t="s">
        <v>1602</v>
      </c>
      <c r="P76" s="21" t="str">
        <f aca="false">"(" &amp; IF(G76&lt;&gt;"","("&amp;F76&amp;"+line.W)&gt;"&amp;G76,"") &amp; IF(AND(G76&lt;&gt;"",H76&lt;&gt;"")," and ","") &amp; IF(H76&lt;&gt;"","("&amp;F76&amp;"+line.W)&lt;="&amp;H76,"") &amp; ") and (line.mat_inside_skin_choices.code=="&amp;L76&amp;") and (line.mat_outside_skin_choices.code=="&amp;M76&amp;") and ("&amp;O76&amp;") or 0.0"</f>
        <v>((14+line.W)&gt;1219 and (14+line.W)&lt;=2106) and (line.mat_inside_skin_choices.code=='ALUZ') and (line.mat_outside_skin_choices.code=='GI') and (914*line.L/1000000*3.2) or 0.0</v>
      </c>
      <c r="Q76" s="16" t="str">
        <f aca="false">VLOOKUP(D76,Parts!$A$2:$C$1001,3,0)</f>
        <v>kg</v>
      </c>
    </row>
    <row r="77" customFormat="false" ht="12.8" hidden="false" customHeight="false" outlineLevel="0" collapsed="false">
      <c r="C77" s="3" t="str">
        <f aca="false">"["&amp;VLOOKUP(D77,Parts!$A$2:$B$1001,2,0)&amp;"]"</f>
        <v>[999-14-SP05001]</v>
      </c>
      <c r="D77" s="70" t="s">
        <v>1551</v>
      </c>
      <c r="E77" s="16"/>
      <c r="F77" s="167" t="n">
        <v>14</v>
      </c>
      <c r="G77" s="167"/>
      <c r="H77" s="167" t="n">
        <v>457</v>
      </c>
      <c r="I77" s="5"/>
      <c r="L77" s="167" t="s">
        <v>1590</v>
      </c>
      <c r="M77" s="167" t="s">
        <v>1866</v>
      </c>
      <c r="N77" s="57" t="s">
        <v>1877</v>
      </c>
      <c r="O77" s="168" t="s">
        <v>1878</v>
      </c>
      <c r="P77" s="21" t="str">
        <f aca="false">"(" &amp; IF(G77&lt;&gt;"","("&amp;F77&amp;"+line.W)&gt;"&amp;G77,"") &amp; IF(AND(G77&lt;&gt;"",H77&lt;&gt;"")," and ","") &amp; IF(H77&lt;&gt;"","("&amp;F77&amp;"+line.W)&lt;="&amp;H77,"") &amp; ") and (line.mat_inside_skin_choices.code=="&amp;L77&amp;") and (line.mat_outside_skin_choices.code=="&amp;M77&amp;") and ("&amp;O77&amp;") or 0.0"</f>
        <v>((14+line.W)&lt;=457) and (line.mat_inside_skin_choices.code=='GI') and (line.mat_outside_skin_choices.code=='ALUZ') and (457*line.L/1000000*3.56) or 0.0</v>
      </c>
      <c r="Q77" s="16" t="str">
        <f aca="false">VLOOKUP(D77,Parts!$A$2:$C$1001,3,0)</f>
        <v>kg</v>
      </c>
    </row>
    <row r="78" customFormat="false" ht="12.8" hidden="false" customHeight="false" outlineLevel="0" collapsed="false">
      <c r="C78" s="3" t="str">
        <f aca="false">"["&amp;VLOOKUP(D78,Parts!$A$2:$B$1001,2,0)&amp;"]"</f>
        <v>[999-14-SP05001]</v>
      </c>
      <c r="D78" s="70" t="s">
        <v>1551</v>
      </c>
      <c r="E78" s="16"/>
      <c r="F78" s="167" t="n">
        <v>14</v>
      </c>
      <c r="G78" s="167" t="n">
        <v>457</v>
      </c>
      <c r="H78" s="167" t="n">
        <v>914</v>
      </c>
      <c r="I78" s="5"/>
      <c r="L78" s="167" t="s">
        <v>1590</v>
      </c>
      <c r="M78" s="167" t="s">
        <v>1866</v>
      </c>
      <c r="N78" s="57" t="s">
        <v>1879</v>
      </c>
      <c r="O78" s="168" t="s">
        <v>1880</v>
      </c>
      <c r="P78" s="21" t="str">
        <f aca="false">"(" &amp; IF(G78&lt;&gt;"","("&amp;F78&amp;"+line.W)&gt;"&amp;G78,"") &amp; IF(AND(G78&lt;&gt;"",H78&lt;&gt;"")," and ","") &amp; IF(H78&lt;&gt;"","("&amp;F78&amp;"+line.W)&lt;="&amp;H78,"") &amp; ") and (line.mat_inside_skin_choices.code=="&amp;L78&amp;") and (line.mat_outside_skin_choices.code=="&amp;M78&amp;") and ("&amp;O78&amp;") or 0.0"</f>
        <v>((14+line.W)&gt;457 and (14+line.W)&lt;=914) and (line.mat_inside_skin_choices.code=='GI') and (line.mat_outside_skin_choices.code=='ALUZ') and (914*line.L/1000000*3.56) or 0.0</v>
      </c>
      <c r="Q78" s="16" t="str">
        <f aca="false">VLOOKUP(D78,Parts!$A$2:$C$1001,3,0)</f>
        <v>kg</v>
      </c>
    </row>
    <row r="79" customFormat="false" ht="12.8" hidden="false" customHeight="false" outlineLevel="0" collapsed="false">
      <c r="C79" s="3" t="str">
        <f aca="false">"["&amp;VLOOKUP(D79,Parts!$A$2:$B$1001,2,0)&amp;"]"</f>
        <v>[999-14-SP05001]</v>
      </c>
      <c r="D79" s="70" t="s">
        <v>1551</v>
      </c>
      <c r="E79" s="16"/>
      <c r="F79" s="167" t="n">
        <v>14</v>
      </c>
      <c r="G79" s="167" t="n">
        <v>914</v>
      </c>
      <c r="H79" s="167" t="n">
        <v>1774</v>
      </c>
      <c r="I79" s="5"/>
      <c r="L79" s="167" t="s">
        <v>1590</v>
      </c>
      <c r="M79" s="167" t="s">
        <v>1866</v>
      </c>
      <c r="N79" s="57" t="s">
        <v>1871</v>
      </c>
      <c r="O79" s="168" t="s">
        <v>1872</v>
      </c>
      <c r="P79" s="21" t="str">
        <f aca="false">"(" &amp; IF(G79&lt;&gt;"","("&amp;F79&amp;"+line.W)&gt;"&amp;G79,"") &amp; IF(AND(G79&lt;&gt;"",H79&lt;&gt;"")," and ","") &amp; IF(H79&lt;&gt;"","("&amp;F79&amp;"+line.W)&lt;="&amp;H79,"") &amp; ") and (line.mat_inside_skin_choices.code=="&amp;L79&amp;") and (line.mat_outside_skin_choices.code=="&amp;M79&amp;") and ("&amp;O79&amp;") or 0.0"</f>
        <v>((14+line.W)&gt;914 and (14+line.W)&lt;=1774) and (line.mat_inside_skin_choices.code=='GI') and (line.mat_outside_skin_choices.code=='ALUZ') and (914*line.L/1000000*3.56*2) or 0.0</v>
      </c>
      <c r="Q79" s="16" t="str">
        <f aca="false">VLOOKUP(D79,Parts!$A$2:$C$1001,3,0)</f>
        <v>kg</v>
      </c>
    </row>
    <row r="80" customFormat="false" ht="12.8" hidden="false" customHeight="false" outlineLevel="0" collapsed="false">
      <c r="C80" s="3" t="str">
        <f aca="false">"["&amp;VLOOKUP(D80,Parts!$A$2:$B$1001,2,0)&amp;"]"</f>
        <v>[SP05004]</v>
      </c>
      <c r="D80" s="70" t="s">
        <v>1391</v>
      </c>
      <c r="E80" s="16"/>
      <c r="F80" s="167" t="n">
        <v>14</v>
      </c>
      <c r="G80" s="167"/>
      <c r="H80" s="167" t="n">
        <v>457</v>
      </c>
      <c r="I80" s="5"/>
      <c r="L80" s="167" t="s">
        <v>1590</v>
      </c>
      <c r="M80" s="167" t="s">
        <v>1866</v>
      </c>
      <c r="N80" s="57" t="s">
        <v>1593</v>
      </c>
      <c r="O80" s="168" t="s">
        <v>1594</v>
      </c>
      <c r="P80" s="21" t="str">
        <f aca="false">"(" &amp; IF(G80&lt;&gt;"","("&amp;F80&amp;"+line.W)&gt;"&amp;G80,"") &amp; IF(AND(G80&lt;&gt;"",H80&lt;&gt;"")," and ","") &amp; IF(H80&lt;&gt;"","("&amp;F80&amp;"+line.W)&lt;="&amp;H80,"") &amp; ") and (line.mat_inside_skin_choices.code=="&amp;L80&amp;") and (line.mat_outside_skin_choices.code=="&amp;M80&amp;") and ("&amp;O80&amp;") or 0.0"</f>
        <v>((14+line.W)&lt;=457) and (line.mat_inside_skin_choices.code=='GI') and (line.mat_outside_skin_choices.code=='ALUZ') and (457*line.L/1000000*3.2) or 0.0</v>
      </c>
      <c r="Q80" s="16" t="str">
        <f aca="false">VLOOKUP(D80,Parts!$A$2:$C$1001,3,0)</f>
        <v>kg</v>
      </c>
    </row>
    <row r="81" customFormat="false" ht="12.8" hidden="false" customHeight="false" outlineLevel="0" collapsed="false">
      <c r="C81" s="3" t="str">
        <f aca="false">"["&amp;VLOOKUP(D81,Parts!$A$2:$B$1001,2,0)&amp;"]"</f>
        <v>[SP05012]</v>
      </c>
      <c r="D81" s="70" t="s">
        <v>1407</v>
      </c>
      <c r="E81" s="16"/>
      <c r="F81" s="167" t="n">
        <v>14</v>
      </c>
      <c r="G81" s="167" t="n">
        <v>457</v>
      </c>
      <c r="H81" s="167" t="n">
        <v>610</v>
      </c>
      <c r="I81" s="5"/>
      <c r="L81" s="167" t="s">
        <v>1590</v>
      </c>
      <c r="M81" s="167" t="s">
        <v>1866</v>
      </c>
      <c r="N81" s="57" t="s">
        <v>1597</v>
      </c>
      <c r="O81" s="168" t="s">
        <v>1598</v>
      </c>
      <c r="P81" s="21" t="str">
        <f aca="false">"(" &amp; IF(G81&lt;&gt;"","("&amp;F81&amp;"+line.W)&gt;"&amp;G81,"") &amp; IF(AND(G81&lt;&gt;"",H81&lt;&gt;"")," and ","") &amp; IF(H81&lt;&gt;"","("&amp;F81&amp;"+line.W)&lt;="&amp;H81,"") &amp; ") and (line.mat_inside_skin_choices.code=="&amp;L81&amp;") and (line.mat_outside_skin_choices.code=="&amp;M81&amp;") and ("&amp;O81&amp;") or 0.0"</f>
        <v>((14+line.W)&gt;457 and (14+line.W)&lt;=610) and (line.mat_inside_skin_choices.code=='GI') and (line.mat_outside_skin_choices.code=='ALUZ') and (610*line.L/1000000*3.2) or 0.0</v>
      </c>
      <c r="Q81" s="16" t="str">
        <f aca="false">VLOOKUP(D81,Parts!$A$2:$C$1001,3,0)</f>
        <v>kg</v>
      </c>
    </row>
    <row r="82" customFormat="false" ht="12.8" hidden="false" customHeight="false" outlineLevel="0" collapsed="false">
      <c r="C82" s="3" t="str">
        <f aca="false">"["&amp;VLOOKUP(D82,Parts!$A$2:$B$1001,2,0)&amp;"]"</f>
        <v>[SP05004]</v>
      </c>
      <c r="D82" s="70" t="s">
        <v>1391</v>
      </c>
      <c r="E82" s="16"/>
      <c r="F82" s="167" t="n">
        <v>14</v>
      </c>
      <c r="G82" s="167" t="n">
        <v>610</v>
      </c>
      <c r="H82" s="167" t="n">
        <v>914</v>
      </c>
      <c r="I82" s="5"/>
      <c r="L82" s="167" t="s">
        <v>1590</v>
      </c>
      <c r="M82" s="167" t="s">
        <v>1866</v>
      </c>
      <c r="N82" s="57" t="s">
        <v>1601</v>
      </c>
      <c r="O82" s="168" t="s">
        <v>1602</v>
      </c>
      <c r="P82" s="21" t="str">
        <f aca="false">"(" &amp; IF(G82&lt;&gt;"","("&amp;F82&amp;"+line.W)&gt;"&amp;G82,"") &amp; IF(AND(G82&lt;&gt;"",H82&lt;&gt;"")," and ","") &amp; IF(H82&lt;&gt;"","("&amp;F82&amp;"+line.W)&lt;="&amp;H82,"") &amp; ") and (line.mat_inside_skin_choices.code=="&amp;L82&amp;") and (line.mat_outside_skin_choices.code=="&amp;M82&amp;") and ("&amp;O82&amp;") or 0.0"</f>
        <v>((14+line.W)&gt;610 and (14+line.W)&lt;=914) and (line.mat_inside_skin_choices.code=='GI') and (line.mat_outside_skin_choices.code=='ALUZ') and (914*line.L/1000000*3.2) or 0.0</v>
      </c>
      <c r="Q82" s="16" t="str">
        <f aca="false">VLOOKUP(D82,Parts!$A$2:$C$1001,3,0)</f>
        <v>kg</v>
      </c>
    </row>
    <row r="83" customFormat="false" ht="12.8" hidden="false" customHeight="false" outlineLevel="0" collapsed="false">
      <c r="C83" s="3" t="str">
        <f aca="false">"["&amp;VLOOKUP(D83,Parts!$A$2:$B$1001,2,0)&amp;"]"</f>
        <v>[SP05012]</v>
      </c>
      <c r="D83" s="70" t="s">
        <v>1407</v>
      </c>
      <c r="E83" s="16"/>
      <c r="F83" s="167" t="n">
        <v>14</v>
      </c>
      <c r="G83" s="167" t="n">
        <v>914</v>
      </c>
      <c r="H83" s="167" t="n">
        <v>1219</v>
      </c>
      <c r="I83" s="5"/>
      <c r="L83" s="167" t="s">
        <v>1590</v>
      </c>
      <c r="M83" s="167" t="s">
        <v>1866</v>
      </c>
      <c r="N83" s="57" t="s">
        <v>1605</v>
      </c>
      <c r="O83" s="168" t="s">
        <v>1606</v>
      </c>
      <c r="P83" s="21" t="str">
        <f aca="false">"(" &amp; IF(G83&lt;&gt;"","("&amp;F83&amp;"+line.W)&gt;"&amp;G83,"") &amp; IF(AND(G83&lt;&gt;"",H83&lt;&gt;"")," and ","") &amp; IF(H83&lt;&gt;"","("&amp;F83&amp;"+line.W)&lt;="&amp;H83,"") &amp; ") and (line.mat_inside_skin_choices.code=="&amp;L83&amp;") and (line.mat_outside_skin_choices.code=="&amp;M83&amp;") and ("&amp;O83&amp;") or 0.0"</f>
        <v>((14+line.W)&gt;914 and (14+line.W)&lt;=1219) and (line.mat_inside_skin_choices.code=='GI') and (line.mat_outside_skin_choices.code=='ALUZ') and (1219*line.L/1000000*3.2) or 0.0</v>
      </c>
      <c r="Q83" s="16" t="str">
        <f aca="false">VLOOKUP(D83,Parts!$A$2:$C$1001,3,0)</f>
        <v>kg</v>
      </c>
    </row>
    <row r="84" customFormat="false" ht="12.8" hidden="false" customHeight="false" outlineLevel="0" collapsed="false">
      <c r="C84" s="3" t="str">
        <f aca="false">"["&amp;VLOOKUP(D84,Parts!$A$2:$B$1001,2,0)&amp;"]"</f>
        <v>[SP05004]</v>
      </c>
      <c r="D84" s="70" t="s">
        <v>1391</v>
      </c>
      <c r="E84" s="16"/>
      <c r="F84" s="167" t="n">
        <v>14</v>
      </c>
      <c r="G84" s="167" t="n">
        <v>1219</v>
      </c>
      <c r="H84" s="167" t="n">
        <v>2106</v>
      </c>
      <c r="I84" s="5"/>
      <c r="L84" s="167" t="s">
        <v>1590</v>
      </c>
      <c r="M84" s="167" t="s">
        <v>1866</v>
      </c>
      <c r="N84" s="57" t="s">
        <v>1605</v>
      </c>
      <c r="O84" s="168" t="s">
        <v>1606</v>
      </c>
      <c r="P84" s="21" t="str">
        <f aca="false">"(" &amp; IF(G84&lt;&gt;"","("&amp;F84&amp;"+line.W)&gt;"&amp;G84,"") &amp; IF(AND(G84&lt;&gt;"",H84&lt;&gt;"")," and ","") &amp; IF(H84&lt;&gt;"","("&amp;F84&amp;"+line.W)&lt;="&amp;H84,"") &amp; ") and (line.mat_inside_skin_choices.code=="&amp;L84&amp;") and (line.mat_outside_skin_choices.code=="&amp;M84&amp;") and ("&amp;O84&amp;") or 0.0"</f>
        <v>((14+line.W)&gt;1219 and (14+line.W)&lt;=2106) and (line.mat_inside_skin_choices.code=='GI') and (line.mat_outside_skin_choices.code=='ALUZ') and (1219*line.L/1000000*3.2) or 0.0</v>
      </c>
      <c r="Q84" s="16" t="str">
        <f aca="false">VLOOKUP(D84,Parts!$A$2:$C$1001,3,0)</f>
        <v>kg</v>
      </c>
    </row>
    <row r="85" customFormat="false" ht="12.8" hidden="false" customHeight="false" outlineLevel="0" collapsed="false">
      <c r="C85" s="3" t="str">
        <f aca="false">"["&amp;VLOOKUP(D85,Parts!$A$2:$B$1001,2,0)&amp;"]"</f>
        <v>[SP05012]</v>
      </c>
      <c r="D85" s="70" t="s">
        <v>1407</v>
      </c>
      <c r="E85" s="16"/>
      <c r="F85" s="167" t="n">
        <v>14</v>
      </c>
      <c r="G85" s="167" t="n">
        <v>1219</v>
      </c>
      <c r="H85" s="167" t="n">
        <v>2106</v>
      </c>
      <c r="I85" s="5"/>
      <c r="L85" s="167" t="s">
        <v>1590</v>
      </c>
      <c r="M85" s="167" t="s">
        <v>1866</v>
      </c>
      <c r="N85" s="57" t="s">
        <v>1601</v>
      </c>
      <c r="O85" s="168" t="s">
        <v>1602</v>
      </c>
      <c r="P85" s="21" t="str">
        <f aca="false">"(" &amp; IF(G85&lt;&gt;"","("&amp;F85&amp;"+line.W)&gt;"&amp;G85,"") &amp; IF(AND(G85&lt;&gt;"",H85&lt;&gt;"")," and ","") &amp; IF(H85&lt;&gt;"","("&amp;F85&amp;"+line.W)&lt;="&amp;H85,"") &amp; ") and (line.mat_inside_skin_choices.code=="&amp;L85&amp;") and (line.mat_outside_skin_choices.code=="&amp;M85&amp;") and ("&amp;O85&amp;") or 0.0"</f>
        <v>((14+line.W)&gt;1219 and (14+line.W)&lt;=2106) and (line.mat_inside_skin_choices.code=='GI') and (line.mat_outside_skin_choices.code=='ALUZ') and (914*line.L/1000000*3.2) or 0.0</v>
      </c>
      <c r="Q85" s="16" t="str">
        <f aca="false">VLOOKUP(D85,Parts!$A$2:$C$1001,3,0)</f>
        <v>kg</v>
      </c>
    </row>
    <row r="86" customFormat="false" ht="12.8" hidden="false" customHeight="false" outlineLevel="0" collapsed="false">
      <c r="C86" s="3" t="str">
        <f aca="false">"["&amp;VLOOKUP(D86,Parts!$A$2:$B$1001,2,0)&amp;"]"</f>
        <v>[999-14-SP05001]</v>
      </c>
      <c r="D86" s="27" t="s">
        <v>1551</v>
      </c>
      <c r="E86" s="16"/>
      <c r="F86" s="28" t="n">
        <v>14</v>
      </c>
      <c r="G86" s="28"/>
      <c r="H86" s="28" t="n">
        <v>457</v>
      </c>
      <c r="I86" s="5"/>
      <c r="L86" s="28" t="s">
        <v>1866</v>
      </c>
      <c r="M86" s="28" t="s">
        <v>1572</v>
      </c>
      <c r="N86" s="30" t="s">
        <v>1877</v>
      </c>
      <c r="O86" s="31" t="s">
        <v>1878</v>
      </c>
      <c r="P86" s="21" t="str">
        <f aca="false">"(" &amp; IF(G86&lt;&gt;"","("&amp;F86&amp;"+line.W)&gt;"&amp;G86,"") &amp; IF(AND(G86&lt;&gt;"",H86&lt;&gt;"")," and ","") &amp; IF(H86&lt;&gt;"","("&amp;F86&amp;"+line.W)&lt;="&amp;H86,"") &amp; ") and (line.mat_inside_skin_choices.code=="&amp;L86&amp;") and (line.mat_outside_skin_choices.code=="&amp;M86&amp;") and ("&amp;O86&amp;") or 0.0"</f>
        <v>((14+line.W)&lt;=457) and (line.mat_inside_skin_choices.code=='ALUZ') and (line.mat_outside_skin_choices.code=='OW') and (457*line.L/1000000*3.56) or 0.0</v>
      </c>
      <c r="Q86" s="16" t="str">
        <f aca="false">VLOOKUP(D86,Parts!$A$2:$C$1001,3,0)</f>
        <v>kg</v>
      </c>
    </row>
    <row r="87" customFormat="false" ht="12.8" hidden="false" customHeight="false" outlineLevel="0" collapsed="false">
      <c r="C87" s="3" t="str">
        <f aca="false">"["&amp;VLOOKUP(D87,Parts!$A$2:$B$1001,2,0)&amp;"]"</f>
        <v>[999-14-SP05001]</v>
      </c>
      <c r="D87" s="27" t="s">
        <v>1551</v>
      </c>
      <c r="E87" s="16"/>
      <c r="F87" s="28" t="n">
        <v>14</v>
      </c>
      <c r="G87" s="28" t="n">
        <v>457</v>
      </c>
      <c r="H87" s="28" t="n">
        <v>914</v>
      </c>
      <c r="I87" s="5"/>
      <c r="L87" s="28" t="s">
        <v>1866</v>
      </c>
      <c r="M87" s="28" t="s">
        <v>1572</v>
      </c>
      <c r="N87" s="30" t="s">
        <v>1879</v>
      </c>
      <c r="O87" s="31" t="s">
        <v>1880</v>
      </c>
      <c r="P87" s="21" t="str">
        <f aca="false">"(" &amp; IF(G87&lt;&gt;"","("&amp;F87&amp;"+line.W)&gt;"&amp;G87,"") &amp; IF(AND(G87&lt;&gt;"",H87&lt;&gt;"")," and ","") &amp; IF(H87&lt;&gt;"","("&amp;F87&amp;"+line.W)&lt;="&amp;H87,"") &amp; ") and (line.mat_inside_skin_choices.code=="&amp;L87&amp;") and (line.mat_outside_skin_choices.code=="&amp;M87&amp;") and ("&amp;O87&amp;") or 0.0"</f>
        <v>((14+line.W)&gt;457 and (14+line.W)&lt;=914) and (line.mat_inside_skin_choices.code=='ALUZ') and (line.mat_outside_skin_choices.code=='OW') and (914*line.L/1000000*3.56) or 0.0</v>
      </c>
      <c r="Q87" s="16" t="str">
        <f aca="false">VLOOKUP(D87,Parts!$A$2:$C$1001,3,0)</f>
        <v>kg</v>
      </c>
    </row>
    <row r="88" customFormat="false" ht="12.8" hidden="false" customHeight="false" outlineLevel="0" collapsed="false">
      <c r="C88" s="3" t="str">
        <f aca="false">"["&amp;VLOOKUP(D88,Parts!$A$2:$B$1001,2,0)&amp;"]"</f>
        <v>[999-14-SP05001]</v>
      </c>
      <c r="D88" s="27" t="s">
        <v>1551</v>
      </c>
      <c r="E88" s="16"/>
      <c r="F88" s="28" t="n">
        <v>14</v>
      </c>
      <c r="G88" s="28" t="n">
        <v>914</v>
      </c>
      <c r="H88" s="28" t="n">
        <v>1774</v>
      </c>
      <c r="I88" s="5"/>
      <c r="L88" s="28" t="s">
        <v>1866</v>
      </c>
      <c r="M88" s="28" t="s">
        <v>1572</v>
      </c>
      <c r="N88" s="30" t="s">
        <v>1871</v>
      </c>
      <c r="O88" s="31" t="s">
        <v>1872</v>
      </c>
      <c r="P88" s="21" t="str">
        <f aca="false">"(" &amp; IF(G88&lt;&gt;"","("&amp;F88&amp;"+line.W)&gt;"&amp;G88,"") &amp; IF(AND(G88&lt;&gt;"",H88&lt;&gt;"")," and ","") &amp; IF(H88&lt;&gt;"","("&amp;F88&amp;"+line.W)&lt;="&amp;H88,"") &amp; ") and (line.mat_inside_skin_choices.code=="&amp;L88&amp;") and (line.mat_outside_skin_choices.code=="&amp;M88&amp;") and ("&amp;O88&amp;") or 0.0"</f>
        <v>((14+line.W)&gt;914 and (14+line.W)&lt;=1774) and (line.mat_inside_skin_choices.code=='ALUZ') and (line.mat_outside_skin_choices.code=='OW') and (914*line.L/1000000*3.56*2) or 0.0</v>
      </c>
      <c r="Q88" s="16" t="str">
        <f aca="false">VLOOKUP(D88,Parts!$A$2:$C$1001,3,0)</f>
        <v>kg</v>
      </c>
    </row>
    <row r="89" customFormat="false" ht="12.8" hidden="false" customHeight="false" outlineLevel="0" collapsed="false">
      <c r="C89" s="3" t="str">
        <f aca="false">"["&amp;VLOOKUP(D89,Parts!$A$2:$B$1001,2,0)&amp;"]"</f>
        <v>[SP05006]</v>
      </c>
      <c r="D89" s="27" t="s">
        <v>1395</v>
      </c>
      <c r="E89" s="16"/>
      <c r="F89" s="28" t="n">
        <v>14</v>
      </c>
      <c r="G89" s="28"/>
      <c r="H89" s="28" t="n">
        <v>457</v>
      </c>
      <c r="I89" s="5"/>
      <c r="L89" s="28" t="s">
        <v>1866</v>
      </c>
      <c r="M89" s="28" t="s">
        <v>1572</v>
      </c>
      <c r="N89" s="30" t="s">
        <v>1591</v>
      </c>
      <c r="O89" s="31" t="s">
        <v>1592</v>
      </c>
      <c r="P89" s="21" t="str">
        <f aca="false">"(" &amp; IF(G89&lt;&gt;"","("&amp;F89&amp;"+line.W)&gt;"&amp;G89,"") &amp; IF(AND(G89&lt;&gt;"",H89&lt;&gt;"")," and ","") &amp; IF(H89&lt;&gt;"","("&amp;F89&amp;"+line.W)&lt;="&amp;H89,"") &amp; ") and (line.mat_inside_skin_choices.code=="&amp;L89&amp;") and (line.mat_outside_skin_choices.code=="&amp;M89&amp;") and ("&amp;O89&amp;") or 0.0"</f>
        <v>((14+line.W)&lt;=457) and (line.mat_inside_skin_choices.code=='ALUZ') and (line.mat_outside_skin_choices.code=='OW') and (457*line.L/1000000*3.75) or 0.0</v>
      </c>
      <c r="Q89" s="16" t="str">
        <f aca="false">VLOOKUP(D89,Parts!$A$2:$C$1001,3,0)</f>
        <v>kg</v>
      </c>
    </row>
    <row r="90" customFormat="false" ht="12.8" hidden="false" customHeight="false" outlineLevel="0" collapsed="false">
      <c r="C90" s="3" t="str">
        <f aca="false">"["&amp;VLOOKUP(D90,Parts!$A$2:$B$1001,2,0)&amp;"]"</f>
        <v>[SP05007]</v>
      </c>
      <c r="D90" s="27" t="s">
        <v>1397</v>
      </c>
      <c r="E90" s="16"/>
      <c r="F90" s="28" t="n">
        <v>14</v>
      </c>
      <c r="G90" s="28" t="n">
        <v>457</v>
      </c>
      <c r="H90" s="28" t="n">
        <v>610</v>
      </c>
      <c r="I90" s="5"/>
      <c r="L90" s="28" t="s">
        <v>1866</v>
      </c>
      <c r="M90" s="28" t="s">
        <v>1572</v>
      </c>
      <c r="N90" s="30" t="s">
        <v>1595</v>
      </c>
      <c r="O90" s="31" t="s">
        <v>1596</v>
      </c>
      <c r="P90" s="21" t="str">
        <f aca="false">"(" &amp; IF(G90&lt;&gt;"","("&amp;F90&amp;"+line.W)&gt;"&amp;G90,"") &amp; IF(AND(G90&lt;&gt;"",H90&lt;&gt;"")," and ","") &amp; IF(H90&lt;&gt;"","("&amp;F90&amp;"+line.W)&lt;="&amp;H90,"") &amp; ") and (line.mat_inside_skin_choices.code=="&amp;L90&amp;") and (line.mat_outside_skin_choices.code=="&amp;M90&amp;") and ("&amp;O90&amp;") or 0.0"</f>
        <v>((14+line.W)&gt;457 and (14+line.W)&lt;=610) and (line.mat_inside_skin_choices.code=='ALUZ') and (line.mat_outside_skin_choices.code=='OW') and (610*line.L/1000000*3.75) or 0.0</v>
      </c>
      <c r="Q90" s="16" t="str">
        <f aca="false">VLOOKUP(D90,Parts!$A$2:$C$1001,3,0)</f>
        <v>kg</v>
      </c>
    </row>
    <row r="91" customFormat="false" ht="12.8" hidden="false" customHeight="false" outlineLevel="0" collapsed="false">
      <c r="C91" s="3" t="str">
        <f aca="false">"["&amp;VLOOKUP(D91,Parts!$A$2:$B$1001,2,0)&amp;"]"</f>
        <v>[SP05006]</v>
      </c>
      <c r="D91" s="27" t="s">
        <v>1395</v>
      </c>
      <c r="E91" s="16"/>
      <c r="F91" s="28" t="n">
        <v>14</v>
      </c>
      <c r="G91" s="28" t="n">
        <v>610</v>
      </c>
      <c r="H91" s="28" t="n">
        <v>914</v>
      </c>
      <c r="I91" s="5"/>
      <c r="L91" s="28" t="s">
        <v>1866</v>
      </c>
      <c r="M91" s="28" t="s">
        <v>1572</v>
      </c>
      <c r="N91" s="30" t="s">
        <v>1599</v>
      </c>
      <c r="O91" s="31" t="s">
        <v>1600</v>
      </c>
      <c r="P91" s="21" t="str">
        <f aca="false">"(" &amp; IF(G91&lt;&gt;"","("&amp;F91&amp;"+line.W)&gt;"&amp;G91,"") &amp; IF(AND(G91&lt;&gt;"",H91&lt;&gt;"")," and ","") &amp; IF(H91&lt;&gt;"","("&amp;F91&amp;"+line.W)&lt;="&amp;H91,"") &amp; ") and (line.mat_inside_skin_choices.code=="&amp;L91&amp;") and (line.mat_outside_skin_choices.code=="&amp;M91&amp;") and ("&amp;O91&amp;") or 0.0"</f>
        <v>((14+line.W)&gt;610 and (14+line.W)&lt;=914) and (line.mat_inside_skin_choices.code=='ALUZ') and (line.mat_outside_skin_choices.code=='OW') and (914*line.L/1000000*3.75) or 0.0</v>
      </c>
      <c r="Q91" s="16" t="str">
        <f aca="false">VLOOKUP(D91,Parts!$A$2:$C$1001,3,0)</f>
        <v>kg</v>
      </c>
    </row>
    <row r="92" customFormat="false" ht="12.8" hidden="false" customHeight="false" outlineLevel="0" collapsed="false">
      <c r="C92" s="3" t="str">
        <f aca="false">"["&amp;VLOOKUP(D92,Parts!$A$2:$B$1001,2,0)&amp;"]"</f>
        <v>[SP05007]</v>
      </c>
      <c r="D92" s="27" t="s">
        <v>1397</v>
      </c>
      <c r="E92" s="16"/>
      <c r="F92" s="28" t="n">
        <v>14</v>
      </c>
      <c r="G92" s="28" t="n">
        <v>914</v>
      </c>
      <c r="H92" s="28" t="n">
        <v>1219</v>
      </c>
      <c r="I92" s="5"/>
      <c r="L92" s="28" t="s">
        <v>1866</v>
      </c>
      <c r="M92" s="28" t="s">
        <v>1572</v>
      </c>
      <c r="N92" s="30" t="s">
        <v>1603</v>
      </c>
      <c r="O92" s="31" t="s">
        <v>1604</v>
      </c>
      <c r="P92" s="21" t="str">
        <f aca="false">"(" &amp; IF(G92&lt;&gt;"","("&amp;F92&amp;"+line.W)&gt;"&amp;G92,"") &amp; IF(AND(G92&lt;&gt;"",H92&lt;&gt;"")," and ","") &amp; IF(H92&lt;&gt;"","("&amp;F92&amp;"+line.W)&lt;="&amp;H92,"") &amp; ") and (line.mat_inside_skin_choices.code=="&amp;L92&amp;") and (line.mat_outside_skin_choices.code=="&amp;M92&amp;") and ("&amp;O92&amp;") or 0.0"</f>
        <v>((14+line.W)&gt;914 and (14+line.W)&lt;=1219) and (line.mat_inside_skin_choices.code=='ALUZ') and (line.mat_outside_skin_choices.code=='OW') and (1219*line.L/1000000*3.75) or 0.0</v>
      </c>
      <c r="Q92" s="16" t="str">
        <f aca="false">VLOOKUP(D92,Parts!$A$2:$C$1001,3,0)</f>
        <v>kg</v>
      </c>
    </row>
    <row r="93" customFormat="false" ht="12.8" hidden="false" customHeight="false" outlineLevel="0" collapsed="false">
      <c r="C93" s="3" t="str">
        <f aca="false">"["&amp;VLOOKUP(D93,Parts!$A$2:$B$1001,2,0)&amp;"]"</f>
        <v>[SP05007]</v>
      </c>
      <c r="D93" s="27" t="s">
        <v>1397</v>
      </c>
      <c r="E93" s="16"/>
      <c r="F93" s="28" t="n">
        <v>14</v>
      </c>
      <c r="G93" s="28" t="n">
        <v>1219</v>
      </c>
      <c r="H93" s="28" t="n">
        <v>2106</v>
      </c>
      <c r="I93" s="5"/>
      <c r="L93" s="28" t="s">
        <v>1866</v>
      </c>
      <c r="M93" s="28" t="s">
        <v>1572</v>
      </c>
      <c r="N93" s="30" t="s">
        <v>1603</v>
      </c>
      <c r="O93" s="31" t="s">
        <v>1604</v>
      </c>
      <c r="P93" s="21" t="str">
        <f aca="false">"(" &amp; IF(G93&lt;&gt;"","("&amp;F93&amp;"+line.W)&gt;"&amp;G93,"") &amp; IF(AND(G93&lt;&gt;"",H93&lt;&gt;"")," and ","") &amp; IF(H93&lt;&gt;"","("&amp;F93&amp;"+line.W)&lt;="&amp;H93,"") &amp; ") and (line.mat_inside_skin_choices.code=="&amp;L93&amp;") and (line.mat_outside_skin_choices.code=="&amp;M93&amp;") and ("&amp;O93&amp;") or 0.0"</f>
        <v>((14+line.W)&gt;1219 and (14+line.W)&lt;=2106) and (line.mat_inside_skin_choices.code=='ALUZ') and (line.mat_outside_skin_choices.code=='OW') and (1219*line.L/1000000*3.75) or 0.0</v>
      </c>
      <c r="Q93" s="16" t="str">
        <f aca="false">VLOOKUP(D93,Parts!$A$2:$C$1001,3,0)</f>
        <v>kg</v>
      </c>
    </row>
    <row r="94" customFormat="false" ht="12.8" hidden="false" customHeight="false" outlineLevel="0" collapsed="false">
      <c r="C94" s="3" t="str">
        <f aca="false">"["&amp;VLOOKUP(D94,Parts!$A$2:$B$1001,2,0)&amp;"]"</f>
        <v>[SP05006]</v>
      </c>
      <c r="D94" s="27" t="s">
        <v>1395</v>
      </c>
      <c r="E94" s="16"/>
      <c r="F94" s="28" t="n">
        <v>14</v>
      </c>
      <c r="G94" s="28" t="n">
        <v>1219</v>
      </c>
      <c r="H94" s="28" t="n">
        <v>2106</v>
      </c>
      <c r="I94" s="5"/>
      <c r="L94" s="28" t="s">
        <v>1866</v>
      </c>
      <c r="M94" s="28" t="s">
        <v>1572</v>
      </c>
      <c r="N94" s="30" t="s">
        <v>1599</v>
      </c>
      <c r="O94" s="31" t="s">
        <v>1600</v>
      </c>
      <c r="P94" s="21" t="str">
        <f aca="false">"(" &amp; IF(G94&lt;&gt;"","("&amp;F94&amp;"+line.W)&gt;"&amp;G94,"") &amp; IF(AND(G94&lt;&gt;"",H94&lt;&gt;"")," and ","") &amp; IF(H94&lt;&gt;"","("&amp;F94&amp;"+line.W)&lt;="&amp;H94,"") &amp; ") and (line.mat_inside_skin_choices.code=="&amp;L94&amp;") and (line.mat_outside_skin_choices.code=="&amp;M94&amp;") and ("&amp;O94&amp;") or 0.0"</f>
        <v>((14+line.W)&gt;1219 and (14+line.W)&lt;=2106) and (line.mat_inside_skin_choices.code=='ALUZ') and (line.mat_outside_skin_choices.code=='OW') and (914*line.L/1000000*3.75) or 0.0</v>
      </c>
      <c r="Q94" s="16" t="str">
        <f aca="false">VLOOKUP(D94,Parts!$A$2:$C$1001,3,0)</f>
        <v>kg</v>
      </c>
    </row>
    <row r="95" customFormat="false" ht="12.8" hidden="false" customHeight="false" outlineLevel="0" collapsed="false">
      <c r="C95" s="3" t="str">
        <f aca="false">"["&amp;VLOOKUP(D95,Parts!$A$2:$B$1001,2,0)&amp;"]"</f>
        <v>[999-14-SP05001]</v>
      </c>
      <c r="D95" s="70" t="s">
        <v>1551</v>
      </c>
      <c r="E95" s="16"/>
      <c r="F95" s="167" t="n">
        <v>14</v>
      </c>
      <c r="G95" s="167"/>
      <c r="H95" s="167" t="n">
        <v>457</v>
      </c>
      <c r="I95" s="5"/>
      <c r="L95" s="167" t="s">
        <v>1572</v>
      </c>
      <c r="M95" s="167" t="s">
        <v>1866</v>
      </c>
      <c r="N95" s="57" t="s">
        <v>1877</v>
      </c>
      <c r="O95" s="57" t="s">
        <v>1878</v>
      </c>
      <c r="P95" s="21" t="str">
        <f aca="false">"(" &amp; IF(G95&lt;&gt;"","("&amp;F95&amp;"+line.W)&gt;"&amp;G95,"") &amp; IF(AND(G95&lt;&gt;"",H95&lt;&gt;"")," and ","") &amp; IF(H95&lt;&gt;"","("&amp;F95&amp;"+line.W)&lt;="&amp;H95,"") &amp; ") and (line.mat_inside_skin_choices.code=="&amp;L95&amp;") and (line.mat_outside_skin_choices.code=="&amp;M95&amp;") and ("&amp;O95&amp;") or 0.0"</f>
        <v>((14+line.W)&lt;=457) and (line.mat_inside_skin_choices.code=='OW') and (line.mat_outside_skin_choices.code=='ALUZ') and (457*line.L/1000000*3.56) or 0.0</v>
      </c>
      <c r="Q95" s="16" t="str">
        <f aca="false">VLOOKUP(D95,Parts!$A$2:$C$1001,3,0)</f>
        <v>kg</v>
      </c>
    </row>
    <row r="96" customFormat="false" ht="12.8" hidden="false" customHeight="false" outlineLevel="0" collapsed="false">
      <c r="C96" s="3" t="str">
        <f aca="false">"["&amp;VLOOKUP(D96,Parts!$A$2:$B$1001,2,0)&amp;"]"</f>
        <v>[999-14-SP05001]</v>
      </c>
      <c r="D96" s="70" t="s">
        <v>1551</v>
      </c>
      <c r="E96" s="16"/>
      <c r="F96" s="167" t="n">
        <v>14</v>
      </c>
      <c r="G96" s="167" t="n">
        <v>457</v>
      </c>
      <c r="H96" s="167" t="n">
        <v>914</v>
      </c>
      <c r="I96" s="5"/>
      <c r="L96" s="167" t="s">
        <v>1572</v>
      </c>
      <c r="M96" s="167" t="s">
        <v>1866</v>
      </c>
      <c r="N96" s="57" t="s">
        <v>1879</v>
      </c>
      <c r="O96" s="57" t="s">
        <v>1880</v>
      </c>
      <c r="P96" s="21" t="str">
        <f aca="false">"(" &amp; IF(G96&lt;&gt;"","("&amp;F96&amp;"+line.W)&gt;"&amp;G96,"") &amp; IF(AND(G96&lt;&gt;"",H96&lt;&gt;"")," and ","") &amp; IF(H96&lt;&gt;"","("&amp;F96&amp;"+line.W)&lt;="&amp;H96,"") &amp; ") and (line.mat_inside_skin_choices.code=="&amp;L96&amp;") and (line.mat_outside_skin_choices.code=="&amp;M96&amp;") and ("&amp;O96&amp;") or 0.0"</f>
        <v>((14+line.W)&gt;457 and (14+line.W)&lt;=914) and (line.mat_inside_skin_choices.code=='OW') and (line.mat_outside_skin_choices.code=='ALUZ') and (914*line.L/1000000*3.56) or 0.0</v>
      </c>
      <c r="Q96" s="16" t="str">
        <f aca="false">VLOOKUP(D96,Parts!$A$2:$C$1001,3,0)</f>
        <v>kg</v>
      </c>
    </row>
    <row r="97" customFormat="false" ht="12.8" hidden="false" customHeight="false" outlineLevel="0" collapsed="false">
      <c r="C97" s="3" t="str">
        <f aca="false">"["&amp;VLOOKUP(D97,Parts!$A$2:$B$1001,2,0)&amp;"]"</f>
        <v>[999-14-SP05001]</v>
      </c>
      <c r="D97" s="70" t="s">
        <v>1551</v>
      </c>
      <c r="E97" s="16"/>
      <c r="F97" s="167" t="n">
        <v>14</v>
      </c>
      <c r="G97" s="167" t="n">
        <v>914</v>
      </c>
      <c r="H97" s="167" t="n">
        <v>1774</v>
      </c>
      <c r="I97" s="5"/>
      <c r="L97" s="167" t="s">
        <v>1572</v>
      </c>
      <c r="M97" s="167" t="s">
        <v>1866</v>
      </c>
      <c r="N97" s="57" t="s">
        <v>1871</v>
      </c>
      <c r="O97" s="57" t="s">
        <v>1872</v>
      </c>
      <c r="P97" s="21" t="str">
        <f aca="false">"(" &amp; IF(G97&lt;&gt;"","("&amp;F97&amp;"+line.W)&gt;"&amp;G97,"") &amp; IF(AND(G97&lt;&gt;"",H97&lt;&gt;"")," and ","") &amp; IF(H97&lt;&gt;"","("&amp;F97&amp;"+line.W)&lt;="&amp;H97,"") &amp; ") and (line.mat_inside_skin_choices.code=="&amp;L97&amp;") and (line.mat_outside_skin_choices.code=="&amp;M97&amp;") and ("&amp;O97&amp;") or 0.0"</f>
        <v>((14+line.W)&gt;914 and (14+line.W)&lt;=1774) and (line.mat_inside_skin_choices.code=='OW') and (line.mat_outside_skin_choices.code=='ALUZ') and (914*line.L/1000000*3.56*2) or 0.0</v>
      </c>
      <c r="Q97" s="16" t="str">
        <f aca="false">VLOOKUP(D97,Parts!$A$2:$C$1001,3,0)</f>
        <v>kg</v>
      </c>
    </row>
    <row r="98" customFormat="false" ht="12.8" hidden="false" customHeight="false" outlineLevel="0" collapsed="false">
      <c r="C98" s="3" t="str">
        <f aca="false">"["&amp;VLOOKUP(D98,Parts!$A$2:$B$1001,2,0)&amp;"]"</f>
        <v>[SP05006]</v>
      </c>
      <c r="D98" s="70" t="s">
        <v>1395</v>
      </c>
      <c r="E98" s="16"/>
      <c r="F98" s="167" t="n">
        <v>14</v>
      </c>
      <c r="G98" s="167"/>
      <c r="H98" s="167" t="n">
        <v>457</v>
      </c>
      <c r="I98" s="5"/>
      <c r="L98" s="167" t="s">
        <v>1572</v>
      </c>
      <c r="M98" s="167" t="s">
        <v>1866</v>
      </c>
      <c r="N98" s="57" t="s">
        <v>1591</v>
      </c>
      <c r="O98" s="57" t="s">
        <v>1592</v>
      </c>
      <c r="P98" s="21" t="str">
        <f aca="false">"(" &amp; IF(G98&lt;&gt;"","("&amp;F98&amp;"+line.W)&gt;"&amp;G98,"") &amp; IF(AND(G98&lt;&gt;"",H98&lt;&gt;"")," and ","") &amp; IF(H98&lt;&gt;"","("&amp;F98&amp;"+line.W)&lt;="&amp;H98,"") &amp; ") and (line.mat_inside_skin_choices.code=="&amp;L98&amp;") and (line.mat_outside_skin_choices.code=="&amp;M98&amp;") and ("&amp;O98&amp;") or 0.0"</f>
        <v>((14+line.W)&lt;=457) and (line.mat_inside_skin_choices.code=='OW') and (line.mat_outside_skin_choices.code=='ALUZ') and (457*line.L/1000000*3.75) or 0.0</v>
      </c>
      <c r="Q98" s="16" t="str">
        <f aca="false">VLOOKUP(D98,Parts!$A$2:$C$1001,3,0)</f>
        <v>kg</v>
      </c>
    </row>
    <row r="99" customFormat="false" ht="12.8" hidden="false" customHeight="false" outlineLevel="0" collapsed="false">
      <c r="C99" s="3" t="str">
        <f aca="false">"["&amp;VLOOKUP(D99,Parts!$A$2:$B$1001,2,0)&amp;"]"</f>
        <v>[SP05007]</v>
      </c>
      <c r="D99" s="70" t="s">
        <v>1397</v>
      </c>
      <c r="E99" s="16"/>
      <c r="F99" s="167" t="n">
        <v>14</v>
      </c>
      <c r="G99" s="167" t="n">
        <v>457</v>
      </c>
      <c r="H99" s="167" t="n">
        <v>610</v>
      </c>
      <c r="I99" s="5"/>
      <c r="L99" s="167" t="s">
        <v>1572</v>
      </c>
      <c r="M99" s="167" t="s">
        <v>1866</v>
      </c>
      <c r="N99" s="57" t="s">
        <v>1595</v>
      </c>
      <c r="O99" s="57" t="s">
        <v>1596</v>
      </c>
      <c r="P99" s="21" t="str">
        <f aca="false">"(" &amp; IF(G99&lt;&gt;"","("&amp;F99&amp;"+line.W)&gt;"&amp;G99,"") &amp; IF(AND(G99&lt;&gt;"",H99&lt;&gt;"")," and ","") &amp; IF(H99&lt;&gt;"","("&amp;F99&amp;"+line.W)&lt;="&amp;H99,"") &amp; ") and (line.mat_inside_skin_choices.code=="&amp;L99&amp;") and (line.mat_outside_skin_choices.code=="&amp;M99&amp;") and ("&amp;O99&amp;") or 0.0"</f>
        <v>((14+line.W)&gt;457 and (14+line.W)&lt;=610) and (line.mat_inside_skin_choices.code=='OW') and (line.mat_outside_skin_choices.code=='ALUZ') and (610*line.L/1000000*3.75) or 0.0</v>
      </c>
      <c r="Q99" s="16" t="str">
        <f aca="false">VLOOKUP(D99,Parts!$A$2:$C$1001,3,0)</f>
        <v>kg</v>
      </c>
    </row>
    <row r="100" customFormat="false" ht="12.8" hidden="false" customHeight="false" outlineLevel="0" collapsed="false">
      <c r="C100" s="3" t="str">
        <f aca="false">"["&amp;VLOOKUP(D100,Parts!$A$2:$B$1001,2,0)&amp;"]"</f>
        <v>[SP05006]</v>
      </c>
      <c r="D100" s="70" t="s">
        <v>1395</v>
      </c>
      <c r="E100" s="16"/>
      <c r="F100" s="167" t="n">
        <v>14</v>
      </c>
      <c r="G100" s="167" t="n">
        <v>610</v>
      </c>
      <c r="H100" s="167" t="n">
        <v>914</v>
      </c>
      <c r="I100" s="5"/>
      <c r="L100" s="167" t="s">
        <v>1572</v>
      </c>
      <c r="M100" s="167" t="s">
        <v>1866</v>
      </c>
      <c r="N100" s="57" t="s">
        <v>1599</v>
      </c>
      <c r="O100" s="57" t="s">
        <v>1600</v>
      </c>
      <c r="P100" s="21" t="str">
        <f aca="false">"(" &amp; IF(G100&lt;&gt;"","("&amp;F100&amp;"+line.W)&gt;"&amp;G100,"") &amp; IF(AND(G100&lt;&gt;"",H100&lt;&gt;"")," and ","") &amp; IF(H100&lt;&gt;"","("&amp;F100&amp;"+line.W)&lt;="&amp;H100,"") &amp; ") and (line.mat_inside_skin_choices.code=="&amp;L100&amp;") and (line.mat_outside_skin_choices.code=="&amp;M100&amp;") and ("&amp;O100&amp;") or 0.0"</f>
        <v>((14+line.W)&gt;610 and (14+line.W)&lt;=914) and (line.mat_inside_skin_choices.code=='OW') and (line.mat_outside_skin_choices.code=='ALUZ') and (914*line.L/1000000*3.75) or 0.0</v>
      </c>
      <c r="Q100" s="16" t="str">
        <f aca="false">VLOOKUP(D100,Parts!$A$2:$C$1001,3,0)</f>
        <v>kg</v>
      </c>
    </row>
    <row r="101" customFormat="false" ht="12.8" hidden="false" customHeight="false" outlineLevel="0" collapsed="false">
      <c r="C101" s="3" t="str">
        <f aca="false">"["&amp;VLOOKUP(D101,Parts!$A$2:$B$1001,2,0)&amp;"]"</f>
        <v>[SP05007]</v>
      </c>
      <c r="D101" s="70" t="s">
        <v>1397</v>
      </c>
      <c r="E101" s="16"/>
      <c r="F101" s="167" t="n">
        <v>14</v>
      </c>
      <c r="G101" s="167" t="n">
        <v>914</v>
      </c>
      <c r="H101" s="167" t="n">
        <v>1219</v>
      </c>
      <c r="I101" s="5"/>
      <c r="L101" s="167" t="s">
        <v>1572</v>
      </c>
      <c r="M101" s="167" t="s">
        <v>1866</v>
      </c>
      <c r="N101" s="57" t="s">
        <v>1603</v>
      </c>
      <c r="O101" s="57" t="s">
        <v>1604</v>
      </c>
      <c r="P101" s="21" t="str">
        <f aca="false">"(" &amp; IF(G101&lt;&gt;"","("&amp;F101&amp;"+line.W)&gt;"&amp;G101,"") &amp; IF(AND(G101&lt;&gt;"",H101&lt;&gt;"")," and ","") &amp; IF(H101&lt;&gt;"","("&amp;F101&amp;"+line.W)&lt;="&amp;H101,"") &amp; ") and (line.mat_inside_skin_choices.code=="&amp;L101&amp;") and (line.mat_outside_skin_choices.code=="&amp;M101&amp;") and ("&amp;O101&amp;") or 0.0"</f>
        <v>((14+line.W)&gt;914 and (14+line.W)&lt;=1219) and (line.mat_inside_skin_choices.code=='OW') and (line.mat_outside_skin_choices.code=='ALUZ') and (1219*line.L/1000000*3.75) or 0.0</v>
      </c>
      <c r="Q101" s="16" t="str">
        <f aca="false">VLOOKUP(D101,Parts!$A$2:$C$1001,3,0)</f>
        <v>kg</v>
      </c>
    </row>
    <row r="102" customFormat="false" ht="12.8" hidden="false" customHeight="false" outlineLevel="0" collapsed="false">
      <c r="C102" s="3" t="str">
        <f aca="false">"["&amp;VLOOKUP(D102,Parts!$A$2:$B$1001,2,0)&amp;"]"</f>
        <v>[SP05007]</v>
      </c>
      <c r="D102" s="70" t="s">
        <v>1397</v>
      </c>
      <c r="E102" s="16"/>
      <c r="F102" s="167" t="n">
        <v>14</v>
      </c>
      <c r="G102" s="167" t="n">
        <v>1219</v>
      </c>
      <c r="H102" s="167" t="n">
        <v>2106</v>
      </c>
      <c r="I102" s="5"/>
      <c r="L102" s="167" t="s">
        <v>1572</v>
      </c>
      <c r="M102" s="167" t="s">
        <v>1866</v>
      </c>
      <c r="N102" s="57" t="s">
        <v>1603</v>
      </c>
      <c r="O102" s="57" t="s">
        <v>1604</v>
      </c>
      <c r="P102" s="21" t="str">
        <f aca="false">"(" &amp; IF(G102&lt;&gt;"","("&amp;F102&amp;"+line.W)&gt;"&amp;G102,"") &amp; IF(AND(G102&lt;&gt;"",H102&lt;&gt;"")," and ","") &amp; IF(H102&lt;&gt;"","("&amp;F102&amp;"+line.W)&lt;="&amp;H102,"") &amp; ") and (line.mat_inside_skin_choices.code=="&amp;L102&amp;") and (line.mat_outside_skin_choices.code=="&amp;M102&amp;") and ("&amp;O102&amp;") or 0.0"</f>
        <v>((14+line.W)&gt;1219 and (14+line.W)&lt;=2106) and (line.mat_inside_skin_choices.code=='OW') and (line.mat_outside_skin_choices.code=='ALUZ') and (1219*line.L/1000000*3.75) or 0.0</v>
      </c>
      <c r="Q102" s="16" t="str">
        <f aca="false">VLOOKUP(D102,Parts!$A$2:$C$1001,3,0)</f>
        <v>kg</v>
      </c>
    </row>
    <row r="103" customFormat="false" ht="12.8" hidden="false" customHeight="false" outlineLevel="0" collapsed="false">
      <c r="C103" s="3" t="str">
        <f aca="false">"["&amp;VLOOKUP(D103,Parts!$A$2:$B$1001,2,0)&amp;"]"</f>
        <v>[SP05006]</v>
      </c>
      <c r="D103" s="70" t="s">
        <v>1395</v>
      </c>
      <c r="E103" s="16"/>
      <c r="F103" s="167" t="n">
        <v>14</v>
      </c>
      <c r="G103" s="167" t="n">
        <v>1219</v>
      </c>
      <c r="H103" s="167" t="n">
        <v>2106</v>
      </c>
      <c r="I103" s="5"/>
      <c r="L103" s="167" t="s">
        <v>1572</v>
      </c>
      <c r="M103" s="167" t="s">
        <v>1866</v>
      </c>
      <c r="N103" s="57" t="s">
        <v>1599</v>
      </c>
      <c r="O103" s="57" t="s">
        <v>1600</v>
      </c>
      <c r="P103" s="21" t="str">
        <f aca="false">"(" &amp; IF(G103&lt;&gt;"","("&amp;F103&amp;"+line.W)&gt;"&amp;G103,"") &amp; IF(AND(G103&lt;&gt;"",H103&lt;&gt;"")," and ","") &amp; IF(H103&lt;&gt;"","("&amp;F103&amp;"+line.W)&lt;="&amp;H103,"") &amp; ") and (line.mat_inside_skin_choices.code=="&amp;L103&amp;") and (line.mat_outside_skin_choices.code=="&amp;M103&amp;") and ("&amp;O103&amp;") or 0.0"</f>
        <v>((14+line.W)&gt;1219 and (14+line.W)&lt;=2106) and (line.mat_inside_skin_choices.code=='OW') and (line.mat_outside_skin_choices.code=='ALUZ') and (914*line.L/1000000*3.75) or 0.0</v>
      </c>
      <c r="Q103" s="16" t="str">
        <f aca="false">VLOOKUP(D103,Parts!$A$2:$C$1001,3,0)</f>
        <v>kg</v>
      </c>
    </row>
    <row r="104" customFormat="false" ht="12.8" hidden="false" customHeight="false" outlineLevel="0" collapsed="false">
      <c r="C104" s="3" t="str">
        <f aca="false">"["&amp;VLOOKUP(D104,Parts!$A$2:$B$1001,2,0)&amp;"]"</f>
        <v>[999-14-SP05001]</v>
      </c>
      <c r="D104" s="88" t="s">
        <v>1551</v>
      </c>
      <c r="E104" s="16"/>
      <c r="F104" s="90" t="n">
        <v>14</v>
      </c>
      <c r="G104" s="90"/>
      <c r="H104" s="90" t="n">
        <v>457</v>
      </c>
      <c r="I104" s="5"/>
      <c r="L104" s="90" t="s">
        <v>1866</v>
      </c>
      <c r="M104" s="90" t="s">
        <v>1607</v>
      </c>
      <c r="N104" s="91" t="s">
        <v>1877</v>
      </c>
      <c r="O104" s="91" t="s">
        <v>1878</v>
      </c>
      <c r="P104" s="21" t="str">
        <f aca="false">"(" &amp; IF(G104&lt;&gt;"","("&amp;F104&amp;"+line.W)&gt;"&amp;G104,"") &amp; IF(AND(G104&lt;&gt;"",H104&lt;&gt;"")," and ","") &amp; IF(H104&lt;&gt;"","("&amp;F104&amp;"+line.W)&lt;="&amp;H104,"") &amp; ") and (line.mat_inside_skin_choices.code=="&amp;L104&amp;") and (line.mat_outside_skin_choices.code=="&amp;M104&amp;") and ("&amp;O104&amp;") or 0.0"</f>
        <v>((14+line.W)&lt;=457) and (line.mat_inside_skin_choices.code=='ALUZ') and (line.mat_outside_skin_choices.code=='SS') and (457*line.L/1000000*3.56) or 0.0</v>
      </c>
      <c r="Q104" s="16" t="str">
        <f aca="false">VLOOKUP(D104,Parts!$A$2:$C$1001,3,0)</f>
        <v>kg</v>
      </c>
    </row>
    <row r="105" customFormat="false" ht="12.8" hidden="false" customHeight="false" outlineLevel="0" collapsed="false">
      <c r="C105" s="3" t="str">
        <f aca="false">"["&amp;VLOOKUP(D105,Parts!$A$2:$B$1001,2,0)&amp;"]"</f>
        <v>[999-14-SP05001]</v>
      </c>
      <c r="D105" s="88" t="s">
        <v>1551</v>
      </c>
      <c r="E105" s="16"/>
      <c r="F105" s="90" t="n">
        <v>14</v>
      </c>
      <c r="G105" s="90" t="n">
        <v>457</v>
      </c>
      <c r="H105" s="90" t="n">
        <v>914</v>
      </c>
      <c r="I105" s="5"/>
      <c r="L105" s="90" t="s">
        <v>1866</v>
      </c>
      <c r="M105" s="90" t="s">
        <v>1607</v>
      </c>
      <c r="N105" s="91" t="s">
        <v>1879</v>
      </c>
      <c r="O105" s="91" t="s">
        <v>1880</v>
      </c>
      <c r="P105" s="21" t="str">
        <f aca="false">"(" &amp; IF(G105&lt;&gt;"","("&amp;F105&amp;"+line.W)&gt;"&amp;G105,"") &amp; IF(AND(G105&lt;&gt;"",H105&lt;&gt;"")," and ","") &amp; IF(H105&lt;&gt;"","("&amp;F105&amp;"+line.W)&lt;="&amp;H105,"") &amp; ") and (line.mat_inside_skin_choices.code=="&amp;L105&amp;") and (line.mat_outside_skin_choices.code=="&amp;M105&amp;") and ("&amp;O105&amp;") or 0.0"</f>
        <v>((14+line.W)&gt;457 and (14+line.W)&lt;=914) and (line.mat_inside_skin_choices.code=='ALUZ') and (line.mat_outside_skin_choices.code=='SS') and (914*line.L/1000000*3.56) or 0.0</v>
      </c>
      <c r="Q105" s="16" t="str">
        <f aca="false">VLOOKUP(D105,Parts!$A$2:$C$1001,3,0)</f>
        <v>kg</v>
      </c>
    </row>
    <row r="106" customFormat="false" ht="12.8" hidden="false" customHeight="false" outlineLevel="0" collapsed="false">
      <c r="C106" s="3" t="str">
        <f aca="false">"["&amp;VLOOKUP(D106,Parts!$A$2:$B$1001,2,0)&amp;"]"</f>
        <v>[999-14-SP05001]</v>
      </c>
      <c r="D106" s="88" t="s">
        <v>1551</v>
      </c>
      <c r="E106" s="5"/>
      <c r="F106" s="90" t="n">
        <v>14</v>
      </c>
      <c r="G106" s="90" t="n">
        <v>914</v>
      </c>
      <c r="H106" s="90" t="n">
        <v>1774</v>
      </c>
      <c r="I106" s="5"/>
      <c r="L106" s="90" t="s">
        <v>1866</v>
      </c>
      <c r="M106" s="90" t="s">
        <v>1607</v>
      </c>
      <c r="N106" s="91" t="s">
        <v>1871</v>
      </c>
      <c r="O106" s="91" t="s">
        <v>1872</v>
      </c>
      <c r="P106" s="21" t="str">
        <f aca="false">"(" &amp; IF(G106&lt;&gt;"","("&amp;F106&amp;"+line.W)&gt;"&amp;G106,"") &amp; IF(AND(G106&lt;&gt;"",H106&lt;&gt;"")," and ","") &amp; IF(H106&lt;&gt;"","("&amp;F106&amp;"+line.W)&lt;="&amp;H106,"") &amp; ") and (line.mat_inside_skin_choices.code=="&amp;L106&amp;") and (line.mat_outside_skin_choices.code=="&amp;M106&amp;") and ("&amp;O106&amp;") or 0.0"</f>
        <v>((14+line.W)&gt;914 and (14+line.W)&lt;=1774) and (line.mat_inside_skin_choices.code=='ALUZ') and (line.mat_outside_skin_choices.code=='SS') and (914*line.L/1000000*3.56*2) or 0.0</v>
      </c>
      <c r="Q106" s="16" t="str">
        <f aca="false">VLOOKUP(D106,Parts!$A$2:$C$1001,3,0)</f>
        <v>kg</v>
      </c>
    </row>
    <row r="107" customFormat="false" ht="12.8" hidden="false" customHeight="false" outlineLevel="0" collapsed="false">
      <c r="C107" s="3" t="str">
        <f aca="false">"["&amp;VLOOKUP(D107,Parts!$A$2:$B$1001,2,0)&amp;"]"</f>
        <v>[SP05013]</v>
      </c>
      <c r="D107" s="88" t="s">
        <v>1409</v>
      </c>
      <c r="E107" s="16"/>
      <c r="F107" s="90" t="n">
        <v>14</v>
      </c>
      <c r="G107" s="90"/>
      <c r="H107" s="90" t="n">
        <v>610</v>
      </c>
      <c r="I107" s="5"/>
      <c r="L107" s="90" t="s">
        <v>1866</v>
      </c>
      <c r="M107" s="90" t="s">
        <v>1607</v>
      </c>
      <c r="N107" s="91" t="s">
        <v>1618</v>
      </c>
      <c r="O107" s="91" t="s">
        <v>1619</v>
      </c>
      <c r="P107" s="21" t="str">
        <f aca="false">"(" &amp; IF(G107&lt;&gt;"","("&amp;F107&amp;"+line.W)&gt;"&amp;G107,"") &amp; IF(AND(G107&lt;&gt;"",H107&lt;&gt;"")," and ","") &amp; IF(H107&lt;&gt;"","("&amp;F107&amp;"+line.W)&lt;="&amp;H107,"") &amp; ") and (line.mat_inside_skin_choices.code=="&amp;L107&amp;") and (line.mat_outside_skin_choices.code=="&amp;M107&amp;") and ("&amp;O107&amp;") or 0.0"</f>
        <v>((14+line.W)&lt;=610) and (line.mat_inside_skin_choices.code=='ALUZ') and (line.mat_outside_skin_choices.code=='SS') and (610*line.L/1000000*3.9) or 0.0</v>
      </c>
      <c r="Q107" s="16" t="str">
        <f aca="false">VLOOKUP(D107,Parts!$A$2:$C$1001,3,0)</f>
        <v>kg</v>
      </c>
    </row>
    <row r="108" customFormat="false" ht="12.8" hidden="false" customHeight="false" outlineLevel="0" collapsed="false">
      <c r="C108" s="3" t="str">
        <f aca="false">"["&amp;VLOOKUP(D108,Parts!$A$2:$B$1001,2,0)&amp;"]"</f>
        <v>[SP05013]</v>
      </c>
      <c r="D108" s="88" t="s">
        <v>1409</v>
      </c>
      <c r="E108" s="16"/>
      <c r="F108" s="90" t="n">
        <v>14</v>
      </c>
      <c r="G108" s="90" t="n">
        <v>610</v>
      </c>
      <c r="H108" s="90" t="n">
        <v>2384</v>
      </c>
      <c r="I108" s="5"/>
      <c r="L108" s="90" t="s">
        <v>1866</v>
      </c>
      <c r="M108" s="90" t="s">
        <v>1607</v>
      </c>
      <c r="N108" s="91" t="s">
        <v>1614</v>
      </c>
      <c r="O108" s="91" t="s">
        <v>1615</v>
      </c>
      <c r="P108" s="21" t="str">
        <f aca="false">"(" &amp; IF(G108&lt;&gt;"","("&amp;F108&amp;"+line.W)&gt;"&amp;G108,"") &amp; IF(AND(G108&lt;&gt;"",H108&lt;&gt;"")," and ","") &amp; IF(H108&lt;&gt;"","("&amp;F108&amp;"+line.W)&lt;="&amp;H108,"") &amp; ") and (line.mat_inside_skin_choices.code=="&amp;L108&amp;") and (line.mat_outside_skin_choices.code=="&amp;M108&amp;") and ("&amp;O108&amp;") or 0.0"</f>
        <v>((14+line.W)&gt;610 and (14+line.W)&lt;=2384) and (line.mat_inside_skin_choices.code=='ALUZ') and (line.mat_outside_skin_choices.code=='SS') and (1219*line.L/1000000*3.9*2) or 0.0</v>
      </c>
      <c r="Q108" s="16" t="str">
        <f aca="false">VLOOKUP(D108,Parts!$A$2:$C$1001,3,0)</f>
        <v>kg</v>
      </c>
    </row>
    <row r="109" customFormat="false" ht="12.8" hidden="false" customHeight="false" outlineLevel="0" collapsed="false">
      <c r="C109" s="3" t="str">
        <f aca="false">"["&amp;VLOOKUP(D109,Parts!$A$2:$B$1001,2,0)&amp;"]"</f>
        <v>[999-14-SP05001]</v>
      </c>
      <c r="D109" s="70" t="s">
        <v>1551</v>
      </c>
      <c r="E109" s="16"/>
      <c r="F109" s="167" t="n">
        <v>14</v>
      </c>
      <c r="G109" s="167"/>
      <c r="H109" s="167" t="n">
        <v>457</v>
      </c>
      <c r="I109" s="5"/>
      <c r="L109" s="167" t="s">
        <v>1607</v>
      </c>
      <c r="M109" s="167" t="s">
        <v>1866</v>
      </c>
      <c r="N109" s="57" t="s">
        <v>1877</v>
      </c>
      <c r="O109" s="57" t="s">
        <v>1878</v>
      </c>
      <c r="P109" s="21" t="str">
        <f aca="false">"(" &amp; IF(G109&lt;&gt;"","("&amp;F109&amp;"+line.W)&gt;"&amp;G109,"") &amp; IF(AND(G109&lt;&gt;"",H109&lt;&gt;"")," and ","") &amp; IF(H109&lt;&gt;"","("&amp;F109&amp;"+line.W)&lt;="&amp;H109,"") &amp; ") and (line.mat_inside_skin_choices.code=="&amp;L109&amp;") and (line.mat_outside_skin_choices.code=="&amp;M109&amp;") and ("&amp;O109&amp;") or 0.0"</f>
        <v>((14+line.W)&lt;=457) and (line.mat_inside_skin_choices.code=='SS') and (line.mat_outside_skin_choices.code=='ALUZ') and (457*line.L/1000000*3.56) or 0.0</v>
      </c>
      <c r="Q109" s="16" t="str">
        <f aca="false">VLOOKUP(D109,Parts!$A$2:$C$1001,3,0)</f>
        <v>kg</v>
      </c>
    </row>
    <row r="110" customFormat="false" ht="12.8" hidden="false" customHeight="false" outlineLevel="0" collapsed="false">
      <c r="C110" s="3" t="str">
        <f aca="false">"["&amp;VLOOKUP(D110,Parts!$A$2:$B$1001,2,0)&amp;"]"</f>
        <v>[999-14-SP05001]</v>
      </c>
      <c r="D110" s="70" t="s">
        <v>1551</v>
      </c>
      <c r="E110" s="16"/>
      <c r="F110" s="167" t="n">
        <v>14</v>
      </c>
      <c r="G110" s="167" t="n">
        <v>457</v>
      </c>
      <c r="H110" s="167" t="n">
        <v>914</v>
      </c>
      <c r="I110" s="5"/>
      <c r="L110" s="167" t="s">
        <v>1607</v>
      </c>
      <c r="M110" s="167" t="s">
        <v>1866</v>
      </c>
      <c r="N110" s="57" t="s">
        <v>1879</v>
      </c>
      <c r="O110" s="57" t="s">
        <v>1880</v>
      </c>
      <c r="P110" s="21" t="str">
        <f aca="false">"(" &amp; IF(G110&lt;&gt;"","("&amp;F110&amp;"+line.W)&gt;"&amp;G110,"") &amp; IF(AND(G110&lt;&gt;"",H110&lt;&gt;"")," and ","") &amp; IF(H110&lt;&gt;"","("&amp;F110&amp;"+line.W)&lt;="&amp;H110,"") &amp; ") and (line.mat_inside_skin_choices.code=="&amp;L110&amp;") and (line.mat_outside_skin_choices.code=="&amp;M110&amp;") and ("&amp;O110&amp;") or 0.0"</f>
        <v>((14+line.W)&gt;457 and (14+line.W)&lt;=914) and (line.mat_inside_skin_choices.code=='SS') and (line.mat_outside_skin_choices.code=='ALUZ') and (914*line.L/1000000*3.56) or 0.0</v>
      </c>
      <c r="Q110" s="16" t="str">
        <f aca="false">VLOOKUP(D110,Parts!$A$2:$C$1001,3,0)</f>
        <v>kg</v>
      </c>
    </row>
    <row r="111" customFormat="false" ht="12.8" hidden="false" customHeight="false" outlineLevel="0" collapsed="false">
      <c r="C111" s="3" t="str">
        <f aca="false">"["&amp;VLOOKUP(D111,Parts!$A$2:$B$1001,2,0)&amp;"]"</f>
        <v>[999-14-SP05001]</v>
      </c>
      <c r="D111" s="70" t="s">
        <v>1551</v>
      </c>
      <c r="E111" s="5"/>
      <c r="F111" s="167" t="n">
        <v>14</v>
      </c>
      <c r="G111" s="167" t="n">
        <v>914</v>
      </c>
      <c r="H111" s="167" t="n">
        <v>1774</v>
      </c>
      <c r="I111" s="5"/>
      <c r="L111" s="167" t="s">
        <v>1607</v>
      </c>
      <c r="M111" s="167" t="s">
        <v>1866</v>
      </c>
      <c r="N111" s="57" t="s">
        <v>1871</v>
      </c>
      <c r="O111" s="57" t="s">
        <v>1872</v>
      </c>
      <c r="P111" s="21" t="str">
        <f aca="false">"(" &amp; IF(G111&lt;&gt;"","("&amp;F111&amp;"+line.W)&gt;"&amp;G111,"") &amp; IF(AND(G111&lt;&gt;"",H111&lt;&gt;"")," and ","") &amp; IF(H111&lt;&gt;"","("&amp;F111&amp;"+line.W)&lt;="&amp;H111,"") &amp; ") and (line.mat_inside_skin_choices.code=="&amp;L111&amp;") and (line.mat_outside_skin_choices.code=="&amp;M111&amp;") and ("&amp;O111&amp;") or 0.0"</f>
        <v>((14+line.W)&gt;914 and (14+line.W)&lt;=1774) and (line.mat_inside_skin_choices.code=='SS') and (line.mat_outside_skin_choices.code=='ALUZ') and (914*line.L/1000000*3.56*2) or 0.0</v>
      </c>
      <c r="Q111" s="16" t="str">
        <f aca="false">VLOOKUP(D111,Parts!$A$2:$C$1001,3,0)</f>
        <v>kg</v>
      </c>
    </row>
    <row r="112" customFormat="false" ht="12.8" hidden="false" customHeight="false" outlineLevel="0" collapsed="false">
      <c r="C112" s="3" t="str">
        <f aca="false">"["&amp;VLOOKUP(D112,Parts!$A$2:$B$1001,2,0)&amp;"]"</f>
        <v>[SP05013]</v>
      </c>
      <c r="D112" s="70" t="s">
        <v>1409</v>
      </c>
      <c r="E112" s="16"/>
      <c r="F112" s="167" t="n">
        <v>14</v>
      </c>
      <c r="G112" s="167"/>
      <c r="H112" s="167" t="n">
        <v>610</v>
      </c>
      <c r="I112" s="5"/>
      <c r="L112" s="167" t="s">
        <v>1607</v>
      </c>
      <c r="M112" s="167" t="s">
        <v>1866</v>
      </c>
      <c r="N112" s="57" t="s">
        <v>1618</v>
      </c>
      <c r="O112" s="57" t="s">
        <v>1619</v>
      </c>
      <c r="P112" s="21" t="str">
        <f aca="false">"(" &amp; IF(G112&lt;&gt;"","("&amp;F112&amp;"+line.W)&gt;"&amp;G112,"") &amp; IF(AND(G112&lt;&gt;"",H112&lt;&gt;"")," and ","") &amp; IF(H112&lt;&gt;"","("&amp;F112&amp;"+line.W)&lt;="&amp;H112,"") &amp; ") and (line.mat_inside_skin_choices.code=="&amp;L112&amp;") and (line.mat_outside_skin_choices.code=="&amp;M112&amp;") and ("&amp;O112&amp;") or 0.0"</f>
        <v>((14+line.W)&lt;=610) and (line.mat_inside_skin_choices.code=='SS') and (line.mat_outside_skin_choices.code=='ALUZ') and (610*line.L/1000000*3.9) or 0.0</v>
      </c>
      <c r="Q112" s="16" t="str">
        <f aca="false">VLOOKUP(D112,Parts!$A$2:$C$1001,3,0)</f>
        <v>kg</v>
      </c>
    </row>
    <row r="113" customFormat="false" ht="12.8" hidden="false" customHeight="false" outlineLevel="0" collapsed="false">
      <c r="C113" s="3" t="str">
        <f aca="false">"["&amp;VLOOKUP(D113,Parts!$A$2:$B$1001,2,0)&amp;"]"</f>
        <v>[SP05013]</v>
      </c>
      <c r="D113" s="70" t="s">
        <v>1409</v>
      </c>
      <c r="E113" s="16"/>
      <c r="F113" s="167" t="n">
        <v>14</v>
      </c>
      <c r="G113" s="167" t="n">
        <v>610</v>
      </c>
      <c r="H113" s="167" t="n">
        <v>2384</v>
      </c>
      <c r="I113" s="5"/>
      <c r="L113" s="167" t="s">
        <v>1607</v>
      </c>
      <c r="M113" s="167" t="s">
        <v>1866</v>
      </c>
      <c r="N113" s="57" t="s">
        <v>1614</v>
      </c>
      <c r="O113" s="57" t="s">
        <v>1615</v>
      </c>
      <c r="P113" s="21" t="str">
        <f aca="false">"(" &amp; IF(G113&lt;&gt;"","("&amp;F113&amp;"+line.W)&gt;"&amp;G113,"") &amp; IF(AND(G113&lt;&gt;"",H113&lt;&gt;"")," and ","") &amp; IF(H113&lt;&gt;"","("&amp;F113&amp;"+line.W)&lt;="&amp;H113,"") &amp; ") and (line.mat_inside_skin_choices.code=="&amp;L113&amp;") and (line.mat_outside_skin_choices.code=="&amp;M113&amp;") and ("&amp;O113&amp;") or 0.0"</f>
        <v>((14+line.W)&gt;610 and (14+line.W)&lt;=2384) and (line.mat_inside_skin_choices.code=='SS') and (line.mat_outside_skin_choices.code=='ALUZ') and (1219*line.L/1000000*3.9*2) or 0.0</v>
      </c>
      <c r="Q113" s="16" t="str">
        <f aca="false">VLOOKUP(D113,Parts!$A$2:$C$1001,3,0)</f>
        <v>kg</v>
      </c>
    </row>
    <row r="114" customFormat="false" ht="12.75" hidden="false" customHeight="false" outlineLevel="0" collapsed="false">
      <c r="C114" s="3" t="str">
        <f aca="false">"["&amp;VLOOKUP(D114,Parts!$A$2:$B$1001,2,0)&amp;"]"</f>
        <v>[SP05002]</v>
      </c>
      <c r="D114" s="49" t="s">
        <v>1387</v>
      </c>
      <c r="E114" s="16"/>
      <c r="F114" s="16"/>
      <c r="G114" s="16"/>
      <c r="H114" s="16"/>
      <c r="I114" s="5"/>
      <c r="J114" s="50" t="s">
        <v>1626</v>
      </c>
      <c r="L114" s="16"/>
      <c r="M114" s="16"/>
      <c r="N114" s="51" t="s">
        <v>1627</v>
      </c>
      <c r="O114" s="52" t="s">
        <v>1628</v>
      </c>
      <c r="P114" s="53" t="str">
        <f aca="false">"(line.mat_insulation_choices.code == "&amp;J114&amp;") and ("&amp;O114&amp;") or 0.0"</f>
        <v>(line.mat_insulation_choices.code == 'PU') and (line.W*line.L*line.T.value/1000000000*40*0.437*1.13-(line.cut_area*line.T.value*40*0.437*1.13/1000)) or 0.0</v>
      </c>
      <c r="Q114" s="16" t="str">
        <f aca="false">VLOOKUP(D114,Parts!$A$2:$C$1001,3,0)</f>
        <v>kg</v>
      </c>
    </row>
    <row r="115" customFormat="false" ht="12.75" hidden="false" customHeight="false" outlineLevel="0" collapsed="false">
      <c r="C115" s="3" t="str">
        <f aca="false">"["&amp;VLOOKUP(D115,Parts!$A$2:$B$1001,2,0)&amp;"]"</f>
        <v>[SP05003]</v>
      </c>
      <c r="D115" s="49" t="s">
        <v>1389</v>
      </c>
      <c r="E115" s="16"/>
      <c r="F115" s="16"/>
      <c r="G115" s="16"/>
      <c r="H115" s="16"/>
      <c r="I115" s="5"/>
      <c r="J115" s="50" t="s">
        <v>1626</v>
      </c>
      <c r="L115" s="16"/>
      <c r="M115" s="16"/>
      <c r="N115" s="51" t="s">
        <v>1629</v>
      </c>
      <c r="O115" s="52" t="s">
        <v>1630</v>
      </c>
      <c r="P115" s="53" t="str">
        <f aca="false">"(line.mat_insulation_choices.code == "&amp;J115&amp;") and ("&amp;O115&amp;") or 0.0"</f>
        <v>(line.mat_insulation_choices.code == 'PU') and (line.W*line.L*line.T.value/1000000000*40*0.563*1.13-(line.cut_area*line.T.value*40*0.563*1.13/1000)) or 0.0</v>
      </c>
      <c r="Q115" s="16" t="str">
        <f aca="false">VLOOKUP(D115,Parts!$A$2:$C$1001,3,0)</f>
        <v>kg</v>
      </c>
    </row>
    <row r="116" customFormat="false" ht="12.75" hidden="false" customHeight="false" outlineLevel="0" collapsed="false">
      <c r="C116" s="3" t="str">
        <f aca="false">"["&amp;VLOOKUP(D116,Parts!$A$2:$B$1001,2,0)&amp;"]"</f>
        <v>[SP05024]</v>
      </c>
      <c r="D116" s="37" t="s">
        <v>1538</v>
      </c>
      <c r="E116" s="16"/>
      <c r="F116" s="16"/>
      <c r="G116" s="16"/>
      <c r="H116" s="16"/>
      <c r="I116" s="5"/>
      <c r="J116" s="38" t="s">
        <v>1631</v>
      </c>
      <c r="L116" s="16"/>
      <c r="M116" s="16"/>
      <c r="N116" s="40" t="s">
        <v>1632</v>
      </c>
      <c r="O116" s="41" t="s">
        <v>1633</v>
      </c>
      <c r="P116" s="53" t="str">
        <f aca="false">"(line.mat_insulation_choices.code == "&amp;J116&amp;") and ("&amp;O116&amp;") or 0.0"</f>
        <v>(line.mat_insulation_choices.code == 'PIR') and (line.W*line.L*line.T.value/1000000000*36*0.242*1.2*1.05-(line.cut_area*line.T.value*36*0.242*1.2*1.05/1000)) or 0.0</v>
      </c>
      <c r="Q116" s="16" t="str">
        <f aca="false">VLOOKUP(D116,Parts!$A$2:$C$1001,3,0)</f>
        <v>kg</v>
      </c>
    </row>
    <row r="117" customFormat="false" ht="12.75" hidden="false" customHeight="false" outlineLevel="0" collapsed="false">
      <c r="C117" s="3" t="str">
        <f aca="false">"["&amp;VLOOKUP(D117,Parts!$A$2:$B$1001,2,0)&amp;"]"</f>
        <v>[SP05003]</v>
      </c>
      <c r="D117" s="37" t="s">
        <v>1389</v>
      </c>
      <c r="E117" s="16"/>
      <c r="F117" s="16"/>
      <c r="G117" s="16"/>
      <c r="H117" s="16"/>
      <c r="I117" s="5"/>
      <c r="J117" s="45" t="s">
        <v>1631</v>
      </c>
      <c r="L117" s="16"/>
      <c r="M117" s="16"/>
      <c r="N117" s="57" t="s">
        <v>1634</v>
      </c>
      <c r="O117" s="47" t="s">
        <v>1635</v>
      </c>
      <c r="P117" s="53" t="str">
        <f aca="false">"(line.mat_insulation_choices.code == "&amp;J117&amp;") and ("&amp;O117&amp;") or 0.0"</f>
        <v>(line.mat_insulation_choices.code == 'PIR') and (line.W*line.L*line.T.value/1000000000*36*0.714*1.2*1.05-(line.cut_area*line.T.value*36*0.714*1.2*1.05/1000)) or 0.0</v>
      </c>
      <c r="Q117" s="16" t="str">
        <f aca="false">VLOOKUP(D117,Parts!$A$2:$C$1001,3,0)</f>
        <v>kg</v>
      </c>
    </row>
    <row r="118" customFormat="false" ht="13.5" hidden="false" customHeight="false" outlineLevel="0" collapsed="false">
      <c r="C118" s="3" t="str">
        <f aca="false">"["&amp;VLOOKUP(D118,Parts!$A$2:$B$1001,2,0)&amp;"]"</f>
        <v>[SP05023]</v>
      </c>
      <c r="D118" s="37" t="s">
        <v>1536</v>
      </c>
      <c r="E118" s="16"/>
      <c r="F118" s="16"/>
      <c r="G118" s="16"/>
      <c r="H118" s="16"/>
      <c r="I118" s="5"/>
      <c r="J118" s="45" t="s">
        <v>1631</v>
      </c>
      <c r="L118" s="16"/>
      <c r="M118" s="16"/>
      <c r="N118" s="57" t="s">
        <v>1636</v>
      </c>
      <c r="O118" s="47" t="s">
        <v>1637</v>
      </c>
      <c r="P118" s="53" t="str">
        <f aca="false">"(line.mat_insulation_choices.code == "&amp;J118&amp;") and ("&amp;O118&amp;") or 0.0"</f>
        <v>(line.mat_insulation_choices.code == 'PIR') and (line.W*line.L*line.T.value/1000000000*36*0.044*1.2*1.05-(line.cut_area*line.T.value*36*0.044*1.2*1.05/1000)) or 0.0</v>
      </c>
      <c r="Q118" s="16" t="str">
        <f aca="false">VLOOKUP(D118,Parts!$A$2:$C$1001,3,0)</f>
        <v>kg</v>
      </c>
    </row>
    <row r="119" s="169" customFormat="true" ht="12.8" hidden="false" customHeight="false" outlineLevel="0" collapsed="false">
      <c r="C119" s="170" t="str">
        <f aca="false">"["&amp;VLOOKUP(D119,Parts!$A$2:$B$1001,2,0)&amp;"]"</f>
        <v>[SP04110]</v>
      </c>
      <c r="D119" s="171" t="s">
        <v>1548</v>
      </c>
      <c r="E119" s="172" t="n">
        <v>25</v>
      </c>
      <c r="I119" s="172" t="s">
        <v>1881</v>
      </c>
      <c r="M119" s="173"/>
      <c r="N119" s="171" t="s">
        <v>1882</v>
      </c>
      <c r="O119" s="173" t="s">
        <v>1883</v>
      </c>
      <c r="P119" s="174" t="str">
        <f aca="false">"(line.T.value == "&amp;E119&amp;" and line.mat_joint_choices.code == "&amp;I119&amp;") and ("&amp;O119&amp;") or 0"</f>
        <v>(line.T.value == 25 and line.mat_joint_choices.code == 'AA-AB') and (round(((line.L+line.L+line.W+line.W)/2500)+0.5,0)) or 0</v>
      </c>
      <c r="Q119" s="16" t="str">
        <f aca="false">VLOOKUP(D119,Parts!$A$2:$C$1001,3,0)</f>
        <v>pcs</v>
      </c>
    </row>
    <row r="120" customFormat="false" ht="12.8" hidden="false" customHeight="false" outlineLevel="0" collapsed="false">
      <c r="C120" s="70" t="str">
        <f aca="false">"["&amp;VLOOKUP(D120,Parts!$A$2:$B$1001,2,0)&amp;"]"</f>
        <v>[SP04110]</v>
      </c>
      <c r="D120" s="57" t="s">
        <v>1548</v>
      </c>
      <c r="E120" s="175" t="n">
        <v>25</v>
      </c>
      <c r="I120" s="175" t="s">
        <v>1881</v>
      </c>
      <c r="L120" s="5"/>
      <c r="M120" s="5"/>
      <c r="N120" s="57" t="s">
        <v>1884</v>
      </c>
      <c r="O120" s="176" t="s">
        <v>1885</v>
      </c>
      <c r="P120" s="53" t="str">
        <f aca="false">"(line.T.value == "&amp;E120&amp;" and line.mat_joint_choices.code == "&amp;I120&amp;") and ("&amp;O120&amp;") or 0"</f>
        <v>(line.T.value == 25 and line.mat_joint_choices.code == 'AA-AB') and (round(((line.L+line.L+line.W)/2500)+0.5,0)) or 0</v>
      </c>
      <c r="Q120" s="16" t="str">
        <f aca="false">VLOOKUP(D120,Parts!$A$2:$C$1001,3,0)</f>
        <v>pcs</v>
      </c>
    </row>
    <row r="121" customFormat="false" ht="12.8" hidden="false" customHeight="false" outlineLevel="0" collapsed="false">
      <c r="C121" s="70" t="str">
        <f aca="false">"["&amp;VLOOKUP(D121,Parts!$A$2:$B$1001,2,0)&amp;"]"</f>
        <v>[SP04111]</v>
      </c>
      <c r="D121" s="70" t="s">
        <v>1549</v>
      </c>
      <c r="E121" s="175" t="n">
        <v>25</v>
      </c>
      <c r="I121" s="175" t="s">
        <v>1886</v>
      </c>
      <c r="L121" s="5"/>
      <c r="M121" s="5"/>
      <c r="N121" s="57" t="s">
        <v>1887</v>
      </c>
      <c r="O121" s="176" t="s">
        <v>1888</v>
      </c>
      <c r="P121" s="53" t="str">
        <f aca="false">"(line.T.value == "&amp;E121&amp;" and line.mat_joint_choices.code == "&amp;I121&amp;") and ("&amp;O121&amp;") or 0"</f>
        <v>(line.T.value == 25 and line.mat_joint_choices.code == 'AA-BA') and (round(((line.W)/2500)+0.5,0)) or 0</v>
      </c>
      <c r="Q121" s="16" t="str">
        <f aca="false">VLOOKUP(D121,Parts!$A$2:$C$1001,3,0)</f>
        <v>pcs</v>
      </c>
    </row>
    <row r="122" customFormat="false" ht="12.8" hidden="false" customHeight="false" outlineLevel="0" collapsed="false">
      <c r="C122" s="3" t="str">
        <f aca="false">"["&amp;VLOOKUP(D122,Parts!$A$2:$B$1001,2,0)&amp;"]"</f>
        <v>[SP04110]</v>
      </c>
      <c r="D122" s="21" t="s">
        <v>1548</v>
      </c>
      <c r="E122" s="5" t="n">
        <v>25</v>
      </c>
      <c r="I122" s="177" t="s">
        <v>1886</v>
      </c>
      <c r="L122" s="5"/>
      <c r="M122" s="5"/>
      <c r="N122" s="178" t="s">
        <v>1884</v>
      </c>
      <c r="O122" s="176" t="s">
        <v>1885</v>
      </c>
      <c r="P122" s="53" t="str">
        <f aca="false">"(line.T.value == "&amp;E122&amp;" and line.mat_joint_choices.code == "&amp;I122&amp;") and ("&amp;O122&amp;") or 0"</f>
        <v>(line.T.value == 25 and line.mat_joint_choices.code == 'AA-BA') and (round(((line.L+line.L+line.W)/2500)+0.5,0)) or 0</v>
      </c>
      <c r="Q122" s="16" t="str">
        <f aca="false">VLOOKUP(D122,Parts!$A$2:$C$1001,3,0)</f>
        <v>pcs</v>
      </c>
    </row>
    <row r="123" customFormat="false" ht="12.8" hidden="false" customHeight="false" outlineLevel="0" collapsed="false">
      <c r="C123" s="3" t="str">
        <f aca="false">"["&amp;VLOOKUP(D123,Parts!$A$2:$B$1001,2,0)&amp;"]"</f>
        <v>[SP04111]</v>
      </c>
      <c r="D123" s="0" t="s">
        <v>1549</v>
      </c>
      <c r="E123" s="5" t="n">
        <v>25</v>
      </c>
      <c r="I123" s="177" t="s">
        <v>1889</v>
      </c>
      <c r="L123" s="5"/>
      <c r="M123" s="5"/>
      <c r="N123" s="178" t="s">
        <v>1887</v>
      </c>
      <c r="O123" s="176" t="s">
        <v>1888</v>
      </c>
      <c r="P123" s="53" t="str">
        <f aca="false">"(line.T.value == "&amp;E123&amp;" and line.mat_joint_choices.code == "&amp;I123&amp;") and ("&amp;O123&amp;") or 0"</f>
        <v>(line.T.value == 25 and line.mat_joint_choices.code == 'AA-BB') and (round(((line.W)/2500)+0.5,0)) or 0</v>
      </c>
      <c r="Q123" s="16" t="str">
        <f aca="false">VLOOKUP(D123,Parts!$A$2:$C$1001,3,0)</f>
        <v>pcs</v>
      </c>
    </row>
    <row r="124" customFormat="false" ht="12.8" hidden="false" customHeight="false" outlineLevel="0" collapsed="false">
      <c r="C124" s="3" t="str">
        <f aca="false">"["&amp;VLOOKUP(D124,Parts!$A$2:$B$1001,2,0)&amp;"]"</f>
        <v>[SP04110]</v>
      </c>
      <c r="D124" s="21" t="s">
        <v>1548</v>
      </c>
      <c r="E124" s="5" t="n">
        <v>25</v>
      </c>
      <c r="I124" s="5" t="s">
        <v>1889</v>
      </c>
      <c r="L124" s="5"/>
      <c r="M124" s="5"/>
      <c r="N124" s="53" t="s">
        <v>1890</v>
      </c>
      <c r="O124" s="176" t="s">
        <v>1891</v>
      </c>
      <c r="P124" s="53" t="str">
        <f aca="false">"(line.T.value == "&amp;E124&amp;" and line.mat_joint_choices.code == "&amp;I124&amp;") and ("&amp;O124&amp;") or 0"</f>
        <v>(line.T.value == 25 and line.mat_joint_choices.code == 'AA-BB') and (round(((line.L+line.L)/2500)+0.5,0)) or 0</v>
      </c>
      <c r="Q124" s="16" t="str">
        <f aca="false">VLOOKUP(D124,Parts!$A$2:$C$1001,3,0)</f>
        <v>pcs</v>
      </c>
    </row>
    <row r="125" customFormat="false" ht="12.8" hidden="false" customHeight="false" outlineLevel="0" collapsed="false">
      <c r="C125" s="3" t="str">
        <f aca="false">"["&amp;VLOOKUP(D125,Parts!$A$2:$B$1001,2,0)&amp;"]"</f>
        <v>[SP04111]</v>
      </c>
      <c r="D125" s="0" t="s">
        <v>1549</v>
      </c>
      <c r="E125" s="5" t="n">
        <v>25</v>
      </c>
      <c r="I125" s="5" t="s">
        <v>1892</v>
      </c>
      <c r="L125" s="5"/>
      <c r="M125" s="5"/>
      <c r="N125" s="53" t="s">
        <v>1893</v>
      </c>
      <c r="O125" s="176" t="s">
        <v>1894</v>
      </c>
      <c r="P125" s="53" t="str">
        <f aca="false">"(line.T.value == "&amp;E125&amp;" and line.mat_joint_choices.code == "&amp;I125&amp;") and ("&amp;O125&amp;") or 0"</f>
        <v>(line.T.value == 25 and line.mat_joint_choices.code == 'AB-AA') and (round(((line.W+line.W)/2500)+0.5,0)) or 0</v>
      </c>
      <c r="Q125" s="16" t="str">
        <f aca="false">VLOOKUP(D125,Parts!$A$2:$C$1001,3,0)</f>
        <v>pcs</v>
      </c>
    </row>
    <row r="126" customFormat="false" ht="12.8" hidden="false" customHeight="false" outlineLevel="0" collapsed="false">
      <c r="C126" s="179" t="str">
        <f aca="false">"["&amp;VLOOKUP(D126,Parts!$A$2:$B$1001,2,0)&amp;"]"</f>
        <v>[SP04110]</v>
      </c>
      <c r="D126" s="180" t="s">
        <v>1548</v>
      </c>
      <c r="E126" s="181" t="n">
        <v>25</v>
      </c>
      <c r="I126" s="181" t="s">
        <v>1892</v>
      </c>
      <c r="L126" s="5"/>
      <c r="M126" s="5"/>
      <c r="N126" s="180" t="s">
        <v>1895</v>
      </c>
      <c r="O126" s="176" t="s">
        <v>1896</v>
      </c>
      <c r="P126" s="53" t="str">
        <f aca="false">"(line.T.value == "&amp;E126&amp;" and line.mat_joint_choices.code == "&amp;I126&amp;") and ("&amp;O126&amp;") or 0"</f>
        <v>(line.T.value == 25 and line.mat_joint_choices.code == 'AB-AA') and (round(((line.L+line.W+line.W)/2500)+0.5,0)) or 0</v>
      </c>
      <c r="Q126" s="16" t="str">
        <f aca="false">VLOOKUP(D126,Parts!$A$2:$C$1001,3,0)</f>
        <v>pcs</v>
      </c>
    </row>
    <row r="127" customFormat="false" ht="12.8" hidden="false" customHeight="false" outlineLevel="0" collapsed="false">
      <c r="C127" s="179" t="str">
        <f aca="false">"["&amp;VLOOKUP(D127,Parts!$A$2:$B$1001,2,0)&amp;"]"</f>
        <v>[SP04111]</v>
      </c>
      <c r="D127" s="179" t="s">
        <v>1549</v>
      </c>
      <c r="E127" s="181" t="n">
        <v>25</v>
      </c>
      <c r="I127" s="181" t="s">
        <v>1897</v>
      </c>
      <c r="L127" s="5"/>
      <c r="M127" s="5"/>
      <c r="N127" s="180" t="s">
        <v>1898</v>
      </c>
      <c r="O127" s="176" t="s">
        <v>1899</v>
      </c>
      <c r="P127" s="53" t="str">
        <f aca="false">"(line.T.value == "&amp;E127&amp;" and line.mat_joint_choices.code == "&amp;I127&amp;") and ("&amp;O127&amp;") or 0"</f>
        <v>(line.T.value == 25 and line.mat_joint_choices.code == 'AB-AB') and (round(((line.L)/2500)+0.5,0)) or 0</v>
      </c>
      <c r="Q127" s="16" t="str">
        <f aca="false">VLOOKUP(D127,Parts!$A$2:$C$1001,3,0)</f>
        <v>pcs</v>
      </c>
    </row>
    <row r="128" customFormat="false" ht="12.8" hidden="false" customHeight="false" outlineLevel="0" collapsed="false">
      <c r="C128" s="123" t="str">
        <f aca="false">"["&amp;VLOOKUP(D128,Parts!$A$2:$B$1001,2,0)&amp;"]"</f>
        <v>[SP04110]</v>
      </c>
      <c r="D128" s="126" t="s">
        <v>1548</v>
      </c>
      <c r="E128" s="182" t="n">
        <v>25</v>
      </c>
      <c r="I128" s="182" t="s">
        <v>1897</v>
      </c>
      <c r="L128" s="5"/>
      <c r="M128" s="5"/>
      <c r="N128" s="126" t="s">
        <v>1900</v>
      </c>
      <c r="O128" s="176" t="s">
        <v>1901</v>
      </c>
      <c r="P128" s="53" t="str">
        <f aca="false">"(line.T.value == "&amp;E128&amp;" and line.mat_joint_choices.code == "&amp;I128&amp;") and ("&amp;O128&amp;") or 0"</f>
        <v>(line.T.value == 25 and line.mat_joint_choices.code == 'AB-AB') and (round(((line.L+line.W)/2500)+0.5,0)) or 0</v>
      </c>
      <c r="Q128" s="16" t="str">
        <f aca="false">VLOOKUP(D128,Parts!$A$2:$C$1001,3,0)</f>
        <v>pcs</v>
      </c>
    </row>
    <row r="129" customFormat="false" ht="12.8" hidden="false" customHeight="false" outlineLevel="0" collapsed="false">
      <c r="C129" s="123" t="str">
        <f aca="false">"["&amp;VLOOKUP(D129,Parts!$A$2:$B$1001,2,0)&amp;"]"</f>
        <v>[SP04111]</v>
      </c>
      <c r="D129" s="123" t="s">
        <v>1549</v>
      </c>
      <c r="E129" s="182" t="n">
        <v>25</v>
      </c>
      <c r="I129" s="182" t="s">
        <v>1902</v>
      </c>
      <c r="L129" s="5"/>
      <c r="M129" s="5"/>
      <c r="N129" s="126" t="s">
        <v>1900</v>
      </c>
      <c r="O129" s="176" t="s">
        <v>1901</v>
      </c>
      <c r="P129" s="53" t="str">
        <f aca="false">"(line.T.value == "&amp;E129&amp;" and line.mat_joint_choices.code == "&amp;I129&amp;") and ("&amp;O129&amp;") or 0"</f>
        <v>(line.T.value == 25 and line.mat_joint_choices.code == 'AB-BA') and (round(((line.L+line.W)/2500)+0.5,0)) or 0</v>
      </c>
      <c r="Q129" s="16" t="str">
        <f aca="false">VLOOKUP(D129,Parts!$A$2:$C$1001,3,0)</f>
        <v>pcs</v>
      </c>
    </row>
    <row r="130" customFormat="false" ht="12.8" hidden="false" customHeight="false" outlineLevel="0" collapsed="false">
      <c r="C130" s="3" t="str">
        <f aca="false">"["&amp;VLOOKUP(D130,Parts!$A$2:$B$1001,2,0)&amp;"]"</f>
        <v>[SP04110]</v>
      </c>
      <c r="D130" s="21" t="s">
        <v>1548</v>
      </c>
      <c r="E130" s="5" t="n">
        <v>25</v>
      </c>
      <c r="I130" s="5" t="s">
        <v>1902</v>
      </c>
      <c r="L130" s="5"/>
      <c r="M130" s="5"/>
      <c r="N130" s="53" t="s">
        <v>1900</v>
      </c>
      <c r="O130" s="176" t="s">
        <v>1901</v>
      </c>
      <c r="P130" s="53" t="str">
        <f aca="false">"(line.T.value == "&amp;E130&amp;" and line.mat_joint_choices.code == "&amp;I130&amp;") and ("&amp;O130&amp;") or 0"</f>
        <v>(line.T.value == 25 and line.mat_joint_choices.code == 'AB-BA') and (round(((line.L+line.W)/2500)+0.5,0)) or 0</v>
      </c>
      <c r="Q130" s="16" t="str">
        <f aca="false">VLOOKUP(D130,Parts!$A$2:$C$1001,3,0)</f>
        <v>pcs</v>
      </c>
    </row>
    <row r="131" customFormat="false" ht="12.8" hidden="false" customHeight="false" outlineLevel="0" collapsed="false">
      <c r="C131" s="3" t="str">
        <f aca="false">"["&amp;VLOOKUP(D131,Parts!$A$2:$B$1001,2,0)&amp;"]"</f>
        <v>[SP04111]</v>
      </c>
      <c r="D131" s="0" t="s">
        <v>1549</v>
      </c>
      <c r="E131" s="5" t="n">
        <v>25</v>
      </c>
      <c r="I131" s="5" t="s">
        <v>1903</v>
      </c>
      <c r="L131" s="5"/>
      <c r="M131" s="5"/>
      <c r="N131" s="53" t="s">
        <v>1900</v>
      </c>
      <c r="O131" s="176" t="s">
        <v>1901</v>
      </c>
      <c r="P131" s="53" t="str">
        <f aca="false">"(line.T.value == "&amp;E131&amp;" and line.mat_joint_choices.code == "&amp;I131&amp;") and ("&amp;O131&amp;") or 0"</f>
        <v>(line.T.value == 25 and line.mat_joint_choices.code == 'AB-BB') and (round(((line.L+line.W)/2500)+0.5,0)) or 0</v>
      </c>
      <c r="Q131" s="16" t="str">
        <f aca="false">VLOOKUP(D131,Parts!$A$2:$C$1001,3,0)</f>
        <v>pcs</v>
      </c>
    </row>
    <row r="132" customFormat="false" ht="12.8" hidden="false" customHeight="false" outlineLevel="0" collapsed="false">
      <c r="C132" s="70" t="str">
        <f aca="false">"["&amp;VLOOKUP(D132,Parts!$A$2:$B$1001,2,0)&amp;"]"</f>
        <v>[SP04110]</v>
      </c>
      <c r="D132" s="57" t="s">
        <v>1548</v>
      </c>
      <c r="E132" s="175" t="n">
        <v>25</v>
      </c>
      <c r="I132" s="175" t="s">
        <v>1903</v>
      </c>
      <c r="L132" s="5"/>
      <c r="M132" s="5"/>
      <c r="N132" s="57" t="s">
        <v>1898</v>
      </c>
      <c r="O132" s="176" t="s">
        <v>1899</v>
      </c>
      <c r="P132" s="53" t="str">
        <f aca="false">"(line.T.value == "&amp;E132&amp;" and line.mat_joint_choices.code == "&amp;I132&amp;") and ("&amp;O132&amp;") or 0"</f>
        <v>(line.T.value == 25 and line.mat_joint_choices.code == 'AB-BB') and (round(((line.L)/2500)+0.5,0)) or 0</v>
      </c>
      <c r="Q132" s="16" t="str">
        <f aca="false">VLOOKUP(D132,Parts!$A$2:$C$1001,3,0)</f>
        <v>pcs</v>
      </c>
    </row>
    <row r="133" customFormat="false" ht="12.8" hidden="false" customHeight="false" outlineLevel="0" collapsed="false">
      <c r="C133" s="70" t="str">
        <f aca="false">"["&amp;VLOOKUP(D133,Parts!$A$2:$B$1001,2,0)&amp;"]"</f>
        <v>[SP04111]</v>
      </c>
      <c r="D133" s="70" t="s">
        <v>1549</v>
      </c>
      <c r="E133" s="175" t="n">
        <v>25</v>
      </c>
      <c r="I133" s="175" t="s">
        <v>1904</v>
      </c>
      <c r="L133" s="5"/>
      <c r="M133" s="5"/>
      <c r="N133" s="57" t="s">
        <v>1895</v>
      </c>
      <c r="O133" s="176" t="s">
        <v>1896</v>
      </c>
      <c r="P133" s="53" t="str">
        <f aca="false">"(line.T.value == "&amp;E133&amp;" and line.mat_joint_choices.code == "&amp;I133&amp;") and ("&amp;O133&amp;") or 0"</f>
        <v>(line.T.value == 25 and line.mat_joint_choices.code == 'BA-AA') and (round(((line.L+line.W+line.W)/2500)+0.5,0)) or 0</v>
      </c>
      <c r="Q133" s="16" t="str">
        <f aca="false">VLOOKUP(D133,Parts!$A$2:$C$1001,3,0)</f>
        <v>pcs</v>
      </c>
    </row>
    <row r="134" customFormat="false" ht="12.8" hidden="false" customHeight="false" outlineLevel="0" collapsed="false">
      <c r="C134" s="3" t="str">
        <f aca="false">"["&amp;VLOOKUP(D134,Parts!$A$2:$B$1001,2,0)&amp;"]"</f>
        <v>[SP04110]</v>
      </c>
      <c r="D134" s="21" t="s">
        <v>1548</v>
      </c>
      <c r="E134" s="5" t="n">
        <v>25</v>
      </c>
      <c r="I134" s="5" t="s">
        <v>1904</v>
      </c>
      <c r="L134" s="5"/>
      <c r="M134" s="5"/>
      <c r="N134" s="53" t="s">
        <v>1895</v>
      </c>
      <c r="O134" s="176" t="s">
        <v>1896</v>
      </c>
      <c r="P134" s="53" t="str">
        <f aca="false">"(line.T.value == "&amp;E134&amp;" and line.mat_joint_choices.code == "&amp;I134&amp;") and ("&amp;O134&amp;") or 0"</f>
        <v>(line.T.value == 25 and line.mat_joint_choices.code == 'BA-AA') and (round(((line.L+line.W+line.W)/2500)+0.5,0)) or 0</v>
      </c>
      <c r="Q134" s="16" t="str">
        <f aca="false">VLOOKUP(D134,Parts!$A$2:$C$1001,3,0)</f>
        <v>pcs</v>
      </c>
    </row>
    <row r="135" customFormat="false" ht="12.8" hidden="false" customHeight="false" outlineLevel="0" collapsed="false">
      <c r="C135" s="3" t="str">
        <f aca="false">"["&amp;VLOOKUP(D135,Parts!$A$2:$B$1001,2,0)&amp;"]"</f>
        <v>[SP04111]</v>
      </c>
      <c r="D135" s="0" t="s">
        <v>1549</v>
      </c>
      <c r="E135" s="5" t="n">
        <v>25</v>
      </c>
      <c r="I135" s="5" t="s">
        <v>1905</v>
      </c>
      <c r="L135" s="5"/>
      <c r="M135" s="5"/>
      <c r="N135" s="53" t="s">
        <v>1898</v>
      </c>
      <c r="O135" s="176" t="s">
        <v>1899</v>
      </c>
      <c r="P135" s="53" t="str">
        <f aca="false">"(line.T.value == "&amp;E135&amp;" and line.mat_joint_choices.code == "&amp;I135&amp;") and ("&amp;O135&amp;") or 0"</f>
        <v>(line.T.value == 25 and line.mat_joint_choices.code == 'BA-BB') and (round(((line.L)/2500)+0.5,0)) or 0</v>
      </c>
      <c r="Q135" s="16" t="str">
        <f aca="false">VLOOKUP(D135,Parts!$A$2:$C$1001,3,0)</f>
        <v>pcs</v>
      </c>
    </row>
    <row r="136" customFormat="false" ht="12.8" hidden="false" customHeight="false" outlineLevel="0" collapsed="false">
      <c r="C136" s="49" t="str">
        <f aca="false">"["&amp;VLOOKUP(D136,Parts!$A$2:$B$1001,2,0)&amp;"]"</f>
        <v>[SP04110]</v>
      </c>
      <c r="D136" s="110" t="s">
        <v>1548</v>
      </c>
      <c r="E136" s="183" t="n">
        <v>25</v>
      </c>
      <c r="I136" s="183" t="s">
        <v>1905</v>
      </c>
      <c r="L136" s="5"/>
      <c r="M136" s="5"/>
      <c r="N136" s="110" t="s">
        <v>1898</v>
      </c>
      <c r="O136" s="176" t="s">
        <v>1899</v>
      </c>
      <c r="P136" s="53" t="str">
        <f aca="false">"(line.T.value == "&amp;E136&amp;" and line.mat_joint_choices.code == "&amp;I136&amp;") and ("&amp;O136&amp;") or 0"</f>
        <v>(line.T.value == 25 and line.mat_joint_choices.code == 'BA-BB') and (round(((line.L)/2500)+0.5,0)) or 0</v>
      </c>
      <c r="Q136" s="16" t="str">
        <f aca="false">VLOOKUP(D136,Parts!$A$2:$C$1001,3,0)</f>
        <v>pcs</v>
      </c>
    </row>
    <row r="137" customFormat="false" ht="12.8" hidden="false" customHeight="false" outlineLevel="0" collapsed="false">
      <c r="C137" s="49" t="str">
        <f aca="false">"["&amp;VLOOKUP(D137,Parts!$A$2:$B$1001,2,0)&amp;"]"</f>
        <v>[SP04111]</v>
      </c>
      <c r="D137" s="49" t="s">
        <v>1549</v>
      </c>
      <c r="E137" s="183" t="n">
        <v>25</v>
      </c>
      <c r="I137" s="183" t="s">
        <v>1906</v>
      </c>
      <c r="L137" s="5"/>
      <c r="M137" s="5"/>
      <c r="N137" s="110" t="s">
        <v>1895</v>
      </c>
      <c r="O137" s="176" t="s">
        <v>1896</v>
      </c>
      <c r="P137" s="53" t="str">
        <f aca="false">"(line.T.value == "&amp;E137&amp;" and line.mat_joint_choices.code == "&amp;I137&amp;") and ("&amp;O137&amp;") or 0"</f>
        <v>(line.T.value == 25 and line.mat_joint_choices.code == 'BA-BA') and (round(((line.L+line.W+line.W)/2500)+0.5,0)) or 0</v>
      </c>
      <c r="Q137" s="16" t="str">
        <f aca="false">VLOOKUP(D137,Parts!$A$2:$C$1001,3,0)</f>
        <v>pcs</v>
      </c>
    </row>
    <row r="138" customFormat="false" ht="12.8" hidden="false" customHeight="false" outlineLevel="0" collapsed="false">
      <c r="C138" s="3" t="str">
        <f aca="false">"["&amp;VLOOKUP(D138,Parts!$A$2:$B$1001,2,0)&amp;"]"</f>
        <v>[SP04110]</v>
      </c>
      <c r="D138" s="21" t="s">
        <v>1548</v>
      </c>
      <c r="E138" s="5" t="n">
        <v>25</v>
      </c>
      <c r="I138" s="5" t="s">
        <v>1906</v>
      </c>
      <c r="L138" s="5"/>
      <c r="M138" s="5"/>
      <c r="N138" s="53" t="s">
        <v>1900</v>
      </c>
      <c r="O138" s="176" t="s">
        <v>1901</v>
      </c>
      <c r="P138" s="53" t="str">
        <f aca="false">"(line.T.value == "&amp;E138&amp;" and line.mat_joint_choices.code == "&amp;I138&amp;") and ("&amp;O138&amp;") or 0"</f>
        <v>(line.T.value == 25 and line.mat_joint_choices.code == 'BA-BA') and (round(((line.L+line.W)/2500)+0.5,0)) or 0</v>
      </c>
      <c r="Q138" s="16" t="str">
        <f aca="false">VLOOKUP(D138,Parts!$A$2:$C$1001,3,0)</f>
        <v>pcs</v>
      </c>
    </row>
    <row r="139" customFormat="false" ht="12.8" hidden="false" customHeight="false" outlineLevel="0" collapsed="false">
      <c r="C139" s="3" t="str">
        <f aca="false">"["&amp;VLOOKUP(D139,Parts!$A$2:$B$1001,2,0)&amp;"]"</f>
        <v>[SP04111]</v>
      </c>
      <c r="D139" s="0" t="s">
        <v>1549</v>
      </c>
      <c r="E139" s="5" t="n">
        <v>25</v>
      </c>
      <c r="I139" s="5" t="s">
        <v>1907</v>
      </c>
      <c r="L139" s="5"/>
      <c r="M139" s="5"/>
      <c r="N139" s="53" t="s">
        <v>1900</v>
      </c>
      <c r="O139" s="176" t="s">
        <v>1901</v>
      </c>
      <c r="P139" s="53" t="str">
        <f aca="false">"(line.T.value == "&amp;E139&amp;" and line.mat_joint_choices.code == "&amp;I139&amp;") and ("&amp;O139&amp;") or 0"</f>
        <v>(line.T.value == 25 and line.mat_joint_choices.code == 'BA-AB') and (round(((line.L+line.W)/2500)+0.5,0)) or 0</v>
      </c>
      <c r="Q139" s="16" t="str">
        <f aca="false">VLOOKUP(D139,Parts!$A$2:$C$1001,3,0)</f>
        <v>pcs</v>
      </c>
    </row>
    <row r="140" customFormat="false" ht="12.8" hidden="false" customHeight="false" outlineLevel="0" collapsed="false">
      <c r="C140" s="184" t="str">
        <f aca="false">"["&amp;VLOOKUP(D140,Parts!$A$2:$B$1001,2,0)&amp;"]"</f>
        <v>[SP04110]</v>
      </c>
      <c r="D140" s="185" t="s">
        <v>1548</v>
      </c>
      <c r="E140" s="186" t="n">
        <v>25</v>
      </c>
      <c r="I140" s="186" t="s">
        <v>1907</v>
      </c>
      <c r="L140" s="5"/>
      <c r="M140" s="5"/>
      <c r="N140" s="185" t="s">
        <v>1900</v>
      </c>
      <c r="O140" s="176" t="s">
        <v>1901</v>
      </c>
      <c r="P140" s="53" t="str">
        <f aca="false">"(line.T.value == "&amp;E140&amp;" and line.mat_joint_choices.code == "&amp;I140&amp;") and ("&amp;O140&amp;") or 0"</f>
        <v>(line.T.value == 25 and line.mat_joint_choices.code == 'BA-AB') and (round(((line.L+line.W)/2500)+0.5,0)) or 0</v>
      </c>
      <c r="Q140" s="16" t="str">
        <f aca="false">VLOOKUP(D140,Parts!$A$2:$C$1001,3,0)</f>
        <v>pcs</v>
      </c>
    </row>
    <row r="141" customFormat="false" ht="12.8" hidden="false" customHeight="false" outlineLevel="0" collapsed="false">
      <c r="C141" s="184" t="str">
        <f aca="false">"["&amp;VLOOKUP(D141,Parts!$A$2:$B$1001,2,0)&amp;"]"</f>
        <v>[SP04111]</v>
      </c>
      <c r="D141" s="184" t="s">
        <v>1549</v>
      </c>
      <c r="E141" s="186" t="n">
        <v>25</v>
      </c>
      <c r="I141" s="186" t="s">
        <v>1908</v>
      </c>
      <c r="L141" s="5"/>
      <c r="M141" s="5"/>
      <c r="N141" s="185" t="s">
        <v>1900</v>
      </c>
      <c r="O141" s="176" t="s">
        <v>1901</v>
      </c>
      <c r="P141" s="53" t="str">
        <f aca="false">"(line.T.value == "&amp;E141&amp;" and line.mat_joint_choices.code == "&amp;I141&amp;") and ("&amp;O141&amp;") or 0"</f>
        <v>(line.T.value == 25 and line.mat_joint_choices.code == 'BB-BB') and (round(((line.L+line.W)/2500)+0.5,0)) or 0</v>
      </c>
      <c r="Q141" s="16" t="str">
        <f aca="false">VLOOKUP(D141,Parts!$A$2:$C$1001,3,0)</f>
        <v>pcs</v>
      </c>
    </row>
    <row r="142" customFormat="false" ht="12.8" hidden="false" customHeight="false" outlineLevel="0" collapsed="false">
      <c r="C142" s="187" t="str">
        <f aca="false">"["&amp;VLOOKUP(D142,Parts!$A$2:$B$1001,2,0)&amp;"]"</f>
        <v>[SP04111]</v>
      </c>
      <c r="D142" s="187" t="s">
        <v>1549</v>
      </c>
      <c r="E142" s="188" t="n">
        <v>25</v>
      </c>
      <c r="I142" s="188" t="s">
        <v>1909</v>
      </c>
      <c r="L142" s="5"/>
      <c r="M142" s="5"/>
      <c r="N142" s="189" t="s">
        <v>1882</v>
      </c>
      <c r="O142" s="176" t="s">
        <v>1883</v>
      </c>
      <c r="P142" s="53" t="str">
        <f aca="false">"(line.T.value == "&amp;E142&amp;" and line.mat_joint_choices.code == "&amp;I142&amp;") and ("&amp;O142&amp;") or 0"</f>
        <v>(line.T.value == 25 and line.mat_joint_choices.code == 'BB-BA') and (round(((line.L+line.L+line.W+line.W)/2500)+0.5,0)) or 0</v>
      </c>
      <c r="Q142" s="16" t="str">
        <f aca="false">VLOOKUP(D142,Parts!$A$2:$C$1001,3,0)</f>
        <v>pcs</v>
      </c>
    </row>
    <row r="143" customFormat="false" ht="12.8" hidden="false" customHeight="false" outlineLevel="0" collapsed="false">
      <c r="C143" s="70" t="str">
        <f aca="false">"["&amp;VLOOKUP(D143,Parts!$A$2:$B$1001,2,0)&amp;"]"</f>
        <v>[SP04110]</v>
      </c>
      <c r="D143" s="57" t="s">
        <v>1548</v>
      </c>
      <c r="E143" s="175" t="n">
        <v>25</v>
      </c>
      <c r="I143" s="175" t="s">
        <v>1909</v>
      </c>
      <c r="L143" s="5"/>
      <c r="M143" s="5"/>
      <c r="N143" s="57" t="s">
        <v>1887</v>
      </c>
      <c r="O143" s="176" t="s">
        <v>1888</v>
      </c>
      <c r="P143" s="53" t="str">
        <f aca="false">"(line.T.value == "&amp;E143&amp;" and line.mat_joint_choices.code == "&amp;I143&amp;") and ("&amp;O143&amp;") or 0"</f>
        <v>(line.T.value == 25 and line.mat_joint_choices.code == 'BB-BA') and (round(((line.W)/2500)+0.5,0)) or 0</v>
      </c>
      <c r="Q143" s="16" t="str">
        <f aca="false">VLOOKUP(D143,Parts!$A$2:$C$1001,3,0)</f>
        <v>pcs</v>
      </c>
    </row>
    <row r="144" customFormat="false" ht="12.8" hidden="false" customHeight="false" outlineLevel="0" collapsed="false">
      <c r="C144" s="70" t="str">
        <f aca="false">"["&amp;VLOOKUP(D144,Parts!$A$2:$B$1001,2,0)&amp;"]"</f>
        <v>[SP04111]</v>
      </c>
      <c r="D144" s="70" t="s">
        <v>1549</v>
      </c>
      <c r="E144" s="175" t="n">
        <v>25</v>
      </c>
      <c r="I144" s="175" t="s">
        <v>1910</v>
      </c>
      <c r="L144" s="5"/>
      <c r="M144" s="5"/>
      <c r="N144" s="57" t="s">
        <v>1884</v>
      </c>
      <c r="O144" s="176" t="s">
        <v>1885</v>
      </c>
      <c r="P144" s="53" t="str">
        <f aca="false">"(line.T.value == "&amp;E144&amp;" and line.mat_joint_choices.code == "&amp;I144&amp;") and ("&amp;O144&amp;") or 0"</f>
        <v>(line.T.value == 25 and line.mat_joint_choices.code == 'BB-AA') and (round(((line.L+line.L+line.W)/2500)+0.5,0)) or 0</v>
      </c>
      <c r="Q144" s="16" t="str">
        <f aca="false">VLOOKUP(D144,Parts!$A$2:$C$1001,3,0)</f>
        <v>pcs</v>
      </c>
    </row>
    <row r="145" customFormat="false" ht="12.8" hidden="false" customHeight="false" outlineLevel="0" collapsed="false">
      <c r="C145" s="3" t="str">
        <f aca="false">"["&amp;VLOOKUP(D145,Parts!$A$2:$B$1001,2,0)&amp;"]"</f>
        <v>[SP04110]</v>
      </c>
      <c r="D145" s="21" t="s">
        <v>1548</v>
      </c>
      <c r="E145" s="5" t="n">
        <v>25</v>
      </c>
      <c r="I145" s="5" t="s">
        <v>1910</v>
      </c>
      <c r="L145" s="5"/>
      <c r="M145" s="5"/>
      <c r="N145" s="0" t="s">
        <v>1893</v>
      </c>
      <c r="O145" s="176" t="s">
        <v>1894</v>
      </c>
      <c r="P145" s="53" t="str">
        <f aca="false">"(line.T.value == "&amp;E145&amp;" and line.mat_joint_choices.code == "&amp;I145&amp;") and ("&amp;O145&amp;") or 0"</f>
        <v>(line.T.value == 25 and line.mat_joint_choices.code == 'BB-AA') and (round(((line.W+line.W)/2500)+0.5,0)) or 0</v>
      </c>
      <c r="Q145" s="16" t="str">
        <f aca="false">VLOOKUP(D145,Parts!$A$2:$C$1001,3,0)</f>
        <v>pcs</v>
      </c>
    </row>
    <row r="146" customFormat="false" ht="12.8" hidden="false" customHeight="false" outlineLevel="0" collapsed="false">
      <c r="C146" s="3" t="str">
        <f aca="false">"["&amp;VLOOKUP(D146,Parts!$A$2:$B$1001,2,0)&amp;"]"</f>
        <v>[SP04111]</v>
      </c>
      <c r="D146" s="0" t="s">
        <v>1549</v>
      </c>
      <c r="E146" s="5" t="n">
        <v>25</v>
      </c>
      <c r="I146" s="5" t="s">
        <v>1911</v>
      </c>
      <c r="L146" s="5"/>
      <c r="M146" s="5"/>
      <c r="N146" s="0" t="s">
        <v>1890</v>
      </c>
      <c r="O146" s="176" t="s">
        <v>1891</v>
      </c>
      <c r="P146" s="53" t="str">
        <f aca="false">"(line.T.value == "&amp;E146&amp;" and line.mat_joint_choices.code == "&amp;I146&amp;") and ("&amp;O146&amp;") or 0"</f>
        <v>(line.T.value == 25 and line.mat_joint_choices.code == 'BB-AB') and (round(((line.L+line.L)/2500)+0.5,0)) or 0</v>
      </c>
      <c r="Q146" s="16" t="str">
        <f aca="false">VLOOKUP(D146,Parts!$A$2:$C$1001,3,0)</f>
        <v>pcs</v>
      </c>
    </row>
    <row r="147" customFormat="false" ht="12.8" hidden="false" customHeight="false" outlineLevel="0" collapsed="false">
      <c r="C147" s="70" t="str">
        <f aca="false">"["&amp;VLOOKUP(D147,Parts!$A$2:$B$1001,2,0)&amp;"]"</f>
        <v>[SP04110]</v>
      </c>
      <c r="D147" s="57" t="s">
        <v>1548</v>
      </c>
      <c r="E147" s="175" t="n">
        <v>25</v>
      </c>
      <c r="I147" s="175" t="s">
        <v>1911</v>
      </c>
      <c r="L147" s="5"/>
      <c r="M147" s="5"/>
      <c r="N147" s="57" t="s">
        <v>1887</v>
      </c>
      <c r="O147" s="176" t="s">
        <v>1888</v>
      </c>
      <c r="P147" s="53" t="str">
        <f aca="false">"(line.T.value == "&amp;E147&amp;" and line.mat_joint_choices.code == "&amp;I147&amp;") and ("&amp;O147&amp;") or 0"</f>
        <v>(line.T.value == 25 and line.mat_joint_choices.code == 'BB-AB') and (round(((line.W)/2500)+0.5,0)) or 0</v>
      </c>
      <c r="Q147" s="16" t="str">
        <f aca="false">VLOOKUP(D147,Parts!$A$2:$C$1001,3,0)</f>
        <v>pcs</v>
      </c>
    </row>
    <row r="148" s="87" customFormat="true" ht="12.8" hidden="false" customHeight="false" outlineLevel="0" collapsed="false">
      <c r="C148" s="70" t="str">
        <f aca="false">"["&amp;VLOOKUP(D148,Parts!$A$2:$B$1001,2,0)&amp;"]"</f>
        <v>[SP04111]</v>
      </c>
      <c r="D148" s="70" t="s">
        <v>1549</v>
      </c>
      <c r="E148" s="175" t="n">
        <v>25</v>
      </c>
      <c r="I148" s="190" t="s">
        <v>1912</v>
      </c>
      <c r="L148" s="133"/>
      <c r="M148" s="133"/>
      <c r="N148" s="57" t="s">
        <v>1884</v>
      </c>
      <c r="O148" s="176" t="s">
        <v>1885</v>
      </c>
      <c r="P148" s="53" t="str">
        <f aca="false">"(line.T.value == "&amp;E148&amp;" and line.mat_joint_choices.code == "&amp;I148&amp;") and ("&amp;O148&amp;") or 0"</f>
        <v>(line.T.value == 25 and line.mat_joint_choices.code == 'AA-AA') and (round(((line.L+line.L+line.W)/2500)+0.5,0)) or 0</v>
      </c>
      <c r="Q148" s="16" t="str">
        <f aca="false">VLOOKUP(D148,Parts!$A$2:$C$1001,3,0)</f>
        <v>pcs</v>
      </c>
    </row>
    <row r="149" s="169" customFormat="true" ht="12.8" hidden="false" customHeight="false" outlineLevel="0" collapsed="false">
      <c r="C149" s="170" t="str">
        <f aca="false">"["&amp;VLOOKUP(D149,Parts!$A$2:$B$1001,2,0)&amp;"]"</f>
        <v>[SP04040]</v>
      </c>
      <c r="D149" s="171" t="s">
        <v>1281</v>
      </c>
      <c r="E149" s="172" t="n">
        <v>50</v>
      </c>
      <c r="I149" s="172" t="s">
        <v>1881</v>
      </c>
      <c r="M149" s="173"/>
      <c r="N149" s="171" t="s">
        <v>1882</v>
      </c>
      <c r="O149" s="173" t="s">
        <v>1883</v>
      </c>
      <c r="P149" s="174" t="str">
        <f aca="false">"(line.T.value == "&amp;E149&amp;" and line.mat_joint_choices.code == "&amp;I149&amp;") and ("&amp;O149&amp;") or 0"</f>
        <v>(line.T.value == 50 and line.mat_joint_choices.code == 'AA-AB') and (round(((line.L+line.L+line.W+line.W)/2500)+0.5,0)) or 0</v>
      </c>
      <c r="Q149" s="191" t="str">
        <f aca="false">VLOOKUP(D149,Parts!$A$2:$C$1001,3,0)</f>
        <v>pcs</v>
      </c>
    </row>
    <row r="150" customFormat="false" ht="12.8" hidden="false" customHeight="false" outlineLevel="0" collapsed="false">
      <c r="C150" s="70" t="str">
        <f aca="false">"["&amp;VLOOKUP(D150,Parts!$A$2:$B$1001,2,0)&amp;"]"</f>
        <v>[SP04040]</v>
      </c>
      <c r="D150" s="57" t="s">
        <v>1281</v>
      </c>
      <c r="E150" s="175" t="n">
        <v>50</v>
      </c>
      <c r="I150" s="175" t="s">
        <v>1881</v>
      </c>
      <c r="M150" s="176"/>
      <c r="N150" s="57" t="s">
        <v>1884</v>
      </c>
      <c r="O150" s="176" t="s">
        <v>1885</v>
      </c>
      <c r="P150" s="53" t="str">
        <f aca="false">"(line.T.value == "&amp;E150&amp;" and line.mat_joint_choices.code == "&amp;I150&amp;") and ("&amp;O150&amp;") or 0"</f>
        <v>(line.T.value == 50 and line.mat_joint_choices.code == 'AA-AB') and (round(((line.L+line.L+line.W)/2500)+0.5,0)) or 0</v>
      </c>
      <c r="Q150" s="16" t="str">
        <f aca="false">VLOOKUP(D150,Parts!$A$2:$C$1001,3,0)</f>
        <v>pcs</v>
      </c>
    </row>
    <row r="151" customFormat="false" ht="12.8" hidden="false" customHeight="false" outlineLevel="0" collapsed="false">
      <c r="C151" s="70" t="str">
        <f aca="false">"["&amp;VLOOKUP(D151,Parts!$A$2:$B$1001,2,0)&amp;"]"</f>
        <v>[SP04111]</v>
      </c>
      <c r="D151" s="70" t="s">
        <v>1549</v>
      </c>
      <c r="E151" s="175" t="n">
        <v>50</v>
      </c>
      <c r="I151" s="175" t="s">
        <v>1886</v>
      </c>
      <c r="N151" s="57" t="s">
        <v>1887</v>
      </c>
      <c r="O151" s="176" t="s">
        <v>1888</v>
      </c>
      <c r="P151" s="53" t="str">
        <f aca="false">"(line.T.value == "&amp;E151&amp;" and line.mat_joint_choices.code == "&amp;I151&amp;") and ("&amp;O151&amp;") or 0"</f>
        <v>(line.T.value == 50 and line.mat_joint_choices.code == 'AA-BA') and (round(((line.W)/2500)+0.5,0)) or 0</v>
      </c>
      <c r="Q151" s="16" t="str">
        <f aca="false">VLOOKUP(D151,Parts!$A$2:$C$1001,3,0)</f>
        <v>pcs</v>
      </c>
    </row>
    <row r="152" customFormat="false" ht="12.8" hidden="false" customHeight="false" outlineLevel="0" collapsed="false">
      <c r="C152" s="3" t="str">
        <f aca="false">"["&amp;VLOOKUP(D152,Parts!$A$2:$B$1001,2,0)&amp;"]"</f>
        <v>[SP04040]</v>
      </c>
      <c r="D152" s="21" t="s">
        <v>1281</v>
      </c>
      <c r="E152" s="5" t="n">
        <v>50</v>
      </c>
      <c r="I152" s="177" t="s">
        <v>1886</v>
      </c>
      <c r="N152" s="178" t="s">
        <v>1884</v>
      </c>
      <c r="O152" s="176" t="s">
        <v>1885</v>
      </c>
      <c r="P152" s="53" t="str">
        <f aca="false">"(line.T.value == "&amp;E152&amp;" and line.mat_joint_choices.code == "&amp;I152&amp;") and ("&amp;O152&amp;") or 0"</f>
        <v>(line.T.value == 50 and line.mat_joint_choices.code == 'AA-BA') and (round(((line.L+line.L+line.W)/2500)+0.5,0)) or 0</v>
      </c>
      <c r="Q152" s="16" t="str">
        <f aca="false">VLOOKUP(D152,Parts!$A$2:$C$1001,3,0)</f>
        <v>pcs</v>
      </c>
    </row>
    <row r="153" customFormat="false" ht="12.8" hidden="false" customHeight="false" outlineLevel="0" collapsed="false">
      <c r="C153" s="3" t="str">
        <f aca="false">"["&amp;VLOOKUP(D153,Parts!$A$2:$B$1001,2,0)&amp;"]"</f>
        <v>[SP04111]</v>
      </c>
      <c r="D153" s="0" t="s">
        <v>1549</v>
      </c>
      <c r="E153" s="5" t="n">
        <v>50</v>
      </c>
      <c r="I153" s="177" t="s">
        <v>1889</v>
      </c>
      <c r="N153" s="178" t="s">
        <v>1887</v>
      </c>
      <c r="O153" s="176" t="s">
        <v>1888</v>
      </c>
      <c r="P153" s="53" t="str">
        <f aca="false">"(line.T.value == "&amp;E153&amp;" and line.mat_joint_choices.code == "&amp;I153&amp;") and ("&amp;O153&amp;") or 0"</f>
        <v>(line.T.value == 50 and line.mat_joint_choices.code == 'AA-BB') and (round(((line.W)/2500)+0.5,0)) or 0</v>
      </c>
      <c r="Q153" s="16" t="str">
        <f aca="false">VLOOKUP(D153,Parts!$A$2:$C$1001,3,0)</f>
        <v>pcs</v>
      </c>
    </row>
    <row r="154" customFormat="false" ht="12.8" hidden="false" customHeight="false" outlineLevel="0" collapsed="false">
      <c r="C154" s="3" t="str">
        <f aca="false">"["&amp;VLOOKUP(D154,Parts!$A$2:$B$1001,2,0)&amp;"]"</f>
        <v>[SP04040]</v>
      </c>
      <c r="D154" s="21" t="s">
        <v>1281</v>
      </c>
      <c r="E154" s="5" t="n">
        <v>50</v>
      </c>
      <c r="I154" s="5" t="s">
        <v>1889</v>
      </c>
      <c r="M154" s="176"/>
      <c r="N154" s="53" t="s">
        <v>1890</v>
      </c>
      <c r="O154" s="176" t="s">
        <v>1891</v>
      </c>
      <c r="P154" s="53" t="str">
        <f aca="false">"(line.T.value == "&amp;E154&amp;" and line.mat_joint_choices.code == "&amp;I154&amp;") and ("&amp;O154&amp;") or 0"</f>
        <v>(line.T.value == 50 and line.mat_joint_choices.code == 'AA-BB') and (round(((line.L+line.L)/2500)+0.5,0)) or 0</v>
      </c>
      <c r="Q154" s="16" t="str">
        <f aca="false">VLOOKUP(D154,Parts!$A$2:$C$1001,3,0)</f>
        <v>pcs</v>
      </c>
    </row>
    <row r="155" customFormat="false" ht="12.8" hidden="false" customHeight="false" outlineLevel="0" collapsed="false">
      <c r="C155" s="3" t="str">
        <f aca="false">"["&amp;VLOOKUP(D155,Parts!$A$2:$B$1001,2,0)&amp;"]"</f>
        <v>[SP04111]</v>
      </c>
      <c r="D155" s="0" t="s">
        <v>1549</v>
      </c>
      <c r="E155" s="5" t="n">
        <v>50</v>
      </c>
      <c r="I155" s="5" t="s">
        <v>1892</v>
      </c>
      <c r="M155" s="176"/>
      <c r="N155" s="53" t="s">
        <v>1893</v>
      </c>
      <c r="O155" s="176" t="s">
        <v>1894</v>
      </c>
      <c r="P155" s="53" t="str">
        <f aca="false">"(line.T.value == "&amp;E155&amp;" and line.mat_joint_choices.code == "&amp;I155&amp;") and ("&amp;O155&amp;") or 0"</f>
        <v>(line.T.value == 50 and line.mat_joint_choices.code == 'AB-AA') and (round(((line.W+line.W)/2500)+0.5,0)) or 0</v>
      </c>
      <c r="Q155" s="16" t="str">
        <f aca="false">VLOOKUP(D155,Parts!$A$2:$C$1001,3,0)</f>
        <v>pcs</v>
      </c>
    </row>
    <row r="156" customFormat="false" ht="12.8" hidden="false" customHeight="false" outlineLevel="0" collapsed="false">
      <c r="C156" s="179" t="str">
        <f aca="false">"["&amp;VLOOKUP(D156,Parts!$A$2:$B$1001,2,0)&amp;"]"</f>
        <v>[SP04040]</v>
      </c>
      <c r="D156" s="180" t="s">
        <v>1281</v>
      </c>
      <c r="E156" s="181" t="n">
        <v>50</v>
      </c>
      <c r="I156" s="181" t="s">
        <v>1892</v>
      </c>
      <c r="M156" s="192"/>
      <c r="N156" s="180" t="s">
        <v>1895</v>
      </c>
      <c r="O156" s="176" t="s">
        <v>1896</v>
      </c>
      <c r="P156" s="53" t="str">
        <f aca="false">"(line.T.value == "&amp;E156&amp;" and line.mat_joint_choices.code == "&amp;I156&amp;") and ("&amp;O156&amp;") or 0"</f>
        <v>(line.T.value == 50 and line.mat_joint_choices.code == 'AB-AA') and (round(((line.L+line.W+line.W)/2500)+0.5,0)) or 0</v>
      </c>
      <c r="Q156" s="16" t="str">
        <f aca="false">VLOOKUP(D156,Parts!$A$2:$C$1001,3,0)</f>
        <v>pcs</v>
      </c>
    </row>
    <row r="157" customFormat="false" ht="12.8" hidden="false" customHeight="false" outlineLevel="0" collapsed="false">
      <c r="C157" s="179" t="str">
        <f aca="false">"["&amp;VLOOKUP(D157,Parts!$A$2:$B$1001,2,0)&amp;"]"</f>
        <v>[SP04111]</v>
      </c>
      <c r="D157" s="179" t="s">
        <v>1549</v>
      </c>
      <c r="E157" s="181" t="n">
        <v>50</v>
      </c>
      <c r="I157" s="181" t="s">
        <v>1897</v>
      </c>
      <c r="M157" s="192"/>
      <c r="N157" s="180" t="s">
        <v>1898</v>
      </c>
      <c r="O157" s="176" t="s">
        <v>1899</v>
      </c>
      <c r="P157" s="53" t="str">
        <f aca="false">"(line.T.value == "&amp;E157&amp;" and line.mat_joint_choices.code == "&amp;I157&amp;") and ("&amp;O157&amp;") or 0"</f>
        <v>(line.T.value == 50 and line.mat_joint_choices.code == 'AB-AB') and (round(((line.L)/2500)+0.5,0)) or 0</v>
      </c>
      <c r="Q157" s="16" t="str">
        <f aca="false">VLOOKUP(D157,Parts!$A$2:$C$1001,3,0)</f>
        <v>pcs</v>
      </c>
    </row>
    <row r="158" customFormat="false" ht="12.8" hidden="false" customHeight="false" outlineLevel="0" collapsed="false">
      <c r="C158" s="123" t="str">
        <f aca="false">"["&amp;VLOOKUP(D158,Parts!$A$2:$B$1001,2,0)&amp;"]"</f>
        <v>[SP04040]</v>
      </c>
      <c r="D158" s="126" t="s">
        <v>1281</v>
      </c>
      <c r="E158" s="182" t="n">
        <v>50</v>
      </c>
      <c r="I158" s="182" t="s">
        <v>1897</v>
      </c>
      <c r="M158" s="192"/>
      <c r="N158" s="126" t="s">
        <v>1900</v>
      </c>
      <c r="O158" s="176" t="s">
        <v>1901</v>
      </c>
      <c r="P158" s="53" t="str">
        <f aca="false">"(line.T.value == "&amp;E158&amp;" and line.mat_joint_choices.code == "&amp;I158&amp;") and ("&amp;O158&amp;") or 0"</f>
        <v>(line.T.value == 50 and line.mat_joint_choices.code == 'AB-AB') and (round(((line.L+line.W)/2500)+0.5,0)) or 0</v>
      </c>
      <c r="Q158" s="16" t="str">
        <f aca="false">VLOOKUP(D158,Parts!$A$2:$C$1001,3,0)</f>
        <v>pcs</v>
      </c>
    </row>
    <row r="159" customFormat="false" ht="12.8" hidden="false" customHeight="false" outlineLevel="0" collapsed="false">
      <c r="C159" s="123" t="str">
        <f aca="false">"["&amp;VLOOKUP(D159,Parts!$A$2:$B$1001,2,0)&amp;"]"</f>
        <v>[SP04111]</v>
      </c>
      <c r="D159" s="123" t="s">
        <v>1549</v>
      </c>
      <c r="E159" s="182" t="n">
        <v>50</v>
      </c>
      <c r="I159" s="182" t="s">
        <v>1902</v>
      </c>
      <c r="M159" s="192"/>
      <c r="N159" s="126" t="s">
        <v>1900</v>
      </c>
      <c r="O159" s="176" t="s">
        <v>1901</v>
      </c>
      <c r="P159" s="53" t="str">
        <f aca="false">"(line.T.value == "&amp;E159&amp;" and line.mat_joint_choices.code == "&amp;I159&amp;") and ("&amp;O159&amp;") or 0"</f>
        <v>(line.T.value == 50 and line.mat_joint_choices.code == 'AB-BA') and (round(((line.L+line.W)/2500)+0.5,0)) or 0</v>
      </c>
      <c r="Q159" s="16" t="str">
        <f aca="false">VLOOKUP(D159,Parts!$A$2:$C$1001,3,0)</f>
        <v>pcs</v>
      </c>
    </row>
    <row r="160" customFormat="false" ht="12.8" hidden="false" customHeight="false" outlineLevel="0" collapsed="false">
      <c r="C160" s="3" t="str">
        <f aca="false">"["&amp;VLOOKUP(D160,Parts!$A$2:$B$1001,2,0)&amp;"]"</f>
        <v>[SP04040]</v>
      </c>
      <c r="D160" s="21" t="s">
        <v>1281</v>
      </c>
      <c r="E160" s="5" t="n">
        <v>50</v>
      </c>
      <c r="I160" s="5" t="s">
        <v>1902</v>
      </c>
      <c r="N160" s="53" t="s">
        <v>1900</v>
      </c>
      <c r="O160" s="176" t="s">
        <v>1901</v>
      </c>
      <c r="P160" s="53" t="str">
        <f aca="false">"(line.T.value == "&amp;E160&amp;" and line.mat_joint_choices.code == "&amp;I160&amp;") and ("&amp;O160&amp;") or 0"</f>
        <v>(line.T.value == 50 and line.mat_joint_choices.code == 'AB-BA') and (round(((line.L+line.W)/2500)+0.5,0)) or 0</v>
      </c>
      <c r="Q160" s="16" t="str">
        <f aca="false">VLOOKUP(D160,Parts!$A$2:$C$1001,3,0)</f>
        <v>pcs</v>
      </c>
    </row>
    <row r="161" customFormat="false" ht="12.8" hidden="false" customHeight="false" outlineLevel="0" collapsed="false">
      <c r="C161" s="3" t="str">
        <f aca="false">"["&amp;VLOOKUP(D161,Parts!$A$2:$B$1001,2,0)&amp;"]"</f>
        <v>[SP04111]</v>
      </c>
      <c r="D161" s="0" t="s">
        <v>1549</v>
      </c>
      <c r="E161" s="5" t="n">
        <v>50</v>
      </c>
      <c r="I161" s="5" t="s">
        <v>1903</v>
      </c>
      <c r="N161" s="53" t="s">
        <v>1900</v>
      </c>
      <c r="O161" s="176" t="s">
        <v>1901</v>
      </c>
      <c r="P161" s="53" t="str">
        <f aca="false">"(line.T.value == "&amp;E161&amp;" and line.mat_joint_choices.code == "&amp;I161&amp;") and ("&amp;O161&amp;") or 0"</f>
        <v>(line.T.value == 50 and line.mat_joint_choices.code == 'AB-BB') and (round(((line.L+line.W)/2500)+0.5,0)) or 0</v>
      </c>
      <c r="Q161" s="16" t="str">
        <f aca="false">VLOOKUP(D161,Parts!$A$2:$C$1001,3,0)</f>
        <v>pcs</v>
      </c>
    </row>
    <row r="162" customFormat="false" ht="12.8" hidden="false" customHeight="false" outlineLevel="0" collapsed="false">
      <c r="C162" s="70" t="str">
        <f aca="false">"["&amp;VLOOKUP(D162,Parts!$A$2:$B$1001,2,0)&amp;"]"</f>
        <v>[SP04040]</v>
      </c>
      <c r="D162" s="57" t="s">
        <v>1281</v>
      </c>
      <c r="E162" s="175" t="n">
        <v>50</v>
      </c>
      <c r="I162" s="175" t="s">
        <v>1903</v>
      </c>
      <c r="N162" s="57" t="s">
        <v>1898</v>
      </c>
      <c r="O162" s="176" t="s">
        <v>1899</v>
      </c>
      <c r="P162" s="53" t="str">
        <f aca="false">"(line.T.value == "&amp;E162&amp;" and line.mat_joint_choices.code == "&amp;I162&amp;") and ("&amp;O162&amp;") or 0"</f>
        <v>(line.T.value == 50 and line.mat_joint_choices.code == 'AB-BB') and (round(((line.L)/2500)+0.5,0)) or 0</v>
      </c>
      <c r="Q162" s="16" t="str">
        <f aca="false">VLOOKUP(D162,Parts!$A$2:$C$1001,3,0)</f>
        <v>pcs</v>
      </c>
    </row>
    <row r="163" customFormat="false" ht="12.8" hidden="false" customHeight="false" outlineLevel="0" collapsed="false">
      <c r="C163" s="70" t="str">
        <f aca="false">"["&amp;VLOOKUP(D163,Parts!$A$2:$B$1001,2,0)&amp;"]"</f>
        <v>[SP04111]</v>
      </c>
      <c r="D163" s="70" t="s">
        <v>1549</v>
      </c>
      <c r="E163" s="175" t="n">
        <v>50</v>
      </c>
      <c r="I163" s="175" t="s">
        <v>1904</v>
      </c>
      <c r="N163" s="57" t="s">
        <v>1895</v>
      </c>
      <c r="O163" s="176" t="s">
        <v>1896</v>
      </c>
      <c r="P163" s="53" t="str">
        <f aca="false">"(line.T.value == "&amp;E163&amp;" and line.mat_joint_choices.code == "&amp;I163&amp;") and ("&amp;O163&amp;") or 0"</f>
        <v>(line.T.value == 50 and line.mat_joint_choices.code == 'BA-AA') and (round(((line.L+line.W+line.W)/2500)+0.5,0)) or 0</v>
      </c>
      <c r="Q163" s="16" t="str">
        <f aca="false">VLOOKUP(D163,Parts!$A$2:$C$1001,3,0)</f>
        <v>pcs</v>
      </c>
    </row>
    <row r="164" customFormat="false" ht="12.8" hidden="false" customHeight="false" outlineLevel="0" collapsed="false">
      <c r="C164" s="3" t="str">
        <f aca="false">"["&amp;VLOOKUP(D164,Parts!$A$2:$B$1001,2,0)&amp;"]"</f>
        <v>[SP04040]</v>
      </c>
      <c r="D164" s="21" t="s">
        <v>1281</v>
      </c>
      <c r="E164" s="5" t="n">
        <v>50</v>
      </c>
      <c r="I164" s="5" t="s">
        <v>1904</v>
      </c>
      <c r="N164" s="53" t="s">
        <v>1895</v>
      </c>
      <c r="O164" s="176" t="s">
        <v>1896</v>
      </c>
      <c r="P164" s="53" t="str">
        <f aca="false">"(line.T.value == "&amp;E164&amp;" and line.mat_joint_choices.code == "&amp;I164&amp;") and ("&amp;O164&amp;") or 0"</f>
        <v>(line.T.value == 50 and line.mat_joint_choices.code == 'BA-AA') and (round(((line.L+line.W+line.W)/2500)+0.5,0)) or 0</v>
      </c>
      <c r="Q164" s="16" t="str">
        <f aca="false">VLOOKUP(D164,Parts!$A$2:$C$1001,3,0)</f>
        <v>pcs</v>
      </c>
    </row>
    <row r="165" customFormat="false" ht="12.8" hidden="false" customHeight="false" outlineLevel="0" collapsed="false">
      <c r="C165" s="3" t="str">
        <f aca="false">"["&amp;VLOOKUP(D165,Parts!$A$2:$B$1001,2,0)&amp;"]"</f>
        <v>[SP04111]</v>
      </c>
      <c r="D165" s="0" t="s">
        <v>1549</v>
      </c>
      <c r="E165" s="5" t="n">
        <v>50</v>
      </c>
      <c r="I165" s="5" t="s">
        <v>1905</v>
      </c>
      <c r="N165" s="53" t="s">
        <v>1898</v>
      </c>
      <c r="O165" s="176" t="s">
        <v>1899</v>
      </c>
      <c r="P165" s="53" t="str">
        <f aca="false">"(line.T.value == "&amp;E165&amp;" and line.mat_joint_choices.code == "&amp;I165&amp;") and ("&amp;O165&amp;") or 0"</f>
        <v>(line.T.value == 50 and line.mat_joint_choices.code == 'BA-BB') and (round(((line.L)/2500)+0.5,0)) or 0</v>
      </c>
      <c r="Q165" s="16" t="str">
        <f aca="false">VLOOKUP(D165,Parts!$A$2:$C$1001,3,0)</f>
        <v>pcs</v>
      </c>
    </row>
    <row r="166" customFormat="false" ht="12.8" hidden="false" customHeight="false" outlineLevel="0" collapsed="false">
      <c r="C166" s="49" t="str">
        <f aca="false">"["&amp;VLOOKUP(D166,Parts!$A$2:$B$1001,2,0)&amp;"]"</f>
        <v>[SP04040]</v>
      </c>
      <c r="D166" s="110" t="s">
        <v>1281</v>
      </c>
      <c r="E166" s="183" t="n">
        <v>50</v>
      </c>
      <c r="I166" s="183" t="s">
        <v>1905</v>
      </c>
      <c r="M166" s="176"/>
      <c r="N166" s="110" t="s">
        <v>1898</v>
      </c>
      <c r="O166" s="176" t="s">
        <v>1899</v>
      </c>
      <c r="P166" s="53" t="str">
        <f aca="false">"(line.T.value == "&amp;E166&amp;" and line.mat_joint_choices.code == "&amp;I166&amp;") and ("&amp;O166&amp;") or 0"</f>
        <v>(line.T.value == 50 and line.mat_joint_choices.code == 'BA-BB') and (round(((line.L)/2500)+0.5,0)) or 0</v>
      </c>
      <c r="Q166" s="16" t="str">
        <f aca="false">VLOOKUP(D166,Parts!$A$2:$C$1001,3,0)</f>
        <v>pcs</v>
      </c>
    </row>
    <row r="167" customFormat="false" ht="12.8" hidden="false" customHeight="false" outlineLevel="0" collapsed="false">
      <c r="C167" s="49" t="str">
        <f aca="false">"["&amp;VLOOKUP(D167,Parts!$A$2:$B$1001,2,0)&amp;"]"</f>
        <v>[SP04111]</v>
      </c>
      <c r="D167" s="49" t="s">
        <v>1549</v>
      </c>
      <c r="E167" s="183" t="n">
        <v>50</v>
      </c>
      <c r="I167" s="183" t="s">
        <v>1906</v>
      </c>
      <c r="M167" s="176"/>
      <c r="N167" s="110" t="s">
        <v>1895</v>
      </c>
      <c r="O167" s="176" t="s">
        <v>1896</v>
      </c>
      <c r="P167" s="53" t="str">
        <f aca="false">"(line.T.value == "&amp;E167&amp;" and line.mat_joint_choices.code == "&amp;I167&amp;") and ("&amp;O167&amp;") or 0"</f>
        <v>(line.T.value == 50 and line.mat_joint_choices.code == 'BA-BA') and (round(((line.L+line.W+line.W)/2500)+0.5,0)) or 0</v>
      </c>
      <c r="Q167" s="16" t="str">
        <f aca="false">VLOOKUP(D167,Parts!$A$2:$C$1001,3,0)</f>
        <v>pcs</v>
      </c>
    </row>
    <row r="168" customFormat="false" ht="12.8" hidden="false" customHeight="false" outlineLevel="0" collapsed="false">
      <c r="C168" s="3" t="str">
        <f aca="false">"["&amp;VLOOKUP(D168,Parts!$A$2:$B$1001,2,0)&amp;"]"</f>
        <v>[SP04040]</v>
      </c>
      <c r="D168" s="21" t="s">
        <v>1281</v>
      </c>
      <c r="E168" s="5" t="n">
        <v>50</v>
      </c>
      <c r="I168" s="5" t="s">
        <v>1906</v>
      </c>
      <c r="N168" s="53" t="s">
        <v>1900</v>
      </c>
      <c r="O168" s="176" t="s">
        <v>1901</v>
      </c>
      <c r="P168" s="53" t="str">
        <f aca="false">"(line.T.value == "&amp;E168&amp;" and line.mat_joint_choices.code == "&amp;I168&amp;") and ("&amp;O168&amp;") or 0"</f>
        <v>(line.T.value == 50 and line.mat_joint_choices.code == 'BA-BA') and (round(((line.L+line.W)/2500)+0.5,0)) or 0</v>
      </c>
      <c r="Q168" s="16" t="str">
        <f aca="false">VLOOKUP(D168,Parts!$A$2:$C$1001,3,0)</f>
        <v>pcs</v>
      </c>
    </row>
    <row r="169" customFormat="false" ht="12.8" hidden="false" customHeight="false" outlineLevel="0" collapsed="false">
      <c r="C169" s="3" t="str">
        <f aca="false">"["&amp;VLOOKUP(D169,Parts!$A$2:$B$1001,2,0)&amp;"]"</f>
        <v>[SP04111]</v>
      </c>
      <c r="D169" s="0" t="s">
        <v>1549</v>
      </c>
      <c r="E169" s="5" t="n">
        <v>50</v>
      </c>
      <c r="I169" s="5" t="s">
        <v>1907</v>
      </c>
      <c r="N169" s="53" t="s">
        <v>1900</v>
      </c>
      <c r="O169" s="176" t="s">
        <v>1901</v>
      </c>
      <c r="P169" s="53" t="str">
        <f aca="false">"(line.T.value == "&amp;E169&amp;" and line.mat_joint_choices.code == "&amp;I169&amp;") and ("&amp;O169&amp;") or 0"</f>
        <v>(line.T.value == 50 and line.mat_joint_choices.code == 'BA-AB') and (round(((line.L+line.W)/2500)+0.5,0)) or 0</v>
      </c>
      <c r="Q169" s="16" t="str">
        <f aca="false">VLOOKUP(D169,Parts!$A$2:$C$1001,3,0)</f>
        <v>pcs</v>
      </c>
    </row>
    <row r="170" customFormat="false" ht="12.8" hidden="false" customHeight="false" outlineLevel="0" collapsed="false">
      <c r="C170" s="184" t="str">
        <f aca="false">"["&amp;VLOOKUP(D170,Parts!$A$2:$B$1001,2,0)&amp;"]"</f>
        <v>[SP04040]</v>
      </c>
      <c r="D170" s="185" t="s">
        <v>1281</v>
      </c>
      <c r="E170" s="186" t="n">
        <v>50</v>
      </c>
      <c r="I170" s="186" t="s">
        <v>1907</v>
      </c>
      <c r="N170" s="185" t="s">
        <v>1900</v>
      </c>
      <c r="O170" s="176" t="s">
        <v>1901</v>
      </c>
      <c r="P170" s="53" t="str">
        <f aca="false">"(line.T.value == "&amp;E170&amp;" and line.mat_joint_choices.code == "&amp;I170&amp;") and ("&amp;O170&amp;") or 0"</f>
        <v>(line.T.value == 50 and line.mat_joint_choices.code == 'BA-AB') and (round(((line.L+line.W)/2500)+0.5,0)) or 0</v>
      </c>
      <c r="Q170" s="16" t="str">
        <f aca="false">VLOOKUP(D170,Parts!$A$2:$C$1001,3,0)</f>
        <v>pcs</v>
      </c>
    </row>
    <row r="171" customFormat="false" ht="12.8" hidden="false" customHeight="false" outlineLevel="0" collapsed="false">
      <c r="C171" s="184" t="str">
        <f aca="false">"["&amp;VLOOKUP(D171,Parts!$A$2:$B$1001,2,0)&amp;"]"</f>
        <v>[SP04111]</v>
      </c>
      <c r="D171" s="184" t="s">
        <v>1549</v>
      </c>
      <c r="E171" s="186" t="n">
        <v>50</v>
      </c>
      <c r="I171" s="186" t="s">
        <v>1908</v>
      </c>
      <c r="N171" s="185" t="s">
        <v>1900</v>
      </c>
      <c r="O171" s="176" t="s">
        <v>1901</v>
      </c>
      <c r="P171" s="53" t="str">
        <f aca="false">"(line.T.value == "&amp;E171&amp;" and line.mat_joint_choices.code == "&amp;I171&amp;") and ("&amp;O171&amp;") or 0"</f>
        <v>(line.T.value == 50 and line.mat_joint_choices.code == 'BB-BB') and (round(((line.L+line.W)/2500)+0.5,0)) or 0</v>
      </c>
      <c r="Q171" s="16" t="str">
        <f aca="false">VLOOKUP(D171,Parts!$A$2:$C$1001,3,0)</f>
        <v>pcs</v>
      </c>
    </row>
    <row r="172" customFormat="false" ht="12.8" hidden="false" customHeight="false" outlineLevel="0" collapsed="false">
      <c r="C172" s="187" t="str">
        <f aca="false">"["&amp;VLOOKUP(D172,Parts!$A$2:$B$1001,2,0)&amp;"]"</f>
        <v>[SP04111]</v>
      </c>
      <c r="D172" s="187" t="s">
        <v>1549</v>
      </c>
      <c r="E172" s="188" t="n">
        <v>50</v>
      </c>
      <c r="I172" s="188" t="s">
        <v>1909</v>
      </c>
      <c r="M172" s="192"/>
      <c r="N172" s="189" t="s">
        <v>1882</v>
      </c>
      <c r="O172" s="176" t="s">
        <v>1883</v>
      </c>
      <c r="P172" s="53" t="str">
        <f aca="false">"(line.T.value == "&amp;E172&amp;" and line.mat_joint_choices.code == "&amp;I172&amp;") and ("&amp;O172&amp;") or 0"</f>
        <v>(line.T.value == 50 and line.mat_joint_choices.code == 'BB-BA') and (round(((line.L+line.L+line.W+line.W)/2500)+0.5,0)) or 0</v>
      </c>
      <c r="Q172" s="16" t="str">
        <f aca="false">VLOOKUP(D172,Parts!$A$2:$C$1001,3,0)</f>
        <v>pcs</v>
      </c>
    </row>
    <row r="173" customFormat="false" ht="12.8" hidden="false" customHeight="false" outlineLevel="0" collapsed="false">
      <c r="C173" s="70" t="str">
        <f aca="false">"["&amp;VLOOKUP(D173,Parts!$A$2:$B$1001,2,0)&amp;"]"</f>
        <v>[SP04040]</v>
      </c>
      <c r="D173" s="57" t="s">
        <v>1281</v>
      </c>
      <c r="E173" s="175" t="n">
        <v>50</v>
      </c>
      <c r="I173" s="175" t="s">
        <v>1909</v>
      </c>
      <c r="N173" s="57" t="s">
        <v>1887</v>
      </c>
      <c r="O173" s="176" t="s">
        <v>1888</v>
      </c>
      <c r="P173" s="53" t="str">
        <f aca="false">"(line.T.value == "&amp;E173&amp;" and line.mat_joint_choices.code == "&amp;I173&amp;") and ("&amp;O173&amp;") or 0"</f>
        <v>(line.T.value == 50 and line.mat_joint_choices.code == 'BB-BA') and (round(((line.W)/2500)+0.5,0)) or 0</v>
      </c>
      <c r="Q173" s="16" t="str">
        <f aca="false">VLOOKUP(D173,Parts!$A$2:$C$1001,3,0)</f>
        <v>pcs</v>
      </c>
    </row>
    <row r="174" customFormat="false" ht="12.8" hidden="false" customHeight="false" outlineLevel="0" collapsed="false">
      <c r="C174" s="70" t="str">
        <f aca="false">"["&amp;VLOOKUP(D174,Parts!$A$2:$B$1001,2,0)&amp;"]"</f>
        <v>[SP04111]</v>
      </c>
      <c r="D174" s="70" t="s">
        <v>1549</v>
      </c>
      <c r="E174" s="175" t="n">
        <v>50</v>
      </c>
      <c r="I174" s="175" t="s">
        <v>1910</v>
      </c>
      <c r="N174" s="57" t="s">
        <v>1884</v>
      </c>
      <c r="O174" s="176" t="s">
        <v>1885</v>
      </c>
      <c r="P174" s="53" t="str">
        <f aca="false">"(line.T.value == "&amp;E174&amp;" and line.mat_joint_choices.code == "&amp;I174&amp;") and ("&amp;O174&amp;") or 0"</f>
        <v>(line.T.value == 50 and line.mat_joint_choices.code == 'BB-AA') and (round(((line.L+line.L+line.W)/2500)+0.5,0)) or 0</v>
      </c>
      <c r="Q174" s="16" t="str">
        <f aca="false">VLOOKUP(D174,Parts!$A$2:$C$1001,3,0)</f>
        <v>pcs</v>
      </c>
    </row>
    <row r="175" customFormat="false" ht="12.8" hidden="false" customHeight="false" outlineLevel="0" collapsed="false">
      <c r="C175" s="3" t="str">
        <f aca="false">"["&amp;VLOOKUP(D175,Parts!$A$2:$B$1001,2,0)&amp;"]"</f>
        <v>[SP04040]</v>
      </c>
      <c r="D175" s="21" t="s">
        <v>1281</v>
      </c>
      <c r="E175" s="5" t="n">
        <v>50</v>
      </c>
      <c r="I175" s="5" t="s">
        <v>1910</v>
      </c>
      <c r="N175" s="0" t="s">
        <v>1893</v>
      </c>
      <c r="O175" s="176" t="s">
        <v>1894</v>
      </c>
      <c r="P175" s="53" t="str">
        <f aca="false">"(line.T.value == "&amp;E175&amp;" and line.mat_joint_choices.code == "&amp;I175&amp;") and ("&amp;O175&amp;") or 0"</f>
        <v>(line.T.value == 50 and line.mat_joint_choices.code == 'BB-AA') and (round(((line.W+line.W)/2500)+0.5,0)) or 0</v>
      </c>
      <c r="Q175" s="16" t="str">
        <f aca="false">VLOOKUP(D175,Parts!$A$2:$C$1001,3,0)</f>
        <v>pcs</v>
      </c>
    </row>
    <row r="176" customFormat="false" ht="12.8" hidden="false" customHeight="false" outlineLevel="0" collapsed="false">
      <c r="C176" s="3" t="str">
        <f aca="false">"["&amp;VLOOKUP(D176,Parts!$A$2:$B$1001,2,0)&amp;"]"</f>
        <v>[SP04111]</v>
      </c>
      <c r="D176" s="0" t="s">
        <v>1549</v>
      </c>
      <c r="E176" s="5" t="n">
        <v>50</v>
      </c>
      <c r="I176" s="5" t="s">
        <v>1911</v>
      </c>
      <c r="N176" s="0" t="s">
        <v>1890</v>
      </c>
      <c r="O176" s="176" t="s">
        <v>1891</v>
      </c>
      <c r="P176" s="53" t="str">
        <f aca="false">"(line.T.value == "&amp;E176&amp;" and line.mat_joint_choices.code == "&amp;I176&amp;") and ("&amp;O176&amp;") or 0"</f>
        <v>(line.T.value == 50 and line.mat_joint_choices.code == 'BB-AB') and (round(((line.L+line.L)/2500)+0.5,0)) or 0</v>
      </c>
      <c r="Q176" s="16" t="str">
        <f aca="false">VLOOKUP(D176,Parts!$A$2:$C$1001,3,0)</f>
        <v>pcs</v>
      </c>
    </row>
    <row r="177" customFormat="false" ht="12.8" hidden="false" customHeight="false" outlineLevel="0" collapsed="false">
      <c r="C177" s="70" t="str">
        <f aca="false">"["&amp;VLOOKUP(D177,Parts!$A$2:$B$1001,2,0)&amp;"]"</f>
        <v>[SP04040]</v>
      </c>
      <c r="D177" s="57" t="s">
        <v>1281</v>
      </c>
      <c r="E177" s="175" t="n">
        <v>50</v>
      </c>
      <c r="I177" s="175" t="s">
        <v>1911</v>
      </c>
      <c r="N177" s="57" t="s">
        <v>1887</v>
      </c>
      <c r="O177" s="176" t="s">
        <v>1888</v>
      </c>
      <c r="P177" s="53" t="str">
        <f aca="false">"(line.T.value == "&amp;E177&amp;" and line.mat_joint_choices.code == "&amp;I177&amp;") and ("&amp;O177&amp;") or 0"</f>
        <v>(line.T.value == 50 and line.mat_joint_choices.code == 'BB-AB') and (round(((line.W)/2500)+0.5,0)) or 0</v>
      </c>
      <c r="Q177" s="16" t="str">
        <f aca="false">VLOOKUP(D177,Parts!$A$2:$C$1001,3,0)</f>
        <v>pcs</v>
      </c>
    </row>
    <row r="178" customFormat="false" ht="12.8" hidden="false" customHeight="false" outlineLevel="0" collapsed="false">
      <c r="C178" s="70" t="str">
        <f aca="false">"["&amp;VLOOKUP(D178,Parts!$A$2:$B$1001,2,0)&amp;"]"</f>
        <v>[SP04111]</v>
      </c>
      <c r="D178" s="70" t="s">
        <v>1549</v>
      </c>
      <c r="E178" s="175" t="n">
        <v>50</v>
      </c>
      <c r="I178" s="175" t="s">
        <v>1913</v>
      </c>
      <c r="N178" s="57" t="s">
        <v>1884</v>
      </c>
      <c r="O178" s="176" t="s">
        <v>1885</v>
      </c>
      <c r="P178" s="53" t="str">
        <f aca="false">"(line.T.value == "&amp;E178&amp;" and line.mat_joint_choices.code == "&amp;I178&amp;") and ("&amp;O178&amp;") or 0"</f>
        <v>(line.T.value == 50 and line.mat_joint_choices.code == BB-AB) and (round(((line.L+line.L+line.W)/2500)+0.5,0)) or 0</v>
      </c>
      <c r="Q178" s="16" t="str">
        <f aca="false">VLOOKUP(D178,Parts!$A$2:$C$1001,3,0)</f>
        <v>pcs</v>
      </c>
    </row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</sheetData>
  <mergeCells count="1">
    <mergeCell ref="E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1"/>
  <sheetViews>
    <sheetView windowProtection="false" showFormulas="false" showGridLines="true" showRowColHeaders="true" showZeros="true" rightToLeft="false" tabSelected="false" showOutlineSymbols="true" defaultGridColor="true" view="normal" topLeftCell="J88" colorId="64" zoomScale="75" zoomScaleNormal="75" zoomScalePageLayoutView="100" workbookViewId="0">
      <selection pane="topLeft" activeCell="A3" activeCellId="0" sqref="A3"/>
    </sheetView>
  </sheetViews>
  <sheetFormatPr defaultRowHeight="12.75"/>
  <cols>
    <col collapsed="false" hidden="false" max="4" min="1" style="0" width="31.280612244898"/>
    <col collapsed="false" hidden="false" max="5" min="5" style="5" width="31.280612244898"/>
    <col collapsed="false" hidden="false" max="8" min="6" style="0" width="31.280612244898"/>
    <col collapsed="false" hidden="false" max="9" min="9" style="5" width="31.280612244898"/>
    <col collapsed="false" hidden="false" max="13" min="10" style="0" width="31.280612244898"/>
    <col collapsed="false" hidden="false" max="14" min="14" style="0" width="38.4285714285714"/>
    <col collapsed="false" hidden="false" max="15" min="15" style="0" width="105.142857142857"/>
    <col collapsed="false" hidden="false" max="16" min="16" style="0" width="186.709183673469"/>
    <col collapsed="false" hidden="false" max="17" min="17" style="5" width="31.280612244898"/>
    <col collapsed="false" hidden="false" max="1025" min="18" style="0" width="31.280612244898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13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8.2" hidden="false" customHeight="true" outlineLevel="0" collapsed="false">
      <c r="A3" s="14" t="s">
        <v>1570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59</v>
      </c>
      <c r="G3" s="17"/>
      <c r="H3" s="17" t="n">
        <v>457</v>
      </c>
      <c r="I3" s="18" t="s">
        <v>1571</v>
      </c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16"/>
      <c r="F4" s="17" t="n">
        <v>59</v>
      </c>
      <c r="G4" s="17" t="n">
        <v>457</v>
      </c>
      <c r="H4" s="17" t="n">
        <v>610</v>
      </c>
      <c r="I4" s="18" t="s">
        <v>1571</v>
      </c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16"/>
      <c r="F5" s="17" t="n">
        <v>59</v>
      </c>
      <c r="G5" s="17" t="n">
        <v>610</v>
      </c>
      <c r="H5" s="17" t="n">
        <v>914</v>
      </c>
      <c r="I5" s="18" t="s">
        <v>1571</v>
      </c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(line.mat_joint_choices.code in ("&amp;I5&amp;")) and (line.mat_inside_skin_choices.code=="&amp;L5&amp;") and (line.mat_outside_skin_choices.code=="&amp;M5&amp;") and ("&amp;O5&amp;") or 0.0"</f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16"/>
      <c r="F6" s="17" t="n">
        <v>59</v>
      </c>
      <c r="G6" s="17" t="n">
        <v>914</v>
      </c>
      <c r="H6" s="17"/>
      <c r="I6" s="18" t="s">
        <v>1571</v>
      </c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(line.mat_joint_choices.code in ("&amp;I6&amp;")) and (line.mat_inside_skin_choices.code=="&amp;L6&amp;") and (line.mat_outside_skin_choices.code=="&amp;M6&amp;") and ("&amp;O6&amp;") or 0.0"</f>
        <v>((59+line.W)&gt;914) and (line.mat_joint_choices.code in ('MF','MM','FF')) and (line.mat_inside_skin_choices.code=='OW') and (line.mat_outside_skin_choices.code=='OW') and (1219*line.L/1000000*3.75*2) or 0.0</v>
      </c>
      <c r="Q6" s="16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[SP05008]</v>
      </c>
      <c r="D7" s="22" t="s">
        <v>1399</v>
      </c>
      <c r="E7" s="16"/>
      <c r="F7" s="23" t="n">
        <v>59</v>
      </c>
      <c r="G7" s="23"/>
      <c r="H7" s="23" t="n">
        <v>457</v>
      </c>
      <c r="I7" s="24" t="s">
        <v>1571</v>
      </c>
      <c r="J7" s="16"/>
      <c r="K7" s="16"/>
      <c r="L7" s="23" t="s">
        <v>1581</v>
      </c>
      <c r="M7" s="23" t="s">
        <v>1581</v>
      </c>
      <c r="N7" s="25" t="s">
        <v>1582</v>
      </c>
      <c r="O7" s="26" t="s">
        <v>1583</v>
      </c>
      <c r="P7" s="21" t="str">
        <f aca="false">"(" &amp; IF(G7&lt;&gt;"","("&amp;F7&amp;"+line.W)&gt;"&amp;G7,"") &amp; IF(AND(G7&lt;&gt;"",H7&lt;&gt;"")," and ","") &amp; IF(H7&lt;&gt;"","("&amp;F7&amp;"+line.W)&lt;="&amp;H7,"") &amp; ") and (line.mat_joint_choices.code in ("&amp;I7&amp;")) and (line.mat_inside_skin_choices.code=="&amp;L7&amp;") and (line.mat_outside_skin_choices.code=="&amp;M7&amp;") and ("&amp;O7&amp;") or 0.0"</f>
        <v>((59+line.W)&lt;=457) and (line.mat_joint_choices.code in ('MF','MM','FF')) and (line.mat_inside_skin_choices.code=='AW') and (line.mat_outside_skin_choices.code=='AW') and (457*line.L/1000000*3.4*2) or 0.0</v>
      </c>
      <c r="Q7" s="16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[SP05009]</v>
      </c>
      <c r="D8" s="22" t="s">
        <v>1401</v>
      </c>
      <c r="E8" s="16"/>
      <c r="F8" s="23" t="n">
        <v>59</v>
      </c>
      <c r="G8" s="23" t="n">
        <v>457</v>
      </c>
      <c r="H8" s="23" t="n">
        <v>610</v>
      </c>
      <c r="I8" s="24" t="s">
        <v>1571</v>
      </c>
      <c r="J8" s="16"/>
      <c r="K8" s="16"/>
      <c r="L8" s="23" t="s">
        <v>1581</v>
      </c>
      <c r="M8" s="23" t="s">
        <v>1581</v>
      </c>
      <c r="N8" s="25" t="s">
        <v>1584</v>
      </c>
      <c r="O8" s="26" t="s">
        <v>1585</v>
      </c>
      <c r="P8" s="21" t="str">
        <f aca="false">"(" &amp; IF(G8&lt;&gt;"","("&amp;F8&amp;"+line.W)&gt;"&amp;G8,"") &amp; IF(AND(G8&lt;&gt;"",H8&lt;&gt;"")," and ","") &amp; IF(H8&lt;&gt;"","("&amp;F8&amp;"+line.W)&lt;="&amp;H8,"") &amp; ") and (line.mat_joint_choices.code in ("&amp;I8&amp;")) and (line.mat_inside_skin_choices.code=="&amp;L8&amp;") and (line.mat_outside_skin_choices.code=="&amp;M8&amp;") and ("&amp;O8&amp;") or 0.0"</f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[SP05008]</v>
      </c>
      <c r="D9" s="22" t="s">
        <v>1399</v>
      </c>
      <c r="E9" s="16"/>
      <c r="F9" s="23" t="n">
        <v>59</v>
      </c>
      <c r="G9" s="23" t="n">
        <v>610</v>
      </c>
      <c r="H9" s="23" t="n">
        <v>914</v>
      </c>
      <c r="I9" s="24" t="s">
        <v>1571</v>
      </c>
      <c r="J9" s="16"/>
      <c r="K9" s="16"/>
      <c r="L9" s="23" t="s">
        <v>1581</v>
      </c>
      <c r="M9" s="23" t="s">
        <v>1581</v>
      </c>
      <c r="N9" s="25" t="s">
        <v>1586</v>
      </c>
      <c r="O9" s="26" t="s">
        <v>1587</v>
      </c>
      <c r="P9" s="21" t="str">
        <f aca="false">"(" &amp; IF(G9&lt;&gt;"","("&amp;F9&amp;"+line.W)&gt;"&amp;G9,"") &amp; IF(AND(G9&lt;&gt;"",H9&lt;&gt;"")," and ","") &amp; IF(H9&lt;&gt;"","("&amp;F9&amp;"+line.W)&lt;="&amp;H9,"") &amp; ") and (line.mat_joint_choices.code in ("&amp;I9&amp;")) and (line.mat_inside_skin_choices.code=="&amp;L9&amp;") and (line.mat_outside_skin_choices.code=="&amp;M9&amp;") and ("&amp;O9&amp;") or 0.0"</f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[SP05009]</v>
      </c>
      <c r="D10" s="22" t="s">
        <v>1401</v>
      </c>
      <c r="E10" s="16"/>
      <c r="F10" s="23" t="n">
        <v>59</v>
      </c>
      <c r="G10" s="23" t="n">
        <v>914</v>
      </c>
      <c r="H10" s="23"/>
      <c r="I10" s="24" t="s">
        <v>1571</v>
      </c>
      <c r="J10" s="16"/>
      <c r="K10" s="16"/>
      <c r="L10" s="23" t="s">
        <v>1581</v>
      </c>
      <c r="M10" s="23" t="s">
        <v>1581</v>
      </c>
      <c r="N10" s="25" t="s">
        <v>1588</v>
      </c>
      <c r="O10" s="26" t="s">
        <v>1589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(line.mat_joint_choices.code in ("&amp;I10&amp;")) and (line.mat_inside_skin_choices.code=="&amp;L10&amp;") and (line.mat_outside_skin_choices.code=="&amp;M10&amp;") and ("&amp;O10&amp;") or 0.0"</f>
        <v>((59+line.W)&gt;914) and (line.mat_joint_choices.code in ('MF','MM','FF')) and (line.mat_inside_skin_choices.code=='AW') and (line.mat_outside_skin_choices.code=='AW') and (1219*line.L/1000000*3.4*2) or 0.0</v>
      </c>
      <c r="Q10" s="16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[SP05006]</v>
      </c>
      <c r="D11" s="27" t="s">
        <v>1395</v>
      </c>
      <c r="E11" s="16"/>
      <c r="F11" s="28" t="n">
        <v>59</v>
      </c>
      <c r="G11" s="28"/>
      <c r="H11" s="28" t="n">
        <v>457</v>
      </c>
      <c r="I11" s="29" t="s">
        <v>1571</v>
      </c>
      <c r="J11" s="16"/>
      <c r="K11" s="16"/>
      <c r="L11" s="28" t="s">
        <v>1590</v>
      </c>
      <c r="M11" s="28" t="s">
        <v>1572</v>
      </c>
      <c r="N11" s="30" t="s">
        <v>1591</v>
      </c>
      <c r="O11" s="31" t="s">
        <v>1592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(line.mat_joint_choices.code in ("&amp;I11&amp;")) and (line.mat_inside_skin_choices.code=="&amp;L11&amp;") and (line.mat_outside_skin_choices.code=="&amp;M11&amp;") and ("&amp;O11&amp;") or 0.0"</f>
        <v>((59+line.W)&lt;=457) and (line.mat_joint_choices.code in ('MF','MM','FF')) and (line.mat_inside_skin_choices.code=='GI') and (line.mat_outside_skin_choices.code=='OW') and (457*line.L/1000000*3.75) or 0.0</v>
      </c>
      <c r="Q11" s="16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[SP05004]</v>
      </c>
      <c r="D12" s="27" t="s">
        <v>1391</v>
      </c>
      <c r="E12" s="16"/>
      <c r="F12" s="28" t="n">
        <v>59</v>
      </c>
      <c r="G12" s="28"/>
      <c r="H12" s="28" t="n">
        <v>457</v>
      </c>
      <c r="I12" s="29" t="s">
        <v>1571</v>
      </c>
      <c r="J12" s="16"/>
      <c r="K12" s="16"/>
      <c r="L12" s="28" t="s">
        <v>1590</v>
      </c>
      <c r="M12" s="28" t="s">
        <v>1572</v>
      </c>
      <c r="N12" s="30" t="s">
        <v>1593</v>
      </c>
      <c r="O12" s="31" t="s">
        <v>1594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(line.mat_joint_choices.code in ("&amp;I12&amp;")) and (line.mat_inside_skin_choices.code=="&amp;L12&amp;") and (line.mat_outside_skin_choices.code=="&amp;M12&amp;") and ("&amp;O12&amp;") or 0.0"</f>
        <v>((59+line.W)&lt;=457) and (line.mat_joint_choices.code in ('MF','MM','FF')) and (line.mat_inside_skin_choices.code=='GI') and (line.mat_outside_skin_choices.code=='OW') and (457*line.L/1000000*3.2) or 0.0</v>
      </c>
      <c r="Q12" s="16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[SP05007]</v>
      </c>
      <c r="D13" s="27" t="s">
        <v>1397</v>
      </c>
      <c r="E13" s="16"/>
      <c r="F13" s="28" t="n">
        <v>59</v>
      </c>
      <c r="G13" s="28" t="n">
        <v>457</v>
      </c>
      <c r="H13" s="28" t="n">
        <v>610</v>
      </c>
      <c r="I13" s="29" t="s">
        <v>1571</v>
      </c>
      <c r="J13" s="16"/>
      <c r="K13" s="16"/>
      <c r="L13" s="28" t="s">
        <v>1590</v>
      </c>
      <c r="M13" s="28" t="s">
        <v>1572</v>
      </c>
      <c r="N13" s="30" t="s">
        <v>1595</v>
      </c>
      <c r="O13" s="31" t="s">
        <v>1596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(line.mat_joint_choices.code in ("&amp;I13&amp;")) and (line.mat_inside_skin_choices.code=="&amp;L13&amp;") and (line.mat_outside_skin_choices.code=="&amp;M13&amp;") and ("&amp;O13&amp;") or 0.0"</f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[SP05012]</v>
      </c>
      <c r="D14" s="27" t="s">
        <v>1407</v>
      </c>
      <c r="E14" s="16"/>
      <c r="F14" s="28" t="n">
        <v>59</v>
      </c>
      <c r="G14" s="28" t="n">
        <v>457</v>
      </c>
      <c r="H14" s="28" t="n">
        <v>610</v>
      </c>
      <c r="I14" s="29" t="s">
        <v>1571</v>
      </c>
      <c r="J14" s="16"/>
      <c r="K14" s="16"/>
      <c r="L14" s="28" t="s">
        <v>1590</v>
      </c>
      <c r="M14" s="28" t="s">
        <v>1572</v>
      </c>
      <c r="N14" s="30" t="s">
        <v>1597</v>
      </c>
      <c r="O14" s="31" t="s">
        <v>1598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(line.mat_joint_choices.code in ("&amp;I14&amp;")) and (line.mat_inside_skin_choices.code=="&amp;L14&amp;") and (line.mat_outside_skin_choices.code=="&amp;M14&amp;") and ("&amp;O14&amp;") or 0.0"</f>
        <v>((59+line.W)&gt;457 and (59+line.W)&lt;=610) and (line.mat_joint_choices.code in ('MF','MM','FF')) and (line.mat_inside_skin_choices.code=='GI') and (line.mat_outside_skin_choices.code=='OW') and (610*line.L/1000000*3.2) or 0.0</v>
      </c>
      <c r="Q14" s="16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[SP05006]</v>
      </c>
      <c r="D15" s="27" t="s">
        <v>1395</v>
      </c>
      <c r="E15" s="16"/>
      <c r="F15" s="28" t="n">
        <v>59</v>
      </c>
      <c r="G15" s="28" t="n">
        <v>610</v>
      </c>
      <c r="H15" s="28" t="n">
        <v>914</v>
      </c>
      <c r="I15" s="29" t="s">
        <v>1571</v>
      </c>
      <c r="J15" s="16"/>
      <c r="K15" s="16"/>
      <c r="L15" s="28" t="s">
        <v>1590</v>
      </c>
      <c r="M15" s="28" t="s">
        <v>1572</v>
      </c>
      <c r="N15" s="30" t="s">
        <v>1599</v>
      </c>
      <c r="O15" s="31" t="s">
        <v>1600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(line.mat_joint_choices.code in ("&amp;I15&amp;")) and (line.mat_inside_skin_choices.code=="&amp;L15&amp;") and (line.mat_outside_skin_choices.code=="&amp;M15&amp;") and ("&amp;O15&amp;") or 0.0"</f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[SP05004]</v>
      </c>
      <c r="D16" s="27" t="s">
        <v>1391</v>
      </c>
      <c r="E16" s="16"/>
      <c r="F16" s="28" t="n">
        <v>59</v>
      </c>
      <c r="G16" s="28" t="n">
        <v>610</v>
      </c>
      <c r="H16" s="28" t="n">
        <v>914</v>
      </c>
      <c r="I16" s="29" t="s">
        <v>1571</v>
      </c>
      <c r="J16" s="16"/>
      <c r="K16" s="16"/>
      <c r="L16" s="28" t="s">
        <v>1590</v>
      </c>
      <c r="M16" s="28" t="s">
        <v>1572</v>
      </c>
      <c r="N16" s="30" t="s">
        <v>1601</v>
      </c>
      <c r="O16" s="31" t="s">
        <v>1602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(line.mat_joint_choices.code in ("&amp;I16&amp;")) and (line.mat_inside_skin_choices.code=="&amp;L16&amp;") and (line.mat_outside_skin_choices.code=="&amp;M16&amp;") and ("&amp;O16&amp;") or 0.0"</f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[SP05007]</v>
      </c>
      <c r="D17" s="27" t="s">
        <v>1397</v>
      </c>
      <c r="E17" s="16"/>
      <c r="F17" s="28" t="n">
        <v>59</v>
      </c>
      <c r="G17" s="28" t="n">
        <v>914</v>
      </c>
      <c r="H17" s="28"/>
      <c r="I17" s="29" t="s">
        <v>1571</v>
      </c>
      <c r="J17" s="16"/>
      <c r="K17" s="16"/>
      <c r="L17" s="28" t="s">
        <v>1590</v>
      </c>
      <c r="M17" s="28" t="s">
        <v>1572</v>
      </c>
      <c r="N17" s="30" t="s">
        <v>1603</v>
      </c>
      <c r="O17" s="31" t="s">
        <v>1604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(line.mat_joint_choices.code in ("&amp;I17&amp;")) and (line.mat_inside_skin_choices.code=="&amp;L17&amp;") and (line.mat_outside_skin_choices.code=="&amp;M17&amp;") and ("&amp;O17&amp;") or 0.0"</f>
        <v>((59+line.W)&gt;914) and (line.mat_joint_choices.code in ('MF','MM','FF')) and (line.mat_inside_skin_choices.code=='GI') and (line.mat_outside_skin_choices.code=='OW') and (1219*line.L/1000000*3.75) or 0.0</v>
      </c>
      <c r="Q17" s="16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[SP05012]</v>
      </c>
      <c r="D18" s="27" t="s">
        <v>1407</v>
      </c>
      <c r="E18" s="16"/>
      <c r="F18" s="28" t="n">
        <v>59</v>
      </c>
      <c r="G18" s="28" t="n">
        <v>914</v>
      </c>
      <c r="H18" s="28"/>
      <c r="I18" s="29" t="s">
        <v>1571</v>
      </c>
      <c r="J18" s="16"/>
      <c r="K18" s="16"/>
      <c r="L18" s="28" t="s">
        <v>1590</v>
      </c>
      <c r="M18" s="28" t="s">
        <v>1572</v>
      </c>
      <c r="N18" s="30" t="s">
        <v>1605</v>
      </c>
      <c r="O18" s="31" t="s">
        <v>1606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(line.mat_joint_choices.code in ("&amp;I18&amp;")) and (line.mat_inside_skin_choices.code=="&amp;L18&amp;") and (line.mat_outside_skin_choices.code=="&amp;M18&amp;") and ("&amp;O18&amp;") or 0.0"</f>
        <v>((59+line.W)&gt;914) and (line.mat_joint_choices.code in ('MF','MM','FF')) and (line.mat_inside_skin_choices.code=='GI') and (line.mat_outside_skin_choices.code=='OW') and (1219*line.L/1000000*3.2) or 0.0</v>
      </c>
      <c r="Q18" s="16" t="str">
        <f aca="false">VLOOKUP(D18,Parts!$A$2:$C$1001,3,0)</f>
        <v>kg</v>
      </c>
    </row>
    <row r="19" customFormat="false" ht="12.75" hidden="false" customHeight="false" outlineLevel="0" collapsed="false">
      <c r="C19" s="3" t="str">
        <f aca="false">"["&amp;VLOOKUP(D19,Parts!$A$2:$B$1001,2,0)&amp;"]"</f>
        <v>[SP05013]</v>
      </c>
      <c r="D19" s="32" t="s">
        <v>1409</v>
      </c>
      <c r="E19" s="16"/>
      <c r="F19" s="33" t="n">
        <v>59</v>
      </c>
      <c r="G19" s="33"/>
      <c r="H19" s="33" t="n">
        <v>457</v>
      </c>
      <c r="I19" s="34" t="s">
        <v>1571</v>
      </c>
      <c r="J19" s="16"/>
      <c r="K19" s="16"/>
      <c r="L19" s="33" t="s">
        <v>1607</v>
      </c>
      <c r="M19" s="33" t="s">
        <v>1607</v>
      </c>
      <c r="N19" s="35" t="s">
        <v>1608</v>
      </c>
      <c r="O19" s="36" t="s">
        <v>1609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(line.mat_joint_choices.code in ("&amp;I19&amp;")) and (line.mat_inside_skin_choices.code=="&amp;L19&amp;") and (line.mat_outside_skin_choices.code=="&amp;M19&amp;") and ("&amp;O19&amp;") or 0.0"</f>
        <v>((59+line.W)&lt;=457) and (line.mat_joint_choices.code in ('MF','MM','FF')) and (line.mat_inside_skin_choices.code=='SS') and (line.mat_outside_skin_choices.code=='SS') and (457*line.L/1000000*3.9*2) or 0.0</v>
      </c>
      <c r="Q19" s="16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[SP05013]</v>
      </c>
      <c r="D20" s="32" t="s">
        <v>1409</v>
      </c>
      <c r="E20" s="16"/>
      <c r="F20" s="33" t="n">
        <v>59</v>
      </c>
      <c r="G20" s="33" t="n">
        <v>457</v>
      </c>
      <c r="H20" s="33" t="n">
        <v>610</v>
      </c>
      <c r="I20" s="34" t="s">
        <v>1571</v>
      </c>
      <c r="J20" s="16"/>
      <c r="K20" s="16"/>
      <c r="L20" s="33" t="s">
        <v>1607</v>
      </c>
      <c r="M20" s="33" t="s">
        <v>1607</v>
      </c>
      <c r="N20" s="35" t="s">
        <v>1610</v>
      </c>
      <c r="O20" s="36" t="s">
        <v>1611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(line.mat_joint_choices.code in ("&amp;I20&amp;")) and (line.mat_inside_skin_choices.code=="&amp;L20&amp;") and (line.mat_outside_skin_choices.code=="&amp;M20&amp;") and ("&amp;O20&amp;") or 0.0"</f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[SP05013]</v>
      </c>
      <c r="D21" s="32" t="s">
        <v>1409</v>
      </c>
      <c r="E21" s="16"/>
      <c r="F21" s="33" t="n">
        <v>59</v>
      </c>
      <c r="G21" s="33" t="n">
        <v>610</v>
      </c>
      <c r="H21" s="33" t="n">
        <v>914</v>
      </c>
      <c r="I21" s="34" t="s">
        <v>1571</v>
      </c>
      <c r="J21" s="16"/>
      <c r="K21" s="16"/>
      <c r="L21" s="33" t="s">
        <v>1607</v>
      </c>
      <c r="M21" s="33" t="s">
        <v>1607</v>
      </c>
      <c r="N21" s="35" t="s">
        <v>1612</v>
      </c>
      <c r="O21" s="36" t="s">
        <v>1613</v>
      </c>
      <c r="P21" s="21" t="str">
        <f aca="false">"(" &amp; IF(G21&lt;&gt;"","("&amp;F21&amp;"+line.W)&gt;"&amp;G21,"") &amp; IF(AND(G21&lt;&gt;"",H21&lt;&gt;"")," and ","") &amp; IF(H21&lt;&gt;"","("&amp;F21&amp;"+line.W)&lt;="&amp;H21,"") &amp; ") and (line.mat_joint_choices.code in ("&amp;I21&amp;")) and (line.mat_inside_skin_choices.code=="&amp;L21&amp;") and (line.mat_outside_skin_choices.code=="&amp;M21&amp;") and ("&amp;O21&amp;") or 0.0"</f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 aca="false">VLOOKUP(D21,Parts!$A$2:$C$1001,3,0)</f>
        <v>kg</v>
      </c>
    </row>
    <row r="22" customFormat="false" ht="12.75" hidden="false" customHeight="false" outlineLevel="0" collapsed="false">
      <c r="C22" s="3" t="str">
        <f aca="false">"["&amp;VLOOKUP(D22,Parts!$A$2:$B$1001,2,0)&amp;"]"</f>
        <v>[SP05013]</v>
      </c>
      <c r="D22" s="32" t="s">
        <v>1409</v>
      </c>
      <c r="E22" s="16"/>
      <c r="F22" s="33" t="n">
        <v>59</v>
      </c>
      <c r="G22" s="33" t="n">
        <v>914</v>
      </c>
      <c r="H22" s="33"/>
      <c r="I22" s="34" t="s">
        <v>1571</v>
      </c>
      <c r="J22" s="16"/>
      <c r="K22" s="16"/>
      <c r="L22" s="33" t="s">
        <v>1607</v>
      </c>
      <c r="M22" s="33" t="s">
        <v>1607</v>
      </c>
      <c r="N22" s="35" t="s">
        <v>1614</v>
      </c>
      <c r="O22" s="36" t="s">
        <v>1615</v>
      </c>
      <c r="P22" s="21" t="str">
        <f aca="false">"(" &amp; IF(G22&lt;&gt;"","("&amp;F22&amp;"+line.W)&gt;"&amp;G22,"") &amp; IF(AND(G22&lt;&gt;"",H22&lt;&gt;"")," and ","") &amp; IF(H22&lt;&gt;"","("&amp;F22&amp;"+line.W)&lt;="&amp;H22,"") &amp; ") and (line.mat_joint_choices.code in ("&amp;I22&amp;")) and (line.mat_inside_skin_choices.code=="&amp;L22&amp;") and (line.mat_outside_skin_choices.code=="&amp;M22&amp;") and ("&amp;O22&amp;") or 0.0"</f>
        <v>((59+line.W)&gt;914) and (line.mat_joint_choices.code in ('MF','MM','FF')) and (line.mat_inside_skin_choices.code=='SS') and (line.mat_outside_skin_choices.code=='SS') and (1219*line.L/1000000*3.9*2) or 0.0</v>
      </c>
      <c r="Q22" s="16" t="str">
        <f aca="false">VLOOKUP(D22,Parts!$A$2:$C$1001,3,0)</f>
        <v>kg</v>
      </c>
    </row>
    <row r="23" customFormat="false" ht="12.75" hidden="false" customHeight="false" outlineLevel="0" collapsed="false">
      <c r="C23" s="3" t="str">
        <f aca="false">"["&amp;VLOOKUP(D23,Parts!$A$2:$B$1001,2,0)&amp;"]"</f>
        <v>[SP05006]</v>
      </c>
      <c r="D23" s="37" t="s">
        <v>1395</v>
      </c>
      <c r="E23" s="16"/>
      <c r="F23" s="38" t="n">
        <v>59</v>
      </c>
      <c r="G23" s="38"/>
      <c r="H23" s="38" t="n">
        <v>457</v>
      </c>
      <c r="I23" s="39" t="s">
        <v>1571</v>
      </c>
      <c r="J23" s="16"/>
      <c r="K23" s="16"/>
      <c r="L23" s="38" t="s">
        <v>1607</v>
      </c>
      <c r="M23" s="38" t="s">
        <v>1572</v>
      </c>
      <c r="N23" s="40" t="s">
        <v>1591</v>
      </c>
      <c r="O23" s="41" t="s">
        <v>1592</v>
      </c>
      <c r="P23" s="21" t="str">
        <f aca="false">"(" &amp; IF(G23&lt;&gt;"","("&amp;F23&amp;"+line.W)&gt;"&amp;G23,"") &amp; IF(AND(G23&lt;&gt;"",H23&lt;&gt;"")," and ","") &amp; IF(H23&lt;&gt;"","("&amp;F23&amp;"+line.W)&lt;="&amp;H23,"") &amp; ") and (line.mat_joint_choices.code in ("&amp;I23&amp;")) and (line.mat_inside_skin_choices.code=="&amp;L23&amp;") and (line.mat_outside_skin_choices.code=="&amp;M23&amp;") and ("&amp;O23&amp;") or 0.0"</f>
        <v>((59+line.W)&lt;=457) and (line.mat_joint_choices.code in ('MF','MM','FF')) and (line.mat_inside_skin_choices.code=='SS') and (line.mat_outside_skin_choices.code=='OW') and (457*line.L/1000000*3.75) or 0.0</v>
      </c>
      <c r="Q23" s="16" t="str">
        <f aca="false">VLOOKUP(D23,Parts!$A$2:$C$1001,3,0)</f>
        <v>kg</v>
      </c>
    </row>
    <row r="24" customFormat="false" ht="12.75" hidden="false" customHeight="false" outlineLevel="0" collapsed="false">
      <c r="C24" s="3" t="str">
        <f aca="false">"["&amp;VLOOKUP(D24,Parts!$A$2:$B$1001,2,0)&amp;"]"</f>
        <v>[SP05013]</v>
      </c>
      <c r="D24" s="37" t="s">
        <v>1409</v>
      </c>
      <c r="E24" s="16"/>
      <c r="F24" s="38" t="n">
        <v>59</v>
      </c>
      <c r="G24" s="38"/>
      <c r="H24" s="38" t="n">
        <v>457</v>
      </c>
      <c r="I24" s="39" t="s">
        <v>1571</v>
      </c>
      <c r="J24" s="16"/>
      <c r="K24" s="16"/>
      <c r="L24" s="38" t="s">
        <v>1607</v>
      </c>
      <c r="M24" s="38" t="s">
        <v>1572</v>
      </c>
      <c r="N24" s="40" t="s">
        <v>1616</v>
      </c>
      <c r="O24" s="41" t="s">
        <v>1617</v>
      </c>
      <c r="P24" s="21" t="str">
        <f aca="false">"(" &amp; IF(G24&lt;&gt;"","("&amp;F24&amp;"+line.W)&gt;"&amp;G24,"") &amp; IF(AND(G24&lt;&gt;"",H24&lt;&gt;"")," and ","") &amp; IF(H24&lt;&gt;"","("&amp;F24&amp;"+line.W)&lt;="&amp;H24,"") &amp; ") and (line.mat_joint_choices.code in ("&amp;I24&amp;")) and (line.mat_inside_skin_choices.code=="&amp;L24&amp;") and (line.mat_outside_skin_choices.code=="&amp;M24&amp;") and ("&amp;O24&amp;") or 0.0"</f>
        <v>((59+line.W)&lt;=457) and (line.mat_joint_choices.code in ('MF','MM','FF')) and (line.mat_inside_skin_choices.code=='SS') and (line.mat_outside_skin_choices.code=='OW') and (457*line.L/1000000*3.9) or 0.0</v>
      </c>
      <c r="Q24" s="16" t="str">
        <f aca="false">VLOOKUP(D24,Parts!$A$2:$C$1001,3,0)</f>
        <v>kg</v>
      </c>
    </row>
    <row r="25" customFormat="false" ht="12.75" hidden="false" customHeight="false" outlineLevel="0" collapsed="false">
      <c r="C25" s="3" t="str">
        <f aca="false">"["&amp;VLOOKUP(D25,Parts!$A$2:$B$1001,2,0)&amp;"]"</f>
        <v>[SP05007]</v>
      </c>
      <c r="D25" s="37" t="s">
        <v>1397</v>
      </c>
      <c r="E25" s="16"/>
      <c r="F25" s="38" t="n">
        <v>59</v>
      </c>
      <c r="G25" s="38" t="n">
        <v>457</v>
      </c>
      <c r="H25" s="38" t="n">
        <v>610</v>
      </c>
      <c r="I25" s="39" t="s">
        <v>1571</v>
      </c>
      <c r="J25" s="16"/>
      <c r="K25" s="16"/>
      <c r="L25" s="38" t="s">
        <v>1607</v>
      </c>
      <c r="M25" s="38" t="s">
        <v>1572</v>
      </c>
      <c r="N25" s="40" t="s">
        <v>1595</v>
      </c>
      <c r="O25" s="41" t="s">
        <v>1596</v>
      </c>
      <c r="P25" s="21" t="str">
        <f aca="false">"(" &amp; IF(G25&lt;&gt;"","("&amp;F25&amp;"+line.W)&gt;"&amp;G25,"") &amp; IF(AND(G25&lt;&gt;"",H25&lt;&gt;"")," and ","") &amp; IF(H25&lt;&gt;"","("&amp;F25&amp;"+line.W)&lt;="&amp;H25,"") &amp; ") and (line.mat_joint_choices.code in ("&amp;I25&amp;")) and (line.mat_inside_skin_choices.code=="&amp;L25&amp;") and (line.mat_outside_skin_choices.code=="&amp;M25&amp;") and ("&amp;O25&amp;") or 0.0"</f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 aca="false">VLOOKUP(D25,Parts!$A$2:$C$1001,3,0)</f>
        <v>kg</v>
      </c>
    </row>
    <row r="26" customFormat="false" ht="12.75" hidden="false" customHeight="false" outlineLevel="0" collapsed="false">
      <c r="C26" s="3" t="str">
        <f aca="false">"["&amp;VLOOKUP(D26,Parts!$A$2:$B$1001,2,0)&amp;"]"</f>
        <v>[SP05013]</v>
      </c>
      <c r="D26" s="37" t="s">
        <v>1409</v>
      </c>
      <c r="E26" s="16"/>
      <c r="F26" s="38" t="n">
        <v>59</v>
      </c>
      <c r="G26" s="38" t="n">
        <v>457</v>
      </c>
      <c r="H26" s="38" t="n">
        <v>610</v>
      </c>
      <c r="I26" s="39" t="s">
        <v>1571</v>
      </c>
      <c r="J26" s="16"/>
      <c r="K26" s="16"/>
      <c r="L26" s="38" t="s">
        <v>1607</v>
      </c>
      <c r="M26" s="38" t="s">
        <v>1572</v>
      </c>
      <c r="N26" s="40" t="s">
        <v>1618</v>
      </c>
      <c r="O26" s="41" t="s">
        <v>1619</v>
      </c>
      <c r="P26" s="21" t="str">
        <f aca="false">"(" &amp; IF(G26&lt;&gt;"","("&amp;F26&amp;"+line.W)&gt;"&amp;G26,"") &amp; IF(AND(G26&lt;&gt;"",H26&lt;&gt;"")," and ","") &amp; IF(H26&lt;&gt;"","("&amp;F26&amp;"+line.W)&lt;="&amp;H26,"") &amp; ") and (line.mat_joint_choices.code in ("&amp;I26&amp;")) and (line.mat_inside_skin_choices.code=="&amp;L26&amp;") and (line.mat_outside_skin_choices.code=="&amp;M26&amp;") and ("&amp;O26&amp;") or 0.0"</f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 aca="false">VLOOKUP(D26,Parts!$A$2:$C$1001,3,0)</f>
        <v>kg</v>
      </c>
    </row>
    <row r="27" customFormat="false" ht="12.75" hidden="false" customHeight="false" outlineLevel="0" collapsed="false">
      <c r="C27" s="3" t="str">
        <f aca="false">"["&amp;VLOOKUP(D27,Parts!$A$2:$B$1001,2,0)&amp;"]"</f>
        <v>[SP05006]</v>
      </c>
      <c r="D27" s="37" t="s">
        <v>1395</v>
      </c>
      <c r="E27" s="16"/>
      <c r="F27" s="38" t="n">
        <v>59</v>
      </c>
      <c r="G27" s="38" t="n">
        <v>610</v>
      </c>
      <c r="H27" s="38" t="n">
        <v>914</v>
      </c>
      <c r="I27" s="39" t="s">
        <v>1571</v>
      </c>
      <c r="J27" s="16"/>
      <c r="K27" s="16"/>
      <c r="L27" s="38" t="s">
        <v>1607</v>
      </c>
      <c r="M27" s="38" t="s">
        <v>1572</v>
      </c>
      <c r="N27" s="40" t="s">
        <v>1599</v>
      </c>
      <c r="O27" s="41" t="s">
        <v>1600</v>
      </c>
      <c r="P27" s="21" t="str">
        <f aca="false">"(" &amp; IF(G27&lt;&gt;"","("&amp;F27&amp;"+line.W)&gt;"&amp;G27,"") &amp; IF(AND(G27&lt;&gt;"",H27&lt;&gt;"")," and ","") &amp; IF(H27&lt;&gt;"","("&amp;F27&amp;"+line.W)&lt;="&amp;H27,"") &amp; ") and (line.mat_joint_choices.code in ("&amp;I27&amp;")) and (line.mat_inside_skin_choices.code=="&amp;L27&amp;") and (line.mat_outside_skin_choices.code=="&amp;M27&amp;") and ("&amp;O27&amp;") or 0.0"</f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 aca="false">VLOOKUP(D27,Parts!$A$2:$C$1001,3,0)</f>
        <v>kg</v>
      </c>
    </row>
    <row r="28" customFormat="false" ht="12.75" hidden="false" customHeight="false" outlineLevel="0" collapsed="false">
      <c r="C28" s="3" t="str">
        <f aca="false">"["&amp;VLOOKUP(D28,Parts!$A$2:$B$1001,2,0)&amp;"]"</f>
        <v>[SP05013]</v>
      </c>
      <c r="D28" s="37" t="s">
        <v>1409</v>
      </c>
      <c r="E28" s="16"/>
      <c r="F28" s="38" t="n">
        <v>59</v>
      </c>
      <c r="G28" s="38" t="n">
        <v>610</v>
      </c>
      <c r="H28" s="38" t="n">
        <v>914</v>
      </c>
      <c r="I28" s="39" t="s">
        <v>1571</v>
      </c>
      <c r="J28" s="16"/>
      <c r="K28" s="16"/>
      <c r="L28" s="38" t="s">
        <v>1607</v>
      </c>
      <c r="M28" s="38" t="s">
        <v>1572</v>
      </c>
      <c r="N28" s="40" t="s">
        <v>1620</v>
      </c>
      <c r="O28" s="41" t="s">
        <v>1621</v>
      </c>
      <c r="P28" s="21" t="str">
        <f aca="false">"(" &amp; IF(G28&lt;&gt;"","("&amp;F28&amp;"+line.W)&gt;"&amp;G28,"") &amp; IF(AND(G28&lt;&gt;"",H28&lt;&gt;"")," and ","") &amp; IF(H28&lt;&gt;"","("&amp;F28&amp;"+line.W)&lt;="&amp;H28,"") &amp; ") and (line.mat_joint_choices.code in ("&amp;I28&amp;")) and (line.mat_inside_skin_choices.code=="&amp;L28&amp;") and (line.mat_outside_skin_choices.code=="&amp;M28&amp;") and ("&amp;O28&amp;") or 0.0"</f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 aca="false">VLOOKUP(D28,Parts!$A$2:$C$1001,3,0)</f>
        <v>kg</v>
      </c>
    </row>
    <row r="29" customFormat="false" ht="12.75" hidden="false" customHeight="false" outlineLevel="0" collapsed="false">
      <c r="C29" s="3" t="str">
        <f aca="false">"["&amp;VLOOKUP(D29,Parts!$A$2:$B$1001,2,0)&amp;"]"</f>
        <v>[SP05007]</v>
      </c>
      <c r="D29" s="37" t="s">
        <v>1397</v>
      </c>
      <c r="E29" s="16"/>
      <c r="F29" s="38" t="n">
        <v>59</v>
      </c>
      <c r="G29" s="38" t="n">
        <v>914</v>
      </c>
      <c r="H29" s="38"/>
      <c r="I29" s="39" t="s">
        <v>1571</v>
      </c>
      <c r="J29" s="16"/>
      <c r="K29" s="16"/>
      <c r="L29" s="38" t="s">
        <v>1607</v>
      </c>
      <c r="M29" s="38" t="s">
        <v>1572</v>
      </c>
      <c r="N29" s="40" t="s">
        <v>1603</v>
      </c>
      <c r="O29" s="41" t="s">
        <v>1604</v>
      </c>
      <c r="P29" s="21" t="str">
        <f aca="false">"(" &amp; IF(G29&lt;&gt;"","("&amp;F29&amp;"+line.W)&gt;"&amp;G29,"") &amp; IF(AND(G29&lt;&gt;"",H29&lt;&gt;"")," and ","") &amp; IF(H29&lt;&gt;"","("&amp;F29&amp;"+line.W)&lt;="&amp;H29,"") &amp; ") and (line.mat_joint_choices.code in ("&amp;I29&amp;")) and (line.mat_inside_skin_choices.code=="&amp;L29&amp;") and (line.mat_outside_skin_choices.code=="&amp;M29&amp;") and ("&amp;O29&amp;") or 0.0"</f>
        <v>((59+line.W)&gt;914) and (line.mat_joint_choices.code in ('MF','MM','FF')) and (line.mat_inside_skin_choices.code=='SS') and (line.mat_outside_skin_choices.code=='OW') and (1219*line.L/1000000*3.75) or 0.0</v>
      </c>
      <c r="Q29" s="16" t="str">
        <f aca="false">VLOOKUP(D29,Parts!$A$2:$C$1001,3,0)</f>
        <v>kg</v>
      </c>
    </row>
    <row r="30" s="42" customFormat="true" ht="12.75" hidden="false" customHeight="false" outlineLevel="0" collapsed="false">
      <c r="C30" s="3" t="str">
        <f aca="false">"["&amp;VLOOKUP(D30,Parts!$A$2:$B$1001,2,0)&amp;"]"</f>
        <v>[SP05013]</v>
      </c>
      <c r="D30" s="43" t="s">
        <v>1409</v>
      </c>
      <c r="E30" s="44"/>
      <c r="F30" s="45" t="n">
        <v>59</v>
      </c>
      <c r="G30" s="45" t="n">
        <v>914</v>
      </c>
      <c r="H30" s="45"/>
      <c r="I30" s="46" t="s">
        <v>1571</v>
      </c>
      <c r="J30" s="44"/>
      <c r="K30" s="44"/>
      <c r="L30" s="38" t="s">
        <v>1607</v>
      </c>
      <c r="M30" s="38" t="s">
        <v>1572</v>
      </c>
      <c r="N30" s="40" t="s">
        <v>1622</v>
      </c>
      <c r="O30" s="47" t="s">
        <v>1623</v>
      </c>
      <c r="P30" s="21" t="str">
        <f aca="false">"(" &amp; IF(G30&lt;&gt;"","("&amp;F30&amp;"+line.W)&gt;"&amp;G30,"") &amp; IF(AND(G30&lt;&gt;"",H30&lt;&gt;"")," and ","") &amp; IF(H30&lt;&gt;"","("&amp;F30&amp;"+line.W)&lt;="&amp;H30,"") &amp; ") and (line.mat_joint_choices.code in ("&amp;I30&amp;")) and (line.mat_inside_skin_choices.code=="&amp;L30&amp;") and (line.mat_outside_skin_choices.code=="&amp;M30&amp;") and ("&amp;O30&amp;") or 0.0"</f>
        <v>((59+line.W)&gt;914) and (line.mat_joint_choices.code in ('MF','MM','FF')) and (line.mat_inside_skin_choices.code=='SS') and (line.mat_outside_skin_choices.code=='OW') and (1219*line.L/1000000*3.9) or 0.0</v>
      </c>
      <c r="Q30" s="16" t="str">
        <f aca="false">VLOOKUP(D30,Parts!$A$2:$C$1001,3,0)</f>
        <v>kg</v>
      </c>
    </row>
    <row r="31" customFormat="false" ht="12.75" hidden="false" customHeight="false" outlineLevel="0" collapsed="false">
      <c r="C31" s="3" t="str">
        <f aca="false">"["&amp;VLOOKUP(D31,Parts!$A$2:$B$1001,2,0)&amp;"]"</f>
        <v>[SP05006]</v>
      </c>
      <c r="D31" s="15" t="s">
        <v>1395</v>
      </c>
      <c r="E31" s="16"/>
      <c r="F31" s="17" t="n">
        <v>39</v>
      </c>
      <c r="G31" s="17"/>
      <c r="H31" s="17" t="n">
        <v>457</v>
      </c>
      <c r="I31" s="18" t="s">
        <v>1624</v>
      </c>
      <c r="J31" s="16"/>
      <c r="K31" s="16"/>
      <c r="L31" s="17" t="s">
        <v>1572</v>
      </c>
      <c r="M31" s="17" t="s">
        <v>1572</v>
      </c>
      <c r="N31" s="19" t="s">
        <v>1573</v>
      </c>
      <c r="O31" s="20" t="s">
        <v>1574</v>
      </c>
      <c r="P31" s="21" t="str">
        <f aca="false">"(" &amp; IF(G31&lt;&gt;"","("&amp;F31&amp;"+line.W)&gt;"&amp;G31,"") &amp; IF(AND(G31&lt;&gt;"",H31&lt;&gt;"")," and ","") &amp; IF(H31&lt;&gt;"","("&amp;F31&amp;"+line.W)&lt;="&amp;H31,"") &amp; ") and (line.mat_joint_choices.code in ("&amp;I31&amp;")) and (line.mat_inside_skin_choices.code=="&amp;L31&amp;") and (line.mat_outside_skin_choices.code=="&amp;M31&amp;") and ("&amp;O31&amp;") or 0.0"</f>
        <v>((39+line.W)&lt;=457) and (line.mat_joint_choices.code in ('MN','FN')) and (line.mat_inside_skin_choices.code=='OW') and (line.mat_outside_skin_choices.code=='OW') and (457*line.L/1000000*3.75*2) or 0.0</v>
      </c>
      <c r="Q31" s="16" t="str">
        <f aca="false">VLOOKUP(D31,Parts!$A$2:$C$1001,3,0)</f>
        <v>kg</v>
      </c>
    </row>
    <row r="32" customFormat="false" ht="12.75" hidden="false" customHeight="false" outlineLevel="0" collapsed="false">
      <c r="C32" s="3" t="str">
        <f aca="false">"["&amp;VLOOKUP(D32,Parts!$A$2:$B$1001,2,0)&amp;"]"</f>
        <v>[SP05007]</v>
      </c>
      <c r="D32" s="15" t="s">
        <v>1397</v>
      </c>
      <c r="E32" s="16"/>
      <c r="F32" s="17" t="n">
        <v>39</v>
      </c>
      <c r="G32" s="17" t="n">
        <v>457</v>
      </c>
      <c r="H32" s="17" t="n">
        <v>610</v>
      </c>
      <c r="I32" s="18" t="s">
        <v>1624</v>
      </c>
      <c r="J32" s="16"/>
      <c r="K32" s="16"/>
      <c r="L32" s="17" t="s">
        <v>1572</v>
      </c>
      <c r="M32" s="17" t="s">
        <v>1572</v>
      </c>
      <c r="N32" s="19" t="s">
        <v>1575</v>
      </c>
      <c r="O32" s="20" t="s">
        <v>1576</v>
      </c>
      <c r="P32" s="21" t="str">
        <f aca="false">"(" &amp; IF(G32&lt;&gt;"","("&amp;F32&amp;"+line.W)&gt;"&amp;G32,"") &amp; IF(AND(G32&lt;&gt;"",H32&lt;&gt;"")," and ","") &amp; IF(H32&lt;&gt;"","("&amp;F32&amp;"+line.W)&lt;="&amp;H32,"") &amp; ") and (line.mat_joint_choices.code in ("&amp;I32&amp;")) and (line.mat_inside_skin_choices.code=="&amp;L32&amp;") and (line.mat_outside_skin_choices.code=="&amp;M32&amp;") and ("&amp;O32&amp;") or 0.0"</f>
        <v>((39+line.W)&gt;457 and (39+line.W)&lt;=610) and (line.mat_joint_choices.code in ('MN','FN')) and (line.mat_inside_skin_choices.code=='OW') and (line.mat_outside_skin_choices.code=='OW') and (610*line.L/1000000*3.75*2) or 0.0</v>
      </c>
      <c r="Q32" s="16" t="str">
        <f aca="false">VLOOKUP(D32,Parts!$A$2:$C$1001,3,0)</f>
        <v>kg</v>
      </c>
    </row>
    <row r="33" customFormat="false" ht="12.75" hidden="false" customHeight="false" outlineLevel="0" collapsed="false">
      <c r="C33" s="3" t="str">
        <f aca="false">"["&amp;VLOOKUP(D33,Parts!$A$2:$B$1001,2,0)&amp;"]"</f>
        <v>[SP05006]</v>
      </c>
      <c r="D33" s="15" t="s">
        <v>1395</v>
      </c>
      <c r="E33" s="16"/>
      <c r="F33" s="17" t="n">
        <v>39</v>
      </c>
      <c r="G33" s="17" t="n">
        <v>610</v>
      </c>
      <c r="H33" s="17" t="n">
        <v>914</v>
      </c>
      <c r="I33" s="18" t="s">
        <v>1624</v>
      </c>
      <c r="J33" s="16"/>
      <c r="K33" s="16"/>
      <c r="L33" s="17" t="s">
        <v>1572</v>
      </c>
      <c r="M33" s="17" t="s">
        <v>1572</v>
      </c>
      <c r="N33" s="19" t="s">
        <v>1577</v>
      </c>
      <c r="O33" s="20" t="s">
        <v>1578</v>
      </c>
      <c r="P33" s="21" t="str">
        <f aca="false">"(" &amp; IF(G33&lt;&gt;"","("&amp;F33&amp;"+line.W)&gt;"&amp;G33,"") &amp; IF(AND(G33&lt;&gt;"",H33&lt;&gt;"")," and ","") &amp; IF(H33&lt;&gt;"","("&amp;F33&amp;"+line.W)&lt;="&amp;H33,"") &amp; ") and (line.mat_joint_choices.code in ("&amp;I33&amp;")) and (line.mat_inside_skin_choices.code=="&amp;L33&amp;") and (line.mat_outside_skin_choices.code=="&amp;M33&amp;") and ("&amp;O33&amp;") or 0.0"</f>
        <v>((39+line.W)&gt;610 and (39+line.W)&lt;=914) and (line.mat_joint_choices.code in ('MN','FN')) and (line.mat_inside_skin_choices.code=='OW') and (line.mat_outside_skin_choices.code=='OW') and (914*line.L/1000000*3.75*2) or 0.0</v>
      </c>
      <c r="Q33" s="16" t="str">
        <f aca="false">VLOOKUP(D33,Parts!$A$2:$C$1001,3,0)</f>
        <v>kg</v>
      </c>
    </row>
    <row r="34" customFormat="false" ht="12.75" hidden="false" customHeight="false" outlineLevel="0" collapsed="false">
      <c r="C34" s="3" t="str">
        <f aca="false">"["&amp;VLOOKUP(D34,Parts!$A$2:$B$1001,2,0)&amp;"]"</f>
        <v>[SP05007]</v>
      </c>
      <c r="D34" s="15" t="s">
        <v>1397</v>
      </c>
      <c r="E34" s="16"/>
      <c r="F34" s="17" t="n">
        <v>39</v>
      </c>
      <c r="G34" s="17" t="n">
        <v>914</v>
      </c>
      <c r="H34" s="17"/>
      <c r="I34" s="18" t="s">
        <v>1624</v>
      </c>
      <c r="J34" s="16"/>
      <c r="K34" s="16"/>
      <c r="L34" s="17" t="s">
        <v>1572</v>
      </c>
      <c r="M34" s="17" t="s">
        <v>1572</v>
      </c>
      <c r="N34" s="19" t="s">
        <v>1579</v>
      </c>
      <c r="O34" s="20" t="s">
        <v>1580</v>
      </c>
      <c r="P34" s="21" t="str">
        <f aca="false">"(" &amp; IF(G34&lt;&gt;"","("&amp;F34&amp;"+line.W)&gt;"&amp;G34,"") &amp; IF(AND(G34&lt;&gt;"",H34&lt;&gt;"")," and ","") &amp; IF(H34&lt;&gt;"","("&amp;F34&amp;"+line.W)&lt;="&amp;H34,"") &amp; ") and (line.mat_joint_choices.code in ("&amp;I34&amp;")) and (line.mat_inside_skin_choices.code=="&amp;L34&amp;") and (line.mat_outside_skin_choices.code=="&amp;M34&amp;") and ("&amp;O34&amp;") or 0.0"</f>
        <v>((39+line.W)&gt;914) and (line.mat_joint_choices.code in ('MN','FN')) and (line.mat_inside_skin_choices.code=='OW') and (line.mat_outside_skin_choices.code=='OW') and (1219*line.L/1000000*3.75*2) or 0.0</v>
      </c>
      <c r="Q34" s="16" t="str">
        <f aca="false">VLOOKUP(D34,Parts!$A$2:$C$1001,3,0)</f>
        <v>kg</v>
      </c>
    </row>
    <row r="35" customFormat="false" ht="12.75" hidden="false" customHeight="false" outlineLevel="0" collapsed="false">
      <c r="C35" s="3" t="str">
        <f aca="false">"["&amp;VLOOKUP(D35,Parts!$A$2:$B$1001,2,0)&amp;"]"</f>
        <v>[SP05008]</v>
      </c>
      <c r="D35" s="22" t="s">
        <v>1399</v>
      </c>
      <c r="E35" s="16"/>
      <c r="F35" s="23" t="n">
        <v>39</v>
      </c>
      <c r="G35" s="23"/>
      <c r="H35" s="23" t="n">
        <v>457</v>
      </c>
      <c r="I35" s="24" t="s">
        <v>1624</v>
      </c>
      <c r="J35" s="16"/>
      <c r="K35" s="16"/>
      <c r="L35" s="23" t="s">
        <v>1581</v>
      </c>
      <c r="M35" s="23" t="s">
        <v>1581</v>
      </c>
      <c r="N35" s="25" t="s">
        <v>1582</v>
      </c>
      <c r="O35" s="26" t="s">
        <v>1583</v>
      </c>
      <c r="P35" s="21" t="str">
        <f aca="false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((39+line.W)&lt;=457) and (line.mat_joint_choices.code in ('MN','FN')) and (line.mat_inside_skin_choices.code=='AW') and (line.mat_outside_skin_choices.code=='AW') and (457*line.L/1000000*3.4*2) or 0.0</v>
      </c>
      <c r="Q35" s="16" t="str">
        <f aca="false">VLOOKUP(D35,Parts!$A$2:$C$1001,3,0)</f>
        <v>kg</v>
      </c>
    </row>
    <row r="36" customFormat="false" ht="12.75" hidden="false" customHeight="false" outlineLevel="0" collapsed="false">
      <c r="C36" s="3" t="str">
        <f aca="false">"["&amp;VLOOKUP(D36,Parts!$A$2:$B$1001,2,0)&amp;"]"</f>
        <v>[SP05009]</v>
      </c>
      <c r="D36" s="22" t="s">
        <v>1401</v>
      </c>
      <c r="E36" s="16"/>
      <c r="F36" s="23" t="n">
        <v>39</v>
      </c>
      <c r="G36" s="23" t="n">
        <v>457</v>
      </c>
      <c r="H36" s="23" t="n">
        <v>610</v>
      </c>
      <c r="I36" s="24" t="s">
        <v>1624</v>
      </c>
      <c r="J36" s="16"/>
      <c r="K36" s="16"/>
      <c r="L36" s="23" t="s">
        <v>1581</v>
      </c>
      <c r="M36" s="23" t="s">
        <v>1581</v>
      </c>
      <c r="N36" s="25" t="s">
        <v>1584</v>
      </c>
      <c r="O36" s="26" t="s">
        <v>1585</v>
      </c>
      <c r="P36" s="21" t="str">
        <f aca="false">"(" &amp; IF(G36&lt;&gt;"","("&amp;F36&amp;"+line.W)&gt;"&amp;G36,"") &amp; IF(AND(G36&lt;&gt;"",H36&lt;&gt;"")," and ","") &amp; IF(H36&lt;&gt;"","("&amp;F36&amp;"+line.W)&lt;="&amp;H36,"") &amp; ") and (line.mat_joint_choices.code in ("&amp;I36&amp;")) and (line.mat_inside_skin_choices.code=="&amp;L36&amp;") and (line.mat_outside_skin_choices.code=="&amp;M36&amp;") and ("&amp;O36&amp;") or 0.0"</f>
        <v>((39+line.W)&gt;457 and (39+line.W)&lt;=610) and (line.mat_joint_choices.code in ('MN','FN')) and (line.mat_inside_skin_choices.code=='AW') and (line.mat_outside_skin_choices.code=='AW') and (610*line.L/1000000*3.4*2) or 0.0</v>
      </c>
      <c r="Q36" s="16" t="str">
        <f aca="false">VLOOKUP(D36,Parts!$A$2:$C$1001,3,0)</f>
        <v>kg</v>
      </c>
    </row>
    <row r="37" customFormat="false" ht="12.75" hidden="false" customHeight="false" outlineLevel="0" collapsed="false">
      <c r="C37" s="3" t="str">
        <f aca="false">"["&amp;VLOOKUP(D37,Parts!$A$2:$B$1001,2,0)&amp;"]"</f>
        <v>[SP05008]</v>
      </c>
      <c r="D37" s="22" t="s">
        <v>1399</v>
      </c>
      <c r="E37" s="16"/>
      <c r="F37" s="23" t="n">
        <v>39</v>
      </c>
      <c r="G37" s="23" t="n">
        <v>610</v>
      </c>
      <c r="H37" s="23" t="n">
        <v>914</v>
      </c>
      <c r="I37" s="24" t="s">
        <v>1624</v>
      </c>
      <c r="J37" s="16"/>
      <c r="K37" s="16"/>
      <c r="L37" s="23" t="s">
        <v>1581</v>
      </c>
      <c r="M37" s="23" t="s">
        <v>1581</v>
      </c>
      <c r="N37" s="25" t="s">
        <v>1586</v>
      </c>
      <c r="O37" s="26" t="s">
        <v>1587</v>
      </c>
      <c r="P37" s="21" t="str">
        <f aca="false">"(" &amp; IF(G37&lt;&gt;"","("&amp;F37&amp;"+line.W)&gt;"&amp;G37,"") &amp; IF(AND(G37&lt;&gt;"",H37&lt;&gt;"")," and ","") &amp; IF(H37&lt;&gt;"","("&amp;F37&amp;"+line.W)&lt;="&amp;H37,"") &amp; ") and (line.mat_joint_choices.code in ("&amp;I37&amp;")) and (line.mat_inside_skin_choices.code=="&amp;L37&amp;") and (line.mat_outside_skin_choices.code=="&amp;M37&amp;") and ("&amp;O37&amp;") or 0.0"</f>
        <v>((39+line.W)&gt;610 and (39+line.W)&lt;=914) and (line.mat_joint_choices.code in ('MN','FN')) and (line.mat_inside_skin_choices.code=='AW') and (line.mat_outside_skin_choices.code=='AW') and (914*line.L/1000000*3.4*2) or 0.0</v>
      </c>
      <c r="Q37" s="16" t="str">
        <f aca="false">VLOOKUP(D37,Parts!$A$2:$C$1001,3,0)</f>
        <v>kg</v>
      </c>
    </row>
    <row r="38" customFormat="false" ht="12.75" hidden="false" customHeight="false" outlineLevel="0" collapsed="false">
      <c r="C38" s="3" t="str">
        <f aca="false">"["&amp;VLOOKUP(D38,Parts!$A$2:$B$1001,2,0)&amp;"]"</f>
        <v>[SP05009]</v>
      </c>
      <c r="D38" s="22" t="s">
        <v>1401</v>
      </c>
      <c r="E38" s="16"/>
      <c r="F38" s="23" t="n">
        <v>39</v>
      </c>
      <c r="G38" s="23" t="n">
        <v>914</v>
      </c>
      <c r="H38" s="23"/>
      <c r="I38" s="24" t="s">
        <v>1624</v>
      </c>
      <c r="J38" s="16"/>
      <c r="K38" s="16"/>
      <c r="L38" s="23" t="s">
        <v>1581</v>
      </c>
      <c r="M38" s="23" t="s">
        <v>1581</v>
      </c>
      <c r="N38" s="25" t="s">
        <v>1588</v>
      </c>
      <c r="O38" s="26" t="s">
        <v>1589</v>
      </c>
      <c r="P38" s="21" t="str">
        <f aca="false">"(" &amp; IF(G38&lt;&gt;"","("&amp;F38&amp;"+line.W)&gt;"&amp;G38,"") &amp; IF(AND(G38&lt;&gt;"",H38&lt;&gt;"")," and ","") &amp; IF(H38&lt;&gt;"","("&amp;F38&amp;"+line.W)&lt;="&amp;H38,"") &amp; ") and (line.mat_joint_choices.code in ("&amp;I38&amp;")) and (line.mat_inside_skin_choices.code=="&amp;L38&amp;") and (line.mat_outside_skin_choices.code=="&amp;M38&amp;") and ("&amp;O38&amp;") or 0.0"</f>
        <v>((39+line.W)&gt;914) and (line.mat_joint_choices.code in ('MN','FN')) and (line.mat_inside_skin_choices.code=='AW') and (line.mat_outside_skin_choices.code=='AW') and (1219*line.L/1000000*3.4*2) or 0.0</v>
      </c>
      <c r="Q38" s="16" t="str">
        <f aca="false">VLOOKUP(D38,Parts!$A$2:$C$1001,3,0)</f>
        <v>kg</v>
      </c>
    </row>
    <row r="39" customFormat="false" ht="12.75" hidden="false" customHeight="false" outlineLevel="0" collapsed="false">
      <c r="C39" s="3" t="str">
        <f aca="false">"["&amp;VLOOKUP(D39,Parts!$A$2:$B$1001,2,0)&amp;"]"</f>
        <v>[SP05006]</v>
      </c>
      <c r="D39" s="27" t="s">
        <v>1395</v>
      </c>
      <c r="E39" s="16"/>
      <c r="F39" s="28" t="n">
        <v>39</v>
      </c>
      <c r="G39" s="28"/>
      <c r="H39" s="28" t="n">
        <v>457</v>
      </c>
      <c r="I39" s="29" t="s">
        <v>1624</v>
      </c>
      <c r="J39" s="16"/>
      <c r="K39" s="16"/>
      <c r="L39" s="28" t="s">
        <v>1590</v>
      </c>
      <c r="M39" s="28" t="s">
        <v>1572</v>
      </c>
      <c r="N39" s="30" t="s">
        <v>1591</v>
      </c>
      <c r="O39" s="31" t="s">
        <v>1592</v>
      </c>
      <c r="P39" s="21" t="str">
        <f aca="false">"(" &amp; IF(G39&lt;&gt;"","("&amp;F39&amp;"+line.W)&gt;"&amp;G39,"") &amp; IF(AND(G39&lt;&gt;"",H39&lt;&gt;"")," and ","") &amp; IF(H39&lt;&gt;"","("&amp;F39&amp;"+line.W)&lt;="&amp;H39,"") &amp; ") and (line.mat_joint_choices.code in ("&amp;I39&amp;")) and (line.mat_inside_skin_choices.code=="&amp;L39&amp;") and (line.mat_outside_skin_choices.code=="&amp;M39&amp;") and ("&amp;O39&amp;") or 0.0"</f>
        <v>((39+line.W)&lt;=457) and (line.mat_joint_choices.code in ('MN','FN')) and (line.mat_inside_skin_choices.code=='GI') and (line.mat_outside_skin_choices.code=='OW') and (457*line.L/1000000*3.75) or 0.0</v>
      </c>
      <c r="Q39" s="16" t="str">
        <f aca="false">VLOOKUP(D39,Parts!$A$2:$C$1001,3,0)</f>
        <v>kg</v>
      </c>
    </row>
    <row r="40" customFormat="false" ht="12.75" hidden="false" customHeight="false" outlineLevel="0" collapsed="false">
      <c r="C40" s="3" t="str">
        <f aca="false">"["&amp;VLOOKUP(D40,Parts!$A$2:$B$1001,2,0)&amp;"]"</f>
        <v>[SP05004]</v>
      </c>
      <c r="D40" s="27" t="s">
        <v>1391</v>
      </c>
      <c r="E40" s="16"/>
      <c r="F40" s="28" t="n">
        <v>39</v>
      </c>
      <c r="G40" s="28"/>
      <c r="H40" s="28" t="n">
        <v>457</v>
      </c>
      <c r="I40" s="29" t="s">
        <v>1624</v>
      </c>
      <c r="J40" s="16"/>
      <c r="K40" s="16"/>
      <c r="L40" s="28" t="s">
        <v>1590</v>
      </c>
      <c r="M40" s="28" t="s">
        <v>1572</v>
      </c>
      <c r="N40" s="30" t="s">
        <v>1593</v>
      </c>
      <c r="O40" s="31" t="s">
        <v>1594</v>
      </c>
      <c r="P40" s="21" t="str">
        <f aca="false">"(" &amp; IF(G40&lt;&gt;"","("&amp;F40&amp;"+line.W)&gt;"&amp;G40,"") &amp; IF(AND(G40&lt;&gt;"",H40&lt;&gt;"")," and ","") &amp; IF(H40&lt;&gt;"","("&amp;F40&amp;"+line.W)&lt;="&amp;H40,"") &amp; ") and (line.mat_joint_choices.code in ("&amp;I40&amp;")) and (line.mat_inside_skin_choices.code=="&amp;L40&amp;") and (line.mat_outside_skin_choices.code=="&amp;M40&amp;") and ("&amp;O40&amp;") or 0.0"</f>
        <v>((39+line.W)&lt;=457) and (line.mat_joint_choices.code in ('MN','FN')) and (line.mat_inside_skin_choices.code=='GI') and (line.mat_outside_skin_choices.code=='OW') and (457*line.L/1000000*3.2) or 0.0</v>
      </c>
      <c r="Q40" s="16" t="str">
        <f aca="false">VLOOKUP(D40,Parts!$A$2:$C$1001,3,0)</f>
        <v>kg</v>
      </c>
    </row>
    <row r="41" customFormat="false" ht="12.75" hidden="false" customHeight="false" outlineLevel="0" collapsed="false">
      <c r="C41" s="3" t="str">
        <f aca="false">"["&amp;VLOOKUP(D41,Parts!$A$2:$B$1001,2,0)&amp;"]"</f>
        <v>[SP05007]</v>
      </c>
      <c r="D41" s="27" t="s">
        <v>1397</v>
      </c>
      <c r="E41" s="16"/>
      <c r="F41" s="28" t="n">
        <v>39</v>
      </c>
      <c r="G41" s="28" t="n">
        <v>457</v>
      </c>
      <c r="H41" s="28" t="n">
        <v>610</v>
      </c>
      <c r="I41" s="29" t="s">
        <v>1624</v>
      </c>
      <c r="J41" s="16"/>
      <c r="K41" s="16"/>
      <c r="L41" s="28" t="s">
        <v>1590</v>
      </c>
      <c r="M41" s="28" t="s">
        <v>1572</v>
      </c>
      <c r="N41" s="30" t="s">
        <v>1595</v>
      </c>
      <c r="O41" s="31" t="s">
        <v>1596</v>
      </c>
      <c r="P41" s="21" t="str">
        <f aca="false">"(" &amp; IF(G41&lt;&gt;"","("&amp;F41&amp;"+line.W)&gt;"&amp;G41,"") &amp; IF(AND(G41&lt;&gt;"",H41&lt;&gt;"")," and ","") &amp; IF(H41&lt;&gt;"","("&amp;F41&amp;"+line.W)&lt;="&amp;H41,"") &amp; ") and (line.mat_joint_choices.code in ("&amp;I41&amp;")) and (line.mat_inside_skin_choices.code=="&amp;L41&amp;") and (line.mat_outside_skin_choices.code=="&amp;M41&amp;") and ("&amp;O41&amp;") or 0.0"</f>
        <v>((39+line.W)&gt;457 and (39+line.W)&lt;=610) and (line.mat_joint_choices.code in ('MN','FN')) and (line.mat_inside_skin_choices.code=='GI') and (line.mat_outside_skin_choices.code=='OW') and (610*line.L/1000000*3.75) or 0.0</v>
      </c>
      <c r="Q41" s="16" t="str">
        <f aca="false">VLOOKUP(D41,Parts!$A$2:$C$1001,3,0)</f>
        <v>kg</v>
      </c>
    </row>
    <row r="42" customFormat="false" ht="12.75" hidden="false" customHeight="false" outlineLevel="0" collapsed="false">
      <c r="C42" s="3" t="str">
        <f aca="false">"["&amp;VLOOKUP(D42,Parts!$A$2:$B$1001,2,0)&amp;"]"</f>
        <v>[SP05012]</v>
      </c>
      <c r="D42" s="27" t="s">
        <v>1407</v>
      </c>
      <c r="E42" s="16"/>
      <c r="F42" s="28" t="n">
        <v>39</v>
      </c>
      <c r="G42" s="28" t="n">
        <v>457</v>
      </c>
      <c r="H42" s="28" t="n">
        <v>610</v>
      </c>
      <c r="I42" s="29" t="s">
        <v>1624</v>
      </c>
      <c r="J42" s="16"/>
      <c r="K42" s="16"/>
      <c r="L42" s="28" t="s">
        <v>1590</v>
      </c>
      <c r="M42" s="28" t="s">
        <v>1572</v>
      </c>
      <c r="N42" s="30" t="s">
        <v>1597</v>
      </c>
      <c r="O42" s="31" t="s">
        <v>1598</v>
      </c>
      <c r="P42" s="21" t="str">
        <f aca="false">"(" &amp; IF(G42&lt;&gt;"","("&amp;F42&amp;"+line.W)&gt;"&amp;G42,"") &amp; IF(AND(G42&lt;&gt;"",H42&lt;&gt;"")," and ","") &amp; IF(H42&lt;&gt;"","("&amp;F42&amp;"+line.W)&lt;="&amp;H42,"") &amp; ") and (line.mat_joint_choices.code in ("&amp;I42&amp;")) and (line.mat_inside_skin_choices.code=="&amp;L42&amp;") and (line.mat_outside_skin_choices.code=="&amp;M42&amp;") and ("&amp;O42&amp;") or 0.0"</f>
        <v>((39+line.W)&gt;457 and (39+line.W)&lt;=610) and (line.mat_joint_choices.code in ('MN','FN')) and (line.mat_inside_skin_choices.code=='GI') and (line.mat_outside_skin_choices.code=='OW') and (610*line.L/1000000*3.2) or 0.0</v>
      </c>
      <c r="Q42" s="16" t="str">
        <f aca="false">VLOOKUP(D42,Parts!$A$2:$C$1001,3,0)</f>
        <v>kg</v>
      </c>
    </row>
    <row r="43" customFormat="false" ht="12.75" hidden="false" customHeight="false" outlineLevel="0" collapsed="false">
      <c r="C43" s="3" t="str">
        <f aca="false">"["&amp;VLOOKUP(D43,Parts!$A$2:$B$1001,2,0)&amp;"]"</f>
        <v>[SP05006]</v>
      </c>
      <c r="D43" s="27" t="s">
        <v>1395</v>
      </c>
      <c r="E43" s="16"/>
      <c r="F43" s="28" t="n">
        <v>39</v>
      </c>
      <c r="G43" s="28" t="n">
        <v>610</v>
      </c>
      <c r="H43" s="28" t="n">
        <v>914</v>
      </c>
      <c r="I43" s="29" t="s">
        <v>1624</v>
      </c>
      <c r="J43" s="16"/>
      <c r="K43" s="16"/>
      <c r="L43" s="28" t="s">
        <v>1590</v>
      </c>
      <c r="M43" s="28" t="s">
        <v>1572</v>
      </c>
      <c r="N43" s="30" t="s">
        <v>1599</v>
      </c>
      <c r="O43" s="31" t="s">
        <v>1600</v>
      </c>
      <c r="P43" s="21" t="str">
        <f aca="false">"(" &amp; IF(G43&lt;&gt;"","("&amp;F43&amp;"+line.W)&gt;"&amp;G43,"") &amp; IF(AND(G43&lt;&gt;"",H43&lt;&gt;"")," and ","") &amp; IF(H43&lt;&gt;"","("&amp;F43&amp;"+line.W)&lt;="&amp;H43,"") &amp; ") and (line.mat_joint_choices.code in ("&amp;I43&amp;")) and (line.mat_inside_skin_choices.code=="&amp;L43&amp;") and (line.mat_outside_skin_choices.code=="&amp;M43&amp;") and ("&amp;O43&amp;") or 0.0"</f>
        <v>((39+line.W)&gt;610 and (39+line.W)&lt;=914) and (line.mat_joint_choices.code in ('MN','FN')) and (line.mat_inside_skin_choices.code=='GI') and (line.mat_outside_skin_choices.code=='OW') and (914*line.L/1000000*3.75) or 0.0</v>
      </c>
      <c r="Q43" s="16" t="str">
        <f aca="false">VLOOKUP(D43,Parts!$A$2:$C$1001,3,0)</f>
        <v>kg</v>
      </c>
    </row>
    <row r="44" customFormat="false" ht="12.75" hidden="false" customHeight="false" outlineLevel="0" collapsed="false">
      <c r="C44" s="3" t="str">
        <f aca="false">"["&amp;VLOOKUP(D44,Parts!$A$2:$B$1001,2,0)&amp;"]"</f>
        <v>[SP05004]</v>
      </c>
      <c r="D44" s="27" t="s">
        <v>1391</v>
      </c>
      <c r="E44" s="16"/>
      <c r="F44" s="28" t="n">
        <v>39</v>
      </c>
      <c r="G44" s="28" t="n">
        <v>610</v>
      </c>
      <c r="H44" s="28" t="n">
        <v>914</v>
      </c>
      <c r="I44" s="29" t="s">
        <v>1624</v>
      </c>
      <c r="J44" s="16"/>
      <c r="K44" s="16"/>
      <c r="L44" s="28" t="s">
        <v>1590</v>
      </c>
      <c r="M44" s="28" t="s">
        <v>1572</v>
      </c>
      <c r="N44" s="30" t="s">
        <v>1601</v>
      </c>
      <c r="O44" s="31" t="s">
        <v>1602</v>
      </c>
      <c r="P44" s="21" t="str">
        <f aca="false">"(" &amp; IF(G44&lt;&gt;"","("&amp;F44&amp;"+line.W)&gt;"&amp;G44,"") &amp; IF(AND(G44&lt;&gt;"",H44&lt;&gt;"")," and ","") &amp; IF(H44&lt;&gt;"","("&amp;F44&amp;"+line.W)&lt;="&amp;H44,"") &amp; ") and (line.mat_joint_choices.code in ("&amp;I44&amp;")) and (line.mat_inside_skin_choices.code=="&amp;L44&amp;") and (line.mat_outside_skin_choices.code=="&amp;M44&amp;") and ("&amp;O44&amp;") or 0.0"</f>
        <v>((39+line.W)&gt;610 and (39+line.W)&lt;=914) and (line.mat_joint_choices.code in ('MN','FN')) and (line.mat_inside_skin_choices.code=='GI') and (line.mat_outside_skin_choices.code=='OW') and (914*line.L/1000000*3.2) or 0.0</v>
      </c>
      <c r="Q44" s="16" t="str">
        <f aca="false">VLOOKUP(D44,Parts!$A$2:$C$1001,3,0)</f>
        <v>kg</v>
      </c>
    </row>
    <row r="45" customFormat="false" ht="12.75" hidden="false" customHeight="false" outlineLevel="0" collapsed="false">
      <c r="C45" s="3" t="str">
        <f aca="false">"["&amp;VLOOKUP(D45,Parts!$A$2:$B$1001,2,0)&amp;"]"</f>
        <v>[SP05007]</v>
      </c>
      <c r="D45" s="27" t="s">
        <v>1397</v>
      </c>
      <c r="E45" s="16"/>
      <c r="F45" s="28" t="n">
        <v>39</v>
      </c>
      <c r="G45" s="28" t="n">
        <v>914</v>
      </c>
      <c r="H45" s="28"/>
      <c r="I45" s="29" t="s">
        <v>1624</v>
      </c>
      <c r="J45" s="16"/>
      <c r="K45" s="16"/>
      <c r="L45" s="28" t="s">
        <v>1590</v>
      </c>
      <c r="M45" s="28" t="s">
        <v>1572</v>
      </c>
      <c r="N45" s="30" t="s">
        <v>1603</v>
      </c>
      <c r="O45" s="31" t="s">
        <v>1604</v>
      </c>
      <c r="P45" s="21" t="str">
        <f aca="false">"(" &amp; IF(G45&lt;&gt;"","("&amp;F45&amp;"+line.W)&gt;"&amp;G45,"") &amp; IF(AND(G45&lt;&gt;"",H45&lt;&gt;"")," and ","") &amp; IF(H45&lt;&gt;"","("&amp;F45&amp;"+line.W)&lt;="&amp;H45,"") &amp; ") and (line.mat_joint_choices.code in ("&amp;I45&amp;")) and (line.mat_inside_skin_choices.code=="&amp;L45&amp;") and (line.mat_outside_skin_choices.code=="&amp;M45&amp;") and ("&amp;O45&amp;") or 0.0"</f>
        <v>((39+line.W)&gt;914) and (line.mat_joint_choices.code in ('MN','FN')) and (line.mat_inside_skin_choices.code=='GI') and (line.mat_outside_skin_choices.code=='OW') and (1219*line.L/1000000*3.75) or 0.0</v>
      </c>
      <c r="Q45" s="16" t="str">
        <f aca="false">VLOOKUP(D45,Parts!$A$2:$C$1001,3,0)</f>
        <v>kg</v>
      </c>
    </row>
    <row r="46" customFormat="false" ht="12.75" hidden="false" customHeight="false" outlineLevel="0" collapsed="false">
      <c r="C46" s="3" t="str">
        <f aca="false">"["&amp;VLOOKUP(D46,Parts!$A$2:$B$1001,2,0)&amp;"]"</f>
        <v>[SP05012]</v>
      </c>
      <c r="D46" s="27" t="s">
        <v>1407</v>
      </c>
      <c r="E46" s="16"/>
      <c r="F46" s="28" t="n">
        <v>39</v>
      </c>
      <c r="G46" s="28" t="n">
        <v>914</v>
      </c>
      <c r="H46" s="28"/>
      <c r="I46" s="29" t="s">
        <v>1624</v>
      </c>
      <c r="J46" s="16"/>
      <c r="K46" s="16"/>
      <c r="L46" s="28" t="s">
        <v>1590</v>
      </c>
      <c r="M46" s="28" t="s">
        <v>1572</v>
      </c>
      <c r="N46" s="30" t="s">
        <v>1605</v>
      </c>
      <c r="O46" s="31" t="s">
        <v>1606</v>
      </c>
      <c r="P46" s="21" t="str">
        <f aca="false">"(" &amp; IF(G46&lt;&gt;"","("&amp;F46&amp;"+line.W)&gt;"&amp;G46,"") &amp; IF(AND(G46&lt;&gt;"",H46&lt;&gt;"")," and ","") &amp; IF(H46&lt;&gt;"","("&amp;F46&amp;"+line.W)&lt;="&amp;H46,"") &amp; ") and (line.mat_joint_choices.code in ("&amp;I46&amp;")) and (line.mat_inside_skin_choices.code=="&amp;L46&amp;") and (line.mat_outside_skin_choices.code=="&amp;M46&amp;") and ("&amp;O46&amp;") or 0.0"</f>
        <v>((39+line.W)&gt;914) and (line.mat_joint_choices.code in ('MN','FN')) and (line.mat_inside_skin_choices.code=='GI') and (line.mat_outside_skin_choices.code=='OW') and (1219*line.L/1000000*3.2) or 0.0</v>
      </c>
      <c r="Q46" s="16" t="str">
        <f aca="false">VLOOKUP(D46,Parts!$A$2:$C$1001,3,0)</f>
        <v>kg</v>
      </c>
    </row>
    <row r="47" customFormat="false" ht="12.75" hidden="false" customHeight="false" outlineLevel="0" collapsed="false">
      <c r="C47" s="3" t="str">
        <f aca="false">"["&amp;VLOOKUP(D47,Parts!$A$2:$B$1001,2,0)&amp;"]"</f>
        <v>[SP05013]</v>
      </c>
      <c r="D47" s="32" t="s">
        <v>1409</v>
      </c>
      <c r="E47" s="16"/>
      <c r="F47" s="33" t="n">
        <v>39</v>
      </c>
      <c r="G47" s="33"/>
      <c r="H47" s="33" t="n">
        <v>457</v>
      </c>
      <c r="I47" s="34" t="s">
        <v>1624</v>
      </c>
      <c r="J47" s="16"/>
      <c r="K47" s="16"/>
      <c r="L47" s="33" t="s">
        <v>1607</v>
      </c>
      <c r="M47" s="33" t="s">
        <v>1607</v>
      </c>
      <c r="N47" s="35" t="s">
        <v>1608</v>
      </c>
      <c r="O47" s="36" t="s">
        <v>1609</v>
      </c>
      <c r="P47" s="21" t="str">
        <f aca="false">"(" &amp; IF(G47&lt;&gt;"","("&amp;F47&amp;"+line.W)&gt;"&amp;G47,"") &amp; IF(AND(G47&lt;&gt;"",H47&lt;&gt;"")," and ","") &amp; IF(H47&lt;&gt;"","("&amp;F47&amp;"+line.W)&lt;="&amp;H47,"") &amp; ") and (line.mat_joint_choices.code in ("&amp;I47&amp;")) and (line.mat_inside_skin_choices.code=="&amp;L47&amp;") and (line.mat_outside_skin_choices.code=="&amp;M47&amp;") and ("&amp;O47&amp;") or 0.0"</f>
        <v>((39+line.W)&lt;=457) and (line.mat_joint_choices.code in ('MN','FN')) and (line.mat_inside_skin_choices.code=='SS') and (line.mat_outside_skin_choices.code=='SS') and (457*line.L/1000000*3.9*2) or 0.0</v>
      </c>
      <c r="Q47" s="16" t="str">
        <f aca="false">VLOOKUP(D47,Parts!$A$2:$C$1001,3,0)</f>
        <v>kg</v>
      </c>
    </row>
    <row r="48" customFormat="false" ht="12.75" hidden="false" customHeight="false" outlineLevel="0" collapsed="false">
      <c r="C48" s="3" t="str">
        <f aca="false">"["&amp;VLOOKUP(D48,Parts!$A$2:$B$1001,2,0)&amp;"]"</f>
        <v>[SP05013]</v>
      </c>
      <c r="D48" s="32" t="s">
        <v>1409</v>
      </c>
      <c r="E48" s="16"/>
      <c r="F48" s="33" t="n">
        <v>39</v>
      </c>
      <c r="G48" s="33" t="n">
        <v>457</v>
      </c>
      <c r="H48" s="33" t="n">
        <v>610</v>
      </c>
      <c r="I48" s="34" t="s">
        <v>1624</v>
      </c>
      <c r="J48" s="16"/>
      <c r="K48" s="16"/>
      <c r="L48" s="33" t="s">
        <v>1607</v>
      </c>
      <c r="M48" s="33" t="s">
        <v>1607</v>
      </c>
      <c r="N48" s="35" t="s">
        <v>1610</v>
      </c>
      <c r="O48" s="36" t="s">
        <v>1611</v>
      </c>
      <c r="P48" s="21" t="str">
        <f aca="false">"(" &amp; IF(G48&lt;&gt;"","("&amp;F48&amp;"+line.W)&gt;"&amp;G48,"") &amp; IF(AND(G48&lt;&gt;"",H48&lt;&gt;"")," and ","") &amp; IF(H48&lt;&gt;"","("&amp;F48&amp;"+line.W)&lt;="&amp;H48,"") &amp; ") and (line.mat_joint_choices.code in ("&amp;I48&amp;")) and (line.mat_inside_skin_choices.code=="&amp;L48&amp;") and (line.mat_outside_skin_choices.code=="&amp;M48&amp;") and ("&amp;O48&amp;") or 0.0"</f>
        <v>((39+line.W)&gt;457 and (39+line.W)&lt;=610) and (line.mat_joint_choices.code in ('MN','FN')) and (line.mat_inside_skin_choices.code=='SS') and (line.mat_outside_skin_choices.code=='SS') and (610*line.L/1000000*3.9*2) or 0.0</v>
      </c>
      <c r="Q48" s="16" t="str">
        <f aca="false">VLOOKUP(D48,Parts!$A$2:$C$1001,3,0)</f>
        <v>kg</v>
      </c>
    </row>
    <row r="49" customFormat="false" ht="12.75" hidden="false" customHeight="false" outlineLevel="0" collapsed="false">
      <c r="C49" s="3" t="str">
        <f aca="false">"["&amp;VLOOKUP(D49,Parts!$A$2:$B$1001,2,0)&amp;"]"</f>
        <v>[SP05013]</v>
      </c>
      <c r="D49" s="32" t="s">
        <v>1409</v>
      </c>
      <c r="E49" s="16"/>
      <c r="F49" s="33" t="n">
        <v>39</v>
      </c>
      <c r="G49" s="33" t="n">
        <v>610</v>
      </c>
      <c r="H49" s="33" t="n">
        <v>914</v>
      </c>
      <c r="I49" s="34" t="s">
        <v>1624</v>
      </c>
      <c r="J49" s="16"/>
      <c r="K49" s="16"/>
      <c r="L49" s="33" t="s">
        <v>1607</v>
      </c>
      <c r="M49" s="33" t="s">
        <v>1607</v>
      </c>
      <c r="N49" s="35" t="s">
        <v>1612</v>
      </c>
      <c r="O49" s="36" t="s">
        <v>1613</v>
      </c>
      <c r="P49" s="21" t="str">
        <f aca="false">"(" &amp; IF(G49&lt;&gt;"","("&amp;F49&amp;"+line.W)&gt;"&amp;G49,"") &amp; IF(AND(G49&lt;&gt;"",H49&lt;&gt;"")," and ","") &amp; IF(H49&lt;&gt;"","("&amp;F49&amp;"+line.W)&lt;="&amp;H49,"") &amp; ") and (line.mat_joint_choices.code in ("&amp;I49&amp;")) and (line.mat_inside_skin_choices.code=="&amp;L49&amp;") and (line.mat_outside_skin_choices.code=="&amp;M49&amp;") and ("&amp;O49&amp;") or 0.0"</f>
        <v>((39+line.W)&gt;610 and (39+line.W)&lt;=914) and (line.mat_joint_choices.code in ('MN','FN')) and (line.mat_inside_skin_choices.code=='SS') and (line.mat_outside_skin_choices.code=='SS') and (914*line.L/1000000*3.9*2) or 0.0</v>
      </c>
      <c r="Q49" s="16" t="str">
        <f aca="false">VLOOKUP(D49,Parts!$A$2:$C$1001,3,0)</f>
        <v>kg</v>
      </c>
    </row>
    <row r="50" customFormat="false" ht="12.75" hidden="false" customHeight="false" outlineLevel="0" collapsed="false">
      <c r="C50" s="3" t="str">
        <f aca="false">"["&amp;VLOOKUP(D50,Parts!$A$2:$B$1001,2,0)&amp;"]"</f>
        <v>[SP05013]</v>
      </c>
      <c r="D50" s="32" t="s">
        <v>1409</v>
      </c>
      <c r="E50" s="16"/>
      <c r="F50" s="33" t="n">
        <v>39</v>
      </c>
      <c r="G50" s="33" t="n">
        <v>914</v>
      </c>
      <c r="H50" s="33"/>
      <c r="I50" s="34" t="s">
        <v>1624</v>
      </c>
      <c r="J50" s="16"/>
      <c r="K50" s="16"/>
      <c r="L50" s="33" t="s">
        <v>1607</v>
      </c>
      <c r="M50" s="33" t="s">
        <v>1607</v>
      </c>
      <c r="N50" s="35" t="s">
        <v>1614</v>
      </c>
      <c r="O50" s="36" t="s">
        <v>1615</v>
      </c>
      <c r="P50" s="21" t="str">
        <f aca="false">"(" &amp; IF(G50&lt;&gt;"","("&amp;F50&amp;"+line.W)&gt;"&amp;G50,"") &amp; IF(AND(G50&lt;&gt;"",H50&lt;&gt;"")," and ","") &amp; IF(H50&lt;&gt;"","("&amp;F50&amp;"+line.W)&lt;="&amp;H50,"") &amp; ") and (line.mat_joint_choices.code in ("&amp;I50&amp;")) and (line.mat_inside_skin_choices.code=="&amp;L50&amp;") and (line.mat_outside_skin_choices.code=="&amp;M50&amp;") and ("&amp;O50&amp;") or 0.0"</f>
        <v>((39+line.W)&gt;914) and (line.mat_joint_choices.code in ('MN','FN')) and (line.mat_inside_skin_choices.code=='SS') and (line.mat_outside_skin_choices.code=='SS') and (1219*line.L/1000000*3.9*2) or 0.0</v>
      </c>
      <c r="Q50" s="16" t="str">
        <f aca="false">VLOOKUP(D50,Parts!$A$2:$C$1001,3,0)</f>
        <v>kg</v>
      </c>
    </row>
    <row r="51" customFormat="false" ht="12.75" hidden="false" customHeight="false" outlineLevel="0" collapsed="false">
      <c r="C51" s="3" t="str">
        <f aca="false">"["&amp;VLOOKUP(D51,Parts!$A$2:$B$1001,2,0)&amp;"]"</f>
        <v>[SP05006]</v>
      </c>
      <c r="D51" s="37" t="s">
        <v>1395</v>
      </c>
      <c r="E51" s="16"/>
      <c r="F51" s="38" t="n">
        <v>39</v>
      </c>
      <c r="G51" s="38"/>
      <c r="H51" s="38" t="n">
        <v>457</v>
      </c>
      <c r="I51" s="39" t="s">
        <v>1624</v>
      </c>
      <c r="J51" s="16"/>
      <c r="K51" s="16"/>
      <c r="L51" s="38" t="s">
        <v>1607</v>
      </c>
      <c r="M51" s="38" t="s">
        <v>1572</v>
      </c>
      <c r="N51" s="40" t="s">
        <v>1591</v>
      </c>
      <c r="O51" s="41" t="s">
        <v>1592</v>
      </c>
      <c r="P51" s="21" t="str">
        <f aca="false">"(" &amp; IF(G51&lt;&gt;"","("&amp;F51&amp;"+line.W)&gt;"&amp;G51,"") &amp; IF(AND(G51&lt;&gt;"",H51&lt;&gt;"")," and ","") &amp; IF(H51&lt;&gt;"","("&amp;F51&amp;"+line.W)&lt;="&amp;H51,"") &amp; ") and (line.mat_joint_choices.code in ("&amp;I51&amp;")) and (line.mat_inside_skin_choices.code=="&amp;L51&amp;") and (line.mat_outside_skin_choices.code=="&amp;M51&amp;") and ("&amp;O51&amp;") or 0.0"</f>
        <v>((39+line.W)&lt;=457) and (line.mat_joint_choices.code in ('MN','FN')) and (line.mat_inside_skin_choices.code=='SS') and (line.mat_outside_skin_choices.code=='OW') and (457*line.L/1000000*3.75) or 0.0</v>
      </c>
      <c r="Q51" s="16" t="str">
        <f aca="false">VLOOKUP(D51,Parts!$A$2:$C$1001,3,0)</f>
        <v>kg</v>
      </c>
    </row>
    <row r="52" customFormat="false" ht="12.75" hidden="false" customHeight="false" outlineLevel="0" collapsed="false">
      <c r="C52" s="3" t="str">
        <f aca="false">"["&amp;VLOOKUP(D52,Parts!$A$2:$B$1001,2,0)&amp;"]"</f>
        <v>[SP05013]</v>
      </c>
      <c r="D52" s="37" t="s">
        <v>1409</v>
      </c>
      <c r="E52" s="16"/>
      <c r="F52" s="38" t="n">
        <v>39</v>
      </c>
      <c r="G52" s="38"/>
      <c r="H52" s="38" t="n">
        <v>457</v>
      </c>
      <c r="I52" s="39" t="s">
        <v>1624</v>
      </c>
      <c r="J52" s="16"/>
      <c r="K52" s="16"/>
      <c r="L52" s="38" t="s">
        <v>1607</v>
      </c>
      <c r="M52" s="38" t="s">
        <v>1572</v>
      </c>
      <c r="N52" s="40" t="s">
        <v>1616</v>
      </c>
      <c r="O52" s="41" t="s">
        <v>1617</v>
      </c>
      <c r="P52" s="21" t="str">
        <f aca="false">"(" &amp; IF(G52&lt;&gt;"","("&amp;F52&amp;"+line.W)&gt;"&amp;G52,"") &amp; IF(AND(G52&lt;&gt;"",H52&lt;&gt;"")," and ","") &amp; IF(H52&lt;&gt;"","("&amp;F52&amp;"+line.W)&lt;="&amp;H52,"") &amp; ") and (line.mat_joint_choices.code in ("&amp;I52&amp;")) and (line.mat_inside_skin_choices.code=="&amp;L52&amp;") and (line.mat_outside_skin_choices.code=="&amp;M52&amp;") and ("&amp;O52&amp;") or 0.0"</f>
        <v>((39+line.W)&lt;=457) and (line.mat_joint_choices.code in ('MN','FN')) and (line.mat_inside_skin_choices.code=='SS') and (line.mat_outside_skin_choices.code=='OW') and (457*line.L/1000000*3.9) or 0.0</v>
      </c>
      <c r="Q52" s="16" t="str">
        <f aca="false">VLOOKUP(D52,Parts!$A$2:$C$1001,3,0)</f>
        <v>kg</v>
      </c>
    </row>
    <row r="53" customFormat="false" ht="12.75" hidden="false" customHeight="false" outlineLevel="0" collapsed="false">
      <c r="C53" s="3" t="str">
        <f aca="false">"["&amp;VLOOKUP(D53,Parts!$A$2:$B$1001,2,0)&amp;"]"</f>
        <v>[SP05007]</v>
      </c>
      <c r="D53" s="37" t="s">
        <v>1397</v>
      </c>
      <c r="E53" s="16"/>
      <c r="F53" s="38" t="n">
        <v>39</v>
      </c>
      <c r="G53" s="38" t="n">
        <v>457</v>
      </c>
      <c r="H53" s="38" t="n">
        <v>610</v>
      </c>
      <c r="I53" s="39" t="s">
        <v>1624</v>
      </c>
      <c r="J53" s="16"/>
      <c r="K53" s="16"/>
      <c r="L53" s="38" t="s">
        <v>1607</v>
      </c>
      <c r="M53" s="38" t="s">
        <v>1572</v>
      </c>
      <c r="N53" s="40" t="s">
        <v>1595</v>
      </c>
      <c r="O53" s="41" t="s">
        <v>1596</v>
      </c>
      <c r="P53" s="21" t="str">
        <f aca="false">"(" &amp; IF(G53&lt;&gt;"","("&amp;F53&amp;"+line.W)&gt;"&amp;G53,"") &amp; IF(AND(G53&lt;&gt;"",H53&lt;&gt;"")," and ","") &amp; IF(H53&lt;&gt;"","("&amp;F53&amp;"+line.W)&lt;="&amp;H53,"") &amp; ") and (line.mat_joint_choices.code in ("&amp;I53&amp;")) and (line.mat_inside_skin_choices.code=="&amp;L53&amp;") and (line.mat_outside_skin_choices.code=="&amp;M53&amp;") and ("&amp;O53&amp;") or 0.0"</f>
        <v>((39+line.W)&gt;457 and (39+line.W)&lt;=610) and (line.mat_joint_choices.code in ('MN','FN')) and (line.mat_inside_skin_choices.code=='SS') and (line.mat_outside_skin_choices.code=='OW') and (610*line.L/1000000*3.75) or 0.0</v>
      </c>
      <c r="Q53" s="16" t="str">
        <f aca="false">VLOOKUP(D53,Parts!$A$2:$C$1001,3,0)</f>
        <v>kg</v>
      </c>
    </row>
    <row r="54" customFormat="false" ht="12.75" hidden="false" customHeight="false" outlineLevel="0" collapsed="false">
      <c r="C54" s="3" t="str">
        <f aca="false">"["&amp;VLOOKUP(D54,Parts!$A$2:$B$1001,2,0)&amp;"]"</f>
        <v>[SP05013]</v>
      </c>
      <c r="D54" s="37" t="s">
        <v>1409</v>
      </c>
      <c r="E54" s="16"/>
      <c r="F54" s="38" t="n">
        <v>39</v>
      </c>
      <c r="G54" s="38" t="n">
        <v>457</v>
      </c>
      <c r="H54" s="38" t="n">
        <v>610</v>
      </c>
      <c r="I54" s="39" t="s">
        <v>1624</v>
      </c>
      <c r="J54" s="16"/>
      <c r="K54" s="16"/>
      <c r="L54" s="38" t="s">
        <v>1607</v>
      </c>
      <c r="M54" s="38" t="s">
        <v>1572</v>
      </c>
      <c r="N54" s="40" t="s">
        <v>1618</v>
      </c>
      <c r="O54" s="41" t="s">
        <v>1619</v>
      </c>
      <c r="P54" s="21" t="str">
        <f aca="false">"(" &amp; IF(G54&lt;&gt;"","("&amp;F54&amp;"+line.W)&gt;"&amp;G54,"") &amp; IF(AND(G54&lt;&gt;"",H54&lt;&gt;"")," and ","") &amp; IF(H54&lt;&gt;"","("&amp;F54&amp;"+line.W)&lt;="&amp;H54,"") &amp; ") and (line.mat_joint_choices.code in ("&amp;I54&amp;")) and (line.mat_inside_skin_choices.code=="&amp;L54&amp;") and (line.mat_outside_skin_choices.code=="&amp;M54&amp;") and ("&amp;O54&amp;") or 0.0"</f>
        <v>((39+line.W)&gt;457 and (39+line.W)&lt;=610) and (line.mat_joint_choices.code in ('MN','FN')) and (line.mat_inside_skin_choices.code=='SS') and (line.mat_outside_skin_choices.code=='OW') and (610*line.L/1000000*3.9) or 0.0</v>
      </c>
      <c r="Q54" s="16" t="str">
        <f aca="false">VLOOKUP(D54,Parts!$A$2:$C$1001,3,0)</f>
        <v>kg</v>
      </c>
    </row>
    <row r="55" customFormat="false" ht="12.75" hidden="false" customHeight="false" outlineLevel="0" collapsed="false">
      <c r="C55" s="3" t="str">
        <f aca="false">"["&amp;VLOOKUP(D55,Parts!$A$2:$B$1001,2,0)&amp;"]"</f>
        <v>[SP05006]</v>
      </c>
      <c r="D55" s="37" t="s">
        <v>1395</v>
      </c>
      <c r="E55" s="16"/>
      <c r="F55" s="38" t="n">
        <v>39</v>
      </c>
      <c r="G55" s="38" t="n">
        <v>610</v>
      </c>
      <c r="H55" s="38" t="n">
        <v>914</v>
      </c>
      <c r="I55" s="39" t="s">
        <v>1624</v>
      </c>
      <c r="J55" s="16"/>
      <c r="K55" s="16"/>
      <c r="L55" s="38" t="s">
        <v>1607</v>
      </c>
      <c r="M55" s="38" t="s">
        <v>1572</v>
      </c>
      <c r="N55" s="40" t="s">
        <v>1599</v>
      </c>
      <c r="O55" s="41" t="s">
        <v>1600</v>
      </c>
      <c r="P55" s="21" t="str">
        <f aca="false">"(" &amp; IF(G55&lt;&gt;"","("&amp;F55&amp;"+line.W)&gt;"&amp;G55,"") &amp; IF(AND(G55&lt;&gt;"",H55&lt;&gt;"")," and ","") &amp; IF(H55&lt;&gt;"","("&amp;F55&amp;"+line.W)&lt;="&amp;H55,"") &amp; ") and (line.mat_joint_choices.code in ("&amp;I55&amp;")) and (line.mat_inside_skin_choices.code=="&amp;L55&amp;") and (line.mat_outside_skin_choices.code=="&amp;M55&amp;") and ("&amp;O55&amp;") or 0.0"</f>
        <v>((39+line.W)&gt;610 and (39+line.W)&lt;=914) and (line.mat_joint_choices.code in ('MN','FN')) and (line.mat_inside_skin_choices.code=='SS') and (line.mat_outside_skin_choices.code=='OW') and (914*line.L/1000000*3.75) or 0.0</v>
      </c>
      <c r="Q55" s="16" t="str">
        <f aca="false">VLOOKUP(D55,Parts!$A$2:$C$1001,3,0)</f>
        <v>kg</v>
      </c>
    </row>
    <row r="56" customFormat="false" ht="12.75" hidden="false" customHeight="false" outlineLevel="0" collapsed="false">
      <c r="C56" s="3" t="str">
        <f aca="false">"["&amp;VLOOKUP(D56,Parts!$A$2:$B$1001,2,0)&amp;"]"</f>
        <v>[SP05013]</v>
      </c>
      <c r="D56" s="37" t="s">
        <v>1409</v>
      </c>
      <c r="E56" s="16"/>
      <c r="F56" s="38" t="n">
        <v>39</v>
      </c>
      <c r="G56" s="38" t="n">
        <v>610</v>
      </c>
      <c r="H56" s="38" t="n">
        <v>914</v>
      </c>
      <c r="I56" s="39" t="s">
        <v>1624</v>
      </c>
      <c r="J56" s="16"/>
      <c r="K56" s="16"/>
      <c r="L56" s="38" t="s">
        <v>1607</v>
      </c>
      <c r="M56" s="38" t="s">
        <v>1572</v>
      </c>
      <c r="N56" s="40" t="s">
        <v>1620</v>
      </c>
      <c r="O56" s="41" t="s">
        <v>1621</v>
      </c>
      <c r="P56" s="21" t="str">
        <f aca="false">"(" &amp; IF(G56&lt;&gt;"","("&amp;F56&amp;"+line.W)&gt;"&amp;G56,"") &amp; IF(AND(G56&lt;&gt;"",H56&lt;&gt;"")," and ","") &amp; IF(H56&lt;&gt;"","("&amp;F56&amp;"+line.W)&lt;="&amp;H56,"") &amp; ") and (line.mat_joint_choices.code in ("&amp;I56&amp;")) and (line.mat_inside_skin_choices.code=="&amp;L56&amp;") and (line.mat_outside_skin_choices.code=="&amp;M56&amp;") and ("&amp;O56&amp;") or 0.0"</f>
        <v>((39+line.W)&gt;610 and (39+line.W)&lt;=914) and (line.mat_joint_choices.code in ('MN','FN')) and (line.mat_inside_skin_choices.code=='SS') and (line.mat_outside_skin_choices.code=='OW') and (914*line.L/1000000*3.9) or 0.0</v>
      </c>
      <c r="Q56" s="16" t="str">
        <f aca="false">VLOOKUP(D56,Parts!$A$2:$C$1001,3,0)</f>
        <v>kg</v>
      </c>
    </row>
    <row r="57" customFormat="false" ht="12.75" hidden="false" customHeight="false" outlineLevel="0" collapsed="false">
      <c r="C57" s="3" t="str">
        <f aca="false">"["&amp;VLOOKUP(D57,Parts!$A$2:$B$1001,2,0)&amp;"]"</f>
        <v>[SP05007]</v>
      </c>
      <c r="D57" s="37" t="s">
        <v>1397</v>
      </c>
      <c r="E57" s="16"/>
      <c r="F57" s="38" t="n">
        <v>39</v>
      </c>
      <c r="G57" s="38" t="n">
        <v>914</v>
      </c>
      <c r="H57" s="38"/>
      <c r="I57" s="39" t="s">
        <v>1624</v>
      </c>
      <c r="J57" s="16"/>
      <c r="K57" s="16"/>
      <c r="L57" s="38" t="s">
        <v>1607</v>
      </c>
      <c r="M57" s="38" t="s">
        <v>1572</v>
      </c>
      <c r="N57" s="40" t="s">
        <v>1603</v>
      </c>
      <c r="O57" s="41" t="s">
        <v>1604</v>
      </c>
      <c r="P57" s="21" t="str">
        <f aca="false">"(" &amp; IF(G57&lt;&gt;"","("&amp;F57&amp;"+line.W)&gt;"&amp;G57,"") &amp; IF(AND(G57&lt;&gt;"",H57&lt;&gt;"")," and ","") &amp; IF(H57&lt;&gt;"","("&amp;F57&amp;"+line.W)&lt;="&amp;H57,"") &amp; ") and (line.mat_joint_choices.code in ("&amp;I57&amp;")) and (line.mat_inside_skin_choices.code=="&amp;L57&amp;") and (line.mat_outside_skin_choices.code=="&amp;M57&amp;") and ("&amp;O57&amp;") or 0.0"</f>
        <v>((39+line.W)&gt;914) and (line.mat_joint_choices.code in ('MN','FN')) and (line.mat_inside_skin_choices.code=='SS') and (line.mat_outside_skin_choices.code=='OW') and (1219*line.L/1000000*3.75) or 0.0</v>
      </c>
      <c r="Q57" s="16" t="str">
        <f aca="false">VLOOKUP(D57,Parts!$A$2:$C$1001,3,0)</f>
        <v>kg</v>
      </c>
    </row>
    <row r="58" s="42" customFormat="true" ht="12.75" hidden="false" customHeight="false" outlineLevel="0" collapsed="false">
      <c r="C58" s="3" t="str">
        <f aca="false">"["&amp;VLOOKUP(D58,Parts!$A$2:$B$1001,2,0)&amp;"]"</f>
        <v>[SP05013]</v>
      </c>
      <c r="D58" s="37" t="s">
        <v>1409</v>
      </c>
      <c r="E58" s="16"/>
      <c r="F58" s="45" t="n">
        <v>39</v>
      </c>
      <c r="G58" s="45" t="n">
        <v>914</v>
      </c>
      <c r="H58" s="45"/>
      <c r="I58" s="39" t="s">
        <v>1624</v>
      </c>
      <c r="J58" s="48"/>
      <c r="K58" s="48"/>
      <c r="L58" s="38" t="s">
        <v>1607</v>
      </c>
      <c r="M58" s="38" t="s">
        <v>1572</v>
      </c>
      <c r="N58" s="40" t="s">
        <v>1622</v>
      </c>
      <c r="O58" s="47" t="s">
        <v>1623</v>
      </c>
      <c r="P58" s="21" t="str">
        <f aca="false">"(" &amp; IF(G58&lt;&gt;"","("&amp;F58&amp;"+line.W)&gt;"&amp;G58,"") &amp; IF(AND(G58&lt;&gt;"",H58&lt;&gt;"")," and ","") &amp; IF(H58&lt;&gt;"","("&amp;F58&amp;"+line.W)&lt;="&amp;H58,"") &amp; ") and (line.mat_joint_choices.code in ("&amp;I58&amp;")) and (line.mat_inside_skin_choices.code=="&amp;L58&amp;") and (line.mat_outside_skin_choices.code=="&amp;M58&amp;") and ("&amp;O58&amp;") or 0.0"</f>
        <v>((39+line.W)&gt;914) and (line.mat_joint_choices.code in ('MN','FN')) and (line.mat_inside_skin_choices.code=='SS') and (line.mat_outside_skin_choices.code=='OW') and (1219*line.L/1000000*3.9) or 0.0</v>
      </c>
      <c r="Q58" s="16" t="str">
        <f aca="false">VLOOKUP(D58,Parts!$A$2:$C$1001,3,0)</f>
        <v>kg</v>
      </c>
    </row>
    <row r="59" customFormat="false" ht="12.75" hidden="false" customHeight="false" outlineLevel="0" collapsed="false">
      <c r="C59" s="3" t="str">
        <f aca="false">"["&amp;VLOOKUP(D59,Parts!$A$2:$B$1001,2,0)&amp;"]"</f>
        <v>[SP05006]</v>
      </c>
      <c r="D59" s="15" t="s">
        <v>1395</v>
      </c>
      <c r="E59" s="16"/>
      <c r="F59" s="17" t="n">
        <v>14</v>
      </c>
      <c r="G59" s="17"/>
      <c r="H59" s="17" t="n">
        <v>457</v>
      </c>
      <c r="I59" s="18" t="s">
        <v>1625</v>
      </c>
      <c r="J59" s="16"/>
      <c r="K59" s="16"/>
      <c r="L59" s="17" t="s">
        <v>1572</v>
      </c>
      <c r="M59" s="17" t="s">
        <v>1572</v>
      </c>
      <c r="N59" s="19" t="s">
        <v>1573</v>
      </c>
      <c r="O59" s="20" t="s">
        <v>1574</v>
      </c>
      <c r="P59" s="21" t="str">
        <f aca="false">"(" &amp; IF(G59&lt;&gt;"","("&amp;F59&amp;"+line.W)&gt;"&amp;G59,"") &amp; IF(AND(G59&lt;&gt;"",H59&lt;&gt;"")," and ","") &amp; IF(H59&lt;&gt;"","("&amp;F59&amp;"+line.W)&lt;="&amp;H59,"") &amp; ") and (line.mat_joint_choices.code in ("&amp;I59&amp;")) and (line.mat_inside_skin_choices.code=="&amp;L59&amp;") and (line.mat_outside_skin_choices.code=="&amp;M59&amp;") and ("&amp;O59&amp;") or 0.0"</f>
        <v>((14+line.W)&lt;=457) and (line.mat_joint_choices.code in ('NN')) and (line.mat_inside_skin_choices.code=='OW') and (line.mat_outside_skin_choices.code=='OW') and (457*line.L/1000000*3.75*2) or 0.0</v>
      </c>
      <c r="Q59" s="16" t="str">
        <f aca="false">VLOOKUP(D59,Parts!$A$2:$C$1001,3,0)</f>
        <v>kg</v>
      </c>
    </row>
    <row r="60" customFormat="false" ht="12.75" hidden="false" customHeight="false" outlineLevel="0" collapsed="false">
      <c r="C60" s="3" t="str">
        <f aca="false">"["&amp;VLOOKUP(D60,Parts!$A$2:$B$1001,2,0)&amp;"]"</f>
        <v>[SP05007]</v>
      </c>
      <c r="D60" s="15" t="s">
        <v>1397</v>
      </c>
      <c r="E60" s="16"/>
      <c r="F60" s="17" t="n">
        <v>14</v>
      </c>
      <c r="G60" s="17" t="n">
        <v>457</v>
      </c>
      <c r="H60" s="17" t="n">
        <v>610</v>
      </c>
      <c r="I60" s="18" t="s">
        <v>1625</v>
      </c>
      <c r="J60" s="16"/>
      <c r="K60" s="16"/>
      <c r="L60" s="17" t="s">
        <v>1572</v>
      </c>
      <c r="M60" s="17" t="s">
        <v>1572</v>
      </c>
      <c r="N60" s="19" t="s">
        <v>1575</v>
      </c>
      <c r="O60" s="20" t="s">
        <v>1576</v>
      </c>
      <c r="P60" s="21" t="str">
        <f aca="false">"(" &amp; IF(G60&lt;&gt;"","("&amp;F60&amp;"+line.W)&gt;"&amp;G60,"") &amp; IF(AND(G60&lt;&gt;"",H60&lt;&gt;"")," and ","") &amp; IF(H60&lt;&gt;"","("&amp;F60&amp;"+line.W)&lt;="&amp;H60,"") &amp; ") and (line.mat_joint_choices.code in ("&amp;I60&amp;")) and (line.mat_inside_skin_choices.code=="&amp;L60&amp;") and (line.mat_outside_skin_choices.code=="&amp;M60&amp;") and ("&amp;O60&amp;") or 0.0"</f>
        <v>((14+line.W)&gt;457 and (14+line.W)&lt;=610) and (line.mat_joint_choices.code in ('NN')) and (line.mat_inside_skin_choices.code=='OW') and (line.mat_outside_skin_choices.code=='OW') and (610*line.L/1000000*3.75*2) or 0.0</v>
      </c>
      <c r="Q60" s="16" t="str">
        <f aca="false">VLOOKUP(D60,Parts!$A$2:$C$1001,3,0)</f>
        <v>kg</v>
      </c>
    </row>
    <row r="61" customFormat="false" ht="12.75" hidden="false" customHeight="false" outlineLevel="0" collapsed="false">
      <c r="C61" s="3" t="str">
        <f aca="false">"["&amp;VLOOKUP(D61,Parts!$A$2:$B$1001,2,0)&amp;"]"</f>
        <v>[SP05006]</v>
      </c>
      <c r="D61" s="15" t="s">
        <v>1395</v>
      </c>
      <c r="E61" s="16"/>
      <c r="F61" s="17" t="n">
        <v>14</v>
      </c>
      <c r="G61" s="17" t="n">
        <v>610</v>
      </c>
      <c r="H61" s="17" t="n">
        <v>914</v>
      </c>
      <c r="I61" s="18" t="s">
        <v>1625</v>
      </c>
      <c r="J61" s="16"/>
      <c r="K61" s="16"/>
      <c r="L61" s="17" t="s">
        <v>1572</v>
      </c>
      <c r="M61" s="17" t="s">
        <v>1572</v>
      </c>
      <c r="N61" s="19" t="s">
        <v>1577</v>
      </c>
      <c r="O61" s="20" t="s">
        <v>1578</v>
      </c>
      <c r="P61" s="21" t="str">
        <f aca="false">"(" &amp; IF(G61&lt;&gt;"","("&amp;F61&amp;"+line.W)&gt;"&amp;G61,"") &amp; IF(AND(G61&lt;&gt;"",H61&lt;&gt;"")," and ","") &amp; IF(H61&lt;&gt;"","("&amp;F61&amp;"+line.W)&lt;="&amp;H61,"") &amp; ") and (line.mat_joint_choices.code in ("&amp;I61&amp;")) and (line.mat_inside_skin_choices.code=="&amp;L61&amp;") and (line.mat_outside_skin_choices.code=="&amp;M61&amp;") and ("&amp;O61&amp;") or 0.0"</f>
        <v>((14+line.W)&gt;610 and (14+line.W)&lt;=914) and (line.mat_joint_choices.code in ('NN')) and (line.mat_inside_skin_choices.code=='OW') and (line.mat_outside_skin_choices.code=='OW') and (914*line.L/1000000*3.75*2) or 0.0</v>
      </c>
      <c r="Q61" s="16" t="str">
        <f aca="false">VLOOKUP(D61,Parts!$A$2:$C$1001,3,0)</f>
        <v>kg</v>
      </c>
    </row>
    <row r="62" customFormat="false" ht="12.75" hidden="false" customHeight="false" outlineLevel="0" collapsed="false">
      <c r="C62" s="3" t="str">
        <f aca="false">"["&amp;VLOOKUP(D62,Parts!$A$2:$B$1001,2,0)&amp;"]"</f>
        <v>[SP05007]</v>
      </c>
      <c r="D62" s="15" t="s">
        <v>1397</v>
      </c>
      <c r="E62" s="16"/>
      <c r="F62" s="17" t="n">
        <v>14</v>
      </c>
      <c r="G62" s="17" t="n">
        <v>914</v>
      </c>
      <c r="H62" s="17"/>
      <c r="I62" s="18" t="s">
        <v>1625</v>
      </c>
      <c r="J62" s="16"/>
      <c r="K62" s="16"/>
      <c r="L62" s="17" t="s">
        <v>1572</v>
      </c>
      <c r="M62" s="17" t="s">
        <v>1572</v>
      </c>
      <c r="N62" s="19" t="s">
        <v>1579</v>
      </c>
      <c r="O62" s="20" t="s">
        <v>1580</v>
      </c>
      <c r="P62" s="21" t="str">
        <f aca="false">"(" &amp; IF(G62&lt;&gt;"","("&amp;F62&amp;"+line.W)&gt;"&amp;G62,"") &amp; IF(AND(G62&lt;&gt;"",H62&lt;&gt;"")," and ","") &amp; IF(H62&lt;&gt;"","("&amp;F62&amp;"+line.W)&lt;="&amp;H62,"") &amp; ") and (line.mat_joint_choices.code in ("&amp;I62&amp;")) and (line.mat_inside_skin_choices.code=="&amp;L62&amp;") and (line.mat_outside_skin_choices.code=="&amp;M62&amp;") and ("&amp;O62&amp;") or 0.0"</f>
        <v>((14+line.W)&gt;914) and (line.mat_joint_choices.code in ('NN')) and (line.mat_inside_skin_choices.code=='OW') and (line.mat_outside_skin_choices.code=='OW') and (1219*line.L/1000000*3.75*2) or 0.0</v>
      </c>
      <c r="Q62" s="16" t="str">
        <f aca="false">VLOOKUP(D62,Parts!$A$2:$C$1001,3,0)</f>
        <v>kg</v>
      </c>
    </row>
    <row r="63" customFormat="false" ht="12.75" hidden="false" customHeight="false" outlineLevel="0" collapsed="false">
      <c r="C63" s="3" t="str">
        <f aca="false">"["&amp;VLOOKUP(D63,Parts!$A$2:$B$1001,2,0)&amp;"]"</f>
        <v>[SP05008]</v>
      </c>
      <c r="D63" s="22" t="s">
        <v>1399</v>
      </c>
      <c r="E63" s="16"/>
      <c r="F63" s="23" t="n">
        <v>14</v>
      </c>
      <c r="G63" s="23"/>
      <c r="H63" s="23" t="n">
        <v>457</v>
      </c>
      <c r="I63" s="24" t="s">
        <v>1625</v>
      </c>
      <c r="J63" s="16"/>
      <c r="K63" s="16"/>
      <c r="L63" s="23" t="s">
        <v>1581</v>
      </c>
      <c r="M63" s="23" t="s">
        <v>1581</v>
      </c>
      <c r="N63" s="25" t="s">
        <v>1582</v>
      </c>
      <c r="O63" s="26" t="s">
        <v>1583</v>
      </c>
      <c r="P63" s="21" t="str">
        <f aca="false">"(" &amp; IF(G63&lt;&gt;"","("&amp;F63&amp;"+line.W)&gt;"&amp;G63,"") &amp; IF(AND(G63&lt;&gt;"",H63&lt;&gt;"")," and ","") &amp; IF(H63&lt;&gt;"","("&amp;F63&amp;"+line.W)&lt;="&amp;H63,"") &amp; ") and (line.mat_joint_choices.code in ("&amp;I63&amp;")) and (line.mat_inside_skin_choices.code=="&amp;L63&amp;") and (line.mat_outside_skin_choices.code=="&amp;M63&amp;") and ("&amp;O63&amp;") or 0.0"</f>
        <v>((14+line.W)&lt;=457) and (line.mat_joint_choices.code in ('NN')) and (line.mat_inside_skin_choices.code=='AW') and (line.mat_outside_skin_choices.code=='AW') and (457*line.L/1000000*3.4*2) or 0.0</v>
      </c>
      <c r="Q63" s="16" t="str">
        <f aca="false">VLOOKUP(D63,Parts!$A$2:$C$1001,3,0)</f>
        <v>kg</v>
      </c>
    </row>
    <row r="64" customFormat="false" ht="12.75" hidden="false" customHeight="false" outlineLevel="0" collapsed="false">
      <c r="C64" s="3" t="str">
        <f aca="false">"["&amp;VLOOKUP(D64,Parts!$A$2:$B$1001,2,0)&amp;"]"</f>
        <v>[SP05009]</v>
      </c>
      <c r="D64" s="22" t="s">
        <v>1401</v>
      </c>
      <c r="E64" s="16"/>
      <c r="F64" s="23" t="n">
        <v>14</v>
      </c>
      <c r="G64" s="23" t="n">
        <v>457</v>
      </c>
      <c r="H64" s="23" t="n">
        <v>610</v>
      </c>
      <c r="I64" s="24" t="s">
        <v>1625</v>
      </c>
      <c r="J64" s="16"/>
      <c r="K64" s="16"/>
      <c r="L64" s="23" t="s">
        <v>1581</v>
      </c>
      <c r="M64" s="23" t="s">
        <v>1581</v>
      </c>
      <c r="N64" s="25" t="s">
        <v>1584</v>
      </c>
      <c r="O64" s="26" t="s">
        <v>1585</v>
      </c>
      <c r="P64" s="21" t="str">
        <f aca="false">"(" &amp; IF(G64&lt;&gt;"","("&amp;F64&amp;"+line.W)&gt;"&amp;G64,"") &amp; IF(AND(G64&lt;&gt;"",H64&lt;&gt;"")," and ","") &amp; IF(H64&lt;&gt;"","("&amp;F64&amp;"+line.W)&lt;="&amp;H64,"") &amp; ") and (line.mat_joint_choices.code in ("&amp;I64&amp;")) and (line.mat_inside_skin_choices.code=="&amp;L64&amp;") and (line.mat_outside_skin_choices.code=="&amp;M64&amp;") and ("&amp;O64&amp;") or 0.0"</f>
        <v>((14+line.W)&gt;457 and (14+line.W)&lt;=610) and (line.mat_joint_choices.code in ('NN')) and (line.mat_inside_skin_choices.code=='AW') and (line.mat_outside_skin_choices.code=='AW') and (610*line.L/1000000*3.4*2) or 0.0</v>
      </c>
      <c r="Q64" s="16" t="str">
        <f aca="false">VLOOKUP(D64,Parts!$A$2:$C$1001,3,0)</f>
        <v>kg</v>
      </c>
    </row>
    <row r="65" customFormat="false" ht="12.75" hidden="false" customHeight="false" outlineLevel="0" collapsed="false">
      <c r="C65" s="3" t="str">
        <f aca="false">"["&amp;VLOOKUP(D65,Parts!$A$2:$B$1001,2,0)&amp;"]"</f>
        <v>[SP05008]</v>
      </c>
      <c r="D65" s="22" t="s">
        <v>1399</v>
      </c>
      <c r="E65" s="16"/>
      <c r="F65" s="23" t="n">
        <v>14</v>
      </c>
      <c r="G65" s="23" t="n">
        <v>610</v>
      </c>
      <c r="H65" s="23" t="n">
        <v>914</v>
      </c>
      <c r="I65" s="24" t="s">
        <v>1625</v>
      </c>
      <c r="J65" s="16"/>
      <c r="K65" s="16"/>
      <c r="L65" s="23" t="s">
        <v>1581</v>
      </c>
      <c r="M65" s="23" t="s">
        <v>1581</v>
      </c>
      <c r="N65" s="25" t="s">
        <v>1586</v>
      </c>
      <c r="O65" s="26" t="s">
        <v>1587</v>
      </c>
      <c r="P65" s="21" t="str">
        <f aca="false">"(" &amp; IF(G65&lt;&gt;"","("&amp;F65&amp;"+line.W)&gt;"&amp;G65,"") &amp; IF(AND(G65&lt;&gt;"",H65&lt;&gt;"")," and ","") &amp; IF(H65&lt;&gt;"","("&amp;F65&amp;"+line.W)&lt;="&amp;H65,"") &amp; ") and (line.mat_joint_choices.code in ("&amp;I65&amp;")) and (line.mat_inside_skin_choices.code=="&amp;L65&amp;") and (line.mat_outside_skin_choices.code=="&amp;M65&amp;") and ("&amp;O65&amp;") or 0.0"</f>
        <v>((14+line.W)&gt;610 and (14+line.W)&lt;=914) and (line.mat_joint_choices.code in ('NN')) and (line.mat_inside_skin_choices.code=='AW') and (line.mat_outside_skin_choices.code=='AW') and (914*line.L/1000000*3.4*2) or 0.0</v>
      </c>
      <c r="Q65" s="16" t="str">
        <f aca="false">VLOOKUP(D65,Parts!$A$2:$C$1001,3,0)</f>
        <v>kg</v>
      </c>
    </row>
    <row r="66" customFormat="false" ht="12.75" hidden="false" customHeight="false" outlineLevel="0" collapsed="false">
      <c r="C66" s="3" t="str">
        <f aca="false">"["&amp;VLOOKUP(D66,Parts!$A$2:$B$1001,2,0)&amp;"]"</f>
        <v>[SP05009]</v>
      </c>
      <c r="D66" s="22" t="s">
        <v>1401</v>
      </c>
      <c r="E66" s="16"/>
      <c r="F66" s="23" t="n">
        <v>14</v>
      </c>
      <c r="G66" s="23" t="n">
        <v>914</v>
      </c>
      <c r="H66" s="23"/>
      <c r="I66" s="24" t="s">
        <v>1625</v>
      </c>
      <c r="J66" s="16"/>
      <c r="K66" s="16"/>
      <c r="L66" s="23" t="s">
        <v>1581</v>
      </c>
      <c r="M66" s="23" t="s">
        <v>1581</v>
      </c>
      <c r="N66" s="25" t="s">
        <v>1588</v>
      </c>
      <c r="O66" s="26" t="s">
        <v>1589</v>
      </c>
      <c r="P66" s="21" t="str">
        <f aca="false">"(" &amp; IF(G66&lt;&gt;"","("&amp;F66&amp;"+line.W)&gt;"&amp;G66,"") &amp; IF(AND(G66&lt;&gt;"",H66&lt;&gt;"")," and ","") &amp; IF(H66&lt;&gt;"","("&amp;F66&amp;"+line.W)&lt;="&amp;H66,"") &amp; ") and (line.mat_joint_choices.code in ("&amp;I66&amp;")) and (line.mat_inside_skin_choices.code=="&amp;L66&amp;") and (line.mat_outside_skin_choices.code=="&amp;M66&amp;") and ("&amp;O66&amp;") or 0.0"</f>
        <v>((14+line.W)&gt;914) and (line.mat_joint_choices.code in ('NN')) and (line.mat_inside_skin_choices.code=='AW') and (line.mat_outside_skin_choices.code=='AW') and (1219*line.L/1000000*3.4*2) or 0.0</v>
      </c>
      <c r="Q66" s="16" t="str">
        <f aca="false">VLOOKUP(D66,Parts!$A$2:$C$1001,3,0)</f>
        <v>kg</v>
      </c>
    </row>
    <row r="67" customFormat="false" ht="12.75" hidden="false" customHeight="false" outlineLevel="0" collapsed="false">
      <c r="C67" s="3" t="str">
        <f aca="false">"["&amp;VLOOKUP(D67,Parts!$A$2:$B$1001,2,0)&amp;"]"</f>
        <v>[SP05006]</v>
      </c>
      <c r="D67" s="27" t="s">
        <v>1395</v>
      </c>
      <c r="E67" s="16"/>
      <c r="F67" s="28" t="n">
        <v>14</v>
      </c>
      <c r="G67" s="28"/>
      <c r="H67" s="28" t="n">
        <v>457</v>
      </c>
      <c r="I67" s="29" t="s">
        <v>1625</v>
      </c>
      <c r="J67" s="16"/>
      <c r="K67" s="16"/>
      <c r="L67" s="28" t="s">
        <v>1590</v>
      </c>
      <c r="M67" s="28" t="s">
        <v>1572</v>
      </c>
      <c r="N67" s="30" t="s">
        <v>1591</v>
      </c>
      <c r="O67" s="31" t="s">
        <v>1592</v>
      </c>
      <c r="P67" s="21" t="str">
        <f aca="false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((14+line.W)&lt;=457) and (line.mat_joint_choices.code in ('NN')) and (line.mat_inside_skin_choices.code=='GI') and (line.mat_outside_skin_choices.code=='OW') and (457*line.L/1000000*3.75) or 0.0</v>
      </c>
      <c r="Q67" s="16" t="str">
        <f aca="false">VLOOKUP(D67,Parts!$A$2:$C$1001,3,0)</f>
        <v>kg</v>
      </c>
    </row>
    <row r="68" customFormat="false" ht="12.75" hidden="false" customHeight="false" outlineLevel="0" collapsed="false">
      <c r="C68" s="3" t="str">
        <f aca="false">"["&amp;VLOOKUP(D68,Parts!$A$2:$B$1001,2,0)&amp;"]"</f>
        <v>[SP05004]</v>
      </c>
      <c r="D68" s="27" t="s">
        <v>1391</v>
      </c>
      <c r="E68" s="16"/>
      <c r="F68" s="28" t="n">
        <v>14</v>
      </c>
      <c r="G68" s="28"/>
      <c r="H68" s="28" t="n">
        <v>457</v>
      </c>
      <c r="I68" s="29" t="s">
        <v>1625</v>
      </c>
      <c r="J68" s="16"/>
      <c r="K68" s="16"/>
      <c r="L68" s="28" t="s">
        <v>1590</v>
      </c>
      <c r="M68" s="28" t="s">
        <v>1572</v>
      </c>
      <c r="N68" s="30" t="s">
        <v>1593</v>
      </c>
      <c r="O68" s="31" t="s">
        <v>1594</v>
      </c>
      <c r="P68" s="21" t="str">
        <f aca="false">"(" &amp; IF(G68&lt;&gt;"","("&amp;F68&amp;"+line.W)&gt;"&amp;G68,"") &amp; IF(AND(G68&lt;&gt;"",H68&lt;&gt;"")," and ","") &amp; IF(H68&lt;&gt;"","("&amp;F68&amp;"+line.W)&lt;="&amp;H68,"") &amp; ") and (line.mat_joint_choices.code in ("&amp;I68&amp;")) and (line.mat_inside_skin_choices.code=="&amp;L68&amp;") and (line.mat_outside_skin_choices.code=="&amp;M68&amp;") and ("&amp;O68&amp;") or 0.0"</f>
        <v>((14+line.W)&lt;=457) and (line.mat_joint_choices.code in ('NN')) and (line.mat_inside_skin_choices.code=='GI') and (line.mat_outside_skin_choices.code=='OW') and (457*line.L/1000000*3.2) or 0.0</v>
      </c>
      <c r="Q68" s="16" t="str">
        <f aca="false">VLOOKUP(D68,Parts!$A$2:$C$1001,3,0)</f>
        <v>kg</v>
      </c>
    </row>
    <row r="69" customFormat="false" ht="12.75" hidden="false" customHeight="false" outlineLevel="0" collapsed="false">
      <c r="C69" s="3" t="str">
        <f aca="false">"["&amp;VLOOKUP(D69,Parts!$A$2:$B$1001,2,0)&amp;"]"</f>
        <v>[SP05007]</v>
      </c>
      <c r="D69" s="27" t="s">
        <v>1397</v>
      </c>
      <c r="E69" s="16"/>
      <c r="F69" s="28" t="n">
        <v>14</v>
      </c>
      <c r="G69" s="28" t="n">
        <v>457</v>
      </c>
      <c r="H69" s="28" t="n">
        <v>610</v>
      </c>
      <c r="I69" s="29" t="s">
        <v>1625</v>
      </c>
      <c r="J69" s="16"/>
      <c r="K69" s="16"/>
      <c r="L69" s="28" t="s">
        <v>1590</v>
      </c>
      <c r="M69" s="28" t="s">
        <v>1572</v>
      </c>
      <c r="N69" s="30" t="s">
        <v>1595</v>
      </c>
      <c r="O69" s="31" t="s">
        <v>1596</v>
      </c>
      <c r="P69" s="21" t="str">
        <f aca="false">"(" &amp; IF(G69&lt;&gt;"","("&amp;F69&amp;"+line.W)&gt;"&amp;G69,"") &amp; IF(AND(G69&lt;&gt;"",H69&lt;&gt;"")," and ","") &amp; IF(H69&lt;&gt;"","("&amp;F69&amp;"+line.W)&lt;="&amp;H69,"") &amp; ") and (line.mat_joint_choices.code in ("&amp;I69&amp;")) and (line.mat_inside_skin_choices.code=="&amp;L69&amp;") and (line.mat_outside_skin_choices.code=="&amp;M69&amp;") and ("&amp;O69&amp;") or 0.0"</f>
        <v>((14+line.W)&gt;457 and (14+line.W)&lt;=610) and (line.mat_joint_choices.code in ('NN')) and (line.mat_inside_skin_choices.code=='GI') and (line.mat_outside_skin_choices.code=='OW') and (610*line.L/1000000*3.75) or 0.0</v>
      </c>
      <c r="Q69" s="16" t="str">
        <f aca="false">VLOOKUP(D69,Parts!$A$2:$C$1001,3,0)</f>
        <v>kg</v>
      </c>
    </row>
    <row r="70" customFormat="false" ht="12.75" hidden="false" customHeight="false" outlineLevel="0" collapsed="false">
      <c r="C70" s="3" t="str">
        <f aca="false">"["&amp;VLOOKUP(D70,Parts!$A$2:$B$1001,2,0)&amp;"]"</f>
        <v>[SP05012]</v>
      </c>
      <c r="D70" s="27" t="s">
        <v>1407</v>
      </c>
      <c r="E70" s="16"/>
      <c r="F70" s="28" t="n">
        <v>14</v>
      </c>
      <c r="G70" s="28" t="n">
        <v>457</v>
      </c>
      <c r="H70" s="28" t="n">
        <v>610</v>
      </c>
      <c r="I70" s="29" t="s">
        <v>1625</v>
      </c>
      <c r="J70" s="16"/>
      <c r="K70" s="16"/>
      <c r="L70" s="28" t="s">
        <v>1590</v>
      </c>
      <c r="M70" s="28" t="s">
        <v>1572</v>
      </c>
      <c r="N70" s="30" t="s">
        <v>1597</v>
      </c>
      <c r="O70" s="31" t="s">
        <v>1598</v>
      </c>
      <c r="P70" s="21" t="str">
        <f aca="false">"(" &amp; IF(G70&lt;&gt;"","("&amp;F70&amp;"+line.W)&gt;"&amp;G70,"") &amp; IF(AND(G70&lt;&gt;"",H70&lt;&gt;"")," and ","") &amp; IF(H70&lt;&gt;"","("&amp;F70&amp;"+line.W)&lt;="&amp;H70,"") &amp; ") and (line.mat_joint_choices.code in ("&amp;I70&amp;")) and (line.mat_inside_skin_choices.code=="&amp;L70&amp;") and (line.mat_outside_skin_choices.code=="&amp;M70&amp;") and ("&amp;O70&amp;") or 0.0"</f>
        <v>((14+line.W)&gt;457 and (14+line.W)&lt;=610) and (line.mat_joint_choices.code in ('NN')) and (line.mat_inside_skin_choices.code=='GI') and (line.mat_outside_skin_choices.code=='OW') and (610*line.L/1000000*3.2) or 0.0</v>
      </c>
      <c r="Q70" s="16" t="str">
        <f aca="false">VLOOKUP(D70,Parts!$A$2:$C$1001,3,0)</f>
        <v>kg</v>
      </c>
    </row>
    <row r="71" customFormat="false" ht="12.75" hidden="false" customHeight="false" outlineLevel="0" collapsed="false">
      <c r="C71" s="3" t="str">
        <f aca="false">"["&amp;VLOOKUP(D71,Parts!$A$2:$B$1001,2,0)&amp;"]"</f>
        <v>[SP05006]</v>
      </c>
      <c r="D71" s="27" t="s">
        <v>1395</v>
      </c>
      <c r="E71" s="16"/>
      <c r="F71" s="28" t="n">
        <v>14</v>
      </c>
      <c r="G71" s="28" t="n">
        <v>610</v>
      </c>
      <c r="H71" s="28" t="n">
        <v>914</v>
      </c>
      <c r="I71" s="29" t="s">
        <v>1625</v>
      </c>
      <c r="J71" s="16"/>
      <c r="K71" s="16"/>
      <c r="L71" s="28" t="s">
        <v>1590</v>
      </c>
      <c r="M71" s="28" t="s">
        <v>1572</v>
      </c>
      <c r="N71" s="30" t="s">
        <v>1599</v>
      </c>
      <c r="O71" s="31" t="s">
        <v>1600</v>
      </c>
      <c r="P71" s="21" t="str">
        <f aca="false">"(" &amp; IF(G71&lt;&gt;"","("&amp;F71&amp;"+line.W)&gt;"&amp;G71,"") &amp; IF(AND(G71&lt;&gt;"",H71&lt;&gt;"")," and ","") &amp; IF(H71&lt;&gt;"","("&amp;F71&amp;"+line.W)&lt;="&amp;H71,"") &amp; ") and (line.mat_joint_choices.code in ("&amp;I71&amp;")) and (line.mat_inside_skin_choices.code=="&amp;L71&amp;") and (line.mat_outside_skin_choices.code=="&amp;M71&amp;") and ("&amp;O71&amp;") or 0.0"</f>
        <v>((14+line.W)&gt;610 and (14+line.W)&lt;=914) and (line.mat_joint_choices.code in ('NN')) and (line.mat_inside_skin_choices.code=='GI') and (line.mat_outside_skin_choices.code=='OW') and (914*line.L/1000000*3.75) or 0.0</v>
      </c>
      <c r="Q71" s="16" t="str">
        <f aca="false">VLOOKUP(D71,Parts!$A$2:$C$1001,3,0)</f>
        <v>kg</v>
      </c>
    </row>
    <row r="72" customFormat="false" ht="12.75" hidden="false" customHeight="false" outlineLevel="0" collapsed="false">
      <c r="C72" s="3" t="str">
        <f aca="false">"["&amp;VLOOKUP(D72,Parts!$A$2:$B$1001,2,0)&amp;"]"</f>
        <v>[SP05004]</v>
      </c>
      <c r="D72" s="27" t="s">
        <v>1391</v>
      </c>
      <c r="E72" s="16"/>
      <c r="F72" s="28" t="n">
        <v>14</v>
      </c>
      <c r="G72" s="28" t="n">
        <v>610</v>
      </c>
      <c r="H72" s="28" t="n">
        <v>914</v>
      </c>
      <c r="I72" s="29" t="s">
        <v>1625</v>
      </c>
      <c r="J72" s="16"/>
      <c r="K72" s="16"/>
      <c r="L72" s="28" t="s">
        <v>1590</v>
      </c>
      <c r="M72" s="28" t="s">
        <v>1572</v>
      </c>
      <c r="N72" s="30" t="s">
        <v>1601</v>
      </c>
      <c r="O72" s="31" t="s">
        <v>1602</v>
      </c>
      <c r="P72" s="21" t="str">
        <f aca="false">"(" &amp; IF(G72&lt;&gt;"","("&amp;F72&amp;"+line.W)&gt;"&amp;G72,"") &amp; IF(AND(G72&lt;&gt;"",H72&lt;&gt;"")," and ","") &amp; IF(H72&lt;&gt;"","("&amp;F72&amp;"+line.W)&lt;="&amp;H72,"") &amp; ") and (line.mat_joint_choices.code in ("&amp;I72&amp;")) and (line.mat_inside_skin_choices.code=="&amp;L72&amp;") and (line.mat_outside_skin_choices.code=="&amp;M72&amp;") and ("&amp;O72&amp;") or 0.0"</f>
        <v>((14+line.W)&gt;610 and (14+line.W)&lt;=914) and (line.mat_joint_choices.code in ('NN')) and (line.mat_inside_skin_choices.code=='GI') and (line.mat_outside_skin_choices.code=='OW') and (914*line.L/1000000*3.2) or 0.0</v>
      </c>
      <c r="Q72" s="16" t="str">
        <f aca="false">VLOOKUP(D72,Parts!$A$2:$C$1001,3,0)</f>
        <v>kg</v>
      </c>
    </row>
    <row r="73" customFormat="false" ht="12.75" hidden="false" customHeight="false" outlineLevel="0" collapsed="false">
      <c r="C73" s="3" t="str">
        <f aca="false">"["&amp;VLOOKUP(D73,Parts!$A$2:$B$1001,2,0)&amp;"]"</f>
        <v>[SP05007]</v>
      </c>
      <c r="D73" s="27" t="s">
        <v>1397</v>
      </c>
      <c r="E73" s="16"/>
      <c r="F73" s="28" t="n">
        <v>14</v>
      </c>
      <c r="G73" s="28" t="n">
        <v>914</v>
      </c>
      <c r="H73" s="28"/>
      <c r="I73" s="29" t="s">
        <v>1625</v>
      </c>
      <c r="J73" s="16"/>
      <c r="K73" s="16"/>
      <c r="L73" s="28" t="s">
        <v>1590</v>
      </c>
      <c r="M73" s="28" t="s">
        <v>1572</v>
      </c>
      <c r="N73" s="30" t="s">
        <v>1603</v>
      </c>
      <c r="O73" s="31" t="s">
        <v>1604</v>
      </c>
      <c r="P73" s="21" t="str">
        <f aca="false">"(" &amp; IF(G73&lt;&gt;"","("&amp;F73&amp;"+line.W)&gt;"&amp;G73,"") &amp; IF(AND(G73&lt;&gt;"",H73&lt;&gt;"")," and ","") &amp; IF(H73&lt;&gt;"","("&amp;F73&amp;"+line.W)&lt;="&amp;H73,"") &amp; ") and (line.mat_joint_choices.code in ("&amp;I73&amp;")) and (line.mat_inside_skin_choices.code=="&amp;L73&amp;") and (line.mat_outside_skin_choices.code=="&amp;M73&amp;") and ("&amp;O73&amp;") or 0.0"</f>
        <v>((14+line.W)&gt;914) and (line.mat_joint_choices.code in ('NN')) and (line.mat_inside_skin_choices.code=='GI') and (line.mat_outside_skin_choices.code=='OW') and (1219*line.L/1000000*3.75) or 0.0</v>
      </c>
      <c r="Q73" s="16" t="str">
        <f aca="false">VLOOKUP(D73,Parts!$A$2:$C$1001,3,0)</f>
        <v>kg</v>
      </c>
    </row>
    <row r="74" customFormat="false" ht="12.75" hidden="false" customHeight="false" outlineLevel="0" collapsed="false">
      <c r="C74" s="3" t="str">
        <f aca="false">"["&amp;VLOOKUP(D74,Parts!$A$2:$B$1001,2,0)&amp;"]"</f>
        <v>[SP05012]</v>
      </c>
      <c r="D74" s="27" t="s">
        <v>1407</v>
      </c>
      <c r="E74" s="16"/>
      <c r="F74" s="28" t="n">
        <v>14</v>
      </c>
      <c r="G74" s="28" t="n">
        <v>914</v>
      </c>
      <c r="H74" s="28"/>
      <c r="I74" s="29" t="s">
        <v>1625</v>
      </c>
      <c r="J74" s="16"/>
      <c r="K74" s="16"/>
      <c r="L74" s="28" t="s">
        <v>1590</v>
      </c>
      <c r="M74" s="28" t="s">
        <v>1572</v>
      </c>
      <c r="N74" s="30" t="s">
        <v>1605</v>
      </c>
      <c r="O74" s="31" t="s">
        <v>1606</v>
      </c>
      <c r="P74" s="21" t="str">
        <f aca="false">"(" &amp; IF(G74&lt;&gt;"","("&amp;F74&amp;"+line.W)&gt;"&amp;G74,"") &amp; IF(AND(G74&lt;&gt;"",H74&lt;&gt;"")," and ","") &amp; IF(H74&lt;&gt;"","("&amp;F74&amp;"+line.W)&lt;="&amp;H74,"") &amp; ") and (line.mat_joint_choices.code in ("&amp;I74&amp;")) and (line.mat_inside_skin_choices.code=="&amp;L74&amp;") and (line.mat_outside_skin_choices.code=="&amp;M74&amp;") and ("&amp;O74&amp;") or 0.0"</f>
        <v>((14+line.W)&gt;914) and (line.mat_joint_choices.code in ('NN')) and (line.mat_inside_skin_choices.code=='GI') and (line.mat_outside_skin_choices.code=='OW') and (1219*line.L/1000000*3.2) or 0.0</v>
      </c>
      <c r="Q74" s="16" t="str">
        <f aca="false">VLOOKUP(D74,Parts!$A$2:$C$1001,3,0)</f>
        <v>kg</v>
      </c>
    </row>
    <row r="75" customFormat="false" ht="12.75" hidden="false" customHeight="false" outlineLevel="0" collapsed="false">
      <c r="C75" s="3" t="str">
        <f aca="false">"["&amp;VLOOKUP(D75,Parts!$A$2:$B$1001,2,0)&amp;"]"</f>
        <v>[SP05013]</v>
      </c>
      <c r="D75" s="32" t="s">
        <v>1409</v>
      </c>
      <c r="E75" s="16"/>
      <c r="F75" s="33" t="n">
        <v>14</v>
      </c>
      <c r="G75" s="33"/>
      <c r="H75" s="33" t="n">
        <v>457</v>
      </c>
      <c r="I75" s="34" t="s">
        <v>1625</v>
      </c>
      <c r="J75" s="16"/>
      <c r="K75" s="16"/>
      <c r="L75" s="33" t="s">
        <v>1607</v>
      </c>
      <c r="M75" s="33" t="s">
        <v>1607</v>
      </c>
      <c r="N75" s="35" t="s">
        <v>1608</v>
      </c>
      <c r="O75" s="36" t="s">
        <v>1609</v>
      </c>
      <c r="P75" s="21" t="str">
        <f aca="false">"(" &amp; IF(G75&lt;&gt;"","("&amp;F75&amp;"+line.W)&gt;"&amp;G75,"") &amp; IF(AND(G75&lt;&gt;"",H75&lt;&gt;"")," and ","") &amp; IF(H75&lt;&gt;"","("&amp;F75&amp;"+line.W)&lt;="&amp;H75,"") &amp; ") and (line.mat_joint_choices.code in ("&amp;I75&amp;")) and (line.mat_inside_skin_choices.code=="&amp;L75&amp;") and (line.mat_outside_skin_choices.code=="&amp;M75&amp;") and ("&amp;O75&amp;") or 0.0"</f>
        <v>((14+line.W)&lt;=457) and (line.mat_joint_choices.code in ('NN')) and (line.mat_inside_skin_choices.code=='SS') and (line.mat_outside_skin_choices.code=='SS') and (457*line.L/1000000*3.9*2) or 0.0</v>
      </c>
      <c r="Q75" s="16" t="str">
        <f aca="false">VLOOKUP(D75,Parts!$A$2:$C$1001,3,0)</f>
        <v>kg</v>
      </c>
    </row>
    <row r="76" customFormat="false" ht="12.75" hidden="false" customHeight="false" outlineLevel="0" collapsed="false">
      <c r="C76" s="3" t="str">
        <f aca="false">"["&amp;VLOOKUP(D76,Parts!$A$2:$B$1001,2,0)&amp;"]"</f>
        <v>[SP05013]</v>
      </c>
      <c r="D76" s="32" t="s">
        <v>1409</v>
      </c>
      <c r="E76" s="16"/>
      <c r="F76" s="33" t="n">
        <v>14</v>
      </c>
      <c r="G76" s="33" t="n">
        <v>457</v>
      </c>
      <c r="H76" s="33" t="n">
        <v>610</v>
      </c>
      <c r="I76" s="34" t="s">
        <v>1625</v>
      </c>
      <c r="J76" s="16"/>
      <c r="K76" s="16"/>
      <c r="L76" s="33" t="s">
        <v>1607</v>
      </c>
      <c r="M76" s="33" t="s">
        <v>1607</v>
      </c>
      <c r="N76" s="35" t="s">
        <v>1610</v>
      </c>
      <c r="O76" s="36" t="s">
        <v>1611</v>
      </c>
      <c r="P76" s="21" t="str">
        <f aca="false">"(" &amp; IF(G76&lt;&gt;"","("&amp;F76&amp;"+line.W)&gt;"&amp;G76,"") &amp; IF(AND(G76&lt;&gt;"",H76&lt;&gt;"")," and ","") &amp; IF(H76&lt;&gt;"","("&amp;F76&amp;"+line.W)&lt;="&amp;H76,"") &amp; ") and (line.mat_joint_choices.code in ("&amp;I76&amp;")) and (line.mat_inside_skin_choices.code=="&amp;L76&amp;") and (line.mat_outside_skin_choices.code=="&amp;M76&amp;") and ("&amp;O76&amp;") or 0.0"</f>
        <v>((14+line.W)&gt;457 and (14+line.W)&lt;=610) and (line.mat_joint_choices.code in ('NN')) and (line.mat_inside_skin_choices.code=='SS') and (line.mat_outside_skin_choices.code=='SS') and (610*line.L/1000000*3.9*2) or 0.0</v>
      </c>
      <c r="Q76" s="16" t="str">
        <f aca="false">VLOOKUP(D76,Parts!$A$2:$C$1001,3,0)</f>
        <v>kg</v>
      </c>
    </row>
    <row r="77" customFormat="false" ht="12.75" hidden="false" customHeight="false" outlineLevel="0" collapsed="false">
      <c r="C77" s="3" t="str">
        <f aca="false">"["&amp;VLOOKUP(D77,Parts!$A$2:$B$1001,2,0)&amp;"]"</f>
        <v>[SP05013]</v>
      </c>
      <c r="D77" s="32" t="s">
        <v>1409</v>
      </c>
      <c r="E77" s="16"/>
      <c r="F77" s="33" t="n">
        <v>14</v>
      </c>
      <c r="G77" s="33" t="n">
        <v>610</v>
      </c>
      <c r="H77" s="33" t="n">
        <v>914</v>
      </c>
      <c r="I77" s="34" t="s">
        <v>1625</v>
      </c>
      <c r="J77" s="16"/>
      <c r="K77" s="16"/>
      <c r="L77" s="33" t="s">
        <v>1607</v>
      </c>
      <c r="M77" s="33" t="s">
        <v>1607</v>
      </c>
      <c r="N77" s="35" t="s">
        <v>1612</v>
      </c>
      <c r="O77" s="36" t="s">
        <v>1613</v>
      </c>
      <c r="P77" s="21" t="str">
        <f aca="false">"(" &amp; IF(G77&lt;&gt;"","("&amp;F77&amp;"+line.W)&gt;"&amp;G77,"") &amp; IF(AND(G77&lt;&gt;"",H77&lt;&gt;"")," and ","") &amp; IF(H77&lt;&gt;"","("&amp;F77&amp;"+line.W)&lt;="&amp;H77,"") &amp; ") and (line.mat_joint_choices.code in ("&amp;I77&amp;")) and (line.mat_inside_skin_choices.code=="&amp;L77&amp;") and (line.mat_outside_skin_choices.code=="&amp;M77&amp;") and ("&amp;O77&amp;") or 0.0"</f>
        <v>((14+line.W)&gt;610 and (14+line.W)&lt;=914) and (line.mat_joint_choices.code in ('NN')) and (line.mat_inside_skin_choices.code=='SS') and (line.mat_outside_skin_choices.code=='SS') and (914*line.L/1000000*3.9*2) or 0.0</v>
      </c>
      <c r="Q77" s="16" t="str">
        <f aca="false">VLOOKUP(D77,Parts!$A$2:$C$1001,3,0)</f>
        <v>kg</v>
      </c>
    </row>
    <row r="78" customFormat="false" ht="12.75" hidden="false" customHeight="false" outlineLevel="0" collapsed="false">
      <c r="C78" s="3" t="str">
        <f aca="false">"["&amp;VLOOKUP(D78,Parts!$A$2:$B$1001,2,0)&amp;"]"</f>
        <v>[SP05013]</v>
      </c>
      <c r="D78" s="32" t="s">
        <v>1409</v>
      </c>
      <c r="E78" s="16"/>
      <c r="F78" s="33" t="n">
        <v>14</v>
      </c>
      <c r="G78" s="33" t="n">
        <v>914</v>
      </c>
      <c r="H78" s="33"/>
      <c r="I78" s="34" t="s">
        <v>1625</v>
      </c>
      <c r="J78" s="16"/>
      <c r="K78" s="16"/>
      <c r="L78" s="33" t="s">
        <v>1607</v>
      </c>
      <c r="M78" s="33" t="s">
        <v>1607</v>
      </c>
      <c r="N78" s="35" t="s">
        <v>1614</v>
      </c>
      <c r="O78" s="36" t="s">
        <v>1615</v>
      </c>
      <c r="P78" s="21" t="str">
        <f aca="false">"(" &amp; IF(G78&lt;&gt;"","("&amp;F78&amp;"+line.W)&gt;"&amp;G78,"") &amp; IF(AND(G78&lt;&gt;"",H78&lt;&gt;"")," and ","") &amp; IF(H78&lt;&gt;"","("&amp;F78&amp;"+line.W)&lt;="&amp;H78,"") &amp; ") and (line.mat_joint_choices.code in ("&amp;I78&amp;")) and (line.mat_inside_skin_choices.code=="&amp;L78&amp;") and (line.mat_outside_skin_choices.code=="&amp;M78&amp;") and ("&amp;O78&amp;") or 0.0"</f>
        <v>((14+line.W)&gt;914) and (line.mat_joint_choices.code in ('NN')) and (line.mat_inside_skin_choices.code=='SS') and (line.mat_outside_skin_choices.code=='SS') and (1219*line.L/1000000*3.9*2) or 0.0</v>
      </c>
      <c r="Q78" s="16" t="str">
        <f aca="false">VLOOKUP(D78,Parts!$A$2:$C$1001,3,0)</f>
        <v>kg</v>
      </c>
    </row>
    <row r="79" customFormat="false" ht="12.75" hidden="false" customHeight="false" outlineLevel="0" collapsed="false">
      <c r="C79" s="3" t="str">
        <f aca="false">"["&amp;VLOOKUP(D79,Parts!$A$2:$B$1001,2,0)&amp;"]"</f>
        <v>[SP05006]</v>
      </c>
      <c r="D79" s="37" t="s">
        <v>1395</v>
      </c>
      <c r="E79" s="16"/>
      <c r="F79" s="38" t="n">
        <v>14</v>
      </c>
      <c r="G79" s="38"/>
      <c r="H79" s="38" t="n">
        <v>457</v>
      </c>
      <c r="I79" s="39" t="s">
        <v>1625</v>
      </c>
      <c r="J79" s="16"/>
      <c r="K79" s="16"/>
      <c r="L79" s="38" t="s">
        <v>1607</v>
      </c>
      <c r="M79" s="38" t="s">
        <v>1572</v>
      </c>
      <c r="N79" s="40" t="s">
        <v>1591</v>
      </c>
      <c r="O79" s="41" t="s">
        <v>1592</v>
      </c>
      <c r="P79" s="21" t="str">
        <f aca="false">"(" &amp; IF(G79&lt;&gt;"","("&amp;F79&amp;"+line.W)&gt;"&amp;G79,"") &amp; IF(AND(G79&lt;&gt;"",H79&lt;&gt;"")," and ","") &amp; IF(H79&lt;&gt;"","("&amp;F79&amp;"+line.W)&lt;="&amp;H79,"") &amp; ") and (line.mat_joint_choices.code in ("&amp;I79&amp;")) and (line.mat_inside_skin_choices.code=="&amp;L79&amp;") and (line.mat_outside_skin_choices.code=="&amp;M79&amp;") and ("&amp;O79&amp;") or 0.0"</f>
        <v>((14+line.W)&lt;=457) and (line.mat_joint_choices.code in ('NN')) and (line.mat_inside_skin_choices.code=='SS') and (line.mat_outside_skin_choices.code=='OW') and (457*line.L/1000000*3.75) or 0.0</v>
      </c>
      <c r="Q79" s="16" t="str">
        <f aca="false">VLOOKUP(D79,Parts!$A$2:$C$1001,3,0)</f>
        <v>kg</v>
      </c>
    </row>
    <row r="80" customFormat="false" ht="12.75" hidden="false" customHeight="false" outlineLevel="0" collapsed="false">
      <c r="C80" s="3" t="str">
        <f aca="false">"["&amp;VLOOKUP(D80,Parts!$A$2:$B$1001,2,0)&amp;"]"</f>
        <v>[SP05013]</v>
      </c>
      <c r="D80" s="37" t="s">
        <v>1409</v>
      </c>
      <c r="E80" s="16"/>
      <c r="F80" s="38" t="n">
        <v>14</v>
      </c>
      <c r="G80" s="38"/>
      <c r="H80" s="38" t="n">
        <v>457</v>
      </c>
      <c r="I80" s="39" t="s">
        <v>1625</v>
      </c>
      <c r="J80" s="16"/>
      <c r="K80" s="16"/>
      <c r="L80" s="38" t="s">
        <v>1607</v>
      </c>
      <c r="M80" s="38" t="s">
        <v>1572</v>
      </c>
      <c r="N80" s="40" t="s">
        <v>1616</v>
      </c>
      <c r="O80" s="41" t="s">
        <v>1617</v>
      </c>
      <c r="P80" s="21" t="str">
        <f aca="false">"(" &amp; IF(G80&lt;&gt;"","("&amp;F80&amp;"+line.W)&gt;"&amp;G80,"") &amp; IF(AND(G80&lt;&gt;"",H80&lt;&gt;"")," and ","") &amp; IF(H80&lt;&gt;"","("&amp;F80&amp;"+line.W)&lt;="&amp;H80,"") &amp; ") and (line.mat_joint_choices.code in ("&amp;I80&amp;")) and (line.mat_inside_skin_choices.code=="&amp;L80&amp;") and (line.mat_outside_skin_choices.code=="&amp;M80&amp;") and ("&amp;O80&amp;") or 0.0"</f>
        <v>((14+line.W)&lt;=457) and (line.mat_joint_choices.code in ('NN')) and (line.mat_inside_skin_choices.code=='SS') and (line.mat_outside_skin_choices.code=='OW') and (457*line.L/1000000*3.9) or 0.0</v>
      </c>
      <c r="Q80" s="16" t="str">
        <f aca="false">VLOOKUP(D80,Parts!$A$2:$C$1001,3,0)</f>
        <v>kg</v>
      </c>
    </row>
    <row r="81" customFormat="false" ht="12.75" hidden="false" customHeight="false" outlineLevel="0" collapsed="false">
      <c r="C81" s="3" t="str">
        <f aca="false">"["&amp;VLOOKUP(D81,Parts!$A$2:$B$1001,2,0)&amp;"]"</f>
        <v>[SP05007]</v>
      </c>
      <c r="D81" s="37" t="s">
        <v>1397</v>
      </c>
      <c r="E81" s="16"/>
      <c r="F81" s="38" t="n">
        <v>14</v>
      </c>
      <c r="G81" s="38" t="n">
        <v>457</v>
      </c>
      <c r="H81" s="38" t="n">
        <v>610</v>
      </c>
      <c r="I81" s="39" t="s">
        <v>1625</v>
      </c>
      <c r="J81" s="16"/>
      <c r="K81" s="16"/>
      <c r="L81" s="38" t="s">
        <v>1607</v>
      </c>
      <c r="M81" s="38" t="s">
        <v>1572</v>
      </c>
      <c r="N81" s="40" t="s">
        <v>1595</v>
      </c>
      <c r="O81" s="41" t="s">
        <v>1596</v>
      </c>
      <c r="P81" s="21" t="str">
        <f aca="false">"(" &amp; IF(G81&lt;&gt;"","("&amp;F81&amp;"+line.W)&gt;"&amp;G81,"") &amp; IF(AND(G81&lt;&gt;"",H81&lt;&gt;"")," and ","") &amp; IF(H81&lt;&gt;"","("&amp;F81&amp;"+line.W)&lt;="&amp;H81,"") &amp; ") and (line.mat_joint_choices.code in ("&amp;I81&amp;")) and (line.mat_inside_skin_choices.code=="&amp;L81&amp;") and (line.mat_outside_skin_choices.code=="&amp;M81&amp;") and ("&amp;O81&amp;") or 0.0"</f>
        <v>((14+line.W)&gt;457 and (14+line.W)&lt;=610) and (line.mat_joint_choices.code in ('NN')) and (line.mat_inside_skin_choices.code=='SS') and (line.mat_outside_skin_choices.code=='OW') and (610*line.L/1000000*3.75) or 0.0</v>
      </c>
      <c r="Q81" s="16" t="str">
        <f aca="false">VLOOKUP(D81,Parts!$A$2:$C$1001,3,0)</f>
        <v>kg</v>
      </c>
    </row>
    <row r="82" customFormat="false" ht="12.75" hidden="false" customHeight="false" outlineLevel="0" collapsed="false">
      <c r="C82" s="3" t="str">
        <f aca="false">"["&amp;VLOOKUP(D82,Parts!$A$2:$B$1001,2,0)&amp;"]"</f>
        <v>[SP05013]</v>
      </c>
      <c r="D82" s="37" t="s">
        <v>1409</v>
      </c>
      <c r="E82" s="16"/>
      <c r="F82" s="38" t="n">
        <v>14</v>
      </c>
      <c r="G82" s="38" t="n">
        <v>457</v>
      </c>
      <c r="H82" s="38" t="n">
        <v>610</v>
      </c>
      <c r="I82" s="39" t="s">
        <v>1625</v>
      </c>
      <c r="J82" s="16"/>
      <c r="K82" s="16"/>
      <c r="L82" s="38" t="s">
        <v>1607</v>
      </c>
      <c r="M82" s="38" t="s">
        <v>1572</v>
      </c>
      <c r="N82" s="40" t="s">
        <v>1618</v>
      </c>
      <c r="O82" s="41" t="s">
        <v>1619</v>
      </c>
      <c r="P82" s="21" t="str">
        <f aca="false">"(" &amp; IF(G82&lt;&gt;"","("&amp;F82&amp;"+line.W)&gt;"&amp;G82,"") &amp; IF(AND(G82&lt;&gt;"",H82&lt;&gt;"")," and ","") &amp; IF(H82&lt;&gt;"","("&amp;F82&amp;"+line.W)&lt;="&amp;H82,"") &amp; ") and (line.mat_joint_choices.code in ("&amp;I82&amp;")) and (line.mat_inside_skin_choices.code=="&amp;L82&amp;") and (line.mat_outside_skin_choices.code=="&amp;M82&amp;") and ("&amp;O82&amp;") or 0.0"</f>
        <v>((14+line.W)&gt;457 and (14+line.W)&lt;=610) and (line.mat_joint_choices.code in ('NN')) and (line.mat_inside_skin_choices.code=='SS') and (line.mat_outside_skin_choices.code=='OW') and (610*line.L/1000000*3.9) or 0.0</v>
      </c>
      <c r="Q82" s="16" t="str">
        <f aca="false">VLOOKUP(D82,Parts!$A$2:$C$1001,3,0)</f>
        <v>kg</v>
      </c>
    </row>
    <row r="83" customFormat="false" ht="12.75" hidden="false" customHeight="false" outlineLevel="0" collapsed="false">
      <c r="C83" s="3" t="str">
        <f aca="false">"["&amp;VLOOKUP(D83,Parts!$A$2:$B$1001,2,0)&amp;"]"</f>
        <v>[SP05006]</v>
      </c>
      <c r="D83" s="37" t="s">
        <v>1395</v>
      </c>
      <c r="E83" s="16"/>
      <c r="F83" s="38" t="n">
        <v>14</v>
      </c>
      <c r="G83" s="38" t="n">
        <v>610</v>
      </c>
      <c r="H83" s="38" t="n">
        <v>914</v>
      </c>
      <c r="I83" s="39" t="s">
        <v>1625</v>
      </c>
      <c r="J83" s="16"/>
      <c r="K83" s="16"/>
      <c r="L83" s="38" t="s">
        <v>1607</v>
      </c>
      <c r="M83" s="38" t="s">
        <v>1572</v>
      </c>
      <c r="N83" s="40" t="s">
        <v>1599</v>
      </c>
      <c r="O83" s="41" t="s">
        <v>1600</v>
      </c>
      <c r="P83" s="21" t="str">
        <f aca="false">"(" &amp; IF(G83&lt;&gt;"","("&amp;F83&amp;"+line.W)&gt;"&amp;G83,"") &amp; IF(AND(G83&lt;&gt;"",H83&lt;&gt;"")," and ","") &amp; IF(H83&lt;&gt;"","("&amp;F83&amp;"+line.W)&lt;="&amp;H83,"") &amp; ") and (line.mat_joint_choices.code in ("&amp;I83&amp;")) and (line.mat_inside_skin_choices.code=="&amp;L83&amp;") and (line.mat_outside_skin_choices.code=="&amp;M83&amp;") and ("&amp;O83&amp;") or 0.0"</f>
        <v>((14+line.W)&gt;610 and (14+line.W)&lt;=914) and (line.mat_joint_choices.code in ('NN')) and (line.mat_inside_skin_choices.code=='SS') and (line.mat_outside_skin_choices.code=='OW') and (914*line.L/1000000*3.75) or 0.0</v>
      </c>
      <c r="Q83" s="16" t="str">
        <f aca="false">VLOOKUP(D83,Parts!$A$2:$C$1001,3,0)</f>
        <v>kg</v>
      </c>
    </row>
    <row r="84" customFormat="false" ht="12.75" hidden="false" customHeight="false" outlineLevel="0" collapsed="false">
      <c r="C84" s="3" t="str">
        <f aca="false">"["&amp;VLOOKUP(D84,Parts!$A$2:$B$1001,2,0)&amp;"]"</f>
        <v>[SP05013]</v>
      </c>
      <c r="D84" s="37" t="s">
        <v>1409</v>
      </c>
      <c r="E84" s="16"/>
      <c r="F84" s="38" t="n">
        <v>14</v>
      </c>
      <c r="G84" s="38" t="n">
        <v>610</v>
      </c>
      <c r="H84" s="38" t="n">
        <v>914</v>
      </c>
      <c r="I84" s="39" t="s">
        <v>1625</v>
      </c>
      <c r="J84" s="16"/>
      <c r="K84" s="16"/>
      <c r="L84" s="38" t="s">
        <v>1607</v>
      </c>
      <c r="M84" s="38" t="s">
        <v>1572</v>
      </c>
      <c r="N84" s="40" t="s">
        <v>1620</v>
      </c>
      <c r="O84" s="41" t="s">
        <v>1621</v>
      </c>
      <c r="P84" s="21" t="str">
        <f aca="false">"(" &amp; IF(G84&lt;&gt;"","("&amp;F84&amp;"+line.W)&gt;"&amp;G84,"") &amp; IF(AND(G84&lt;&gt;"",H84&lt;&gt;"")," and ","") &amp; IF(H84&lt;&gt;"","("&amp;F84&amp;"+line.W)&lt;="&amp;H84,"") &amp; ") and (line.mat_joint_choices.code in ("&amp;I84&amp;")) and (line.mat_inside_skin_choices.code=="&amp;L84&amp;") and (line.mat_outside_skin_choices.code=="&amp;M84&amp;") and ("&amp;O84&amp;") or 0.0"</f>
        <v>((14+line.W)&gt;610 and (14+line.W)&lt;=914) and (line.mat_joint_choices.code in ('NN')) and (line.mat_inside_skin_choices.code=='SS') and (line.mat_outside_skin_choices.code=='OW') and (914*line.L/1000000*3.9) or 0.0</v>
      </c>
      <c r="Q84" s="16" t="str">
        <f aca="false">VLOOKUP(D84,Parts!$A$2:$C$1001,3,0)</f>
        <v>kg</v>
      </c>
    </row>
    <row r="85" customFormat="false" ht="12.75" hidden="false" customHeight="false" outlineLevel="0" collapsed="false">
      <c r="C85" s="3" t="str">
        <f aca="false">"["&amp;VLOOKUP(D85,Parts!$A$2:$B$1001,2,0)&amp;"]"</f>
        <v>[SP05007]</v>
      </c>
      <c r="D85" s="37" t="s">
        <v>1397</v>
      </c>
      <c r="E85" s="16"/>
      <c r="F85" s="38" t="n">
        <v>14</v>
      </c>
      <c r="G85" s="38" t="n">
        <v>914</v>
      </c>
      <c r="H85" s="38"/>
      <c r="I85" s="39" t="s">
        <v>1625</v>
      </c>
      <c r="J85" s="16"/>
      <c r="K85" s="16"/>
      <c r="L85" s="38" t="s">
        <v>1607</v>
      </c>
      <c r="M85" s="38" t="s">
        <v>1572</v>
      </c>
      <c r="N85" s="40" t="s">
        <v>1603</v>
      </c>
      <c r="O85" s="41" t="s">
        <v>1604</v>
      </c>
      <c r="P85" s="21" t="str">
        <f aca="false">"(" &amp; IF(G85&lt;&gt;"","("&amp;F85&amp;"+line.W)&gt;"&amp;G85,"") &amp; IF(AND(G85&lt;&gt;"",H85&lt;&gt;"")," and ","") &amp; IF(H85&lt;&gt;"","("&amp;F85&amp;"+line.W)&lt;="&amp;H85,"") &amp; ") and (line.mat_joint_choices.code in ("&amp;I85&amp;")) and (line.mat_inside_skin_choices.code=="&amp;L85&amp;") and (line.mat_outside_skin_choices.code=="&amp;M85&amp;") and ("&amp;O85&amp;") or 0.0"</f>
        <v>((14+line.W)&gt;914) and (line.mat_joint_choices.code in ('NN')) and (line.mat_inside_skin_choices.code=='SS') and (line.mat_outside_skin_choices.code=='OW') and (1219*line.L/1000000*3.75) or 0.0</v>
      </c>
      <c r="Q85" s="16" t="str">
        <f aca="false">VLOOKUP(D85,Parts!$A$2:$C$1001,3,0)</f>
        <v>kg</v>
      </c>
    </row>
    <row r="86" s="42" customFormat="true" ht="12.75" hidden="false" customHeight="false" outlineLevel="0" collapsed="false">
      <c r="C86" s="3" t="str">
        <f aca="false">"["&amp;VLOOKUP(D86,Parts!$A$2:$B$1001,2,0)&amp;"]"</f>
        <v>[SP05013]</v>
      </c>
      <c r="D86" s="37" t="s">
        <v>1409</v>
      </c>
      <c r="E86" s="16"/>
      <c r="F86" s="38" t="n">
        <v>14</v>
      </c>
      <c r="G86" s="45" t="n">
        <v>914</v>
      </c>
      <c r="H86" s="45"/>
      <c r="I86" s="39" t="s">
        <v>1625</v>
      </c>
      <c r="J86" s="48"/>
      <c r="K86" s="48"/>
      <c r="L86" s="38" t="s">
        <v>1607</v>
      </c>
      <c r="M86" s="38" t="s">
        <v>1572</v>
      </c>
      <c r="N86" s="40" t="s">
        <v>1622</v>
      </c>
      <c r="O86" s="47" t="s">
        <v>1623</v>
      </c>
      <c r="P86" s="21" t="str">
        <f aca="false">"(" &amp; IF(G86&lt;&gt;"","("&amp;F86&amp;"+line.W)&gt;"&amp;G86,"") &amp; IF(AND(G86&lt;&gt;"",H86&lt;&gt;"")," and ","") &amp; IF(H86&lt;&gt;"","("&amp;F86&amp;"+line.W)&lt;="&amp;H86,"") &amp; ") and (line.mat_joint_choices.code in ("&amp;I86&amp;")) and (line.mat_inside_skin_choices.code=="&amp;L86&amp;") and (line.mat_outside_skin_choices.code=="&amp;M86&amp;") and ("&amp;O86&amp;") or 0.0"</f>
        <v>((14+line.W)&gt;914) and (line.mat_joint_choices.code in ('NN')) and (line.mat_inside_skin_choices.code=='SS') and (line.mat_outside_skin_choices.code=='OW') and (1219*line.L/1000000*3.9) or 0.0</v>
      </c>
      <c r="Q86" s="16" t="str">
        <f aca="false">VLOOKUP(D86,Parts!$A$2:$C$1001,3,0)</f>
        <v>kg</v>
      </c>
    </row>
    <row r="87" customFormat="false" ht="12.75" hidden="false" customHeight="false" outlineLevel="0" collapsed="false">
      <c r="C87" s="3" t="str">
        <f aca="false">"["&amp;VLOOKUP(D87,Parts!$A$2:$B$1001,2,0)&amp;"]"</f>
        <v>[SP05002]</v>
      </c>
      <c r="D87" s="49" t="s">
        <v>1387</v>
      </c>
      <c r="E87" s="16"/>
      <c r="I87" s="0"/>
      <c r="J87" s="50" t="s">
        <v>1626</v>
      </c>
      <c r="K87" s="16"/>
      <c r="L87" s="5"/>
      <c r="M87" s="5"/>
      <c r="N87" s="51" t="s">
        <v>1627</v>
      </c>
      <c r="O87" s="52" t="s">
        <v>1628</v>
      </c>
      <c r="P87" s="53" t="str">
        <f aca="false">"(line.mat_insulation_choices.code == "&amp;J87&amp;") and ("&amp;O87&amp;") or 0.0"</f>
        <v>(line.mat_insulation_choices.code == 'PU') and (line.W*line.L*line.T.value/1000000000*40*0.437*1.13-(line.cut_area*line.T.value*40*0.437*1.13/1000)) or 0.0</v>
      </c>
      <c r="Q87" s="16" t="str">
        <f aca="false">VLOOKUP(D87,Parts!$A$2:$C$1001,3,0)</f>
        <v>kg</v>
      </c>
    </row>
    <row r="88" customFormat="false" ht="12.75" hidden="false" customHeight="false" outlineLevel="0" collapsed="false">
      <c r="C88" s="3" t="str">
        <f aca="false">"["&amp;VLOOKUP(D88,Parts!$A$2:$B$1001,2,0)&amp;"]"</f>
        <v>[SP05003]</v>
      </c>
      <c r="D88" s="49" t="s">
        <v>1389</v>
      </c>
      <c r="E88" s="16"/>
      <c r="I88" s="0"/>
      <c r="J88" s="50" t="s">
        <v>1626</v>
      </c>
      <c r="K88" s="16"/>
      <c r="L88" s="5"/>
      <c r="M88" s="5"/>
      <c r="N88" s="51" t="s">
        <v>1629</v>
      </c>
      <c r="O88" s="52" t="s">
        <v>1630</v>
      </c>
      <c r="P88" s="53" t="str">
        <f aca="false">"(line.mat_insulation_choices.code == "&amp;J88&amp;") and ("&amp;O88&amp;") or 0.0"</f>
        <v>(line.mat_insulation_choices.code == 'PU') and (line.W*line.L*line.T.value/1000000000*40*0.563*1.13-(line.cut_area*line.T.value*40*0.563*1.13/1000)) or 0.0</v>
      </c>
      <c r="Q88" s="16" t="str">
        <f aca="false">VLOOKUP(D88,Parts!$A$2:$C$1001,3,0)</f>
        <v>kg</v>
      </c>
    </row>
    <row r="89" customFormat="false" ht="12.75" hidden="false" customHeight="false" outlineLevel="0" collapsed="false">
      <c r="B89" s="54" t="n">
        <v>41733</v>
      </c>
      <c r="C89" s="3" t="str">
        <f aca="false">"["&amp;VLOOKUP(D89,Parts!$A$2:$B$1001,2,0)&amp;"]"</f>
        <v>[SP05024]</v>
      </c>
      <c r="D89" s="37" t="s">
        <v>1538</v>
      </c>
      <c r="E89" s="16"/>
      <c r="I89" s="0"/>
      <c r="J89" s="38" t="s">
        <v>1631</v>
      </c>
      <c r="K89" s="16"/>
      <c r="L89" s="5"/>
      <c r="M89" s="5"/>
      <c r="N89" s="40" t="s">
        <v>1632</v>
      </c>
      <c r="O89" s="41" t="s">
        <v>1633</v>
      </c>
      <c r="P89" s="53" t="str">
        <f aca="false">"(line.mat_insulation_choices.code == "&amp;J89&amp;") and ("&amp;O89&amp;") or 0.0"</f>
        <v>(line.mat_insulation_choices.code == 'PIR') and (line.W*line.L*line.T.value/1000000000*36*0.242*1.2*1.05-(line.cut_area*line.T.value*36*0.242*1.2*1.05/1000)) or 0.0</v>
      </c>
      <c r="Q89" s="16" t="str">
        <f aca="false">VLOOKUP(D89,Parts!$A$2:$C$1001,3,0)</f>
        <v>kg</v>
      </c>
    </row>
    <row r="90" s="42" customFormat="true" ht="12.75" hidden="false" customHeight="false" outlineLevel="0" collapsed="false">
      <c r="B90" s="54" t="n">
        <v>41733</v>
      </c>
      <c r="C90" s="3" t="str">
        <f aca="false">"["&amp;VLOOKUP(D90,Parts!$A$2:$B$1001,2,0)&amp;"]"</f>
        <v>[SP05003]</v>
      </c>
      <c r="D90" s="37" t="s">
        <v>1389</v>
      </c>
      <c r="E90" s="16"/>
      <c r="I90" s="55"/>
      <c r="J90" s="45" t="s">
        <v>1631</v>
      </c>
      <c r="K90" s="44"/>
      <c r="L90" s="56"/>
      <c r="M90" s="56"/>
      <c r="N90" s="57" t="s">
        <v>1634</v>
      </c>
      <c r="O90" s="47" t="s">
        <v>1635</v>
      </c>
      <c r="P90" s="53" t="str">
        <f aca="false">"(line.mat_insulation_choices.code == "&amp;J90&amp;") and ("&amp;O90&amp;") or 0.0"</f>
        <v>(line.mat_insulation_choices.code == 'PIR') and (line.W*line.L*line.T.value/1000000000*36*0.714*1.2*1.05-(line.cut_area*line.T.value*36*0.714*1.2*1.05/1000)) or 0.0</v>
      </c>
      <c r="Q90" s="16" t="str">
        <f aca="false">VLOOKUP(D90,Parts!$A$2:$C$1001,3,0)</f>
        <v>kg</v>
      </c>
    </row>
    <row r="91" customFormat="false" ht="12.75" hidden="false" customHeight="false" outlineLevel="0" collapsed="false">
      <c r="A91" s="42"/>
      <c r="B91" s="54" t="n">
        <v>41733</v>
      </c>
      <c r="C91" s="3" t="str">
        <f aca="false">"["&amp;VLOOKUP(D91,Parts!$A$2:$B$1001,2,0)&amp;"]"</f>
        <v>[SP05023]</v>
      </c>
      <c r="D91" s="37" t="s">
        <v>1536</v>
      </c>
      <c r="E91" s="16"/>
      <c r="F91" s="42"/>
      <c r="G91" s="42"/>
      <c r="H91" s="42"/>
      <c r="I91" s="55"/>
      <c r="J91" s="45" t="s">
        <v>1631</v>
      </c>
      <c r="K91" s="44"/>
      <c r="L91" s="56"/>
      <c r="M91" s="56"/>
      <c r="N91" s="57" t="s">
        <v>1636</v>
      </c>
      <c r="O91" s="47" t="s">
        <v>1637</v>
      </c>
      <c r="P91" s="53" t="str">
        <f aca="false">"(line.mat_insulation_choices.code == "&amp;J91&amp;") and ("&amp;O91&amp;") or 0.0"</f>
        <v>(line.mat_insulation_choices.code == 'PIR') and (line.W*line.L*line.T.value/1000000000*36*0.044*1.2*1.05-(line.cut_area*line.T.value*36*0.044*1.2*1.05/1000)) or 0.0</v>
      </c>
      <c r="Q91" s="16" t="str">
        <f aca="false">VLOOKUP(D91,Parts!$A$2:$C$1001,3,0)</f>
        <v>kg</v>
      </c>
    </row>
    <row r="92" customFormat="false" ht="12.75" hidden="false" customHeight="false" outlineLevel="0" collapsed="false">
      <c r="A92" s="42"/>
      <c r="C92" s="3" t="str">
        <f aca="false">"["&amp;VLOOKUP(D92,Parts!$A$2:$B$1001,2,0)&amp;"]"</f>
        <v>[SP04016]</v>
      </c>
      <c r="D92" s="58" t="s">
        <v>1245</v>
      </c>
      <c r="E92" s="59" t="n">
        <v>42</v>
      </c>
      <c r="F92" s="42"/>
      <c r="G92" s="42"/>
      <c r="H92" s="42"/>
      <c r="I92" s="55"/>
      <c r="J92" s="60" t="s">
        <v>1638</v>
      </c>
      <c r="K92" s="56"/>
      <c r="L92" s="56"/>
      <c r="M92" s="56"/>
      <c r="N92" s="61" t="s">
        <v>1639</v>
      </c>
      <c r="O92" s="62" t="s">
        <v>1640</v>
      </c>
      <c r="P92" s="63" t="str">
        <f aca="false">"(line.T.value == "&amp;E92&amp;" and line.mat_insulation_choices.code in ("&amp;J92&amp;")) and ("&amp;O92&amp;") or 0.0"</f>
        <v>(line.T.value == 42 and line.mat_insulation_choices.code in ('PU','PIR')) and (round((line.W*line.L/1000000)-0.5,0)*6) or 0.0</v>
      </c>
      <c r="Q92" s="16" t="str">
        <f aca="false">VLOOKUP(D92,Parts!$A$2:$C$1001,3,0)</f>
        <v>pcs</v>
      </c>
    </row>
    <row r="93" customFormat="false" ht="12.75" hidden="false" customHeight="false" outlineLevel="0" collapsed="false">
      <c r="A93" s="42"/>
      <c r="C93" s="3" t="str">
        <f aca="false">"["&amp;VLOOKUP(D93,Parts!$A$2:$B$1001,2,0)&amp;"]"</f>
        <v>[SP04017]</v>
      </c>
      <c r="D93" s="58" t="s">
        <v>1247</v>
      </c>
      <c r="E93" s="59" t="n">
        <v>50</v>
      </c>
      <c r="F93" s="42"/>
      <c r="G93" s="42"/>
      <c r="H93" s="42"/>
      <c r="I93" s="55"/>
      <c r="J93" s="60" t="s">
        <v>1638</v>
      </c>
      <c r="K93" s="56"/>
      <c r="L93" s="56"/>
      <c r="M93" s="56"/>
      <c r="N93" s="61" t="s">
        <v>1639</v>
      </c>
      <c r="O93" s="62" t="s">
        <v>1640</v>
      </c>
      <c r="P93" s="63" t="str">
        <f aca="false">"(line.T.value == "&amp;E93&amp;" and line.mat_insulation_choices.code in ("&amp;J93&amp;")) and ("&amp;O93&amp;") or 0.0"</f>
        <v>(line.T.value == 50 and line.mat_insulation_choices.code in ('PU','PIR')) and (round((line.W*line.L/1000000)-0.5,0)*6) or 0.0</v>
      </c>
      <c r="Q93" s="16" t="str">
        <f aca="false">VLOOKUP(D93,Parts!$A$2:$C$1001,3,0)</f>
        <v>pcs</v>
      </c>
    </row>
    <row r="94" customFormat="false" ht="12.75" hidden="false" customHeight="false" outlineLevel="0" collapsed="false">
      <c r="A94" s="42"/>
      <c r="C94" s="3" t="str">
        <f aca="false">"["&amp;VLOOKUP(D94,Parts!$A$2:$B$1001,2,0)&amp;"]"</f>
        <v>[SP04018]</v>
      </c>
      <c r="D94" s="58" t="s">
        <v>1249</v>
      </c>
      <c r="E94" s="59" t="n">
        <v>75</v>
      </c>
      <c r="F94" s="42"/>
      <c r="G94" s="42"/>
      <c r="H94" s="42"/>
      <c r="I94" s="55"/>
      <c r="J94" s="60" t="s">
        <v>1638</v>
      </c>
      <c r="K94" s="56"/>
      <c r="L94" s="56"/>
      <c r="M94" s="56"/>
      <c r="N94" s="61" t="s">
        <v>1639</v>
      </c>
      <c r="O94" s="62" t="s">
        <v>1640</v>
      </c>
      <c r="P94" s="63" t="str">
        <f aca="false">"(line.T.value == "&amp;E94&amp;" and line.mat_insulation_choices.code in ("&amp;J94&amp;")) and ("&amp;O94&amp;") or 0.0"</f>
        <v>(line.T.value == 75 and line.mat_insulation_choices.code in ('PU','PIR')) and (round((line.W*line.L/1000000)-0.5,0)*6) or 0.0</v>
      </c>
      <c r="Q94" s="16" t="str">
        <f aca="false">VLOOKUP(D94,Parts!$A$2:$C$1001,3,0)</f>
        <v>pcs</v>
      </c>
    </row>
    <row r="95" customFormat="false" ht="12.75" hidden="false" customHeight="false" outlineLevel="0" collapsed="false">
      <c r="A95" s="42"/>
      <c r="C95" s="3" t="str">
        <f aca="false">"["&amp;VLOOKUP(D95,Parts!$A$2:$B$1001,2,0)&amp;"]"</f>
        <v>[SP04019]</v>
      </c>
      <c r="D95" s="58" t="s">
        <v>1251</v>
      </c>
      <c r="E95" s="59" t="n">
        <v>100</v>
      </c>
      <c r="F95" s="42"/>
      <c r="G95" s="42"/>
      <c r="H95" s="42"/>
      <c r="I95" s="55"/>
      <c r="J95" s="60" t="s">
        <v>1638</v>
      </c>
      <c r="K95" s="56"/>
      <c r="L95" s="56"/>
      <c r="M95" s="56"/>
      <c r="N95" s="61" t="s">
        <v>1639</v>
      </c>
      <c r="O95" s="62" t="s">
        <v>1640</v>
      </c>
      <c r="P95" s="63" t="str">
        <f aca="false">"(line.T.value == "&amp;E95&amp;" and line.mat_insulation_choices.code in ("&amp;J95&amp;")) and ("&amp;O95&amp;") or 0.0"</f>
        <v>(line.T.value == 100 and line.mat_insulation_choices.code in ('PU','PIR')) and (round((line.W*line.L/1000000)-0.5,0)*6) or 0.0</v>
      </c>
      <c r="Q95" s="16" t="str">
        <f aca="false">VLOOKUP(D95,Parts!$A$2:$C$1001,3,0)</f>
        <v>pcs</v>
      </c>
    </row>
    <row r="96" customFormat="false" ht="12.75" hidden="false" customHeight="false" outlineLevel="0" collapsed="false">
      <c r="A96" s="42"/>
      <c r="C96" s="3" t="str">
        <f aca="false">"["&amp;VLOOKUP(D96,Parts!$A$2:$B$1001,2,0)&amp;"]"</f>
        <v>[SP04020]</v>
      </c>
      <c r="D96" s="58" t="s">
        <v>1253</v>
      </c>
      <c r="E96" s="59" t="n">
        <v>125</v>
      </c>
      <c r="F96" s="42"/>
      <c r="G96" s="42"/>
      <c r="H96" s="42"/>
      <c r="I96" s="55"/>
      <c r="J96" s="60" t="s">
        <v>1638</v>
      </c>
      <c r="K96" s="56"/>
      <c r="L96" s="56"/>
      <c r="M96" s="56"/>
      <c r="N96" s="61" t="s">
        <v>1639</v>
      </c>
      <c r="O96" s="62" t="s">
        <v>1640</v>
      </c>
      <c r="P96" s="63" t="str">
        <f aca="false">"(line.T.value == "&amp;E96&amp;" and line.mat_insulation_choices.code in ("&amp;J96&amp;")) and ("&amp;O96&amp;") or 0.0"</f>
        <v>(line.T.value == 125 and line.mat_insulation_choices.code in ('PU','PIR')) and (round((line.W*line.L/1000000)-0.5,0)*6) or 0.0</v>
      </c>
      <c r="Q96" s="16" t="str">
        <f aca="false">VLOOKUP(D96,Parts!$A$2:$C$1001,3,0)</f>
        <v>pcs</v>
      </c>
    </row>
    <row r="97" customFormat="false" ht="12.75" hidden="false" customHeight="false" outlineLevel="0" collapsed="false">
      <c r="A97" s="42"/>
      <c r="C97" s="3" t="str">
        <f aca="false">"["&amp;VLOOKUP(D97,Parts!$A$2:$B$1001,2,0)&amp;"]"</f>
        <v>[SP04021]</v>
      </c>
      <c r="D97" s="58" t="s">
        <v>1255</v>
      </c>
      <c r="E97" s="59" t="n">
        <v>150</v>
      </c>
      <c r="F97" s="42"/>
      <c r="G97" s="42"/>
      <c r="H97" s="42"/>
      <c r="I97" s="55"/>
      <c r="J97" s="60" t="s">
        <v>1638</v>
      </c>
      <c r="K97" s="56"/>
      <c r="L97" s="56"/>
      <c r="M97" s="56"/>
      <c r="N97" s="61" t="s">
        <v>1639</v>
      </c>
      <c r="O97" s="62" t="s">
        <v>1640</v>
      </c>
      <c r="P97" s="63" t="str">
        <f aca="false">"(line.T.value == "&amp;E97&amp;" and line.mat_insulation_choices.code in ("&amp;J97&amp;")) and ("&amp;O97&amp;") or 0.0"</f>
        <v>(line.T.value == 150 and line.mat_insulation_choices.code in ('PU','PIR')) and (round((line.W*line.L/1000000)-0.5,0)*6) or 0.0</v>
      </c>
      <c r="Q97" s="16" t="str">
        <f aca="false">VLOOKUP(D97,Parts!$A$2:$C$1001,3,0)</f>
        <v>pcs</v>
      </c>
    </row>
    <row r="98" customFormat="false" ht="12.75" hidden="false" customHeight="false" outlineLevel="0" collapsed="false">
      <c r="A98" s="42"/>
      <c r="C98" s="3" t="str">
        <f aca="false">"["&amp;VLOOKUP(D98,Parts!$A$2:$B$1001,2,0)&amp;"]"</f>
        <v>[SP03023-1]</v>
      </c>
      <c r="D98" s="49" t="s">
        <v>977</v>
      </c>
      <c r="E98" s="44"/>
      <c r="F98" s="42"/>
      <c r="G98" s="42"/>
      <c r="H98" s="42"/>
      <c r="I98" s="55" t="s">
        <v>1625</v>
      </c>
      <c r="J98" s="56"/>
      <c r="K98" s="64" t="s">
        <v>1641</v>
      </c>
      <c r="L98" s="56"/>
      <c r="M98" s="56"/>
      <c r="N98" s="65"/>
      <c r="O98" s="66" t="s">
        <v>1642</v>
      </c>
      <c r="P98" s="53" t="str">
        <f aca="false">"(line.mat_camlock_choices.code == "&amp;K98&amp;") and (line.mat_joint_choices.code in ("&amp;I98&amp;")) and ("&amp;O98&amp;") or 0.0"</f>
        <v>(line.mat_camlock_choices.code == 'None') and (line.mat_joint_choices.code in ('NN')) and (round((line.L/1000)+0.499999,0)-1) or 0.0</v>
      </c>
      <c r="Q98" s="16" t="str">
        <f aca="false">VLOOKUP(D98,Parts!$A$2:$C$1001,3,0)</f>
        <v>pcs</v>
      </c>
    </row>
    <row r="99" customFormat="false" ht="12.75" hidden="false" customHeight="false" outlineLevel="0" collapsed="false">
      <c r="A99" s="42"/>
      <c r="C99" s="3" t="str">
        <f aca="false">"["&amp;VLOOKUP(D99,Parts!$A$2:$B$1001,2,0)&amp;"]"</f>
        <v>[SP03023-2]</v>
      </c>
      <c r="D99" s="49" t="s">
        <v>979</v>
      </c>
      <c r="E99" s="44"/>
      <c r="F99" s="42"/>
      <c r="G99" s="42"/>
      <c r="H99" s="42"/>
      <c r="I99" s="55" t="s">
        <v>1625</v>
      </c>
      <c r="J99" s="56"/>
      <c r="K99" s="64" t="s">
        <v>1641</v>
      </c>
      <c r="L99" s="56"/>
      <c r="M99" s="56"/>
      <c r="N99" s="65"/>
      <c r="O99" s="66" t="s">
        <v>1642</v>
      </c>
      <c r="P99" s="53" t="str">
        <f aca="false">"(line.mat_camlock_choices.code == "&amp;K99&amp;") and (line.mat_joint_choices.code in ("&amp;I99&amp;")) and ("&amp;O99&amp;") or 0.0"</f>
        <v>(line.mat_camlock_choices.code == 'None') and (line.mat_joint_choices.code in ('NN')) and (round((line.L/1000)+0.499999,0)-1) or 0.0</v>
      </c>
      <c r="Q99" s="16" t="str">
        <f aca="false">VLOOKUP(D99,Parts!$A$2:$C$1001,3,0)</f>
        <v>pcs</v>
      </c>
    </row>
    <row r="100" customFormat="false" ht="12.75" hidden="false" customHeight="false" outlineLevel="0" collapsed="false">
      <c r="A100" s="42"/>
      <c r="C100" s="3" t="str">
        <f aca="false">"["&amp;VLOOKUP(D100,Parts!$A$2:$B$1001,2,0)&amp;"]"</f>
        <v>[SP03023-1]</v>
      </c>
      <c r="D100" s="67" t="s">
        <v>977</v>
      </c>
      <c r="E100" s="44"/>
      <c r="F100" s="42"/>
      <c r="G100" s="42"/>
      <c r="H100" s="42"/>
      <c r="I100" s="68" t="s">
        <v>1643</v>
      </c>
      <c r="J100" s="56"/>
      <c r="K100" s="69" t="s">
        <v>1644</v>
      </c>
      <c r="L100" s="56"/>
      <c r="M100" s="56"/>
      <c r="N100" s="65"/>
      <c r="O100" s="66" t="s">
        <v>1642</v>
      </c>
      <c r="P100" s="53" t="str">
        <f aca="false">"(line.mat_camlock_choices.code == "&amp;K100&amp;") and (line.mat_joint_choices.code in ("&amp;I100&amp;")) and ("&amp;O100&amp;") or 0.0"</f>
        <v>(line.mat_camlock_choices.code == 'CR') and (line.mat_joint_choices.code in ('MF')) and (round((line.L/1000)+0.499999,0)-1) or 0.0</v>
      </c>
      <c r="Q100" s="16" t="str">
        <f aca="false">VLOOKUP(D100,Parts!$A$2:$C$1001,3,0)</f>
        <v>pcs</v>
      </c>
    </row>
    <row r="101" customFormat="false" ht="12.75" hidden="false" customHeight="false" outlineLevel="0" collapsed="false">
      <c r="A101" s="42"/>
      <c r="C101" s="3" t="str">
        <f aca="false">"["&amp;VLOOKUP(D101,Parts!$A$2:$B$1001,2,0)&amp;"]"</f>
        <v>[SP03023-1]</v>
      </c>
      <c r="D101" s="67" t="s">
        <v>977</v>
      </c>
      <c r="E101" s="44"/>
      <c r="F101" s="42"/>
      <c r="G101" s="42"/>
      <c r="H101" s="42"/>
      <c r="I101" s="68" t="s">
        <v>1645</v>
      </c>
      <c r="J101" s="56"/>
      <c r="K101" s="69" t="s">
        <v>1644</v>
      </c>
      <c r="L101" s="56"/>
      <c r="M101" s="56"/>
      <c r="N101" s="65"/>
      <c r="O101" s="66" t="s">
        <v>1642</v>
      </c>
      <c r="P101" s="53" t="str">
        <f aca="false">"(line.mat_camlock_choices.code == "&amp;K101&amp;") and (line.mat_joint_choices.code in ("&amp;I101&amp;")) and ("&amp;O101&amp;") or 0.0"</f>
        <v>(line.mat_camlock_choices.code == 'CR') and (line.mat_joint_choices.code in ('MN')) and (round((line.L/1000)+0.499999,0)-1) or 0.0</v>
      </c>
      <c r="Q101" s="16" t="str">
        <f aca="false">VLOOKUP(D101,Parts!$A$2:$C$1001,3,0)</f>
        <v>pcs</v>
      </c>
    </row>
    <row r="102" customFormat="false" ht="12.75" hidden="false" customHeight="false" outlineLevel="0" collapsed="false">
      <c r="A102" s="42"/>
      <c r="C102" s="3" t="str">
        <f aca="false">"["&amp;VLOOKUP(D102,Parts!$A$2:$B$1001,2,0)&amp;"]"</f>
        <v>[SP03023-1]</v>
      </c>
      <c r="D102" s="67" t="s">
        <v>977</v>
      </c>
      <c r="E102" s="44"/>
      <c r="F102" s="42"/>
      <c r="G102" s="42"/>
      <c r="H102" s="42"/>
      <c r="I102" s="68" t="s">
        <v>1646</v>
      </c>
      <c r="J102" s="56"/>
      <c r="K102" s="69" t="s">
        <v>1644</v>
      </c>
      <c r="L102" s="56"/>
      <c r="M102" s="56"/>
      <c r="N102" s="65"/>
      <c r="O102" s="66" t="s">
        <v>1642</v>
      </c>
      <c r="P102" s="53" t="str">
        <f aca="false">"(line.mat_camlock_choices.code == "&amp;K102&amp;") and (line.mat_joint_choices.code in ("&amp;I102&amp;")) and ("&amp;O102&amp;") or 0.0"</f>
        <v>(line.mat_camlock_choices.code == 'CR') and (line.mat_joint_choices.code in ('MM')) and (round((line.L/1000)+0.499999,0)-1) or 0.0</v>
      </c>
      <c r="Q102" s="16" t="str">
        <f aca="false">VLOOKUP(D102,Parts!$A$2:$C$1001,3,0)</f>
        <v>pcs</v>
      </c>
    </row>
    <row r="103" customFormat="false" ht="12.75" hidden="false" customHeight="false" outlineLevel="0" collapsed="false">
      <c r="A103" s="42"/>
      <c r="C103" s="3" t="str">
        <f aca="false">"["&amp;VLOOKUP(D103,Parts!$A$2:$B$1001,2,0)&amp;"]"</f>
        <v>[SP03023-2]</v>
      </c>
      <c r="D103" s="67" t="s">
        <v>979</v>
      </c>
      <c r="E103" s="44"/>
      <c r="F103" s="42"/>
      <c r="G103" s="42"/>
      <c r="H103" s="42"/>
      <c r="I103" s="68" t="s">
        <v>1643</v>
      </c>
      <c r="J103" s="56"/>
      <c r="K103" s="69" t="s">
        <v>1644</v>
      </c>
      <c r="L103" s="56"/>
      <c r="M103" s="56"/>
      <c r="N103" s="65"/>
      <c r="O103" s="66" t="s">
        <v>1642</v>
      </c>
      <c r="P103" s="53" t="str">
        <f aca="false">"(line.mat_camlock_choices.code == "&amp;K103&amp;") and (line.mat_joint_choices.code in ("&amp;I103&amp;")) and ("&amp;O103&amp;") or 0.0"</f>
        <v>(line.mat_camlock_choices.code == 'CR') and (line.mat_joint_choices.code in ('MF')) and (round((line.L/1000)+0.499999,0)-1) or 0.0</v>
      </c>
      <c r="Q103" s="16" t="str">
        <f aca="false">VLOOKUP(D103,Parts!$A$2:$C$1001,3,0)</f>
        <v>pcs</v>
      </c>
    </row>
    <row r="104" customFormat="false" ht="12.75" hidden="false" customHeight="false" outlineLevel="0" collapsed="false">
      <c r="A104" s="42"/>
      <c r="C104" s="3" t="str">
        <f aca="false">"["&amp;VLOOKUP(D104,Parts!$A$2:$B$1001,2,0)&amp;"]"</f>
        <v>[SP03023-2]</v>
      </c>
      <c r="D104" s="67" t="s">
        <v>979</v>
      </c>
      <c r="E104" s="44"/>
      <c r="F104" s="42"/>
      <c r="G104" s="42"/>
      <c r="H104" s="42"/>
      <c r="I104" s="68" t="s">
        <v>1647</v>
      </c>
      <c r="J104" s="56"/>
      <c r="K104" s="69" t="s">
        <v>1644</v>
      </c>
      <c r="L104" s="56"/>
      <c r="M104" s="56"/>
      <c r="N104" s="65"/>
      <c r="O104" s="66" t="s">
        <v>1642</v>
      </c>
      <c r="P104" s="53" t="str">
        <f aca="false">"(line.mat_camlock_choices.code == "&amp;K104&amp;") and (line.mat_joint_choices.code in ("&amp;I104&amp;")) and ("&amp;O104&amp;") or 0.0"</f>
        <v>(line.mat_camlock_choices.code == 'CR') and (line.mat_joint_choices.code in ('FN')) and (round((line.L/1000)+0.499999,0)-1) or 0.0</v>
      </c>
      <c r="Q104" s="16" t="str">
        <f aca="false">VLOOKUP(D104,Parts!$A$2:$C$1001,3,0)</f>
        <v>pcs</v>
      </c>
    </row>
    <row r="105" customFormat="false" ht="12.75" hidden="false" customHeight="false" outlineLevel="0" collapsed="false">
      <c r="A105" s="42"/>
      <c r="C105" s="3" t="str">
        <f aca="false">"["&amp;VLOOKUP(D105,Parts!$A$2:$B$1001,2,0)&amp;"]"</f>
        <v>[SP03023-2]</v>
      </c>
      <c r="D105" s="67" t="s">
        <v>979</v>
      </c>
      <c r="E105" s="44"/>
      <c r="F105" s="42"/>
      <c r="G105" s="42"/>
      <c r="H105" s="42"/>
      <c r="I105" s="68" t="s">
        <v>1648</v>
      </c>
      <c r="J105" s="56"/>
      <c r="K105" s="69" t="s">
        <v>1644</v>
      </c>
      <c r="L105" s="56"/>
      <c r="M105" s="56"/>
      <c r="N105" s="65"/>
      <c r="O105" s="66" t="s">
        <v>1642</v>
      </c>
      <c r="P105" s="53" t="str">
        <f aca="false">"(line.mat_camlock_choices.code == "&amp;K105&amp;") and (line.mat_joint_choices.code in ("&amp;I105&amp;")) and ("&amp;O105&amp;") or 0.0"</f>
        <v>(line.mat_camlock_choices.code == 'CR') and (line.mat_joint_choices.code in ('FF')) and (round((line.L/1000)+0.499999,0)-1) or 0.0</v>
      </c>
      <c r="Q105" s="16" t="str">
        <f aca="false">VLOOKUP(D105,Parts!$A$2:$C$1001,3,0)</f>
        <v>pcs</v>
      </c>
    </row>
    <row r="106" customFormat="false" ht="12.75" hidden="false" customHeight="false" outlineLevel="0" collapsed="false">
      <c r="A106" s="42"/>
      <c r="C106" s="3" t="str">
        <f aca="false">"["&amp;VLOOKUP(D106,Parts!$A$2:$B$1001,2,0)&amp;"]"</f>
        <v>[SP03023-1]</v>
      </c>
      <c r="D106" s="70" t="s">
        <v>977</v>
      </c>
      <c r="E106" s="44"/>
      <c r="F106" s="42"/>
      <c r="G106" s="42"/>
      <c r="H106" s="42"/>
      <c r="I106" s="71" t="s">
        <v>1643</v>
      </c>
      <c r="J106" s="56"/>
      <c r="K106" s="69" t="s">
        <v>1649</v>
      </c>
      <c r="L106" s="56"/>
      <c r="M106" s="56"/>
      <c r="N106" s="57"/>
      <c r="O106" s="57" t="s">
        <v>1650</v>
      </c>
      <c r="P106" s="53" t="str">
        <f aca="false">"(line.mat_camlock_choices.code == "&amp;K106&amp;") and (line.mat_joint_choices.code in ("&amp;I106&amp;")) and ("&amp;O106&amp;") or 0.0"</f>
        <v>(line.mat_camlock_choices.code == 'AHU') and (line.mat_joint_choices.code in ('MF')) and (round((line.L/500)+0.499999,0)-1) or 0.0</v>
      </c>
      <c r="Q106" s="16" t="str">
        <f aca="false">VLOOKUP(D106,Parts!$A$2:$C$1001,3,0)</f>
        <v>pcs</v>
      </c>
    </row>
    <row r="107" customFormat="false" ht="12.75" hidden="false" customHeight="false" outlineLevel="0" collapsed="false">
      <c r="A107" s="42"/>
      <c r="C107" s="49" t="str">
        <f aca="false">"["&amp;VLOOKUP(D107,Parts!$A$2:$B$1001,2,0)&amp;"]"</f>
        <v>[SP03023-1]</v>
      </c>
      <c r="D107" s="49" t="s">
        <v>977</v>
      </c>
      <c r="E107" s="64"/>
      <c r="F107" s="42"/>
      <c r="G107" s="42"/>
      <c r="H107" s="42"/>
      <c r="I107" s="71" t="s">
        <v>1645</v>
      </c>
      <c r="J107" s="56"/>
      <c r="K107" s="69" t="s">
        <v>1649</v>
      </c>
      <c r="L107" s="56"/>
      <c r="M107" s="56"/>
      <c r="N107" s="57"/>
      <c r="O107" s="57" t="s">
        <v>1650</v>
      </c>
      <c r="P107" s="53" t="str">
        <f aca="false">"(line.mat_camlock_choices.code == "&amp;K107&amp;") and (line.mat_joint_choices.code in ("&amp;I107&amp;")) and ("&amp;O107&amp;") or 0.0"</f>
        <v>(line.mat_camlock_choices.code == 'AHU') and (line.mat_joint_choices.code in ('MN')) and (round((line.L/500)+0.499999,0)-1) or 0.0</v>
      </c>
      <c r="Q107" s="16" t="str">
        <f aca="false">VLOOKUP(D107,Parts!$A$2:$C$1001,3,0)</f>
        <v>pcs</v>
      </c>
    </row>
    <row r="108" customFormat="false" ht="12.75" hidden="false" customHeight="false" outlineLevel="0" collapsed="false">
      <c r="A108" s="42"/>
      <c r="C108" s="3" t="str">
        <f aca="false">"["&amp;VLOOKUP(D108,Parts!$A$2:$B$1001,2,0)&amp;"]"</f>
        <v>[SP03023-1]</v>
      </c>
      <c r="D108" s="70" t="s">
        <v>977</v>
      </c>
      <c r="E108" s="44"/>
      <c r="I108" s="71" t="s">
        <v>1646</v>
      </c>
      <c r="J108" s="56"/>
      <c r="K108" s="69" t="s">
        <v>1649</v>
      </c>
      <c r="L108" s="56"/>
      <c r="M108" s="56"/>
      <c r="N108" s="57"/>
      <c r="O108" s="57" t="s">
        <v>1650</v>
      </c>
      <c r="P108" s="53" t="str">
        <f aca="false">"(line.mat_camlock_choices.code == "&amp;K108&amp;") and (line.mat_joint_choices.code in ("&amp;I108&amp;")) and ("&amp;O108&amp;") or 0.0"</f>
        <v>(line.mat_camlock_choices.code == 'AHU') and (line.mat_joint_choices.code in ('MM')) and (round((line.L/500)+0.499999,0)-1) or 0.0</v>
      </c>
      <c r="Q108" s="16" t="str">
        <f aca="false">VLOOKUP(D108,Parts!$A$2:$C$1001,3,0)</f>
        <v>pcs</v>
      </c>
    </row>
    <row r="109" customFormat="false" ht="12.75" hidden="false" customHeight="false" outlineLevel="0" collapsed="false">
      <c r="A109" s="42"/>
      <c r="C109" s="72" t="str">
        <f aca="false">"["&amp;VLOOKUP(D109,Parts!$A$2:$B$1001,2,0)&amp;"]"</f>
        <v>[SP03023-2]</v>
      </c>
      <c r="D109" s="49" t="s">
        <v>979</v>
      </c>
      <c r="E109" s="64"/>
      <c r="I109" s="71" t="s">
        <v>1643</v>
      </c>
      <c r="J109" s="56"/>
      <c r="K109" s="69" t="s">
        <v>1649</v>
      </c>
      <c r="L109" s="56"/>
      <c r="M109" s="56"/>
      <c r="N109" s="57"/>
      <c r="O109" s="57" t="s">
        <v>1650</v>
      </c>
      <c r="P109" s="53" t="str">
        <f aca="false">"(line.mat_camlock_choices.code == "&amp;K109&amp;") and (line.mat_joint_choices.code in ("&amp;I109&amp;")) and ("&amp;O109&amp;") or 0.0"</f>
        <v>(line.mat_camlock_choices.code == 'AHU') and (line.mat_joint_choices.code in ('MF')) and (round((line.L/500)+0.499999,0)-1) or 0.0</v>
      </c>
      <c r="Q109" s="16" t="str">
        <f aca="false">VLOOKUP(D109,Parts!$A$2:$C$1001,3,0)</f>
        <v>pcs</v>
      </c>
    </row>
    <row r="110" customFormat="false" ht="12.75" hidden="false" customHeight="false" outlineLevel="0" collapsed="false">
      <c r="A110" s="42"/>
      <c r="C110" s="3" t="str">
        <f aca="false">"["&amp;VLOOKUP(D110,Parts!$A$2:$B$1001,2,0)&amp;"]"</f>
        <v>[SP03023-1]</v>
      </c>
      <c r="D110" s="70" t="s">
        <v>977</v>
      </c>
      <c r="E110" s="44"/>
      <c r="I110" s="71" t="s">
        <v>1647</v>
      </c>
      <c r="J110" s="56"/>
      <c r="K110" s="69" t="s">
        <v>1649</v>
      </c>
      <c r="L110" s="56"/>
      <c r="M110" s="56"/>
      <c r="N110" s="57"/>
      <c r="O110" s="57" t="s">
        <v>1650</v>
      </c>
      <c r="P110" s="53" t="str">
        <f aca="false">"(line.mat_camlock_choices.code == "&amp;K110&amp;") and (line.mat_joint_choices.code in ("&amp;I110&amp;")) and ("&amp;O110&amp;") or 0.0"</f>
        <v>(line.mat_camlock_choices.code == 'AHU') and (line.mat_joint_choices.code in ('FN')) and (round((line.L/500)+0.499999,0)-1) or 0.0</v>
      </c>
      <c r="Q110" s="16" t="str">
        <f aca="false">VLOOKUP(D110,Parts!$A$2:$C$1001,3,0)</f>
        <v>pcs</v>
      </c>
    </row>
    <row r="111" customFormat="false" ht="12.75" hidden="false" customHeight="false" outlineLevel="0" collapsed="false">
      <c r="A111" s="42"/>
      <c r="C111" s="3" t="str">
        <f aca="false">"["&amp;VLOOKUP(D111,Parts!$A$2:$B$1001,2,0)&amp;"]"</f>
        <v>[SP03023-2]</v>
      </c>
      <c r="D111" s="70" t="s">
        <v>979</v>
      </c>
      <c r="E111" s="44"/>
      <c r="I111" s="71" t="s">
        <v>1648</v>
      </c>
      <c r="J111" s="56"/>
      <c r="K111" s="69" t="s">
        <v>1649</v>
      </c>
      <c r="L111" s="56"/>
      <c r="M111" s="56"/>
      <c r="N111" s="57"/>
      <c r="O111" s="57" t="s">
        <v>1650</v>
      </c>
      <c r="P111" s="53" t="str">
        <f aca="false">"(line.mat_camlock_choices.code == "&amp;K111&amp;") and (line.mat_joint_choices.code in ("&amp;I111&amp;")) and ("&amp;O111&amp;") or 0.0"</f>
        <v>(line.mat_camlock_choices.code == 'AHU') and (line.mat_joint_choices.code in ('FF')) and (round((line.L/500)+0.499999,0)-1) or 0.0</v>
      </c>
      <c r="Q111" s="16" t="str">
        <f aca="false">VLOOKUP(D111,Parts!$A$2:$C$1001,3,0)</f>
        <v>pcs</v>
      </c>
    </row>
    <row r="112" customFormat="false" ht="12.75" hidden="false" customHeight="false" outlineLevel="0" collapsed="false">
      <c r="C112" s="3" t="str">
        <f aca="false">"["&amp;VLOOKUP(D112,Parts!$A$2:$B$1001,2,0)&amp;"]"</f>
        <v>[SP03007]</v>
      </c>
      <c r="D112" s="35" t="s">
        <v>946</v>
      </c>
      <c r="E112" s="0"/>
      <c r="I112" s="0"/>
      <c r="J112" s="5"/>
      <c r="K112" s="5"/>
      <c r="L112" s="33" t="s">
        <v>1607</v>
      </c>
      <c r="M112" s="33" t="s">
        <v>1607</v>
      </c>
      <c r="N112" s="35" t="s">
        <v>1651</v>
      </c>
      <c r="O112" s="35" t="s">
        <v>1652</v>
      </c>
      <c r="P112" s="63" t="str">
        <f aca="false">"(line.mat_inside_skin_choices.code=="&amp;L112&amp;") and (line.mat_outside_skin_choices.code=="&amp;M112&amp;") and ("&amp;O112&amp;") or 0.0"</f>
        <v>(line.mat_inside_skin_choices.code=='SS') and (line.mat_outside_skin_choices.code=='SS') and (line.L/1000/200*2) or 0.0</v>
      </c>
      <c r="Q112" s="16" t="str">
        <f aca="false">VLOOKUP(D112,Parts!$A$2:$C$1001,3,0)</f>
        <v>roll</v>
      </c>
      <c r="R112" s="2" t="s">
        <v>1653</v>
      </c>
    </row>
    <row r="113" customFormat="false" ht="12.75" hidden="false" customHeight="false" outlineLevel="0" collapsed="false">
      <c r="C113" s="3" t="str">
        <f aca="false">"["&amp;VLOOKUP(D113,Parts!$A$2:$B$1001,2,0)&amp;"]"</f>
        <v>[SP03006]</v>
      </c>
      <c r="D113" s="19" t="s">
        <v>944</v>
      </c>
      <c r="E113" s="0"/>
      <c r="I113" s="0"/>
      <c r="L113" s="17" t="s">
        <v>1572</v>
      </c>
      <c r="M113" s="17" t="s">
        <v>1572</v>
      </c>
      <c r="N113" s="35" t="s">
        <v>1651</v>
      </c>
      <c r="O113" s="35" t="s">
        <v>1652</v>
      </c>
      <c r="P113" s="63" t="str">
        <f aca="false">"(line.mat_inside_skin_choices.code=="&amp;L113&amp;") and (line.mat_outside_skin_choices.code=="&amp;M113&amp;") and ("&amp;O113&amp;") or 0.0"</f>
        <v>(line.mat_inside_skin_choices.code=='OW') and (line.mat_outside_skin_choices.code=='OW') and (line.L/1000/200*2) or 0.0</v>
      </c>
      <c r="Q113" s="16" t="str">
        <f aca="false">VLOOKUP(D113,Parts!$A$2:$C$1001,3,0)</f>
        <v>roll</v>
      </c>
      <c r="R113" s="2" t="s">
        <v>1654</v>
      </c>
    </row>
    <row r="114" customFormat="false" ht="12.75" hidden="false" customHeight="false" outlineLevel="0" collapsed="false">
      <c r="C114" s="3" t="str">
        <f aca="false">"["&amp;VLOOKUP(D114,Parts!$A$2:$B$1001,2,0)&amp;"]"</f>
        <v>[SP03006]</v>
      </c>
      <c r="D114" s="25" t="s">
        <v>944</v>
      </c>
      <c r="E114" s="0"/>
      <c r="I114" s="0"/>
      <c r="L114" s="23" t="s">
        <v>1581</v>
      </c>
      <c r="M114" s="23" t="s">
        <v>1581</v>
      </c>
      <c r="N114" s="35" t="s">
        <v>1651</v>
      </c>
      <c r="O114" s="35" t="s">
        <v>1652</v>
      </c>
      <c r="P114" s="63" t="str">
        <f aca="false">"(line.mat_inside_skin_choices.code=="&amp;L114&amp;") and (line.mat_outside_skin_choices.code=="&amp;M114&amp;") and ("&amp;O114&amp;") or 0.0"</f>
        <v>(line.mat_inside_skin_choices.code=='AW') and (line.mat_outside_skin_choices.code=='AW') and (line.L/1000/200*2) or 0.0</v>
      </c>
      <c r="Q114" s="16" t="str">
        <f aca="false">VLOOKUP(D114,Parts!$A$2:$C$1001,3,0)</f>
        <v>roll</v>
      </c>
      <c r="R114" s="2" t="s">
        <v>1654</v>
      </c>
    </row>
    <row r="115" customFormat="false" ht="12.75" hidden="false" customHeight="false" outlineLevel="0" collapsed="false">
      <c r="C115" s="3" t="str">
        <f aca="false">"["&amp;VLOOKUP(D115,Parts!$A$2:$B$1001,2,0)&amp;"]"</f>
        <v>[SP03006]</v>
      </c>
      <c r="D115" s="30" t="s">
        <v>944</v>
      </c>
      <c r="E115" s="0"/>
      <c r="I115" s="0"/>
      <c r="L115" s="28" t="s">
        <v>1590</v>
      </c>
      <c r="M115" s="28" t="s">
        <v>1572</v>
      </c>
      <c r="N115" s="35" t="s">
        <v>1655</v>
      </c>
      <c r="O115" s="35" t="s">
        <v>1656</v>
      </c>
      <c r="P115" s="63" t="str">
        <f aca="false">"(line.mat_inside_skin_choices.code=="&amp;L115&amp;") and (line.mat_outside_skin_choices.code=="&amp;M115&amp;") and ("&amp;O115&amp;") or 0.0"</f>
        <v>(line.mat_inside_skin_choices.code=='GI') and (line.mat_outside_skin_choices.code=='OW') and (line.L/1000/200) or 0.0</v>
      </c>
      <c r="Q115" s="16" t="str">
        <f aca="false">VLOOKUP(D115,Parts!$A$2:$C$1001,3,0)</f>
        <v>roll</v>
      </c>
      <c r="R115" s="2" t="s">
        <v>1654</v>
      </c>
    </row>
    <row r="116" customFormat="false" ht="12.75" hidden="false" customHeight="false" outlineLevel="0" collapsed="false">
      <c r="C116" s="3" t="str">
        <f aca="false">"["&amp;VLOOKUP(D116,Parts!$A$2:$B$1001,2,0)&amp;"]"</f>
        <v>[SP03006]</v>
      </c>
      <c r="D116" s="40" t="s">
        <v>944</v>
      </c>
      <c r="E116" s="0"/>
      <c r="I116" s="0"/>
      <c r="L116" s="38" t="s">
        <v>1607</v>
      </c>
      <c r="M116" s="38" t="s">
        <v>1572</v>
      </c>
      <c r="N116" s="35" t="s">
        <v>1655</v>
      </c>
      <c r="O116" s="35" t="s">
        <v>1656</v>
      </c>
      <c r="P116" s="63" t="str">
        <f aca="false">"(line.mat_inside_skin_choices.code=="&amp;L116&amp;") and (line.mat_outside_skin_choices.code=="&amp;M116&amp;") and ("&amp;O116&amp;") or 0.0"</f>
        <v>(line.mat_inside_skin_choices.code=='SS') and (line.mat_outside_skin_choices.code=='OW') and (line.L/1000/200) or 0.0</v>
      </c>
      <c r="Q116" s="16" t="str">
        <f aca="false">VLOOKUP(D116,Parts!$A$2:$C$1001,3,0)</f>
        <v>roll</v>
      </c>
      <c r="R116" s="2" t="s">
        <v>1654</v>
      </c>
    </row>
    <row r="117" customFormat="false" ht="12.75" hidden="false" customHeight="false" outlineLevel="0" collapsed="false">
      <c r="C117" s="3" t="str">
        <f aca="false">"["&amp;VLOOKUP(D117,Parts!$A$2:$B$1001,2,0)&amp;"]"</f>
        <v>[SP03007]</v>
      </c>
      <c r="D117" s="35" t="s">
        <v>946</v>
      </c>
      <c r="E117" s="0"/>
      <c r="I117" s="0"/>
      <c r="J117" s="5"/>
      <c r="K117" s="5"/>
      <c r="L117" s="33" t="s">
        <v>1607</v>
      </c>
      <c r="M117" s="33" t="s">
        <v>1572</v>
      </c>
      <c r="N117" s="35" t="s">
        <v>1655</v>
      </c>
      <c r="O117" s="35" t="s">
        <v>1656</v>
      </c>
      <c r="P117" s="63" t="str">
        <f aca="false">"(line.mat_inside_skin_choices.code=="&amp;L117&amp;") and (line.mat_outside_skin_choices.code=="&amp;M117&amp;") and ("&amp;O117&amp;") or 0.0"</f>
        <v>(line.mat_inside_skin_choices.code=='SS') and (line.mat_outside_skin_choices.code=='OW') and (line.L/1000/200) or 0.0</v>
      </c>
      <c r="Q117" s="16" t="str">
        <f aca="false">VLOOKUP(D117,Parts!$A$2:$C$1001,3,0)</f>
        <v>roll</v>
      </c>
      <c r="R117" s="2" t="s">
        <v>1653</v>
      </c>
    </row>
    <row r="118" customFormat="false" ht="12.75" hidden="false" customHeight="false" outlineLevel="0" collapsed="false">
      <c r="C118" s="3" t="str">
        <f aca="false">"["&amp;VLOOKUP(D118,Parts!$A$2:$B$1001,2,0)&amp;"]"</f>
        <v>[SP04047]</v>
      </c>
      <c r="D118" s="73" t="s">
        <v>1295</v>
      </c>
      <c r="E118" s="23" t="n">
        <v>42</v>
      </c>
      <c r="I118" s="23" t="s">
        <v>1643</v>
      </c>
      <c r="J118" s="5"/>
      <c r="K118" s="69" t="s">
        <v>1644</v>
      </c>
      <c r="L118" s="5"/>
      <c r="M118" s="5"/>
      <c r="N118" s="26" t="n">
        <v>2</v>
      </c>
      <c r="O118" s="26" t="n">
        <v>2</v>
      </c>
      <c r="P118" s="53" t="str">
        <f aca="false">"(line.mat_camlock_choices.code == "&amp;K118&amp;") and (line.T.value == "&amp;E118&amp;" and line.mat_joint_choices.code == "&amp;I118&amp;") and ("&amp;O118&amp;") or 0"</f>
        <v>(line.mat_camlock_choices.code == 'CR') and (line.T.value == 42 and line.mat_joint_choices.code == 'MF') and (2) or 0</v>
      </c>
      <c r="Q118" s="16" t="str">
        <f aca="false">VLOOKUP(D118,Parts!$A$2:$C$1001,3,0)</f>
        <v>pcs</v>
      </c>
    </row>
    <row r="119" customFormat="false" ht="12.75" hidden="false" customHeight="false" outlineLevel="0" collapsed="false">
      <c r="C119" s="3" t="str">
        <f aca="false">"["&amp;VLOOKUP(D119,Parts!$A$2:$B$1001,2,0)&amp;"]"</f>
        <v>[SP04043]</v>
      </c>
      <c r="D119" s="73" t="s">
        <v>1287</v>
      </c>
      <c r="E119" s="23" t="n">
        <v>42</v>
      </c>
      <c r="I119" s="23" t="s">
        <v>1643</v>
      </c>
      <c r="J119" s="5"/>
      <c r="K119" s="69" t="s">
        <v>1644</v>
      </c>
      <c r="L119" s="5"/>
      <c r="M119" s="5"/>
      <c r="N119" s="26" t="n">
        <v>2</v>
      </c>
      <c r="O119" s="26" t="n">
        <v>2</v>
      </c>
      <c r="P119" s="53" t="str">
        <f aca="false">"(line.mat_camlock_choices.code == "&amp;K119&amp;") and (line.T.value == "&amp;E119&amp;" and line.mat_joint_choices.code == "&amp;I119&amp;") and ("&amp;O119&amp;") or 0"</f>
        <v>(line.mat_camlock_choices.code == 'CR') and (line.T.value == 42 and line.mat_joint_choices.code == 'MF') and (2) or 0</v>
      </c>
      <c r="Q119" s="16" t="str">
        <f aca="false">VLOOKUP(D119,Parts!$A$2:$C$1001,3,0)</f>
        <v>pcs</v>
      </c>
    </row>
    <row r="120" customFormat="false" ht="12.75" hidden="false" customHeight="false" outlineLevel="0" collapsed="false">
      <c r="C120" s="3" t="str">
        <f aca="false">"["&amp;VLOOKUP(D120,Parts!$A$2:$B$1001,2,0)&amp;"]"</f>
        <v>[SP04047]</v>
      </c>
      <c r="D120" s="74" t="s">
        <v>1295</v>
      </c>
      <c r="E120" s="28" t="n">
        <v>42</v>
      </c>
      <c r="I120" s="28" t="s">
        <v>1646</v>
      </c>
      <c r="J120" s="5"/>
      <c r="K120" s="69" t="s">
        <v>1644</v>
      </c>
      <c r="L120" s="5"/>
      <c r="M120" s="5"/>
      <c r="N120" s="31" t="n">
        <v>4</v>
      </c>
      <c r="O120" s="31" t="n">
        <v>4</v>
      </c>
      <c r="P120" s="53" t="str">
        <f aca="false">"(line.mat_camlock_choices.code == "&amp;K120&amp;") and (line.T.value == "&amp;E120&amp;" and line.mat_joint_choices.code == "&amp;I120&amp;") and ("&amp;O120&amp;") or 0"</f>
        <v>(line.mat_camlock_choices.code == 'CR') and (line.T.value == 42 and line.mat_joint_choices.code == 'MM') and (4) or 0</v>
      </c>
      <c r="Q120" s="16" t="str">
        <f aca="false">VLOOKUP(D120,Parts!$A$2:$C$1001,3,0)</f>
        <v>pcs</v>
      </c>
    </row>
    <row r="121" customFormat="false" ht="12.75" hidden="false" customHeight="false" outlineLevel="0" collapsed="false">
      <c r="C121" s="3" t="str">
        <f aca="false">"["&amp;VLOOKUP(D121,Parts!$A$2:$B$1001,2,0)&amp;"]"</f>
        <v>[SP04043]</v>
      </c>
      <c r="D121" s="75" t="s">
        <v>1657</v>
      </c>
      <c r="E121" s="60" t="n">
        <v>42</v>
      </c>
      <c r="G121" s="2"/>
      <c r="I121" s="60" t="s">
        <v>1648</v>
      </c>
      <c r="J121" s="5"/>
      <c r="K121" s="69" t="s">
        <v>1644</v>
      </c>
      <c r="L121" s="5"/>
      <c r="M121" s="5"/>
      <c r="N121" s="62" t="n">
        <v>4</v>
      </c>
      <c r="O121" s="62" t="n">
        <v>4</v>
      </c>
      <c r="P121" s="53" t="str">
        <f aca="false">"(line.mat_camlock_choices.code == "&amp;K121&amp;") and (line.T.value == "&amp;E121&amp;" and line.mat_joint_choices.code == "&amp;I121&amp;") and ("&amp;O121&amp;") or 0"</f>
        <v>(line.mat_camlock_choices.code == 'CR') and (line.T.value == 42 and line.mat_joint_choices.code == 'FF') and (4) or 0</v>
      </c>
      <c r="Q121" s="16" t="str">
        <f aca="false">VLOOKUP(D121,Parts!$A$2:$C$1001,3,0)</f>
        <v>pcs</v>
      </c>
    </row>
    <row r="122" customFormat="false" ht="12.75" hidden="false" customHeight="false" outlineLevel="0" collapsed="false">
      <c r="C122" s="3" t="str">
        <f aca="false">"["&amp;VLOOKUP(D122,Parts!$A$2:$B$1001,2,0)&amp;"]"</f>
        <v>[SP04047]</v>
      </c>
      <c r="D122" s="76" t="s">
        <v>1295</v>
      </c>
      <c r="E122" s="77" t="n">
        <v>42</v>
      </c>
      <c r="I122" s="77" t="s">
        <v>1645</v>
      </c>
      <c r="J122" s="5"/>
      <c r="K122" s="69" t="s">
        <v>1644</v>
      </c>
      <c r="L122" s="5"/>
      <c r="M122" s="5"/>
      <c r="N122" s="78" t="n">
        <v>2</v>
      </c>
      <c r="O122" s="78" t="n">
        <v>2</v>
      </c>
      <c r="P122" s="53" t="str">
        <f aca="false">"(line.mat_camlock_choices.code == "&amp;K122&amp;") and (line.T.value == "&amp;E122&amp;" and line.mat_joint_choices.code == "&amp;I122&amp;") and ("&amp;O122&amp;") or 0"</f>
        <v>(line.mat_camlock_choices.code == 'CR') and (line.T.value == 42 and line.mat_joint_choices.code == 'MN') and (2) or 0</v>
      </c>
      <c r="Q122" s="16" t="str">
        <f aca="false">VLOOKUP(D122,Parts!$A$2:$C$1001,3,0)</f>
        <v>pcs</v>
      </c>
    </row>
    <row r="123" customFormat="false" ht="12.75" hidden="false" customHeight="false" outlineLevel="0" collapsed="false">
      <c r="C123" s="3" t="str">
        <f aca="false">"["&amp;VLOOKUP(D123,Parts!$A$2:$B$1001,2,0)&amp;"]"</f>
        <v>[SP04043]</v>
      </c>
      <c r="D123" s="79" t="s">
        <v>1657</v>
      </c>
      <c r="E123" s="80" t="n">
        <v>42</v>
      </c>
      <c r="G123" s="2"/>
      <c r="I123" s="80" t="s">
        <v>1647</v>
      </c>
      <c r="J123" s="5"/>
      <c r="K123" s="69" t="s">
        <v>1644</v>
      </c>
      <c r="L123" s="5"/>
      <c r="M123" s="5"/>
      <c r="N123" s="81" t="n">
        <v>2</v>
      </c>
      <c r="O123" s="81" t="n">
        <v>2</v>
      </c>
      <c r="P123" s="53" t="str">
        <f aca="false">"(line.mat_camlock_choices.code == "&amp;K123&amp;") and (line.T.value == "&amp;E123&amp;" and line.mat_joint_choices.code == "&amp;I123&amp;") and ("&amp;O123&amp;") or 0"</f>
        <v>(line.mat_camlock_choices.code == 'CR') and (line.T.value == 42 and line.mat_joint_choices.code == 'FN') and (2) or 0</v>
      </c>
      <c r="Q123" s="16" t="str">
        <f aca="false">VLOOKUP(D123,Parts!$A$2:$C$1001,3,0)</f>
        <v>pcs</v>
      </c>
    </row>
    <row r="124" customFormat="false" ht="12.75" hidden="false" customHeight="false" outlineLevel="0" collapsed="false">
      <c r="C124" s="3" t="str">
        <f aca="false">"["&amp;VLOOKUP(D124,Parts!$A$2:$B$1001,2,0)&amp;"]"</f>
        <v>[SP04048]</v>
      </c>
      <c r="D124" s="73" t="s">
        <v>1297</v>
      </c>
      <c r="E124" s="23" t="n">
        <v>50</v>
      </c>
      <c r="I124" s="23" t="s">
        <v>1643</v>
      </c>
      <c r="J124" s="5"/>
      <c r="K124" s="69" t="s">
        <v>1644</v>
      </c>
      <c r="L124" s="5"/>
      <c r="M124" s="5"/>
      <c r="N124" s="26" t="n">
        <v>2</v>
      </c>
      <c r="O124" s="26" t="n">
        <v>2</v>
      </c>
      <c r="P124" s="53" t="str">
        <f aca="false">"(line.mat_camlock_choices.code == "&amp;K124&amp;") and (line.T.value == "&amp;E124&amp;" and line.mat_joint_choices.code == "&amp;I124&amp;") and ("&amp;O124&amp;") or 0"</f>
        <v>(line.mat_camlock_choices.code == 'CR') and (line.T.value == 50 and line.mat_joint_choices.code == 'MF') and (2) or 0</v>
      </c>
      <c r="Q124" s="16" t="str">
        <f aca="false">VLOOKUP(D124,Parts!$A$2:$C$1001,3,0)</f>
        <v>pcs</v>
      </c>
    </row>
    <row r="125" customFormat="false" ht="12.75" hidden="false" customHeight="false" outlineLevel="0" collapsed="false">
      <c r="C125" s="3" t="str">
        <f aca="false">"["&amp;VLOOKUP(D125,Parts!$A$2:$B$1001,2,0)&amp;"]"</f>
        <v>[SP04044]</v>
      </c>
      <c r="D125" s="73" t="s">
        <v>1289</v>
      </c>
      <c r="E125" s="23" t="n">
        <v>50</v>
      </c>
      <c r="I125" s="23" t="s">
        <v>1643</v>
      </c>
      <c r="J125" s="5"/>
      <c r="K125" s="69" t="s">
        <v>1644</v>
      </c>
      <c r="L125" s="5"/>
      <c r="M125" s="5"/>
      <c r="N125" s="26" t="n">
        <v>2</v>
      </c>
      <c r="O125" s="26" t="n">
        <v>2</v>
      </c>
      <c r="P125" s="53" t="str">
        <f aca="false">"(line.mat_camlock_choices.code == "&amp;K125&amp;") and (line.T.value == "&amp;E125&amp;" and line.mat_joint_choices.code == "&amp;I125&amp;") and ("&amp;O125&amp;") or 0"</f>
        <v>(line.mat_camlock_choices.code == 'CR') and (line.T.value == 50 and line.mat_joint_choices.code == 'MF') and (2) or 0</v>
      </c>
      <c r="Q125" s="16" t="str">
        <f aca="false">VLOOKUP(D125,Parts!$A$2:$C$1001,3,0)</f>
        <v>pcs</v>
      </c>
    </row>
    <row r="126" customFormat="false" ht="12.75" hidden="false" customHeight="false" outlineLevel="0" collapsed="false">
      <c r="C126" s="3" t="str">
        <f aca="false">"["&amp;VLOOKUP(D126,Parts!$A$2:$B$1001,2,0)&amp;"]"</f>
        <v>[SP04048]</v>
      </c>
      <c r="D126" s="74" t="s">
        <v>1297</v>
      </c>
      <c r="E126" s="28" t="n">
        <v>50</v>
      </c>
      <c r="I126" s="28" t="s">
        <v>1646</v>
      </c>
      <c r="J126" s="5"/>
      <c r="K126" s="69" t="s">
        <v>1644</v>
      </c>
      <c r="L126" s="5"/>
      <c r="M126" s="5"/>
      <c r="N126" s="31" t="n">
        <v>4</v>
      </c>
      <c r="O126" s="31" t="n">
        <v>4</v>
      </c>
      <c r="P126" s="53" t="str">
        <f aca="false">"(line.mat_camlock_choices.code == "&amp;K126&amp;") and (line.T.value == "&amp;E126&amp;" and line.mat_joint_choices.code == "&amp;I126&amp;") and ("&amp;O126&amp;") or 0"</f>
        <v>(line.mat_camlock_choices.code == 'CR') and (line.T.value == 50 and line.mat_joint_choices.code == 'MM') and (4) or 0</v>
      </c>
      <c r="Q126" s="16" t="str">
        <f aca="false">VLOOKUP(D126,Parts!$A$2:$C$1001,3,0)</f>
        <v>pcs</v>
      </c>
    </row>
    <row r="127" customFormat="false" ht="12.75" hidden="false" customHeight="false" outlineLevel="0" collapsed="false">
      <c r="C127" s="3" t="str">
        <f aca="false">"["&amp;VLOOKUP(D127,Parts!$A$2:$B$1001,2,0)&amp;"]"</f>
        <v>[SP04044]</v>
      </c>
      <c r="D127" s="75" t="s">
        <v>1658</v>
      </c>
      <c r="E127" s="60" t="n">
        <v>50</v>
      </c>
      <c r="G127" s="2"/>
      <c r="I127" s="60" t="s">
        <v>1648</v>
      </c>
      <c r="J127" s="5"/>
      <c r="K127" s="69" t="s">
        <v>1644</v>
      </c>
      <c r="L127" s="5"/>
      <c r="M127" s="5"/>
      <c r="N127" s="62" t="n">
        <v>4</v>
      </c>
      <c r="O127" s="62" t="n">
        <v>4</v>
      </c>
      <c r="P127" s="53" t="str">
        <f aca="false">"(line.mat_camlock_choices.code == "&amp;K127&amp;") and (line.T.value == "&amp;E127&amp;" and line.mat_joint_choices.code == "&amp;I127&amp;") and ("&amp;O127&amp;") or 0"</f>
        <v>(line.mat_camlock_choices.code == 'CR') and (line.T.value == 50 and line.mat_joint_choices.code == 'FF') and (4) or 0</v>
      </c>
      <c r="Q127" s="16" t="str">
        <f aca="false">VLOOKUP(D127,Parts!$A$2:$C$1001,3,0)</f>
        <v>pcs</v>
      </c>
    </row>
    <row r="128" customFormat="false" ht="12.75" hidden="false" customHeight="false" outlineLevel="0" collapsed="false">
      <c r="C128" s="3" t="str">
        <f aca="false">"["&amp;VLOOKUP(D128,Parts!$A$2:$B$1001,2,0)&amp;"]"</f>
        <v>[SP04048]</v>
      </c>
      <c r="D128" s="76" t="s">
        <v>1297</v>
      </c>
      <c r="E128" s="77" t="n">
        <v>50</v>
      </c>
      <c r="I128" s="77" t="s">
        <v>1645</v>
      </c>
      <c r="J128" s="5"/>
      <c r="K128" s="69" t="s">
        <v>1644</v>
      </c>
      <c r="L128" s="5"/>
      <c r="M128" s="5"/>
      <c r="N128" s="78" t="n">
        <v>2</v>
      </c>
      <c r="O128" s="78" t="n">
        <v>2</v>
      </c>
      <c r="P128" s="53" t="str">
        <f aca="false">"(line.mat_camlock_choices.code == "&amp;K128&amp;") and (line.T.value == "&amp;E128&amp;" and line.mat_joint_choices.code == "&amp;I128&amp;") and ("&amp;O128&amp;") or 0"</f>
        <v>(line.mat_camlock_choices.code == 'CR') and (line.T.value == 50 and line.mat_joint_choices.code == 'MN') and (2) or 0</v>
      </c>
      <c r="Q128" s="16" t="str">
        <f aca="false">VLOOKUP(D128,Parts!$A$2:$C$1001,3,0)</f>
        <v>pcs</v>
      </c>
    </row>
    <row r="129" customFormat="false" ht="12.75" hidden="false" customHeight="false" outlineLevel="0" collapsed="false">
      <c r="C129" s="3" t="str">
        <f aca="false">"["&amp;VLOOKUP(D129,Parts!$A$2:$B$1001,2,0)&amp;"]"</f>
        <v>[SP04044]</v>
      </c>
      <c r="D129" s="79" t="s">
        <v>1658</v>
      </c>
      <c r="E129" s="80" t="n">
        <v>50</v>
      </c>
      <c r="G129" s="2"/>
      <c r="I129" s="80" t="s">
        <v>1647</v>
      </c>
      <c r="J129" s="5"/>
      <c r="K129" s="69" t="s">
        <v>1644</v>
      </c>
      <c r="L129" s="5"/>
      <c r="M129" s="5"/>
      <c r="N129" s="81" t="n">
        <v>2</v>
      </c>
      <c r="O129" s="81" t="n">
        <v>2</v>
      </c>
      <c r="P129" s="53" t="str">
        <f aca="false">"(line.mat_camlock_choices.code == "&amp;K129&amp;") and (line.T.value == "&amp;E129&amp;" and line.mat_joint_choices.code == "&amp;I129&amp;") and ("&amp;O129&amp;") or 0"</f>
        <v>(line.mat_camlock_choices.code == 'CR') and (line.T.value == 50 and line.mat_joint_choices.code == 'FN') and (2) or 0</v>
      </c>
      <c r="Q129" s="16" t="str">
        <f aca="false">VLOOKUP(D129,Parts!$A$2:$C$1001,3,0)</f>
        <v>pcs</v>
      </c>
    </row>
    <row r="130" s="3" customFormat="true" ht="12.75" hidden="false" customHeight="false" outlineLevel="0" collapsed="false">
      <c r="C130" s="2" t="str">
        <f aca="false">"["&amp;VLOOKUP(D130,Parts!$A$2:$B$1001,2,0)&amp;"]"</f>
        <v>[SP04049]</v>
      </c>
      <c r="D130" s="82" t="s">
        <v>1659</v>
      </c>
      <c r="E130" s="83" t="n">
        <v>75</v>
      </c>
      <c r="F130" s="2"/>
      <c r="G130" s="2"/>
      <c r="H130" s="2"/>
      <c r="I130" s="83" t="s">
        <v>1643</v>
      </c>
      <c r="J130" s="5"/>
      <c r="K130" s="69" t="s">
        <v>1644</v>
      </c>
      <c r="L130" s="5"/>
      <c r="M130" s="5"/>
      <c r="N130" s="84" t="n">
        <v>2</v>
      </c>
      <c r="O130" s="84" t="n">
        <v>2</v>
      </c>
      <c r="P130" s="53" t="str">
        <f aca="false">"(line.mat_camlock_choices.code == "&amp;K130&amp;") and (line.T.value == "&amp;E130&amp;" and line.mat_joint_choices.code == "&amp;I130&amp;") and ("&amp;O130&amp;") or 0"</f>
        <v>(line.mat_camlock_choices.code == 'CR') and (line.T.value == 75 and line.mat_joint_choices.code == 'MF') and (2) or 0</v>
      </c>
      <c r="Q130" s="16" t="str">
        <f aca="false">VLOOKUP(D130,Parts!$A$2:$C$1001,3,0)</f>
        <v>pcs</v>
      </c>
    </row>
    <row r="131" s="3" customFormat="true" ht="12.75" hidden="false" customHeight="false" outlineLevel="0" collapsed="false">
      <c r="C131" s="2" t="str">
        <f aca="false">"["&amp;VLOOKUP(D131,Parts!$A$2:$B$1001,2,0)&amp;"]"</f>
        <v>[SP04045]</v>
      </c>
      <c r="D131" s="82" t="s">
        <v>1660</v>
      </c>
      <c r="E131" s="83" t="n">
        <v>75</v>
      </c>
      <c r="F131" s="2"/>
      <c r="G131" s="2"/>
      <c r="H131" s="2"/>
      <c r="I131" s="83" t="s">
        <v>1643</v>
      </c>
      <c r="J131" s="5"/>
      <c r="K131" s="69" t="s">
        <v>1644</v>
      </c>
      <c r="L131" s="5"/>
      <c r="M131" s="5"/>
      <c r="N131" s="84" t="n">
        <v>2</v>
      </c>
      <c r="O131" s="84" t="n">
        <v>2</v>
      </c>
      <c r="P131" s="53" t="str">
        <f aca="false">"(line.mat_camlock_choices.code == "&amp;K131&amp;") and (line.T.value == "&amp;E131&amp;" and line.mat_joint_choices.code == "&amp;I131&amp;") and ("&amp;O131&amp;") or 0"</f>
        <v>(line.mat_camlock_choices.code == 'CR') and (line.T.value == 75 and line.mat_joint_choices.code == 'MF') and (2) or 0</v>
      </c>
      <c r="Q131" s="16" t="str">
        <f aca="false">VLOOKUP(D131,Parts!$A$2:$C$1001,3,0)</f>
        <v>pcs</v>
      </c>
    </row>
    <row r="132" s="3" customFormat="true" ht="12.75" hidden="false" customHeight="false" outlineLevel="0" collapsed="false">
      <c r="C132" s="2" t="str">
        <f aca="false">"["&amp;VLOOKUP(D132,Parts!$A$2:$B$1001,2,0)&amp;"]"</f>
        <v>[SP04049]</v>
      </c>
      <c r="D132" s="82" t="s">
        <v>1659</v>
      </c>
      <c r="E132" s="83" t="n">
        <v>75</v>
      </c>
      <c r="F132" s="2"/>
      <c r="G132" s="2"/>
      <c r="H132" s="2"/>
      <c r="I132" s="83" t="s">
        <v>1646</v>
      </c>
      <c r="J132" s="5"/>
      <c r="K132" s="69" t="s">
        <v>1644</v>
      </c>
      <c r="L132" s="5"/>
      <c r="M132" s="5"/>
      <c r="N132" s="84" t="n">
        <v>4</v>
      </c>
      <c r="O132" s="84" t="n">
        <v>4</v>
      </c>
      <c r="P132" s="53" t="str">
        <f aca="false">"(line.mat_camlock_choices.code == "&amp;K132&amp;") and (line.T.value == "&amp;E132&amp;" and line.mat_joint_choices.code == "&amp;I132&amp;") and ("&amp;O132&amp;") or 0"</f>
        <v>(line.mat_camlock_choices.code == 'CR') and (line.T.value == 75 and line.mat_joint_choices.code == 'MM') and (4) or 0</v>
      </c>
      <c r="Q132" s="16" t="str">
        <f aca="false">VLOOKUP(D132,Parts!$A$2:$C$1001,3,0)</f>
        <v>pcs</v>
      </c>
    </row>
    <row r="133" customFormat="false" ht="12.75" hidden="false" customHeight="false" outlineLevel="0" collapsed="false">
      <c r="A133" s="3"/>
      <c r="B133" s="3"/>
      <c r="C133" s="2" t="str">
        <f aca="false">"["&amp;VLOOKUP(D133,Parts!$A$2:$B$1001,2,0)&amp;"]"</f>
        <v>[SP04045]</v>
      </c>
      <c r="D133" s="82" t="s">
        <v>1660</v>
      </c>
      <c r="E133" s="83" t="n">
        <v>75</v>
      </c>
      <c r="F133" s="2"/>
      <c r="G133" s="2"/>
      <c r="H133" s="2"/>
      <c r="I133" s="83" t="s">
        <v>1648</v>
      </c>
      <c r="J133" s="5"/>
      <c r="K133" s="69" t="s">
        <v>1644</v>
      </c>
      <c r="L133" s="5"/>
      <c r="M133" s="5"/>
      <c r="N133" s="85" t="n">
        <v>4</v>
      </c>
      <c r="O133" s="85" t="n">
        <v>4</v>
      </c>
      <c r="P133" s="53" t="str">
        <f aca="false">"(line.mat_camlock_choices.code == "&amp;K133&amp;") and (line.T.value == "&amp;E133&amp;" and line.mat_joint_choices.code == "&amp;I133&amp;") and ("&amp;O133&amp;") or 0"</f>
        <v>(line.mat_camlock_choices.code == 'CR') and (line.T.value == 75 and line.mat_joint_choices.code == 'FF') and (4) or 0</v>
      </c>
      <c r="Q133" s="16" t="str">
        <f aca="false">VLOOKUP(D133,Parts!$A$2:$C$1001,3,0)</f>
        <v>pcs</v>
      </c>
    </row>
    <row r="134" customFormat="false" ht="12.75" hidden="false" customHeight="false" outlineLevel="0" collapsed="false">
      <c r="A134" s="3"/>
      <c r="B134" s="3"/>
      <c r="C134" s="2" t="str">
        <f aca="false">"["&amp;VLOOKUP(D134,Parts!$A$2:$B$1001,2,0)&amp;"]"</f>
        <v>[SP04049]</v>
      </c>
      <c r="D134" s="82" t="s">
        <v>1659</v>
      </c>
      <c r="E134" s="83" t="n">
        <v>75</v>
      </c>
      <c r="F134" s="2"/>
      <c r="G134" s="2"/>
      <c r="H134" s="2"/>
      <c r="I134" s="83" t="s">
        <v>1645</v>
      </c>
      <c r="J134" s="5"/>
      <c r="K134" s="69" t="s">
        <v>1644</v>
      </c>
      <c r="L134" s="5"/>
      <c r="M134" s="5"/>
      <c r="N134" s="85" t="n">
        <v>2</v>
      </c>
      <c r="O134" s="85" t="n">
        <v>2</v>
      </c>
      <c r="P134" s="53" t="str">
        <f aca="false">"(line.mat_camlock_choices.code == "&amp;K134&amp;") and (line.T.value == "&amp;E134&amp;" and line.mat_joint_choices.code == "&amp;I134&amp;") and ("&amp;O134&amp;") or 0"</f>
        <v>(line.mat_camlock_choices.code == 'CR') and (line.T.value == 75 and line.mat_joint_choices.code == 'MN') and (2) or 0</v>
      </c>
      <c r="Q134" s="16" t="str">
        <f aca="false">VLOOKUP(D134,Parts!$A$2:$C$1001,3,0)</f>
        <v>pcs</v>
      </c>
    </row>
    <row r="135" customFormat="false" ht="12.75" hidden="false" customHeight="false" outlineLevel="0" collapsed="false">
      <c r="A135" s="3"/>
      <c r="B135" s="3"/>
      <c r="C135" s="2" t="str">
        <f aca="false">"["&amp;VLOOKUP(D135,Parts!$A$2:$B$1001,2,0)&amp;"]"</f>
        <v>[SP04045]</v>
      </c>
      <c r="D135" s="82" t="s">
        <v>1660</v>
      </c>
      <c r="E135" s="83" t="n">
        <v>75</v>
      </c>
      <c r="F135" s="2"/>
      <c r="G135" s="2"/>
      <c r="H135" s="2"/>
      <c r="I135" s="83" t="s">
        <v>1647</v>
      </c>
      <c r="J135" s="5"/>
      <c r="K135" s="69" t="s">
        <v>1644</v>
      </c>
      <c r="L135" s="5"/>
      <c r="M135" s="5"/>
      <c r="N135" s="85" t="n">
        <v>2</v>
      </c>
      <c r="O135" s="85" t="n">
        <v>2</v>
      </c>
      <c r="P135" s="53" t="str">
        <f aca="false">"(line.mat_camlock_choices.code == "&amp;K135&amp;") and (line.T.value == "&amp;E135&amp;" and line.mat_joint_choices.code == "&amp;I135&amp;") and ("&amp;O135&amp;") or 0"</f>
        <v>(line.mat_camlock_choices.code == 'CR') and (line.T.value == 75 and line.mat_joint_choices.code == 'FN') and (2) or 0</v>
      </c>
      <c r="Q135" s="16" t="str">
        <f aca="false">VLOOKUP(D135,Parts!$A$2:$C$1001,3,0)</f>
        <v>pcs</v>
      </c>
    </row>
    <row r="136" customFormat="false" ht="12.75" hidden="false" customHeight="false" outlineLevel="0" collapsed="false">
      <c r="A136" s="3"/>
      <c r="B136" s="3"/>
      <c r="C136" s="2" t="str">
        <f aca="false">"["&amp;VLOOKUP(D136,Parts!$A$2:$B$1001,2,0)&amp;"]"</f>
        <v>[SP04050]</v>
      </c>
      <c r="D136" s="82" t="s">
        <v>1661</v>
      </c>
      <c r="E136" s="83" t="n">
        <v>100</v>
      </c>
      <c r="F136" s="2"/>
      <c r="G136" s="2"/>
      <c r="H136" s="2"/>
      <c r="I136" s="83" t="s">
        <v>1643</v>
      </c>
      <c r="J136" s="5"/>
      <c r="K136" s="69" t="s">
        <v>1644</v>
      </c>
      <c r="L136" s="5"/>
      <c r="M136" s="5"/>
      <c r="N136" s="84" t="n">
        <v>2</v>
      </c>
      <c r="O136" s="84" t="n">
        <v>2</v>
      </c>
      <c r="P136" s="53" t="str">
        <f aca="false">"(line.mat_camlock_choices.code == "&amp;K136&amp;") and (line.T.value == "&amp;E136&amp;" and line.mat_joint_choices.code == "&amp;I136&amp;") and ("&amp;O136&amp;") or 0"</f>
        <v>(line.mat_camlock_choices.code == 'CR') and (line.T.value == 100 and line.mat_joint_choices.code == 'MF') and (2) or 0</v>
      </c>
      <c r="Q136" s="16" t="str">
        <f aca="false">VLOOKUP(D136,Parts!$A$2:$C$1001,3,0)</f>
        <v>pcs</v>
      </c>
    </row>
    <row r="137" customFormat="false" ht="12.75" hidden="false" customHeight="false" outlineLevel="0" collapsed="false">
      <c r="A137" s="3"/>
      <c r="B137" s="3"/>
      <c r="C137" s="2" t="str">
        <f aca="false">"["&amp;VLOOKUP(D137,Parts!$A$2:$B$1001,2,0)&amp;"]"</f>
        <v>[SP04046]</v>
      </c>
      <c r="D137" s="82" t="s">
        <v>1662</v>
      </c>
      <c r="E137" s="83" t="n">
        <v>100</v>
      </c>
      <c r="F137" s="2"/>
      <c r="G137" s="2"/>
      <c r="H137" s="2"/>
      <c r="I137" s="83" t="s">
        <v>1643</v>
      </c>
      <c r="J137" s="5"/>
      <c r="K137" s="69" t="s">
        <v>1644</v>
      </c>
      <c r="L137" s="5"/>
      <c r="M137" s="5"/>
      <c r="N137" s="84" t="n">
        <v>2</v>
      </c>
      <c r="O137" s="84" t="n">
        <v>2</v>
      </c>
      <c r="P137" s="53" t="str">
        <f aca="false">"(line.mat_camlock_choices.code == "&amp;K137&amp;") and (line.T.value == "&amp;E137&amp;" and line.mat_joint_choices.code == "&amp;I137&amp;") and ("&amp;O137&amp;") or 0"</f>
        <v>(line.mat_camlock_choices.code == 'CR') and (line.T.value == 100 and line.mat_joint_choices.code == 'MF') and (2) or 0</v>
      </c>
      <c r="Q137" s="16" t="str">
        <f aca="false">VLOOKUP(D137,Parts!$A$2:$C$1001,3,0)</f>
        <v>pcs</v>
      </c>
    </row>
    <row r="138" customFormat="false" ht="12.75" hidden="false" customHeight="false" outlineLevel="0" collapsed="false">
      <c r="A138" s="3"/>
      <c r="B138" s="3"/>
      <c r="C138" s="2" t="str">
        <f aca="false">"["&amp;VLOOKUP(D138,Parts!$A$2:$B$1001,2,0)&amp;"]"</f>
        <v>[SP04050]</v>
      </c>
      <c r="D138" s="82" t="s">
        <v>1661</v>
      </c>
      <c r="E138" s="83" t="n">
        <v>100</v>
      </c>
      <c r="F138" s="2"/>
      <c r="G138" s="2"/>
      <c r="H138" s="2"/>
      <c r="I138" s="83" t="s">
        <v>1646</v>
      </c>
      <c r="J138" s="5"/>
      <c r="K138" s="69" t="s">
        <v>1644</v>
      </c>
      <c r="L138" s="5"/>
      <c r="M138" s="5"/>
      <c r="N138" s="84" t="n">
        <v>4</v>
      </c>
      <c r="O138" s="84" t="n">
        <v>4</v>
      </c>
      <c r="P138" s="53" t="str">
        <f aca="false">"(line.mat_camlock_choices.code == "&amp;K138&amp;") and (line.T.value == "&amp;E138&amp;" and line.mat_joint_choices.code == "&amp;I138&amp;") and ("&amp;O138&amp;") or 0"</f>
        <v>(line.mat_camlock_choices.code == 'CR') and (line.T.value == 100 and line.mat_joint_choices.code == 'MM') and (4) or 0</v>
      </c>
      <c r="Q138" s="16" t="str">
        <f aca="false">VLOOKUP(D138,Parts!$A$2:$C$1001,3,0)</f>
        <v>pcs</v>
      </c>
    </row>
    <row r="139" customFormat="false" ht="12.75" hidden="false" customHeight="false" outlineLevel="0" collapsed="false">
      <c r="A139" s="3"/>
      <c r="B139" s="3"/>
      <c r="C139" s="2" t="str">
        <f aca="false">"["&amp;VLOOKUP(D139,Parts!$A$2:$B$1001,2,0)&amp;"]"</f>
        <v>[SP04046]</v>
      </c>
      <c r="D139" s="82" t="s">
        <v>1662</v>
      </c>
      <c r="E139" s="83" t="n">
        <v>100</v>
      </c>
      <c r="F139" s="2"/>
      <c r="G139" s="2"/>
      <c r="H139" s="2"/>
      <c r="I139" s="83" t="s">
        <v>1648</v>
      </c>
      <c r="J139" s="5"/>
      <c r="K139" s="69" t="s">
        <v>1644</v>
      </c>
      <c r="L139" s="5"/>
      <c r="M139" s="5"/>
      <c r="N139" s="85" t="n">
        <v>4</v>
      </c>
      <c r="O139" s="85" t="n">
        <v>4</v>
      </c>
      <c r="P139" s="53" t="str">
        <f aca="false">"(line.mat_camlock_choices.code == "&amp;K139&amp;") and (line.T.value == "&amp;E139&amp;" and line.mat_joint_choices.code == "&amp;I139&amp;") and ("&amp;O139&amp;") or 0"</f>
        <v>(line.mat_camlock_choices.code == 'CR') and (line.T.value == 100 and line.mat_joint_choices.code == 'FF') and (4) or 0</v>
      </c>
      <c r="Q139" s="16" t="str">
        <f aca="false">VLOOKUP(D139,Parts!$A$2:$C$1001,3,0)</f>
        <v>pcs</v>
      </c>
    </row>
    <row r="140" customFormat="false" ht="12.75" hidden="false" customHeight="false" outlineLevel="0" collapsed="false">
      <c r="A140" s="3"/>
      <c r="B140" s="3"/>
      <c r="C140" s="2" t="str">
        <f aca="false">"["&amp;VLOOKUP(D140,Parts!$A$2:$B$1001,2,0)&amp;"]"</f>
        <v>[SP04050]</v>
      </c>
      <c r="D140" s="82" t="s">
        <v>1661</v>
      </c>
      <c r="E140" s="83" t="n">
        <v>100</v>
      </c>
      <c r="F140" s="2"/>
      <c r="G140" s="2"/>
      <c r="H140" s="2"/>
      <c r="I140" s="83" t="s">
        <v>1645</v>
      </c>
      <c r="J140" s="5"/>
      <c r="K140" s="69" t="s">
        <v>1644</v>
      </c>
      <c r="L140" s="5"/>
      <c r="M140" s="5"/>
      <c r="N140" s="85" t="n">
        <v>2</v>
      </c>
      <c r="O140" s="85" t="n">
        <v>2</v>
      </c>
      <c r="P140" s="53" t="str">
        <f aca="false">"(line.mat_camlock_choices.code == "&amp;K140&amp;") and (line.T.value == "&amp;E140&amp;" and line.mat_joint_choices.code == "&amp;I140&amp;") and ("&amp;O140&amp;") or 0"</f>
        <v>(line.mat_camlock_choices.code == 'CR') and (line.T.value == 100 and line.mat_joint_choices.code == 'MN') and (2) or 0</v>
      </c>
      <c r="Q140" s="16" t="str">
        <f aca="false">VLOOKUP(D140,Parts!$A$2:$C$1001,3,0)</f>
        <v>pcs</v>
      </c>
    </row>
    <row r="141" customFormat="false" ht="12.75" hidden="false" customHeight="false" outlineLevel="0" collapsed="false">
      <c r="A141" s="3"/>
      <c r="B141" s="3"/>
      <c r="C141" s="2" t="str">
        <f aca="false">"["&amp;VLOOKUP(D141,Parts!$A$2:$B$1001,2,0)&amp;"]"</f>
        <v>[SP04046]</v>
      </c>
      <c r="D141" s="82" t="s">
        <v>1662</v>
      </c>
      <c r="E141" s="83" t="n">
        <v>100</v>
      </c>
      <c r="F141" s="2"/>
      <c r="G141" s="2"/>
      <c r="H141" s="2"/>
      <c r="I141" s="83" t="s">
        <v>1647</v>
      </c>
      <c r="J141" s="5"/>
      <c r="K141" s="69" t="s">
        <v>1644</v>
      </c>
      <c r="L141" s="5"/>
      <c r="M141" s="5"/>
      <c r="N141" s="85" t="n">
        <v>2</v>
      </c>
      <c r="O141" s="85" t="n">
        <v>2</v>
      </c>
      <c r="P141" s="53" t="str">
        <f aca="false">"(line.mat_camlock_choices.code == "&amp;K141&amp;") and (line.T.value == "&amp;E141&amp;" and line.mat_joint_choices.code == "&amp;I141&amp;") and ("&amp;O141&amp;") or 0"</f>
        <v>(line.mat_camlock_choices.code == 'CR') and (line.T.value == 100 and line.mat_joint_choices.code == 'FN') and (2) or 0</v>
      </c>
      <c r="Q141" s="16" t="str">
        <f aca="false">VLOOKUP(D141,Parts!$A$2:$C$1001,3,0)</f>
        <v>pcs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7"/>
  <sheetViews>
    <sheetView windowProtection="false" showFormulas="false" showGridLines="true" showRowColHeaders="true" showZeros="true" rightToLeft="false" tabSelected="false" showOutlineSymbols="true" defaultGridColor="true" view="normal" topLeftCell="B157" colorId="64" zoomScale="75" zoomScaleNormal="75" zoomScalePageLayoutView="100" workbookViewId="0">
      <selection pane="topLeft" activeCell="K142" activeCellId="0" sqref="K142"/>
    </sheetView>
  </sheetViews>
  <sheetFormatPr defaultRowHeight="12.75"/>
  <cols>
    <col collapsed="false" hidden="false" max="3" min="1" style="0" width="11.8622448979592"/>
    <col collapsed="false" hidden="false" max="4" min="4" style="0" width="25.7091836734694"/>
    <col collapsed="false" hidden="false" max="5" min="5" style="5" width="11.8622448979592"/>
    <col collapsed="false" hidden="false" max="6" min="6" style="0" width="11.8622448979592"/>
    <col collapsed="false" hidden="false" max="8" min="7" style="0" width="14.280612244898"/>
    <col collapsed="false" hidden="false" max="11" min="9" style="0" width="11.8622448979592"/>
    <col collapsed="false" hidden="false" max="13" min="12" style="0" width="19.5714285714286"/>
    <col collapsed="false" hidden="false" max="14" min="14" style="0" width="55.2857142857143"/>
    <col collapsed="false" hidden="false" max="15" min="15" style="0" width="56.5714285714286"/>
    <col collapsed="false" hidden="false" max="16" min="16" style="0" width="216.285714285714"/>
    <col collapsed="false" hidden="false" max="17" min="17" style="5" width="11.8622448979592"/>
    <col collapsed="false" hidden="false" max="1025" min="18" style="0" width="11.8622448979592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86" t="s">
        <v>1555</v>
      </c>
      <c r="D2" s="8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8.2" hidden="false" customHeight="true" outlineLevel="0" collapsed="false">
      <c r="A3" s="14" t="s">
        <v>1570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59</v>
      </c>
      <c r="G3" s="17"/>
      <c r="H3" s="17" t="n">
        <v>457</v>
      </c>
      <c r="I3" s="17" t="s">
        <v>1571</v>
      </c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16"/>
      <c r="F4" s="17" t="n">
        <v>59</v>
      </c>
      <c r="G4" s="17" t="n">
        <v>457</v>
      </c>
      <c r="H4" s="17" t="n">
        <v>610</v>
      </c>
      <c r="I4" s="17" t="s">
        <v>1571</v>
      </c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16"/>
      <c r="F5" s="17" t="n">
        <v>59</v>
      </c>
      <c r="G5" s="17" t="n">
        <v>610</v>
      </c>
      <c r="H5" s="17" t="n">
        <v>914</v>
      </c>
      <c r="I5" s="17" t="s">
        <v>1571</v>
      </c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(line.mat_joint_choices.code in ("&amp;I5&amp;")) and (line.mat_inside_skin_choices.code=="&amp;L5&amp;") and (line.mat_outside_skin_choices.code=="&amp;M5&amp;") and ("&amp;O5&amp;") or 0.0"</f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16"/>
      <c r="F6" s="17" t="n">
        <v>59</v>
      </c>
      <c r="G6" s="17" t="n">
        <v>914</v>
      </c>
      <c r="H6" s="17"/>
      <c r="I6" s="17" t="s">
        <v>1571</v>
      </c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(line.mat_joint_choices.code in ("&amp;I6&amp;")) and (line.mat_inside_skin_choices.code=="&amp;L6&amp;") and (line.mat_outside_skin_choices.code=="&amp;M6&amp;") and ("&amp;O6&amp;") or 0.0"</f>
        <v>((59+line.W)&gt;914) and (line.mat_joint_choices.code in ('MF','MM','FF')) and (line.mat_inside_skin_choices.code=='OW') and (line.mat_outside_skin_choices.code=='OW') and (1219*line.L/1000000*3.75*2) or 0.0</v>
      </c>
      <c r="Q6" s="16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[SP05008]</v>
      </c>
      <c r="D7" s="22" t="s">
        <v>1399</v>
      </c>
      <c r="E7" s="16"/>
      <c r="F7" s="23" t="n">
        <v>59</v>
      </c>
      <c r="G7" s="23"/>
      <c r="H7" s="23" t="n">
        <v>457</v>
      </c>
      <c r="I7" s="23" t="s">
        <v>1571</v>
      </c>
      <c r="J7" s="16"/>
      <c r="K7" s="16"/>
      <c r="L7" s="23" t="s">
        <v>1581</v>
      </c>
      <c r="M7" s="23" t="s">
        <v>1581</v>
      </c>
      <c r="N7" s="25" t="s">
        <v>1582</v>
      </c>
      <c r="O7" s="26" t="s">
        <v>1583</v>
      </c>
      <c r="P7" s="21" t="str">
        <f aca="false">"(" &amp; IF(G7&lt;&gt;"","("&amp;F7&amp;"+line.W)&gt;"&amp;G7,"") &amp; IF(AND(G7&lt;&gt;"",H7&lt;&gt;"")," and ","") &amp; IF(H7&lt;&gt;"","("&amp;F7&amp;"+line.W)&lt;="&amp;H7,"") &amp; ") and (line.mat_joint_choices.code in ("&amp;I7&amp;")) and (line.mat_inside_skin_choices.code=="&amp;L7&amp;") and (line.mat_outside_skin_choices.code=="&amp;M7&amp;") and ("&amp;O7&amp;") or 0.0"</f>
        <v>((59+line.W)&lt;=457) and (line.mat_joint_choices.code in ('MF','MM','FF')) and (line.mat_inside_skin_choices.code=='AW') and (line.mat_outside_skin_choices.code=='AW') and (457*line.L/1000000*3.4*2) or 0.0</v>
      </c>
      <c r="Q7" s="16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[SP05009]</v>
      </c>
      <c r="D8" s="22" t="s">
        <v>1401</v>
      </c>
      <c r="E8" s="16"/>
      <c r="F8" s="23" t="n">
        <v>59</v>
      </c>
      <c r="G8" s="23" t="n">
        <v>457</v>
      </c>
      <c r="H8" s="23" t="n">
        <v>610</v>
      </c>
      <c r="I8" s="23" t="s">
        <v>1571</v>
      </c>
      <c r="J8" s="16"/>
      <c r="K8" s="16"/>
      <c r="L8" s="23" t="s">
        <v>1581</v>
      </c>
      <c r="M8" s="23" t="s">
        <v>1581</v>
      </c>
      <c r="N8" s="25" t="s">
        <v>1584</v>
      </c>
      <c r="O8" s="26" t="s">
        <v>1585</v>
      </c>
      <c r="P8" s="21" t="str">
        <f aca="false">"(" &amp; IF(G8&lt;&gt;"","("&amp;F8&amp;"+line.W)&gt;"&amp;G8,"") &amp; IF(AND(G8&lt;&gt;"",H8&lt;&gt;"")," and ","") &amp; IF(H8&lt;&gt;"","("&amp;F8&amp;"+line.W)&lt;="&amp;H8,"") &amp; ") and (line.mat_joint_choices.code in ("&amp;I8&amp;")) and (line.mat_inside_skin_choices.code=="&amp;L8&amp;") and (line.mat_outside_skin_choices.code=="&amp;M8&amp;") and ("&amp;O8&amp;") or 0.0"</f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[SP05008]</v>
      </c>
      <c r="D9" s="22" t="s">
        <v>1399</v>
      </c>
      <c r="E9" s="16"/>
      <c r="F9" s="23" t="n">
        <v>59</v>
      </c>
      <c r="G9" s="23" t="n">
        <v>610</v>
      </c>
      <c r="H9" s="23" t="n">
        <v>914</v>
      </c>
      <c r="I9" s="23" t="s">
        <v>1571</v>
      </c>
      <c r="J9" s="16"/>
      <c r="K9" s="16"/>
      <c r="L9" s="23" t="s">
        <v>1581</v>
      </c>
      <c r="M9" s="23" t="s">
        <v>1581</v>
      </c>
      <c r="N9" s="25" t="s">
        <v>1586</v>
      </c>
      <c r="O9" s="26" t="s">
        <v>1587</v>
      </c>
      <c r="P9" s="21" t="str">
        <f aca="false">"(" &amp; IF(G9&lt;&gt;"","("&amp;F9&amp;"+line.W)&gt;"&amp;G9,"") &amp; IF(AND(G9&lt;&gt;"",H9&lt;&gt;"")," and ","") &amp; IF(H9&lt;&gt;"","("&amp;F9&amp;"+line.W)&lt;="&amp;H9,"") &amp; ") and (line.mat_joint_choices.code in ("&amp;I9&amp;")) and (line.mat_inside_skin_choices.code=="&amp;L9&amp;") and (line.mat_outside_skin_choices.code=="&amp;M9&amp;") and ("&amp;O9&amp;") or 0.0"</f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[SP05009]</v>
      </c>
      <c r="D10" s="22" t="s">
        <v>1401</v>
      </c>
      <c r="E10" s="16"/>
      <c r="F10" s="23" t="n">
        <v>59</v>
      </c>
      <c r="G10" s="23" t="n">
        <v>914</v>
      </c>
      <c r="H10" s="23"/>
      <c r="I10" s="23" t="s">
        <v>1571</v>
      </c>
      <c r="J10" s="16"/>
      <c r="K10" s="16"/>
      <c r="L10" s="23" t="s">
        <v>1581</v>
      </c>
      <c r="M10" s="23" t="s">
        <v>1581</v>
      </c>
      <c r="N10" s="25" t="s">
        <v>1588</v>
      </c>
      <c r="O10" s="26" t="s">
        <v>1589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(line.mat_joint_choices.code in ("&amp;I10&amp;")) and (line.mat_inside_skin_choices.code=="&amp;L10&amp;") and (line.mat_outside_skin_choices.code=="&amp;M10&amp;") and ("&amp;O10&amp;") or 0.0"</f>
        <v>((59+line.W)&gt;914) and (line.mat_joint_choices.code in ('MF','MM','FF')) and (line.mat_inside_skin_choices.code=='AW') and (line.mat_outside_skin_choices.code=='AW') and (1219*line.L/1000000*3.4*2) or 0.0</v>
      </c>
      <c r="Q10" s="16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[SP05006]</v>
      </c>
      <c r="D11" s="27" t="s">
        <v>1395</v>
      </c>
      <c r="E11" s="16"/>
      <c r="F11" s="28" t="n">
        <v>59</v>
      </c>
      <c r="G11" s="28"/>
      <c r="H11" s="28" t="n">
        <v>457</v>
      </c>
      <c r="I11" s="28" t="s">
        <v>1571</v>
      </c>
      <c r="J11" s="16"/>
      <c r="K11" s="16"/>
      <c r="L11" s="28" t="s">
        <v>1590</v>
      </c>
      <c r="M11" s="28" t="s">
        <v>1572</v>
      </c>
      <c r="N11" s="30" t="s">
        <v>1591</v>
      </c>
      <c r="O11" s="31" t="s">
        <v>1592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(line.mat_joint_choices.code in ("&amp;I11&amp;")) and (line.mat_inside_skin_choices.code=="&amp;L11&amp;") and (line.mat_outside_skin_choices.code=="&amp;M11&amp;") and ("&amp;O11&amp;") or 0.0"</f>
        <v>((59+line.W)&lt;=457) and (line.mat_joint_choices.code in ('MF','MM','FF')) and (line.mat_inside_skin_choices.code=='GI') and (line.mat_outside_skin_choices.code=='OW') and (457*line.L/1000000*3.75) or 0.0</v>
      </c>
      <c r="Q11" s="16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[SP05004]</v>
      </c>
      <c r="D12" s="27" t="s">
        <v>1391</v>
      </c>
      <c r="E12" s="16"/>
      <c r="F12" s="28" t="n">
        <v>59</v>
      </c>
      <c r="G12" s="28"/>
      <c r="H12" s="28" t="n">
        <v>457</v>
      </c>
      <c r="I12" s="28" t="s">
        <v>1571</v>
      </c>
      <c r="J12" s="16"/>
      <c r="K12" s="16"/>
      <c r="L12" s="28" t="s">
        <v>1590</v>
      </c>
      <c r="M12" s="28" t="s">
        <v>1572</v>
      </c>
      <c r="N12" s="30" t="s">
        <v>1593</v>
      </c>
      <c r="O12" s="31" t="s">
        <v>1594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(line.mat_joint_choices.code in ("&amp;I12&amp;")) and (line.mat_inside_skin_choices.code=="&amp;L12&amp;") and (line.mat_outside_skin_choices.code=="&amp;M12&amp;") and ("&amp;O12&amp;") or 0.0"</f>
        <v>((59+line.W)&lt;=457) and (line.mat_joint_choices.code in ('MF','MM','FF')) and (line.mat_inside_skin_choices.code=='GI') and (line.mat_outside_skin_choices.code=='OW') and (457*line.L/1000000*3.2) or 0.0</v>
      </c>
      <c r="Q12" s="16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[SP05007]</v>
      </c>
      <c r="D13" s="27" t="s">
        <v>1397</v>
      </c>
      <c r="E13" s="16"/>
      <c r="F13" s="28" t="n">
        <v>59</v>
      </c>
      <c r="G13" s="28" t="n">
        <v>457</v>
      </c>
      <c r="H13" s="28" t="n">
        <v>610</v>
      </c>
      <c r="I13" s="28" t="s">
        <v>1571</v>
      </c>
      <c r="J13" s="16"/>
      <c r="K13" s="16"/>
      <c r="L13" s="28" t="s">
        <v>1590</v>
      </c>
      <c r="M13" s="28" t="s">
        <v>1572</v>
      </c>
      <c r="N13" s="30" t="s">
        <v>1595</v>
      </c>
      <c r="O13" s="31" t="s">
        <v>1596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(line.mat_joint_choices.code in ("&amp;I13&amp;")) and (line.mat_inside_skin_choices.code=="&amp;L13&amp;") and (line.mat_outside_skin_choices.code=="&amp;M13&amp;") and ("&amp;O13&amp;") or 0.0"</f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[SP05012]</v>
      </c>
      <c r="D14" s="27" t="s">
        <v>1407</v>
      </c>
      <c r="E14" s="16"/>
      <c r="F14" s="28" t="n">
        <v>59</v>
      </c>
      <c r="G14" s="28" t="n">
        <v>457</v>
      </c>
      <c r="H14" s="28" t="n">
        <v>610</v>
      </c>
      <c r="I14" s="28" t="s">
        <v>1571</v>
      </c>
      <c r="J14" s="16"/>
      <c r="K14" s="16"/>
      <c r="L14" s="28" t="s">
        <v>1590</v>
      </c>
      <c r="M14" s="28" t="s">
        <v>1572</v>
      </c>
      <c r="N14" s="30" t="s">
        <v>1597</v>
      </c>
      <c r="O14" s="31" t="s">
        <v>1598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(line.mat_joint_choices.code in ("&amp;I14&amp;")) and (line.mat_inside_skin_choices.code=="&amp;L14&amp;") and (line.mat_outside_skin_choices.code=="&amp;M14&amp;") and ("&amp;O14&amp;") or 0.0"</f>
        <v>((59+line.W)&gt;457 and (59+line.W)&lt;=610) and (line.mat_joint_choices.code in ('MF','MM','FF')) and (line.mat_inside_skin_choices.code=='GI') and (line.mat_outside_skin_choices.code=='OW') and (610*line.L/1000000*3.2) or 0.0</v>
      </c>
      <c r="Q14" s="16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[SP05006]</v>
      </c>
      <c r="D15" s="27" t="s">
        <v>1395</v>
      </c>
      <c r="E15" s="16"/>
      <c r="F15" s="28" t="n">
        <v>59</v>
      </c>
      <c r="G15" s="28" t="n">
        <v>610</v>
      </c>
      <c r="H15" s="28" t="n">
        <v>914</v>
      </c>
      <c r="I15" s="28" t="s">
        <v>1571</v>
      </c>
      <c r="J15" s="16"/>
      <c r="K15" s="16"/>
      <c r="L15" s="28" t="s">
        <v>1590</v>
      </c>
      <c r="M15" s="28" t="s">
        <v>1572</v>
      </c>
      <c r="N15" s="30" t="s">
        <v>1599</v>
      </c>
      <c r="O15" s="31" t="s">
        <v>1600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(line.mat_joint_choices.code in ("&amp;I15&amp;")) and (line.mat_inside_skin_choices.code=="&amp;L15&amp;") and (line.mat_outside_skin_choices.code=="&amp;M15&amp;") and ("&amp;O15&amp;") or 0.0"</f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[SP05004]</v>
      </c>
      <c r="D16" s="27" t="s">
        <v>1391</v>
      </c>
      <c r="E16" s="16"/>
      <c r="F16" s="28" t="n">
        <v>59</v>
      </c>
      <c r="G16" s="28" t="n">
        <v>610</v>
      </c>
      <c r="H16" s="28" t="n">
        <v>914</v>
      </c>
      <c r="I16" s="28" t="s">
        <v>1571</v>
      </c>
      <c r="J16" s="16"/>
      <c r="K16" s="16"/>
      <c r="L16" s="28" t="s">
        <v>1590</v>
      </c>
      <c r="M16" s="28" t="s">
        <v>1572</v>
      </c>
      <c r="N16" s="30" t="s">
        <v>1601</v>
      </c>
      <c r="O16" s="31" t="s">
        <v>1602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(line.mat_joint_choices.code in ("&amp;I16&amp;")) and (line.mat_inside_skin_choices.code=="&amp;L16&amp;") and (line.mat_outside_skin_choices.code=="&amp;M16&amp;") and ("&amp;O16&amp;") or 0.0"</f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[SP05007]</v>
      </c>
      <c r="D17" s="27" t="s">
        <v>1397</v>
      </c>
      <c r="E17" s="16"/>
      <c r="F17" s="28" t="n">
        <v>59</v>
      </c>
      <c r="G17" s="28" t="n">
        <v>914</v>
      </c>
      <c r="H17" s="28"/>
      <c r="I17" s="28" t="s">
        <v>1571</v>
      </c>
      <c r="J17" s="16"/>
      <c r="K17" s="16"/>
      <c r="L17" s="28" t="s">
        <v>1590</v>
      </c>
      <c r="M17" s="28" t="s">
        <v>1572</v>
      </c>
      <c r="N17" s="30" t="s">
        <v>1603</v>
      </c>
      <c r="O17" s="31" t="s">
        <v>1604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(line.mat_joint_choices.code in ("&amp;I17&amp;")) and (line.mat_inside_skin_choices.code=="&amp;L17&amp;") and (line.mat_outside_skin_choices.code=="&amp;M17&amp;") and ("&amp;O17&amp;") or 0.0"</f>
        <v>((59+line.W)&gt;914) and (line.mat_joint_choices.code in ('MF','MM','FF')) and (line.mat_inside_skin_choices.code=='GI') and (line.mat_outside_skin_choices.code=='OW') and (1219*line.L/1000000*3.75) or 0.0</v>
      </c>
      <c r="Q17" s="16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[SP05012]</v>
      </c>
      <c r="D18" s="27" t="s">
        <v>1407</v>
      </c>
      <c r="E18" s="16"/>
      <c r="F18" s="28" t="n">
        <v>59</v>
      </c>
      <c r="G18" s="28" t="n">
        <v>914</v>
      </c>
      <c r="H18" s="28"/>
      <c r="I18" s="28" t="s">
        <v>1571</v>
      </c>
      <c r="J18" s="16"/>
      <c r="K18" s="16"/>
      <c r="L18" s="28" t="s">
        <v>1590</v>
      </c>
      <c r="M18" s="28" t="s">
        <v>1572</v>
      </c>
      <c r="N18" s="30" t="s">
        <v>1605</v>
      </c>
      <c r="O18" s="31" t="s">
        <v>1606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(line.mat_joint_choices.code in ("&amp;I18&amp;")) and (line.mat_inside_skin_choices.code=="&amp;L18&amp;") and (line.mat_outside_skin_choices.code=="&amp;M18&amp;") and ("&amp;O18&amp;") or 0.0"</f>
        <v>((59+line.W)&gt;914) and (line.mat_joint_choices.code in ('MF','MM','FF')) and (line.mat_inside_skin_choices.code=='GI') and (line.mat_outside_skin_choices.code=='OW') and (1219*line.L/1000000*3.2) or 0.0</v>
      </c>
      <c r="Q18" s="16" t="str">
        <f aca="false">VLOOKUP(D18,Parts!$A$2:$C$1001,3,0)</f>
        <v>kg</v>
      </c>
    </row>
    <row r="19" customFormat="false" ht="12.75" hidden="false" customHeight="false" outlineLevel="0" collapsed="false">
      <c r="C19" s="3" t="str">
        <f aca="false">"["&amp;VLOOKUP(D19,Parts!$A$2:$B$1001,2,0)&amp;"]"</f>
        <v>[SP05013]</v>
      </c>
      <c r="D19" s="32" t="s">
        <v>1409</v>
      </c>
      <c r="E19" s="16"/>
      <c r="F19" s="33" t="n">
        <v>59</v>
      </c>
      <c r="G19" s="33"/>
      <c r="H19" s="33" t="n">
        <v>457</v>
      </c>
      <c r="I19" s="33" t="s">
        <v>1571</v>
      </c>
      <c r="J19" s="16"/>
      <c r="K19" s="16"/>
      <c r="L19" s="33" t="s">
        <v>1607</v>
      </c>
      <c r="M19" s="33" t="s">
        <v>1607</v>
      </c>
      <c r="N19" s="35" t="s">
        <v>1608</v>
      </c>
      <c r="O19" s="36" t="s">
        <v>1609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(line.mat_joint_choices.code in ("&amp;I19&amp;")) and (line.mat_inside_skin_choices.code=="&amp;L19&amp;") and (line.mat_outside_skin_choices.code=="&amp;M19&amp;") and ("&amp;O19&amp;") or 0.0"</f>
        <v>((59+line.W)&lt;=457) and (line.mat_joint_choices.code in ('MF','MM','FF')) and (line.mat_inside_skin_choices.code=='SS') and (line.mat_outside_skin_choices.code=='SS') and (457*line.L/1000000*3.9*2) or 0.0</v>
      </c>
      <c r="Q19" s="16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[SP05013]</v>
      </c>
      <c r="D20" s="32" t="s">
        <v>1409</v>
      </c>
      <c r="E20" s="16"/>
      <c r="F20" s="33" t="n">
        <v>59</v>
      </c>
      <c r="G20" s="33" t="n">
        <v>457</v>
      </c>
      <c r="H20" s="33" t="n">
        <v>610</v>
      </c>
      <c r="I20" s="33" t="s">
        <v>1571</v>
      </c>
      <c r="J20" s="16"/>
      <c r="K20" s="16"/>
      <c r="L20" s="33" t="s">
        <v>1607</v>
      </c>
      <c r="M20" s="33" t="s">
        <v>1607</v>
      </c>
      <c r="N20" s="35" t="s">
        <v>1610</v>
      </c>
      <c r="O20" s="36" t="s">
        <v>1611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(line.mat_joint_choices.code in ("&amp;I20&amp;")) and (line.mat_inside_skin_choices.code=="&amp;L20&amp;") and (line.mat_outside_skin_choices.code=="&amp;M20&amp;") and ("&amp;O20&amp;") or 0.0"</f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[SP05013]</v>
      </c>
      <c r="D21" s="32" t="s">
        <v>1409</v>
      </c>
      <c r="E21" s="16"/>
      <c r="F21" s="33" t="n">
        <v>59</v>
      </c>
      <c r="G21" s="33" t="n">
        <v>610</v>
      </c>
      <c r="H21" s="33" t="n">
        <v>914</v>
      </c>
      <c r="I21" s="33" t="s">
        <v>1571</v>
      </c>
      <c r="J21" s="16"/>
      <c r="K21" s="16"/>
      <c r="L21" s="33" t="s">
        <v>1607</v>
      </c>
      <c r="M21" s="33" t="s">
        <v>1607</v>
      </c>
      <c r="N21" s="35" t="s">
        <v>1612</v>
      </c>
      <c r="O21" s="36" t="s">
        <v>1613</v>
      </c>
      <c r="P21" s="21" t="str">
        <f aca="false">"(" &amp; IF(G21&lt;&gt;"","("&amp;F21&amp;"+line.W)&gt;"&amp;G21,"") &amp; IF(AND(G21&lt;&gt;"",H21&lt;&gt;"")," and ","") &amp; IF(H21&lt;&gt;"","("&amp;F21&amp;"+line.W)&lt;="&amp;H21,"") &amp; ") and (line.mat_joint_choices.code in ("&amp;I21&amp;")) and (line.mat_inside_skin_choices.code=="&amp;L21&amp;") and (line.mat_outside_skin_choices.code=="&amp;M21&amp;") and ("&amp;O21&amp;") or 0.0"</f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 aca="false">VLOOKUP(D21,Parts!$A$2:$C$1001,3,0)</f>
        <v>kg</v>
      </c>
    </row>
    <row r="22" customFormat="false" ht="12.75" hidden="false" customHeight="false" outlineLevel="0" collapsed="false">
      <c r="C22" s="3" t="str">
        <f aca="false">"["&amp;VLOOKUP(D22,Parts!$A$2:$B$1001,2,0)&amp;"]"</f>
        <v>[SP05013]</v>
      </c>
      <c r="D22" s="32" t="s">
        <v>1409</v>
      </c>
      <c r="E22" s="16"/>
      <c r="F22" s="33" t="n">
        <v>59</v>
      </c>
      <c r="G22" s="33" t="n">
        <v>914</v>
      </c>
      <c r="H22" s="33"/>
      <c r="I22" s="33" t="s">
        <v>1571</v>
      </c>
      <c r="J22" s="16"/>
      <c r="K22" s="16"/>
      <c r="L22" s="33" t="s">
        <v>1607</v>
      </c>
      <c r="M22" s="33" t="s">
        <v>1607</v>
      </c>
      <c r="N22" s="35" t="s">
        <v>1614</v>
      </c>
      <c r="O22" s="36" t="s">
        <v>1615</v>
      </c>
      <c r="P22" s="21" t="str">
        <f aca="false">"(" &amp; IF(G22&lt;&gt;"","("&amp;F22&amp;"+line.W)&gt;"&amp;G22,"") &amp; IF(AND(G22&lt;&gt;"",H22&lt;&gt;"")," and ","") &amp; IF(H22&lt;&gt;"","("&amp;F22&amp;"+line.W)&lt;="&amp;H22,"") &amp; ") and (line.mat_joint_choices.code in ("&amp;I22&amp;")) and (line.mat_inside_skin_choices.code=="&amp;L22&amp;") and (line.mat_outside_skin_choices.code=="&amp;M22&amp;") and ("&amp;O22&amp;") or 0.0"</f>
        <v>((59+line.W)&gt;914) and (line.mat_joint_choices.code in ('MF','MM','FF')) and (line.mat_inside_skin_choices.code=='SS') and (line.mat_outside_skin_choices.code=='SS') and (1219*line.L/1000000*3.9*2) or 0.0</v>
      </c>
      <c r="Q22" s="16" t="str">
        <f aca="false">VLOOKUP(D22,Parts!$A$2:$C$1001,3,0)</f>
        <v>kg</v>
      </c>
    </row>
    <row r="23" customFormat="false" ht="12.75" hidden="false" customHeight="false" outlineLevel="0" collapsed="false">
      <c r="C23" s="3" t="str">
        <f aca="false">"["&amp;VLOOKUP(D23,Parts!$A$2:$B$1001,2,0)&amp;"]"</f>
        <v>[SP05006]</v>
      </c>
      <c r="D23" s="37" t="s">
        <v>1395</v>
      </c>
      <c r="E23" s="16"/>
      <c r="F23" s="38" t="n">
        <v>59</v>
      </c>
      <c r="G23" s="38"/>
      <c r="H23" s="38" t="n">
        <v>457</v>
      </c>
      <c r="I23" s="38" t="s">
        <v>1571</v>
      </c>
      <c r="J23" s="16"/>
      <c r="K23" s="16"/>
      <c r="L23" s="38" t="s">
        <v>1607</v>
      </c>
      <c r="M23" s="38" t="s">
        <v>1572</v>
      </c>
      <c r="N23" s="40" t="s">
        <v>1591</v>
      </c>
      <c r="O23" s="41" t="s">
        <v>1592</v>
      </c>
      <c r="P23" s="21" t="str">
        <f aca="false">"(" &amp; IF(G23&lt;&gt;"","("&amp;F23&amp;"+line.W)&gt;"&amp;G23,"") &amp; IF(AND(G23&lt;&gt;"",H23&lt;&gt;"")," and ","") &amp; IF(H23&lt;&gt;"","("&amp;F23&amp;"+line.W)&lt;="&amp;H23,"") &amp; ") and (line.mat_joint_choices.code in ("&amp;I23&amp;")) and (line.mat_inside_skin_choices.code=="&amp;L23&amp;") and (line.mat_outside_skin_choices.code=="&amp;M23&amp;") and ("&amp;O23&amp;") or 0.0"</f>
        <v>((59+line.W)&lt;=457) and (line.mat_joint_choices.code in ('MF','MM','FF')) and (line.mat_inside_skin_choices.code=='SS') and (line.mat_outside_skin_choices.code=='OW') and (457*line.L/1000000*3.75) or 0.0</v>
      </c>
      <c r="Q23" s="16" t="str">
        <f aca="false">VLOOKUP(D23,Parts!$A$2:$C$1001,3,0)</f>
        <v>kg</v>
      </c>
    </row>
    <row r="24" customFormat="false" ht="12.75" hidden="false" customHeight="false" outlineLevel="0" collapsed="false">
      <c r="C24" s="3" t="str">
        <f aca="false">"["&amp;VLOOKUP(D24,Parts!$A$2:$B$1001,2,0)&amp;"]"</f>
        <v>[SP05013]</v>
      </c>
      <c r="D24" s="37" t="s">
        <v>1409</v>
      </c>
      <c r="E24" s="16"/>
      <c r="F24" s="38" t="n">
        <v>59</v>
      </c>
      <c r="G24" s="38"/>
      <c r="H24" s="38" t="n">
        <v>457</v>
      </c>
      <c r="I24" s="38" t="s">
        <v>1571</v>
      </c>
      <c r="J24" s="16"/>
      <c r="K24" s="16"/>
      <c r="L24" s="38" t="s">
        <v>1607</v>
      </c>
      <c r="M24" s="38" t="s">
        <v>1572</v>
      </c>
      <c r="N24" s="40" t="s">
        <v>1616</v>
      </c>
      <c r="O24" s="41" t="s">
        <v>1617</v>
      </c>
      <c r="P24" s="21" t="str">
        <f aca="false">"(" &amp; IF(G24&lt;&gt;"","("&amp;F24&amp;"+line.W)&gt;"&amp;G24,"") &amp; IF(AND(G24&lt;&gt;"",H24&lt;&gt;"")," and ","") &amp; IF(H24&lt;&gt;"","("&amp;F24&amp;"+line.W)&lt;="&amp;H24,"") &amp; ") and (line.mat_joint_choices.code in ("&amp;I24&amp;")) and (line.mat_inside_skin_choices.code=="&amp;L24&amp;") and (line.mat_outside_skin_choices.code=="&amp;M24&amp;") and ("&amp;O24&amp;") or 0.0"</f>
        <v>((59+line.W)&lt;=457) and (line.mat_joint_choices.code in ('MF','MM','FF')) and (line.mat_inside_skin_choices.code=='SS') and (line.mat_outside_skin_choices.code=='OW') and (457*line.L/1000000*3.9) or 0.0</v>
      </c>
      <c r="Q24" s="16" t="str">
        <f aca="false">VLOOKUP(D24,Parts!$A$2:$C$1001,3,0)</f>
        <v>kg</v>
      </c>
    </row>
    <row r="25" customFormat="false" ht="12.75" hidden="false" customHeight="false" outlineLevel="0" collapsed="false">
      <c r="C25" s="3" t="str">
        <f aca="false">"["&amp;VLOOKUP(D25,Parts!$A$2:$B$1001,2,0)&amp;"]"</f>
        <v>[SP05007]</v>
      </c>
      <c r="D25" s="37" t="s">
        <v>1397</v>
      </c>
      <c r="E25" s="16"/>
      <c r="F25" s="38" t="n">
        <v>59</v>
      </c>
      <c r="G25" s="38" t="n">
        <v>457</v>
      </c>
      <c r="H25" s="38" t="n">
        <v>610</v>
      </c>
      <c r="I25" s="38" t="s">
        <v>1571</v>
      </c>
      <c r="J25" s="16"/>
      <c r="K25" s="16"/>
      <c r="L25" s="38" t="s">
        <v>1607</v>
      </c>
      <c r="M25" s="38" t="s">
        <v>1572</v>
      </c>
      <c r="N25" s="40" t="s">
        <v>1595</v>
      </c>
      <c r="O25" s="41" t="s">
        <v>1596</v>
      </c>
      <c r="P25" s="21" t="str">
        <f aca="false">"(" &amp; IF(G25&lt;&gt;"","("&amp;F25&amp;"+line.W)&gt;"&amp;G25,"") &amp; IF(AND(G25&lt;&gt;"",H25&lt;&gt;"")," and ","") &amp; IF(H25&lt;&gt;"","("&amp;F25&amp;"+line.W)&lt;="&amp;H25,"") &amp; ") and (line.mat_joint_choices.code in ("&amp;I25&amp;")) and (line.mat_inside_skin_choices.code=="&amp;L25&amp;") and (line.mat_outside_skin_choices.code=="&amp;M25&amp;") and ("&amp;O25&amp;") or 0.0"</f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 aca="false">VLOOKUP(D25,Parts!$A$2:$C$1001,3,0)</f>
        <v>kg</v>
      </c>
    </row>
    <row r="26" customFormat="false" ht="12.75" hidden="false" customHeight="false" outlineLevel="0" collapsed="false">
      <c r="C26" s="3" t="str">
        <f aca="false">"["&amp;VLOOKUP(D26,Parts!$A$2:$B$1001,2,0)&amp;"]"</f>
        <v>[SP05013]</v>
      </c>
      <c r="D26" s="37" t="s">
        <v>1409</v>
      </c>
      <c r="E26" s="16"/>
      <c r="F26" s="38" t="n">
        <v>59</v>
      </c>
      <c r="G26" s="38" t="n">
        <v>457</v>
      </c>
      <c r="H26" s="38" t="n">
        <v>610</v>
      </c>
      <c r="I26" s="38" t="s">
        <v>1571</v>
      </c>
      <c r="J26" s="16"/>
      <c r="K26" s="16"/>
      <c r="L26" s="38" t="s">
        <v>1607</v>
      </c>
      <c r="M26" s="38" t="s">
        <v>1572</v>
      </c>
      <c r="N26" s="40" t="s">
        <v>1618</v>
      </c>
      <c r="O26" s="41" t="s">
        <v>1619</v>
      </c>
      <c r="P26" s="21" t="str">
        <f aca="false">"(" &amp; IF(G26&lt;&gt;"","("&amp;F26&amp;"+line.W)&gt;"&amp;G26,"") &amp; IF(AND(G26&lt;&gt;"",H26&lt;&gt;"")," and ","") &amp; IF(H26&lt;&gt;"","("&amp;F26&amp;"+line.W)&lt;="&amp;H26,"") &amp; ") and (line.mat_joint_choices.code in ("&amp;I26&amp;")) and (line.mat_inside_skin_choices.code=="&amp;L26&amp;") and (line.mat_outside_skin_choices.code=="&amp;M26&amp;") and ("&amp;O26&amp;") or 0.0"</f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 aca="false">VLOOKUP(D26,Parts!$A$2:$C$1001,3,0)</f>
        <v>kg</v>
      </c>
    </row>
    <row r="27" customFormat="false" ht="12.75" hidden="false" customHeight="false" outlineLevel="0" collapsed="false">
      <c r="C27" s="3" t="str">
        <f aca="false">"["&amp;VLOOKUP(D27,Parts!$A$2:$B$1001,2,0)&amp;"]"</f>
        <v>[SP05006]</v>
      </c>
      <c r="D27" s="37" t="s">
        <v>1395</v>
      </c>
      <c r="E27" s="16"/>
      <c r="F27" s="38" t="n">
        <v>59</v>
      </c>
      <c r="G27" s="38" t="n">
        <v>610</v>
      </c>
      <c r="H27" s="38" t="n">
        <v>914</v>
      </c>
      <c r="I27" s="38" t="s">
        <v>1571</v>
      </c>
      <c r="J27" s="16"/>
      <c r="K27" s="16"/>
      <c r="L27" s="38" t="s">
        <v>1607</v>
      </c>
      <c r="M27" s="38" t="s">
        <v>1572</v>
      </c>
      <c r="N27" s="40" t="s">
        <v>1599</v>
      </c>
      <c r="O27" s="41" t="s">
        <v>1600</v>
      </c>
      <c r="P27" s="21" t="str">
        <f aca="false">"(" &amp; IF(G27&lt;&gt;"","("&amp;F27&amp;"+line.W)&gt;"&amp;G27,"") &amp; IF(AND(G27&lt;&gt;"",H27&lt;&gt;"")," and ","") &amp; IF(H27&lt;&gt;"","("&amp;F27&amp;"+line.W)&lt;="&amp;H27,"") &amp; ") and (line.mat_joint_choices.code in ("&amp;I27&amp;")) and (line.mat_inside_skin_choices.code=="&amp;L27&amp;") and (line.mat_outside_skin_choices.code=="&amp;M27&amp;") and ("&amp;O27&amp;") or 0.0"</f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 aca="false">VLOOKUP(D27,Parts!$A$2:$C$1001,3,0)</f>
        <v>kg</v>
      </c>
    </row>
    <row r="28" customFormat="false" ht="12.75" hidden="false" customHeight="false" outlineLevel="0" collapsed="false">
      <c r="C28" s="3" t="str">
        <f aca="false">"["&amp;VLOOKUP(D28,Parts!$A$2:$B$1001,2,0)&amp;"]"</f>
        <v>[SP05013]</v>
      </c>
      <c r="D28" s="37" t="s">
        <v>1409</v>
      </c>
      <c r="E28" s="16"/>
      <c r="F28" s="38" t="n">
        <v>59</v>
      </c>
      <c r="G28" s="38" t="n">
        <v>610</v>
      </c>
      <c r="H28" s="38" t="n">
        <v>914</v>
      </c>
      <c r="I28" s="38" t="s">
        <v>1571</v>
      </c>
      <c r="J28" s="16"/>
      <c r="K28" s="16"/>
      <c r="L28" s="38" t="s">
        <v>1607</v>
      </c>
      <c r="M28" s="38" t="s">
        <v>1572</v>
      </c>
      <c r="N28" s="40" t="s">
        <v>1620</v>
      </c>
      <c r="O28" s="41" t="s">
        <v>1621</v>
      </c>
      <c r="P28" s="21" t="str">
        <f aca="false">"(" &amp; IF(G28&lt;&gt;"","("&amp;F28&amp;"+line.W)&gt;"&amp;G28,"") &amp; IF(AND(G28&lt;&gt;"",H28&lt;&gt;"")," and ","") &amp; IF(H28&lt;&gt;"","("&amp;F28&amp;"+line.W)&lt;="&amp;H28,"") &amp; ") and (line.mat_joint_choices.code in ("&amp;I28&amp;")) and (line.mat_inside_skin_choices.code=="&amp;L28&amp;") and (line.mat_outside_skin_choices.code=="&amp;M28&amp;") and ("&amp;O28&amp;") or 0.0"</f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 aca="false">VLOOKUP(D28,Parts!$A$2:$C$1001,3,0)</f>
        <v>kg</v>
      </c>
    </row>
    <row r="29" customFormat="false" ht="12.75" hidden="false" customHeight="false" outlineLevel="0" collapsed="false">
      <c r="C29" s="3" t="str">
        <f aca="false">"["&amp;VLOOKUP(D29,Parts!$A$2:$B$1001,2,0)&amp;"]"</f>
        <v>[SP05007]</v>
      </c>
      <c r="D29" s="37" t="s">
        <v>1397</v>
      </c>
      <c r="E29" s="16"/>
      <c r="F29" s="38" t="n">
        <v>59</v>
      </c>
      <c r="G29" s="38" t="n">
        <v>914</v>
      </c>
      <c r="H29" s="38"/>
      <c r="I29" s="38" t="s">
        <v>1571</v>
      </c>
      <c r="J29" s="16"/>
      <c r="K29" s="16"/>
      <c r="L29" s="38" t="s">
        <v>1607</v>
      </c>
      <c r="M29" s="38" t="s">
        <v>1572</v>
      </c>
      <c r="N29" s="40" t="s">
        <v>1603</v>
      </c>
      <c r="O29" s="41" t="s">
        <v>1604</v>
      </c>
      <c r="P29" s="21" t="str">
        <f aca="false">"(" &amp; IF(G29&lt;&gt;"","("&amp;F29&amp;"+line.W)&gt;"&amp;G29,"") &amp; IF(AND(G29&lt;&gt;"",H29&lt;&gt;"")," and ","") &amp; IF(H29&lt;&gt;"","("&amp;F29&amp;"+line.W)&lt;="&amp;H29,"") &amp; ") and (line.mat_joint_choices.code in ("&amp;I29&amp;")) and (line.mat_inside_skin_choices.code=="&amp;L29&amp;") and (line.mat_outside_skin_choices.code=="&amp;M29&amp;") and ("&amp;O29&amp;") or 0.0"</f>
        <v>((59+line.W)&gt;914) and (line.mat_joint_choices.code in ('MF','MM','FF')) and (line.mat_inside_skin_choices.code=='SS') and (line.mat_outside_skin_choices.code=='OW') and (1219*line.L/1000000*3.75) or 0.0</v>
      </c>
      <c r="Q29" s="16" t="str">
        <f aca="false">VLOOKUP(D29,Parts!$A$2:$C$1001,3,0)</f>
        <v>kg</v>
      </c>
    </row>
    <row r="30" s="42" customFormat="true" ht="12.75" hidden="false" customHeight="false" outlineLevel="0" collapsed="false">
      <c r="C30" s="3" t="str">
        <f aca="false">"["&amp;VLOOKUP(D30,Parts!$A$2:$B$1001,2,0)&amp;"]"</f>
        <v>[SP05013]</v>
      </c>
      <c r="D30" s="43" t="s">
        <v>1409</v>
      </c>
      <c r="E30" s="44"/>
      <c r="F30" s="45" t="n">
        <v>59</v>
      </c>
      <c r="G30" s="45" t="n">
        <v>914</v>
      </c>
      <c r="H30" s="45"/>
      <c r="I30" s="45" t="s">
        <v>1571</v>
      </c>
      <c r="J30" s="44"/>
      <c r="K30" s="44"/>
      <c r="L30" s="38" t="s">
        <v>1607</v>
      </c>
      <c r="M30" s="38" t="s">
        <v>1572</v>
      </c>
      <c r="N30" s="40" t="s">
        <v>1622</v>
      </c>
      <c r="O30" s="47" t="s">
        <v>1623</v>
      </c>
      <c r="P30" s="21" t="str">
        <f aca="false">"(" &amp; IF(G30&lt;&gt;"","("&amp;F30&amp;"+line.W)&gt;"&amp;G30,"") &amp; IF(AND(G30&lt;&gt;"",H30&lt;&gt;"")," and ","") &amp; IF(H30&lt;&gt;"","("&amp;F30&amp;"+line.W)&lt;="&amp;H30,"") &amp; ") and (line.mat_joint_choices.code in ("&amp;I30&amp;")) and (line.mat_inside_skin_choices.code=="&amp;L30&amp;") and (line.mat_outside_skin_choices.code=="&amp;M30&amp;") and ("&amp;O30&amp;") or 0.0"</f>
        <v>((59+line.W)&gt;914) and (line.mat_joint_choices.code in ('MF','MM','FF')) and (line.mat_inside_skin_choices.code=='SS') and (line.mat_outside_skin_choices.code=='OW') and (1219*line.L/1000000*3.9) or 0.0</v>
      </c>
      <c r="Q30" s="16" t="str">
        <f aca="false">VLOOKUP(D30,Parts!$A$2:$C$1001,3,0)</f>
        <v>kg</v>
      </c>
    </row>
    <row r="31" s="87" customFormat="true" ht="12" hidden="false" customHeight="true" outlineLevel="0" collapsed="false">
      <c r="B31" s="54" t="n">
        <v>41733</v>
      </c>
      <c r="C31" s="3" t="str">
        <f aca="false">"["&amp;VLOOKUP(D31,Parts!$A$2:$B$1001,2,0)&amp;"]"</f>
        <v>[SP05006]</v>
      </c>
      <c r="D31" s="88" t="s">
        <v>1395</v>
      </c>
      <c r="E31" s="48"/>
      <c r="F31" s="89" t="n">
        <v>59</v>
      </c>
      <c r="G31" s="89"/>
      <c r="H31" s="89" t="n">
        <v>457</v>
      </c>
      <c r="I31" s="90" t="s">
        <v>1571</v>
      </c>
      <c r="J31" s="48"/>
      <c r="K31" s="48"/>
      <c r="L31" s="90" t="s">
        <v>1572</v>
      </c>
      <c r="M31" s="90" t="s">
        <v>1607</v>
      </c>
      <c r="N31" s="91" t="s">
        <v>1591</v>
      </c>
      <c r="O31" s="92" t="s">
        <v>1592</v>
      </c>
      <c r="P31" s="21" t="str">
        <f aca="false">"(" &amp; IF(G31&lt;&gt;"","("&amp;F31&amp;"+line.W)&gt;"&amp;G31,"") &amp; IF(AND(G31&lt;&gt;"",H31&lt;&gt;"")," and ","") &amp; IF(H31&lt;&gt;"","("&amp;F31&amp;"+line.W)&lt;="&amp;H31,"") &amp; ") and (line.mat_joint_choices.code in ("&amp;I31&amp;")) and (line.mat_inside_skin_choices.code=="&amp;L31&amp;") and (line.mat_outside_skin_choices.code=="&amp;M31&amp;") and ("&amp;O31&amp;") or 0.0"</f>
        <v>((59+line.W)&lt;=457) and (line.mat_joint_choices.code in ('MF','MM','FF')) and (line.mat_inside_skin_choices.code=='OW') and (line.mat_outside_skin_choices.code=='SS') and (457*line.L/1000000*3.75) or 0.0</v>
      </c>
      <c r="Q31" s="16" t="str">
        <f aca="false">VLOOKUP(D31,Parts!$A$2:$C$1001,3,0)</f>
        <v>kg</v>
      </c>
    </row>
    <row r="32" s="87" customFormat="true" ht="12.75" hidden="false" customHeight="false" outlineLevel="0" collapsed="false">
      <c r="B32" s="54" t="n">
        <v>41733</v>
      </c>
      <c r="C32" s="3" t="str">
        <f aca="false">"["&amp;VLOOKUP(D32,Parts!$A$2:$B$1001,2,0)&amp;"]"</f>
        <v>[SP05013]</v>
      </c>
      <c r="D32" s="88" t="s">
        <v>1409</v>
      </c>
      <c r="E32" s="48"/>
      <c r="F32" s="89" t="n">
        <v>59</v>
      </c>
      <c r="G32" s="89"/>
      <c r="H32" s="89" t="n">
        <v>457</v>
      </c>
      <c r="I32" s="90" t="s">
        <v>1571</v>
      </c>
      <c r="J32" s="48"/>
      <c r="K32" s="48"/>
      <c r="L32" s="90" t="s">
        <v>1572</v>
      </c>
      <c r="M32" s="90" t="s">
        <v>1607</v>
      </c>
      <c r="N32" s="91" t="s">
        <v>1616</v>
      </c>
      <c r="O32" s="92" t="s">
        <v>1617</v>
      </c>
      <c r="P32" s="21" t="str">
        <f aca="false">"(" &amp; IF(G32&lt;&gt;"","("&amp;F32&amp;"+line.W)&gt;"&amp;G32,"") &amp; IF(AND(G32&lt;&gt;"",H32&lt;&gt;"")," and ","") &amp; IF(H32&lt;&gt;"","("&amp;F32&amp;"+line.W)&lt;="&amp;H32,"") &amp; ") and (line.mat_joint_choices.code in ("&amp;I32&amp;")) and (line.mat_inside_skin_choices.code=="&amp;L32&amp;") and (line.mat_outside_skin_choices.code=="&amp;M32&amp;") and ("&amp;O32&amp;") or 0.0"</f>
        <v>((59+line.W)&lt;=457) and (line.mat_joint_choices.code in ('MF','MM','FF')) and (line.mat_inside_skin_choices.code=='OW') and (line.mat_outside_skin_choices.code=='SS') and (457*line.L/1000000*3.9) or 0.0</v>
      </c>
      <c r="Q32" s="16" t="str">
        <f aca="false">VLOOKUP(D32,Parts!$A$2:$C$1001,3,0)</f>
        <v>kg</v>
      </c>
    </row>
    <row r="33" s="87" customFormat="true" ht="12.75" hidden="false" customHeight="false" outlineLevel="0" collapsed="false">
      <c r="B33" s="54" t="n">
        <v>41733</v>
      </c>
      <c r="C33" s="3" t="str">
        <f aca="false">"["&amp;VLOOKUP(D33,Parts!$A$2:$B$1001,2,0)&amp;"]"</f>
        <v>[SP05007]</v>
      </c>
      <c r="D33" s="88" t="s">
        <v>1397</v>
      </c>
      <c r="E33" s="48"/>
      <c r="F33" s="89" t="n">
        <v>59</v>
      </c>
      <c r="G33" s="89" t="n">
        <v>457</v>
      </c>
      <c r="H33" s="89" t="n">
        <v>610</v>
      </c>
      <c r="I33" s="90" t="s">
        <v>1571</v>
      </c>
      <c r="J33" s="48"/>
      <c r="K33" s="48"/>
      <c r="L33" s="90" t="s">
        <v>1572</v>
      </c>
      <c r="M33" s="90" t="s">
        <v>1607</v>
      </c>
      <c r="N33" s="91" t="s">
        <v>1595</v>
      </c>
      <c r="O33" s="92" t="s">
        <v>1596</v>
      </c>
      <c r="P33" s="21" t="str">
        <f aca="false">"(" &amp; IF(G33&lt;&gt;"","("&amp;F33&amp;"+line.W)&gt;"&amp;G33,"") &amp; IF(AND(G33&lt;&gt;"",H33&lt;&gt;"")," and ","") &amp; IF(H33&lt;&gt;"","("&amp;F33&amp;"+line.W)&lt;="&amp;H33,"") &amp; ") and (line.mat_joint_choices.code in ("&amp;I33&amp;")) and (line.mat_inside_skin_choices.code=="&amp;L33&amp;") and (line.mat_outside_skin_choices.code=="&amp;M33&amp;") and ("&amp;O33&amp;") or 0.0"</f>
        <v>((59+line.W)&gt;457 and (59+line.W)&lt;=610) and (line.mat_joint_choices.code in ('MF','MM','FF')) and (line.mat_inside_skin_choices.code=='OW') and (line.mat_outside_skin_choices.code=='SS') and (610*line.L/1000000*3.75) or 0.0</v>
      </c>
      <c r="Q33" s="16" t="str">
        <f aca="false">VLOOKUP(D33,Parts!$A$2:$C$1001,3,0)</f>
        <v>kg</v>
      </c>
    </row>
    <row r="34" s="87" customFormat="true" ht="12.75" hidden="false" customHeight="false" outlineLevel="0" collapsed="false">
      <c r="B34" s="54" t="n">
        <v>41733</v>
      </c>
      <c r="C34" s="3" t="str">
        <f aca="false">"["&amp;VLOOKUP(D34,Parts!$A$2:$B$1001,2,0)&amp;"]"</f>
        <v>[SP05013]</v>
      </c>
      <c r="D34" s="88" t="s">
        <v>1409</v>
      </c>
      <c r="E34" s="48"/>
      <c r="F34" s="89" t="n">
        <v>59</v>
      </c>
      <c r="G34" s="89" t="n">
        <v>457</v>
      </c>
      <c r="H34" s="89" t="n">
        <v>610</v>
      </c>
      <c r="I34" s="90" t="s">
        <v>1571</v>
      </c>
      <c r="J34" s="48"/>
      <c r="K34" s="48"/>
      <c r="L34" s="90" t="s">
        <v>1572</v>
      </c>
      <c r="M34" s="90" t="s">
        <v>1607</v>
      </c>
      <c r="N34" s="91" t="s">
        <v>1618</v>
      </c>
      <c r="O34" s="92" t="s">
        <v>1619</v>
      </c>
      <c r="P34" s="21" t="str">
        <f aca="false">"(" &amp; IF(G34&lt;&gt;"","("&amp;F34&amp;"+line.W)&gt;"&amp;G34,"") &amp; IF(AND(G34&lt;&gt;"",H34&lt;&gt;"")," and ","") &amp; IF(H34&lt;&gt;"","("&amp;F34&amp;"+line.W)&lt;="&amp;H34,"") &amp; ") and (line.mat_joint_choices.code in ("&amp;I34&amp;")) and (line.mat_inside_skin_choices.code=="&amp;L34&amp;") and (line.mat_outside_skin_choices.code=="&amp;M34&amp;") and ("&amp;O34&amp;") or 0.0"</f>
        <v>((59+line.W)&gt;457 and (59+line.W)&lt;=610) and (line.mat_joint_choices.code in ('MF','MM','FF')) and (line.mat_inside_skin_choices.code=='OW') and (line.mat_outside_skin_choices.code=='SS') and (610*line.L/1000000*3.9) or 0.0</v>
      </c>
      <c r="Q34" s="16" t="str">
        <f aca="false">VLOOKUP(D34,Parts!$A$2:$C$1001,3,0)</f>
        <v>kg</v>
      </c>
    </row>
    <row r="35" s="87" customFormat="true" ht="12.75" hidden="false" customHeight="false" outlineLevel="0" collapsed="false">
      <c r="B35" s="54" t="n">
        <v>41733</v>
      </c>
      <c r="C35" s="3" t="str">
        <f aca="false">"["&amp;VLOOKUP(D35,Parts!$A$2:$B$1001,2,0)&amp;"]"</f>
        <v>[SP05006]</v>
      </c>
      <c r="D35" s="88" t="s">
        <v>1395</v>
      </c>
      <c r="E35" s="48"/>
      <c r="F35" s="89" t="n">
        <v>59</v>
      </c>
      <c r="G35" s="89" t="n">
        <v>610</v>
      </c>
      <c r="H35" s="89" t="n">
        <v>914</v>
      </c>
      <c r="I35" s="90" t="s">
        <v>1571</v>
      </c>
      <c r="J35" s="48"/>
      <c r="K35" s="48"/>
      <c r="L35" s="90" t="s">
        <v>1572</v>
      </c>
      <c r="M35" s="90" t="s">
        <v>1607</v>
      </c>
      <c r="N35" s="91" t="s">
        <v>1599</v>
      </c>
      <c r="O35" s="92" t="s">
        <v>1600</v>
      </c>
      <c r="P35" s="21" t="str">
        <f aca="false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((59+line.W)&gt;610 and (59+line.W)&lt;=914) and (line.mat_joint_choices.code in ('MF','MM','FF')) and (line.mat_inside_skin_choices.code=='OW') and (line.mat_outside_skin_choices.code=='SS') and (914*line.L/1000000*3.75) or 0.0</v>
      </c>
      <c r="Q35" s="16" t="str">
        <f aca="false">VLOOKUP(D35,Parts!$A$2:$C$1001,3,0)</f>
        <v>kg</v>
      </c>
    </row>
    <row r="36" s="87" customFormat="true" ht="12.75" hidden="false" customHeight="false" outlineLevel="0" collapsed="false">
      <c r="B36" s="54" t="n">
        <v>41733</v>
      </c>
      <c r="C36" s="3" t="str">
        <f aca="false">"["&amp;VLOOKUP(D36,Parts!$A$2:$B$1001,2,0)&amp;"]"</f>
        <v>[SP05013]</v>
      </c>
      <c r="D36" s="88" t="s">
        <v>1409</v>
      </c>
      <c r="E36" s="48"/>
      <c r="F36" s="89" t="n">
        <v>59</v>
      </c>
      <c r="G36" s="89" t="n">
        <v>610</v>
      </c>
      <c r="H36" s="89" t="n">
        <v>914</v>
      </c>
      <c r="I36" s="90" t="s">
        <v>1571</v>
      </c>
      <c r="J36" s="48"/>
      <c r="K36" s="48"/>
      <c r="L36" s="90" t="s">
        <v>1572</v>
      </c>
      <c r="M36" s="90" t="s">
        <v>1607</v>
      </c>
      <c r="N36" s="91" t="s">
        <v>1620</v>
      </c>
      <c r="O36" s="92" t="s">
        <v>1621</v>
      </c>
      <c r="P36" s="21" t="str">
        <f aca="false">"(" &amp; IF(G36&lt;&gt;"","("&amp;F36&amp;"+line.W)&gt;"&amp;G36,"") &amp; IF(AND(G36&lt;&gt;"",H36&lt;&gt;"")," and ","") &amp; IF(H36&lt;&gt;"","("&amp;F36&amp;"+line.W)&lt;="&amp;H36,"") &amp; ") and (line.mat_joint_choices.code in ("&amp;I36&amp;")) and (line.mat_inside_skin_choices.code=="&amp;L36&amp;") and (line.mat_outside_skin_choices.code=="&amp;M36&amp;") and ("&amp;O36&amp;") or 0.0"</f>
        <v>((59+line.W)&gt;610 and (59+line.W)&lt;=914) and (line.mat_joint_choices.code in ('MF','MM','FF')) and (line.mat_inside_skin_choices.code=='OW') and (line.mat_outside_skin_choices.code=='SS') and (914*line.L/1000000*3.9) or 0.0</v>
      </c>
      <c r="Q36" s="16" t="str">
        <f aca="false">VLOOKUP(D36,Parts!$A$2:$C$1001,3,0)</f>
        <v>kg</v>
      </c>
    </row>
    <row r="37" s="87" customFormat="true" ht="12.75" hidden="false" customHeight="false" outlineLevel="0" collapsed="false">
      <c r="B37" s="54" t="n">
        <v>41733</v>
      </c>
      <c r="C37" s="3" t="str">
        <f aca="false">"["&amp;VLOOKUP(D37,Parts!$A$2:$B$1001,2,0)&amp;"]"</f>
        <v>[SP05007]</v>
      </c>
      <c r="D37" s="88" t="s">
        <v>1397</v>
      </c>
      <c r="E37" s="48"/>
      <c r="F37" s="89" t="n">
        <v>59</v>
      </c>
      <c r="G37" s="89" t="n">
        <v>914</v>
      </c>
      <c r="H37" s="89"/>
      <c r="I37" s="90" t="s">
        <v>1571</v>
      </c>
      <c r="J37" s="48"/>
      <c r="K37" s="48"/>
      <c r="L37" s="90" t="s">
        <v>1572</v>
      </c>
      <c r="M37" s="90" t="s">
        <v>1607</v>
      </c>
      <c r="N37" s="91" t="s">
        <v>1603</v>
      </c>
      <c r="O37" s="92" t="s">
        <v>1604</v>
      </c>
      <c r="P37" s="21" t="str">
        <f aca="false">"(" &amp; IF(G37&lt;&gt;"","("&amp;F37&amp;"+line.W)&gt;"&amp;G37,"") &amp; IF(AND(G37&lt;&gt;"",H37&lt;&gt;"")," and ","") &amp; IF(H37&lt;&gt;"","("&amp;F37&amp;"+line.W)&lt;="&amp;H37,"") &amp; ") and (line.mat_joint_choices.code in ("&amp;I37&amp;")) and (line.mat_inside_skin_choices.code=="&amp;L37&amp;") and (line.mat_outside_skin_choices.code=="&amp;M37&amp;") and ("&amp;O37&amp;") or 0.0"</f>
        <v>((59+line.W)&gt;914) and (line.mat_joint_choices.code in ('MF','MM','FF')) and (line.mat_inside_skin_choices.code=='OW') and (line.mat_outside_skin_choices.code=='SS') and (1219*line.L/1000000*3.75) or 0.0</v>
      </c>
      <c r="Q37" s="16" t="str">
        <f aca="false">VLOOKUP(D37,Parts!$A$2:$C$1001,3,0)</f>
        <v>kg</v>
      </c>
    </row>
    <row r="38" customFormat="false" ht="12.75" hidden="false" customHeight="false" outlineLevel="0" collapsed="false">
      <c r="A38" s="87"/>
      <c r="B38" s="54" t="n">
        <v>41733</v>
      </c>
      <c r="C38" s="3" t="str">
        <f aca="false">"["&amp;VLOOKUP(D38,Parts!$A$2:$B$1001,2,0)&amp;"]"</f>
        <v>[SP05013]</v>
      </c>
      <c r="D38" s="93" t="s">
        <v>1409</v>
      </c>
      <c r="E38" s="48"/>
      <c r="F38" s="89" t="n">
        <v>59</v>
      </c>
      <c r="G38" s="89" t="n">
        <v>914</v>
      </c>
      <c r="H38" s="89"/>
      <c r="I38" s="94" t="s">
        <v>1571</v>
      </c>
      <c r="J38" s="48"/>
      <c r="K38" s="48"/>
      <c r="L38" s="90" t="s">
        <v>1572</v>
      </c>
      <c r="M38" s="90" t="s">
        <v>1607</v>
      </c>
      <c r="N38" s="91" t="s">
        <v>1622</v>
      </c>
      <c r="O38" s="95" t="s">
        <v>1623</v>
      </c>
      <c r="P38" s="21" t="str">
        <f aca="false">"(" &amp; IF(G38&lt;&gt;"","("&amp;F38&amp;"+line.W)&gt;"&amp;G38,"") &amp; IF(AND(G38&lt;&gt;"",H38&lt;&gt;"")," and ","") &amp; IF(H38&lt;&gt;"","("&amp;F38&amp;"+line.W)&lt;="&amp;H38,"") &amp; ") and (line.mat_joint_choices.code in ("&amp;I38&amp;")) and (line.mat_inside_skin_choices.code=="&amp;L38&amp;") and (line.mat_outside_skin_choices.code=="&amp;M38&amp;") and ("&amp;O38&amp;") or 0.0"</f>
        <v>((59+line.W)&gt;914) and (line.mat_joint_choices.code in ('MF','MM','FF')) and (line.mat_inside_skin_choices.code=='OW') and (line.mat_outside_skin_choices.code=='SS') and (1219*line.L/1000000*3.9) or 0.0</v>
      </c>
      <c r="Q38" s="16" t="str">
        <f aca="false">VLOOKUP(D38,Parts!$A$2:$C$1001,3,0)</f>
        <v>kg</v>
      </c>
    </row>
    <row r="39" customFormat="false" ht="12.75" hidden="false" customHeight="false" outlineLevel="0" collapsed="false">
      <c r="A39" s="87"/>
      <c r="B39" s="54" t="n">
        <v>41733</v>
      </c>
      <c r="C39" s="3" t="str">
        <f aca="false">"["&amp;VLOOKUP(D39,Parts!$A$2:$B$1001,2,0)&amp;"]"</f>
        <v>[SP05006]</v>
      </c>
      <c r="D39" s="27" t="s">
        <v>1395</v>
      </c>
      <c r="E39" s="16"/>
      <c r="F39" s="28" t="n">
        <v>59</v>
      </c>
      <c r="G39" s="28"/>
      <c r="H39" s="28" t="n">
        <v>457</v>
      </c>
      <c r="I39" s="28" t="s">
        <v>1571</v>
      </c>
      <c r="J39" s="48"/>
      <c r="K39" s="48"/>
      <c r="L39" s="28" t="s">
        <v>1572</v>
      </c>
      <c r="M39" s="28" t="s">
        <v>1590</v>
      </c>
      <c r="N39" s="30" t="s">
        <v>1591</v>
      </c>
      <c r="O39" s="31" t="s">
        <v>1592</v>
      </c>
      <c r="P39" s="21" t="str">
        <f aca="false">"(" &amp; IF(G39&lt;&gt;"","("&amp;F39&amp;"+line.W)&gt;"&amp;G39,"") &amp; IF(AND(G39&lt;&gt;"",H39&lt;&gt;"")," and ","") &amp; IF(H39&lt;&gt;"","("&amp;F39&amp;"+line.W)&lt;="&amp;H39,"") &amp; ") and (line.mat_joint_choices.code in ("&amp;I39&amp;")) and (line.mat_inside_skin_choices.code=="&amp;L39&amp;") and (line.mat_outside_skin_choices.code=="&amp;M39&amp;") and ("&amp;O39&amp;") or 0.0"</f>
        <v>((59+line.W)&lt;=457) and (line.mat_joint_choices.code in ('MF','MM','FF')) and (line.mat_inside_skin_choices.code=='OW') and (line.mat_outside_skin_choices.code=='GI') and (457*line.L/1000000*3.75) or 0.0</v>
      </c>
      <c r="Q39" s="16" t="str">
        <f aca="false">VLOOKUP(D39,Parts!$A$2:$C$1001,3,0)</f>
        <v>kg</v>
      </c>
    </row>
    <row r="40" customFormat="false" ht="12.75" hidden="false" customHeight="false" outlineLevel="0" collapsed="false">
      <c r="A40" s="87"/>
      <c r="B40" s="54" t="n">
        <v>41733</v>
      </c>
      <c r="C40" s="3" t="str">
        <f aca="false">"["&amp;VLOOKUP(D40,Parts!$A$2:$B$1001,2,0)&amp;"]"</f>
        <v>[SP05004]</v>
      </c>
      <c r="D40" s="27" t="s">
        <v>1391</v>
      </c>
      <c r="E40" s="16"/>
      <c r="F40" s="28" t="n">
        <v>59</v>
      </c>
      <c r="G40" s="28"/>
      <c r="H40" s="28" t="n">
        <v>457</v>
      </c>
      <c r="I40" s="28" t="s">
        <v>1571</v>
      </c>
      <c r="J40" s="48"/>
      <c r="K40" s="48"/>
      <c r="L40" s="28" t="s">
        <v>1572</v>
      </c>
      <c r="M40" s="28" t="s">
        <v>1590</v>
      </c>
      <c r="N40" s="30" t="s">
        <v>1593</v>
      </c>
      <c r="O40" s="31" t="s">
        <v>1594</v>
      </c>
      <c r="P40" s="21" t="str">
        <f aca="false">"(" &amp; IF(G40&lt;&gt;"","("&amp;F40&amp;"+line.W)&gt;"&amp;G40,"") &amp; IF(AND(G40&lt;&gt;"",H40&lt;&gt;"")," and ","") &amp; IF(H40&lt;&gt;"","("&amp;F40&amp;"+line.W)&lt;="&amp;H40,"") &amp; ") and (line.mat_joint_choices.code in ("&amp;I40&amp;")) and (line.mat_inside_skin_choices.code=="&amp;L40&amp;") and (line.mat_outside_skin_choices.code=="&amp;M40&amp;") and ("&amp;O40&amp;") or 0.0"</f>
        <v>((59+line.W)&lt;=457) and (line.mat_joint_choices.code in ('MF','MM','FF')) and (line.mat_inside_skin_choices.code=='OW') and (line.mat_outside_skin_choices.code=='GI') and (457*line.L/1000000*3.2) or 0.0</v>
      </c>
      <c r="Q40" s="16" t="str">
        <f aca="false">VLOOKUP(D40,Parts!$A$2:$C$1001,3,0)</f>
        <v>kg</v>
      </c>
    </row>
    <row r="41" customFormat="false" ht="12.75" hidden="false" customHeight="false" outlineLevel="0" collapsed="false">
      <c r="A41" s="87"/>
      <c r="B41" s="54" t="n">
        <v>41733</v>
      </c>
      <c r="C41" s="3" t="str">
        <f aca="false">"["&amp;VLOOKUP(D41,Parts!$A$2:$B$1001,2,0)&amp;"]"</f>
        <v>[SP05007]</v>
      </c>
      <c r="D41" s="27" t="s">
        <v>1397</v>
      </c>
      <c r="E41" s="16"/>
      <c r="F41" s="28" t="n">
        <v>59</v>
      </c>
      <c r="G41" s="28" t="n">
        <v>457</v>
      </c>
      <c r="H41" s="28" t="n">
        <v>610</v>
      </c>
      <c r="I41" s="28" t="s">
        <v>1571</v>
      </c>
      <c r="J41" s="48"/>
      <c r="K41" s="48"/>
      <c r="L41" s="28" t="s">
        <v>1572</v>
      </c>
      <c r="M41" s="28" t="s">
        <v>1590</v>
      </c>
      <c r="N41" s="30" t="s">
        <v>1595</v>
      </c>
      <c r="O41" s="31" t="s">
        <v>1596</v>
      </c>
      <c r="P41" s="21" t="str">
        <f aca="false">"(" &amp; IF(G41&lt;&gt;"","("&amp;F41&amp;"+line.W)&gt;"&amp;G41,"") &amp; IF(AND(G41&lt;&gt;"",H41&lt;&gt;"")," and ","") &amp; IF(H41&lt;&gt;"","("&amp;F41&amp;"+line.W)&lt;="&amp;H41,"") &amp; ") and (line.mat_joint_choices.code in ("&amp;I41&amp;")) and (line.mat_inside_skin_choices.code=="&amp;L41&amp;") and (line.mat_outside_skin_choices.code=="&amp;M41&amp;") and ("&amp;O41&amp;") or 0.0"</f>
        <v>((59+line.W)&gt;457 and (59+line.W)&lt;=610) and (line.mat_joint_choices.code in ('MF','MM','FF')) and (line.mat_inside_skin_choices.code=='OW') and (line.mat_outside_skin_choices.code=='GI') and (610*line.L/1000000*3.75) or 0.0</v>
      </c>
      <c r="Q41" s="16" t="str">
        <f aca="false">VLOOKUP(D41,Parts!$A$2:$C$1001,3,0)</f>
        <v>kg</v>
      </c>
    </row>
    <row r="42" customFormat="false" ht="12.75" hidden="false" customHeight="false" outlineLevel="0" collapsed="false">
      <c r="A42" s="87"/>
      <c r="B42" s="54" t="n">
        <v>41733</v>
      </c>
      <c r="C42" s="3" t="str">
        <f aca="false">"["&amp;VLOOKUP(D42,Parts!$A$2:$B$1001,2,0)&amp;"]"</f>
        <v>[SP05012]</v>
      </c>
      <c r="D42" s="27" t="s">
        <v>1407</v>
      </c>
      <c r="E42" s="16"/>
      <c r="F42" s="28" t="n">
        <v>59</v>
      </c>
      <c r="G42" s="28" t="n">
        <v>457</v>
      </c>
      <c r="H42" s="28" t="n">
        <v>610</v>
      </c>
      <c r="I42" s="28" t="s">
        <v>1571</v>
      </c>
      <c r="J42" s="48"/>
      <c r="K42" s="48"/>
      <c r="L42" s="28" t="s">
        <v>1572</v>
      </c>
      <c r="M42" s="28" t="s">
        <v>1590</v>
      </c>
      <c r="N42" s="30" t="s">
        <v>1597</v>
      </c>
      <c r="O42" s="31" t="s">
        <v>1598</v>
      </c>
      <c r="P42" s="21" t="str">
        <f aca="false">"(" &amp; IF(G42&lt;&gt;"","("&amp;F42&amp;"+line.W)&gt;"&amp;G42,"") &amp; IF(AND(G42&lt;&gt;"",H42&lt;&gt;"")," and ","") &amp; IF(H42&lt;&gt;"","("&amp;F42&amp;"+line.W)&lt;="&amp;H42,"") &amp; ") and (line.mat_joint_choices.code in ("&amp;I42&amp;")) and (line.mat_inside_skin_choices.code=="&amp;L42&amp;") and (line.mat_outside_skin_choices.code=="&amp;M42&amp;") and ("&amp;O42&amp;") or 0.0"</f>
        <v>((59+line.W)&gt;457 and (59+line.W)&lt;=610) and (line.mat_joint_choices.code in ('MF','MM','FF')) and (line.mat_inside_skin_choices.code=='OW') and (line.mat_outside_skin_choices.code=='GI') and (610*line.L/1000000*3.2) or 0.0</v>
      </c>
      <c r="Q42" s="16" t="str">
        <f aca="false">VLOOKUP(D42,Parts!$A$2:$C$1001,3,0)</f>
        <v>kg</v>
      </c>
    </row>
    <row r="43" customFormat="false" ht="12.75" hidden="false" customHeight="false" outlineLevel="0" collapsed="false">
      <c r="A43" s="87"/>
      <c r="B43" s="54" t="n">
        <v>41733</v>
      </c>
      <c r="C43" s="3" t="str">
        <f aca="false">"["&amp;VLOOKUP(D43,Parts!$A$2:$B$1001,2,0)&amp;"]"</f>
        <v>[SP05006]</v>
      </c>
      <c r="D43" s="27" t="s">
        <v>1395</v>
      </c>
      <c r="E43" s="16"/>
      <c r="F43" s="28" t="n">
        <v>59</v>
      </c>
      <c r="G43" s="28" t="n">
        <v>610</v>
      </c>
      <c r="H43" s="28" t="n">
        <v>914</v>
      </c>
      <c r="I43" s="28" t="s">
        <v>1571</v>
      </c>
      <c r="J43" s="48"/>
      <c r="K43" s="48"/>
      <c r="L43" s="28" t="s">
        <v>1572</v>
      </c>
      <c r="M43" s="28" t="s">
        <v>1590</v>
      </c>
      <c r="N43" s="30" t="s">
        <v>1599</v>
      </c>
      <c r="O43" s="31" t="s">
        <v>1600</v>
      </c>
      <c r="P43" s="21" t="str">
        <f aca="false">"(" &amp; IF(G43&lt;&gt;"","("&amp;F43&amp;"+line.W)&gt;"&amp;G43,"") &amp; IF(AND(G43&lt;&gt;"",H43&lt;&gt;"")," and ","") &amp; IF(H43&lt;&gt;"","("&amp;F43&amp;"+line.W)&lt;="&amp;H43,"") &amp; ") and (line.mat_joint_choices.code in ("&amp;I43&amp;")) and (line.mat_inside_skin_choices.code=="&amp;L43&amp;") and (line.mat_outside_skin_choices.code=="&amp;M43&amp;") and ("&amp;O43&amp;") or 0.0"</f>
        <v>((59+line.W)&gt;610 and (59+line.W)&lt;=914) and (line.mat_joint_choices.code in ('MF','MM','FF')) and (line.mat_inside_skin_choices.code=='OW') and (line.mat_outside_skin_choices.code=='GI') and (914*line.L/1000000*3.75) or 0.0</v>
      </c>
      <c r="Q43" s="16" t="str">
        <f aca="false">VLOOKUP(D43,Parts!$A$2:$C$1001,3,0)</f>
        <v>kg</v>
      </c>
    </row>
    <row r="44" customFormat="false" ht="12.75" hidden="false" customHeight="false" outlineLevel="0" collapsed="false">
      <c r="A44" s="87"/>
      <c r="B44" s="54" t="n">
        <v>41733</v>
      </c>
      <c r="C44" s="3" t="str">
        <f aca="false">"["&amp;VLOOKUP(D44,Parts!$A$2:$B$1001,2,0)&amp;"]"</f>
        <v>[SP05004]</v>
      </c>
      <c r="D44" s="27" t="s">
        <v>1391</v>
      </c>
      <c r="E44" s="16"/>
      <c r="F44" s="28" t="n">
        <v>59</v>
      </c>
      <c r="G44" s="28" t="n">
        <v>610</v>
      </c>
      <c r="H44" s="28" t="n">
        <v>914</v>
      </c>
      <c r="I44" s="28" t="s">
        <v>1571</v>
      </c>
      <c r="J44" s="48"/>
      <c r="K44" s="48"/>
      <c r="L44" s="28" t="s">
        <v>1572</v>
      </c>
      <c r="M44" s="28" t="s">
        <v>1590</v>
      </c>
      <c r="N44" s="30" t="s">
        <v>1601</v>
      </c>
      <c r="O44" s="31" t="s">
        <v>1602</v>
      </c>
      <c r="P44" s="21" t="str">
        <f aca="false">"(" &amp; IF(G44&lt;&gt;"","("&amp;F44&amp;"+line.W)&gt;"&amp;G44,"") &amp; IF(AND(G44&lt;&gt;"",H44&lt;&gt;"")," and ","") &amp; IF(H44&lt;&gt;"","("&amp;F44&amp;"+line.W)&lt;="&amp;H44,"") &amp; ") and (line.mat_joint_choices.code in ("&amp;I44&amp;")) and (line.mat_inside_skin_choices.code=="&amp;L44&amp;") and (line.mat_outside_skin_choices.code=="&amp;M44&amp;") and ("&amp;O44&amp;") or 0.0"</f>
        <v>((59+line.W)&gt;610 and (59+line.W)&lt;=914) and (line.mat_joint_choices.code in ('MF','MM','FF')) and (line.mat_inside_skin_choices.code=='OW') and (line.mat_outside_skin_choices.code=='GI') and (914*line.L/1000000*3.2) or 0.0</v>
      </c>
      <c r="Q44" s="16" t="str">
        <f aca="false">VLOOKUP(D44,Parts!$A$2:$C$1001,3,0)</f>
        <v>kg</v>
      </c>
    </row>
    <row r="45" customFormat="false" ht="12.75" hidden="false" customHeight="false" outlineLevel="0" collapsed="false">
      <c r="A45" s="87"/>
      <c r="B45" s="54" t="n">
        <v>41733</v>
      </c>
      <c r="C45" s="3" t="str">
        <f aca="false">"["&amp;VLOOKUP(D45,Parts!$A$2:$B$1001,2,0)&amp;"]"</f>
        <v>[SP05007]</v>
      </c>
      <c r="D45" s="27" t="s">
        <v>1397</v>
      </c>
      <c r="E45" s="16"/>
      <c r="F45" s="28" t="n">
        <v>59</v>
      </c>
      <c r="G45" s="28" t="n">
        <v>914</v>
      </c>
      <c r="H45" s="28"/>
      <c r="I45" s="28" t="s">
        <v>1571</v>
      </c>
      <c r="J45" s="48"/>
      <c r="K45" s="48"/>
      <c r="L45" s="28" t="s">
        <v>1572</v>
      </c>
      <c r="M45" s="28" t="s">
        <v>1590</v>
      </c>
      <c r="N45" s="30" t="s">
        <v>1603</v>
      </c>
      <c r="O45" s="31" t="s">
        <v>1604</v>
      </c>
      <c r="P45" s="21" t="str">
        <f aca="false">"(" &amp; IF(G45&lt;&gt;"","("&amp;F45&amp;"+line.W)&gt;"&amp;G45,"") &amp; IF(AND(G45&lt;&gt;"",H45&lt;&gt;"")," and ","") &amp; IF(H45&lt;&gt;"","("&amp;F45&amp;"+line.W)&lt;="&amp;H45,"") &amp; ") and (line.mat_joint_choices.code in ("&amp;I45&amp;")) and (line.mat_inside_skin_choices.code=="&amp;L45&amp;") and (line.mat_outside_skin_choices.code=="&amp;M45&amp;") and ("&amp;O45&amp;") or 0.0"</f>
        <v>((59+line.W)&gt;914) and (line.mat_joint_choices.code in ('MF','MM','FF')) and (line.mat_inside_skin_choices.code=='OW') and (line.mat_outside_skin_choices.code=='GI') and (1219*line.L/1000000*3.75) or 0.0</v>
      </c>
      <c r="Q45" s="16" t="str">
        <f aca="false">VLOOKUP(D45,Parts!$A$2:$C$1001,3,0)</f>
        <v>kg</v>
      </c>
    </row>
    <row r="46" customFormat="false" ht="12.75" hidden="false" customHeight="false" outlineLevel="0" collapsed="false">
      <c r="A46" s="87"/>
      <c r="B46" s="54" t="n">
        <v>41733</v>
      </c>
      <c r="C46" s="3" t="str">
        <f aca="false">"["&amp;VLOOKUP(D46,Parts!$A$2:$B$1001,2,0)&amp;"]"</f>
        <v>[SP05012]</v>
      </c>
      <c r="D46" s="27" t="s">
        <v>1407</v>
      </c>
      <c r="E46" s="16"/>
      <c r="F46" s="28" t="n">
        <v>59</v>
      </c>
      <c r="G46" s="28" t="n">
        <v>914</v>
      </c>
      <c r="H46" s="28"/>
      <c r="I46" s="28" t="s">
        <v>1571</v>
      </c>
      <c r="J46" s="48"/>
      <c r="K46" s="48"/>
      <c r="L46" s="28" t="s">
        <v>1572</v>
      </c>
      <c r="M46" s="28" t="s">
        <v>1590</v>
      </c>
      <c r="N46" s="30" t="s">
        <v>1605</v>
      </c>
      <c r="O46" s="31" t="s">
        <v>1606</v>
      </c>
      <c r="P46" s="21" t="str">
        <f aca="false">"(" &amp; IF(G46&lt;&gt;"","("&amp;F46&amp;"+line.W)&gt;"&amp;G46,"") &amp; IF(AND(G46&lt;&gt;"",H46&lt;&gt;"")," and ","") &amp; IF(H46&lt;&gt;"","("&amp;F46&amp;"+line.W)&lt;="&amp;H46,"") &amp; ") and (line.mat_joint_choices.code in ("&amp;I46&amp;")) and (line.mat_inside_skin_choices.code=="&amp;L46&amp;") and (line.mat_outside_skin_choices.code=="&amp;M46&amp;") and ("&amp;O46&amp;") or 0.0"</f>
        <v>((59+line.W)&gt;914) and (line.mat_joint_choices.code in ('MF','MM','FF')) and (line.mat_inside_skin_choices.code=='OW') and (line.mat_outside_skin_choices.code=='GI') and (1219*line.L/1000000*3.2) or 0.0</v>
      </c>
      <c r="Q46" s="16" t="str">
        <f aca="false">VLOOKUP(D46,Parts!$A$2:$C$1001,3,0)</f>
        <v>kg</v>
      </c>
    </row>
    <row r="47" customFormat="false" ht="12.75" hidden="false" customHeight="false" outlineLevel="0" collapsed="false">
      <c r="A47" s="87"/>
      <c r="B47" s="54" t="n">
        <v>41733</v>
      </c>
      <c r="C47" s="3" t="str">
        <f aca="false">"["&amp;VLOOKUP(D47,Parts!$A$2:$B$1001,2,0)&amp;"]"</f>
        <v>[SP05004]</v>
      </c>
      <c r="D47" s="96" t="s">
        <v>1391</v>
      </c>
      <c r="E47" s="16"/>
      <c r="F47" s="97" t="n">
        <v>59</v>
      </c>
      <c r="G47" s="97"/>
      <c r="H47" s="97" t="n">
        <v>457</v>
      </c>
      <c r="I47" s="97" t="s">
        <v>1571</v>
      </c>
      <c r="J47" s="48"/>
      <c r="K47" s="48"/>
      <c r="L47" s="97" t="s">
        <v>1590</v>
      </c>
      <c r="M47" s="97" t="s">
        <v>1590</v>
      </c>
      <c r="N47" s="98" t="s">
        <v>1663</v>
      </c>
      <c r="O47" s="99" t="s">
        <v>1664</v>
      </c>
      <c r="P47" s="21" t="str">
        <f aca="false">"(" &amp; IF(G47&lt;&gt;"","("&amp;F47&amp;"+line.W)&gt;"&amp;G47,"") &amp; IF(AND(G47&lt;&gt;"",H47&lt;&gt;"")," and ","") &amp; IF(H47&lt;&gt;"","("&amp;F47&amp;"+line.W)&lt;="&amp;H47,"") &amp; ") and (line.mat_joint_choices.code in ("&amp;I47&amp;")) and (line.mat_inside_skin_choices.code=="&amp;L47&amp;") and (line.mat_outside_skin_choices.code=="&amp;M47&amp;") and ("&amp;O47&amp;") or 0.0"</f>
        <v>((59+line.W)&lt;=457) and (line.mat_joint_choices.code in ('MF','MM','FF')) and (line.mat_inside_skin_choices.code=='GI') and (line.mat_outside_skin_choices.code=='GI') and (457*line.L/1000000*3.2*2) or 0.0</v>
      </c>
      <c r="Q47" s="16" t="str">
        <f aca="false">VLOOKUP(D47,Parts!$A$2:$C$1001,3,0)</f>
        <v>kg</v>
      </c>
    </row>
    <row r="48" customFormat="false" ht="12.75" hidden="false" customHeight="false" outlineLevel="0" collapsed="false">
      <c r="A48" s="87"/>
      <c r="B48" s="54" t="n">
        <v>41733</v>
      </c>
      <c r="C48" s="3" t="str">
        <f aca="false">"["&amp;VLOOKUP(D48,Parts!$A$2:$B$1001,2,0)&amp;"]"</f>
        <v>[SP05012]</v>
      </c>
      <c r="D48" s="96" t="s">
        <v>1407</v>
      </c>
      <c r="E48" s="16"/>
      <c r="F48" s="97" t="n">
        <v>59</v>
      </c>
      <c r="G48" s="97" t="n">
        <v>457</v>
      </c>
      <c r="H48" s="97" t="n">
        <v>610</v>
      </c>
      <c r="I48" s="97" t="s">
        <v>1571</v>
      </c>
      <c r="J48" s="48"/>
      <c r="K48" s="48"/>
      <c r="L48" s="97" t="s">
        <v>1590</v>
      </c>
      <c r="M48" s="97" t="s">
        <v>1590</v>
      </c>
      <c r="N48" s="98" t="s">
        <v>1665</v>
      </c>
      <c r="O48" s="99" t="s">
        <v>1666</v>
      </c>
      <c r="P48" s="21" t="str">
        <f aca="false">"(" &amp; IF(G48&lt;&gt;"","("&amp;F48&amp;"+line.W)&gt;"&amp;G48,"") &amp; IF(AND(G48&lt;&gt;"",H48&lt;&gt;"")," and ","") &amp; IF(H48&lt;&gt;"","("&amp;F48&amp;"+line.W)&lt;="&amp;H48,"") &amp; ") and (line.mat_joint_choices.code in ("&amp;I48&amp;")) and (line.mat_inside_skin_choices.code=="&amp;L48&amp;") and (line.mat_outside_skin_choices.code=="&amp;M48&amp;") and ("&amp;O48&amp;") or 0.0"</f>
        <v>((59+line.W)&gt;457 and (59+line.W)&lt;=610) and (line.mat_joint_choices.code in ('MF','MM','FF')) and (line.mat_inside_skin_choices.code=='GI') and (line.mat_outside_skin_choices.code=='GI') and (610*line.L/1000000*3.2*2) or 0.0</v>
      </c>
      <c r="Q48" s="16" t="str">
        <f aca="false">VLOOKUP(D48,Parts!$A$2:$C$1001,3,0)</f>
        <v>kg</v>
      </c>
    </row>
    <row r="49" customFormat="false" ht="12.75" hidden="false" customHeight="false" outlineLevel="0" collapsed="false">
      <c r="A49" s="87"/>
      <c r="B49" s="54" t="n">
        <v>41733</v>
      </c>
      <c r="C49" s="3" t="str">
        <f aca="false">"["&amp;VLOOKUP(D49,Parts!$A$2:$B$1001,2,0)&amp;"]"</f>
        <v>[SP05004]</v>
      </c>
      <c r="D49" s="96" t="s">
        <v>1391</v>
      </c>
      <c r="E49" s="16"/>
      <c r="F49" s="97" t="n">
        <v>59</v>
      </c>
      <c r="G49" s="97" t="n">
        <v>610</v>
      </c>
      <c r="H49" s="97" t="n">
        <v>914</v>
      </c>
      <c r="I49" s="97" t="s">
        <v>1571</v>
      </c>
      <c r="J49" s="48"/>
      <c r="K49" s="48"/>
      <c r="L49" s="97" t="s">
        <v>1590</v>
      </c>
      <c r="M49" s="97" t="s">
        <v>1590</v>
      </c>
      <c r="N49" s="98" t="s">
        <v>1667</v>
      </c>
      <c r="O49" s="99" t="s">
        <v>1668</v>
      </c>
      <c r="P49" s="21" t="str">
        <f aca="false">"(" &amp; IF(G49&lt;&gt;"","("&amp;F49&amp;"+line.W)&gt;"&amp;G49,"") &amp; IF(AND(G49&lt;&gt;"",H49&lt;&gt;"")," and ","") &amp; IF(H49&lt;&gt;"","("&amp;F49&amp;"+line.W)&lt;="&amp;H49,"") &amp; ") and (line.mat_joint_choices.code in ("&amp;I49&amp;")) and (line.mat_inside_skin_choices.code=="&amp;L49&amp;") and (line.mat_outside_skin_choices.code=="&amp;M49&amp;") and ("&amp;O49&amp;") or 0.0"</f>
        <v>((59+line.W)&gt;610 and (59+line.W)&lt;=914) and (line.mat_joint_choices.code in ('MF','MM','FF')) and (line.mat_inside_skin_choices.code=='GI') and (line.mat_outside_skin_choices.code=='GI') and (914*line.L/1000000*3.2*2) or 0.0</v>
      </c>
      <c r="Q49" s="16" t="str">
        <f aca="false">VLOOKUP(D49,Parts!$A$2:$C$1001,3,0)</f>
        <v>kg</v>
      </c>
    </row>
    <row r="50" customFormat="false" ht="12.75" hidden="false" customHeight="false" outlineLevel="0" collapsed="false">
      <c r="A50" s="87"/>
      <c r="B50" s="54" t="n">
        <v>41733</v>
      </c>
      <c r="C50" s="3" t="str">
        <f aca="false">"["&amp;VLOOKUP(D50,Parts!$A$2:$B$1001,2,0)&amp;"]"</f>
        <v>[SP05012]</v>
      </c>
      <c r="D50" s="96" t="s">
        <v>1407</v>
      </c>
      <c r="E50" s="16"/>
      <c r="F50" s="97" t="n">
        <v>59</v>
      </c>
      <c r="G50" s="97" t="n">
        <v>914</v>
      </c>
      <c r="H50" s="97"/>
      <c r="I50" s="97" t="s">
        <v>1571</v>
      </c>
      <c r="J50" s="48"/>
      <c r="K50" s="48"/>
      <c r="L50" s="97" t="s">
        <v>1590</v>
      </c>
      <c r="M50" s="97" t="s">
        <v>1590</v>
      </c>
      <c r="N50" s="98" t="s">
        <v>1669</v>
      </c>
      <c r="O50" s="99" t="s">
        <v>1670</v>
      </c>
      <c r="P50" s="21" t="str">
        <f aca="false">"(" &amp; IF(G50&lt;&gt;"","("&amp;F50&amp;"+line.W)&gt;"&amp;G50,"") &amp; IF(AND(G50&lt;&gt;"",H50&lt;&gt;"")," and ","") &amp; IF(H50&lt;&gt;"","("&amp;F50&amp;"+line.W)&lt;="&amp;H50,"") &amp; ") and (line.mat_joint_choices.code in ("&amp;I50&amp;")) and (line.mat_inside_skin_choices.code=="&amp;L50&amp;") and (line.mat_outside_skin_choices.code=="&amp;M50&amp;") and ("&amp;O50&amp;") or 0.0"</f>
        <v>((59+line.W)&gt;914) and (line.mat_joint_choices.code in ('MF','MM','FF')) and (line.mat_inside_skin_choices.code=='GI') and (line.mat_outside_skin_choices.code=='GI') and (1219*line.L/1000000*3.2*2) or 0.0</v>
      </c>
      <c r="Q50" s="16" t="str">
        <f aca="false">VLOOKUP(D50,Parts!$A$2:$C$1001,3,0)</f>
        <v>kg</v>
      </c>
    </row>
    <row r="51" customFormat="false" ht="12.75" hidden="false" customHeight="false" outlineLevel="0" collapsed="false">
      <c r="C51" s="3" t="str">
        <f aca="false">"["&amp;VLOOKUP(D51,Parts!$A$2:$B$1001,2,0)&amp;"]"</f>
        <v>[SP05006]</v>
      </c>
      <c r="D51" s="15" t="s">
        <v>1395</v>
      </c>
      <c r="E51" s="16"/>
      <c r="F51" s="17" t="n">
        <v>39</v>
      </c>
      <c r="G51" s="17"/>
      <c r="H51" s="17" t="n">
        <v>457</v>
      </c>
      <c r="I51" s="17" t="s">
        <v>1624</v>
      </c>
      <c r="J51" s="16"/>
      <c r="K51" s="16"/>
      <c r="L51" s="17" t="s">
        <v>1572</v>
      </c>
      <c r="M51" s="17" t="s">
        <v>1572</v>
      </c>
      <c r="N51" s="19" t="s">
        <v>1573</v>
      </c>
      <c r="O51" s="20" t="s">
        <v>1574</v>
      </c>
      <c r="P51" s="21" t="str">
        <f aca="false">"(" &amp; IF(G51&lt;&gt;"","("&amp;F51&amp;"+line.W)&gt;"&amp;G51,"") &amp; IF(AND(G51&lt;&gt;"",H51&lt;&gt;"")," and ","") &amp; IF(H51&lt;&gt;"","("&amp;F51&amp;"+line.W)&lt;="&amp;H51,"") &amp; ") and (line.mat_joint_choices.code in ("&amp;I51&amp;")) and (line.mat_inside_skin_choices.code=="&amp;L51&amp;") and (line.mat_outside_skin_choices.code=="&amp;M51&amp;") and ("&amp;O51&amp;") or 0.0"</f>
        <v>((39+line.W)&lt;=457) and (line.mat_joint_choices.code in ('MN','FN')) and (line.mat_inside_skin_choices.code=='OW') and (line.mat_outside_skin_choices.code=='OW') and (457*line.L/1000000*3.75*2) or 0.0</v>
      </c>
      <c r="Q51" s="16" t="str">
        <f aca="false">VLOOKUP(D51,Parts!$A$2:$C$1001,3,0)</f>
        <v>kg</v>
      </c>
    </row>
    <row r="52" customFormat="false" ht="12.75" hidden="false" customHeight="false" outlineLevel="0" collapsed="false">
      <c r="C52" s="3" t="str">
        <f aca="false">"["&amp;VLOOKUP(D52,Parts!$A$2:$B$1001,2,0)&amp;"]"</f>
        <v>[SP05007]</v>
      </c>
      <c r="D52" s="15" t="s">
        <v>1397</v>
      </c>
      <c r="E52" s="16"/>
      <c r="F52" s="17" t="n">
        <v>39</v>
      </c>
      <c r="G52" s="17" t="n">
        <v>457</v>
      </c>
      <c r="H52" s="17" t="n">
        <v>610</v>
      </c>
      <c r="I52" s="17" t="s">
        <v>1624</v>
      </c>
      <c r="J52" s="16"/>
      <c r="K52" s="16"/>
      <c r="L52" s="17" t="s">
        <v>1572</v>
      </c>
      <c r="M52" s="17" t="s">
        <v>1572</v>
      </c>
      <c r="N52" s="19" t="s">
        <v>1575</v>
      </c>
      <c r="O52" s="20" t="s">
        <v>1576</v>
      </c>
      <c r="P52" s="21" t="str">
        <f aca="false">"(" &amp; IF(G52&lt;&gt;"","("&amp;F52&amp;"+line.W)&gt;"&amp;G52,"") &amp; IF(AND(G52&lt;&gt;"",H52&lt;&gt;"")," and ","") &amp; IF(H52&lt;&gt;"","("&amp;F52&amp;"+line.W)&lt;="&amp;H52,"") &amp; ") and (line.mat_joint_choices.code in ("&amp;I52&amp;")) and (line.mat_inside_skin_choices.code=="&amp;L52&amp;") and (line.mat_outside_skin_choices.code=="&amp;M52&amp;") and ("&amp;O52&amp;") or 0.0"</f>
        <v>((39+line.W)&gt;457 and (39+line.W)&lt;=610) and (line.mat_joint_choices.code in ('MN','FN')) and (line.mat_inside_skin_choices.code=='OW') and (line.mat_outside_skin_choices.code=='OW') and (610*line.L/1000000*3.75*2) or 0.0</v>
      </c>
      <c r="Q52" s="16" t="str">
        <f aca="false">VLOOKUP(D52,Parts!$A$2:$C$1001,3,0)</f>
        <v>kg</v>
      </c>
    </row>
    <row r="53" customFormat="false" ht="12.75" hidden="false" customHeight="false" outlineLevel="0" collapsed="false">
      <c r="C53" s="3" t="str">
        <f aca="false">"["&amp;VLOOKUP(D53,Parts!$A$2:$B$1001,2,0)&amp;"]"</f>
        <v>[SP05006]</v>
      </c>
      <c r="D53" s="15" t="s">
        <v>1395</v>
      </c>
      <c r="E53" s="16"/>
      <c r="F53" s="17" t="n">
        <v>39</v>
      </c>
      <c r="G53" s="17" t="n">
        <v>610</v>
      </c>
      <c r="H53" s="17" t="n">
        <v>914</v>
      </c>
      <c r="I53" s="17" t="s">
        <v>1624</v>
      </c>
      <c r="J53" s="16"/>
      <c r="K53" s="16"/>
      <c r="L53" s="17" t="s">
        <v>1572</v>
      </c>
      <c r="M53" s="17" t="s">
        <v>1572</v>
      </c>
      <c r="N53" s="19" t="s">
        <v>1577</v>
      </c>
      <c r="O53" s="20" t="s">
        <v>1578</v>
      </c>
      <c r="P53" s="21" t="str">
        <f aca="false">"(" &amp; IF(G53&lt;&gt;"","("&amp;F53&amp;"+line.W)&gt;"&amp;G53,"") &amp; IF(AND(G53&lt;&gt;"",H53&lt;&gt;"")," and ","") &amp; IF(H53&lt;&gt;"","("&amp;F53&amp;"+line.W)&lt;="&amp;H53,"") &amp; ") and (line.mat_joint_choices.code in ("&amp;I53&amp;")) and (line.mat_inside_skin_choices.code=="&amp;L53&amp;") and (line.mat_outside_skin_choices.code=="&amp;M53&amp;") and ("&amp;O53&amp;") or 0.0"</f>
        <v>((39+line.W)&gt;610 and (39+line.W)&lt;=914) and (line.mat_joint_choices.code in ('MN','FN')) and (line.mat_inside_skin_choices.code=='OW') and (line.mat_outside_skin_choices.code=='OW') and (914*line.L/1000000*3.75*2) or 0.0</v>
      </c>
      <c r="Q53" s="16" t="str">
        <f aca="false">VLOOKUP(D53,Parts!$A$2:$C$1001,3,0)</f>
        <v>kg</v>
      </c>
    </row>
    <row r="54" customFormat="false" ht="12.75" hidden="false" customHeight="false" outlineLevel="0" collapsed="false">
      <c r="C54" s="3" t="str">
        <f aca="false">"["&amp;VLOOKUP(D54,Parts!$A$2:$B$1001,2,0)&amp;"]"</f>
        <v>[SP05007]</v>
      </c>
      <c r="D54" s="15" t="s">
        <v>1397</v>
      </c>
      <c r="E54" s="16"/>
      <c r="F54" s="17" t="n">
        <v>39</v>
      </c>
      <c r="G54" s="17" t="n">
        <v>914</v>
      </c>
      <c r="H54" s="17"/>
      <c r="I54" s="17" t="s">
        <v>1624</v>
      </c>
      <c r="J54" s="16"/>
      <c r="K54" s="16"/>
      <c r="L54" s="17" t="s">
        <v>1572</v>
      </c>
      <c r="M54" s="17" t="s">
        <v>1572</v>
      </c>
      <c r="N54" s="19" t="s">
        <v>1579</v>
      </c>
      <c r="O54" s="20" t="s">
        <v>1580</v>
      </c>
      <c r="P54" s="21" t="str">
        <f aca="false">"(" &amp; IF(G54&lt;&gt;"","("&amp;F54&amp;"+line.W)&gt;"&amp;G54,"") &amp; IF(AND(G54&lt;&gt;"",H54&lt;&gt;"")," and ","") &amp; IF(H54&lt;&gt;"","("&amp;F54&amp;"+line.W)&lt;="&amp;H54,"") &amp; ") and (line.mat_joint_choices.code in ("&amp;I54&amp;")) and (line.mat_inside_skin_choices.code=="&amp;L54&amp;") and (line.mat_outside_skin_choices.code=="&amp;M54&amp;") and ("&amp;O54&amp;") or 0.0"</f>
        <v>((39+line.W)&gt;914) and (line.mat_joint_choices.code in ('MN','FN')) and (line.mat_inside_skin_choices.code=='OW') and (line.mat_outside_skin_choices.code=='OW') and (1219*line.L/1000000*3.75*2) or 0.0</v>
      </c>
      <c r="Q54" s="16" t="str">
        <f aca="false">VLOOKUP(D54,Parts!$A$2:$C$1001,3,0)</f>
        <v>kg</v>
      </c>
    </row>
    <row r="55" customFormat="false" ht="12.75" hidden="false" customHeight="false" outlineLevel="0" collapsed="false">
      <c r="C55" s="3" t="str">
        <f aca="false">"["&amp;VLOOKUP(D55,Parts!$A$2:$B$1001,2,0)&amp;"]"</f>
        <v>[SP05008]</v>
      </c>
      <c r="D55" s="22" t="s">
        <v>1399</v>
      </c>
      <c r="E55" s="16"/>
      <c r="F55" s="23" t="n">
        <v>39</v>
      </c>
      <c r="G55" s="23"/>
      <c r="H55" s="23" t="n">
        <v>457</v>
      </c>
      <c r="I55" s="23" t="s">
        <v>1624</v>
      </c>
      <c r="J55" s="16"/>
      <c r="K55" s="16"/>
      <c r="L55" s="23" t="s">
        <v>1581</v>
      </c>
      <c r="M55" s="23" t="s">
        <v>1581</v>
      </c>
      <c r="N55" s="25" t="s">
        <v>1582</v>
      </c>
      <c r="O55" s="26" t="s">
        <v>1583</v>
      </c>
      <c r="P55" s="21" t="str">
        <f aca="false">"(" &amp; IF(G55&lt;&gt;"","("&amp;F55&amp;"+line.W)&gt;"&amp;G55,"") &amp; IF(AND(G55&lt;&gt;"",H55&lt;&gt;"")," and ","") &amp; IF(H55&lt;&gt;"","("&amp;F55&amp;"+line.W)&lt;="&amp;H55,"") &amp; ") and (line.mat_joint_choices.code in ("&amp;I55&amp;")) and (line.mat_inside_skin_choices.code=="&amp;L55&amp;") and (line.mat_outside_skin_choices.code=="&amp;M55&amp;") and ("&amp;O55&amp;") or 0.0"</f>
        <v>((39+line.W)&lt;=457) and (line.mat_joint_choices.code in ('MN','FN')) and (line.mat_inside_skin_choices.code=='AW') and (line.mat_outside_skin_choices.code=='AW') and (457*line.L/1000000*3.4*2) or 0.0</v>
      </c>
      <c r="Q55" s="16" t="str">
        <f aca="false">VLOOKUP(D55,Parts!$A$2:$C$1001,3,0)</f>
        <v>kg</v>
      </c>
    </row>
    <row r="56" customFormat="false" ht="12.75" hidden="false" customHeight="false" outlineLevel="0" collapsed="false">
      <c r="C56" s="3" t="str">
        <f aca="false">"["&amp;VLOOKUP(D56,Parts!$A$2:$B$1001,2,0)&amp;"]"</f>
        <v>[SP05009]</v>
      </c>
      <c r="D56" s="22" t="s">
        <v>1401</v>
      </c>
      <c r="E56" s="16"/>
      <c r="F56" s="23" t="n">
        <v>39</v>
      </c>
      <c r="G56" s="23" t="n">
        <v>457</v>
      </c>
      <c r="H56" s="23" t="n">
        <v>610</v>
      </c>
      <c r="I56" s="23" t="s">
        <v>1624</v>
      </c>
      <c r="J56" s="16"/>
      <c r="K56" s="16"/>
      <c r="L56" s="23" t="s">
        <v>1581</v>
      </c>
      <c r="M56" s="23" t="s">
        <v>1581</v>
      </c>
      <c r="N56" s="25" t="s">
        <v>1584</v>
      </c>
      <c r="O56" s="26" t="s">
        <v>1585</v>
      </c>
      <c r="P56" s="21" t="str">
        <f aca="false">"(" &amp; IF(G56&lt;&gt;"","("&amp;F56&amp;"+line.W)&gt;"&amp;G56,"") &amp; IF(AND(G56&lt;&gt;"",H56&lt;&gt;"")," and ","") &amp; IF(H56&lt;&gt;"","("&amp;F56&amp;"+line.W)&lt;="&amp;H56,"") &amp; ") and (line.mat_joint_choices.code in ("&amp;I56&amp;")) and (line.mat_inside_skin_choices.code=="&amp;L56&amp;") and (line.mat_outside_skin_choices.code=="&amp;M56&amp;") and ("&amp;O56&amp;") or 0.0"</f>
        <v>((39+line.W)&gt;457 and (39+line.W)&lt;=610) and (line.mat_joint_choices.code in ('MN','FN')) and (line.mat_inside_skin_choices.code=='AW') and (line.mat_outside_skin_choices.code=='AW') and (610*line.L/1000000*3.4*2) or 0.0</v>
      </c>
      <c r="Q56" s="16" t="str">
        <f aca="false">VLOOKUP(D56,Parts!$A$2:$C$1001,3,0)</f>
        <v>kg</v>
      </c>
    </row>
    <row r="57" customFormat="false" ht="12.75" hidden="false" customHeight="false" outlineLevel="0" collapsed="false">
      <c r="C57" s="3" t="str">
        <f aca="false">"["&amp;VLOOKUP(D57,Parts!$A$2:$B$1001,2,0)&amp;"]"</f>
        <v>[SP05008]</v>
      </c>
      <c r="D57" s="22" t="s">
        <v>1399</v>
      </c>
      <c r="E57" s="16"/>
      <c r="F57" s="23" t="n">
        <v>39</v>
      </c>
      <c r="G57" s="23" t="n">
        <v>610</v>
      </c>
      <c r="H57" s="23" t="n">
        <v>914</v>
      </c>
      <c r="I57" s="23" t="s">
        <v>1624</v>
      </c>
      <c r="J57" s="16"/>
      <c r="K57" s="16"/>
      <c r="L57" s="23" t="s">
        <v>1581</v>
      </c>
      <c r="M57" s="23" t="s">
        <v>1581</v>
      </c>
      <c r="N57" s="25" t="s">
        <v>1586</v>
      </c>
      <c r="O57" s="26" t="s">
        <v>1587</v>
      </c>
      <c r="P57" s="21" t="str">
        <f aca="false">"(" &amp; IF(G57&lt;&gt;"","("&amp;F57&amp;"+line.W)&gt;"&amp;G57,"") &amp; IF(AND(G57&lt;&gt;"",H57&lt;&gt;"")," and ","") &amp; IF(H57&lt;&gt;"","("&amp;F57&amp;"+line.W)&lt;="&amp;H57,"") &amp; ") and (line.mat_joint_choices.code in ("&amp;I57&amp;")) and (line.mat_inside_skin_choices.code=="&amp;L57&amp;") and (line.mat_outside_skin_choices.code=="&amp;M57&amp;") and ("&amp;O57&amp;") or 0.0"</f>
        <v>((39+line.W)&gt;610 and (39+line.W)&lt;=914) and (line.mat_joint_choices.code in ('MN','FN')) and (line.mat_inside_skin_choices.code=='AW') and (line.mat_outside_skin_choices.code=='AW') and (914*line.L/1000000*3.4*2) or 0.0</v>
      </c>
      <c r="Q57" s="16" t="str">
        <f aca="false">VLOOKUP(D57,Parts!$A$2:$C$1001,3,0)</f>
        <v>kg</v>
      </c>
    </row>
    <row r="58" customFormat="false" ht="12.75" hidden="false" customHeight="false" outlineLevel="0" collapsed="false">
      <c r="C58" s="3" t="str">
        <f aca="false">"["&amp;VLOOKUP(D58,Parts!$A$2:$B$1001,2,0)&amp;"]"</f>
        <v>[SP05009]</v>
      </c>
      <c r="D58" s="22" t="s">
        <v>1401</v>
      </c>
      <c r="E58" s="16"/>
      <c r="F58" s="23" t="n">
        <v>39</v>
      </c>
      <c r="G58" s="23" t="n">
        <v>914</v>
      </c>
      <c r="H58" s="23"/>
      <c r="I58" s="23" t="s">
        <v>1624</v>
      </c>
      <c r="J58" s="16"/>
      <c r="K58" s="16"/>
      <c r="L58" s="23" t="s">
        <v>1581</v>
      </c>
      <c r="M58" s="23" t="s">
        <v>1581</v>
      </c>
      <c r="N58" s="25" t="s">
        <v>1588</v>
      </c>
      <c r="O58" s="26" t="s">
        <v>1589</v>
      </c>
      <c r="P58" s="21" t="str">
        <f aca="false">"(" &amp; IF(G58&lt;&gt;"","("&amp;F58&amp;"+line.W)&gt;"&amp;G58,"") &amp; IF(AND(G58&lt;&gt;"",H58&lt;&gt;"")," and ","") &amp; IF(H58&lt;&gt;"","("&amp;F58&amp;"+line.W)&lt;="&amp;H58,"") &amp; ") and (line.mat_joint_choices.code in ("&amp;I58&amp;")) and (line.mat_inside_skin_choices.code=="&amp;L58&amp;") and (line.mat_outside_skin_choices.code=="&amp;M58&amp;") and ("&amp;O58&amp;") or 0.0"</f>
        <v>((39+line.W)&gt;914) and (line.mat_joint_choices.code in ('MN','FN')) and (line.mat_inside_skin_choices.code=='AW') and (line.mat_outside_skin_choices.code=='AW') and (1219*line.L/1000000*3.4*2) or 0.0</v>
      </c>
      <c r="Q58" s="16" t="str">
        <f aca="false">VLOOKUP(D58,Parts!$A$2:$C$1001,3,0)</f>
        <v>kg</v>
      </c>
    </row>
    <row r="59" customFormat="false" ht="12.75" hidden="false" customHeight="false" outlineLevel="0" collapsed="false">
      <c r="C59" s="3" t="str">
        <f aca="false">"["&amp;VLOOKUP(D59,Parts!$A$2:$B$1001,2,0)&amp;"]"</f>
        <v>[SP05006]</v>
      </c>
      <c r="D59" s="27" t="s">
        <v>1395</v>
      </c>
      <c r="E59" s="16"/>
      <c r="F59" s="28" t="n">
        <v>39</v>
      </c>
      <c r="G59" s="28"/>
      <c r="H59" s="28" t="n">
        <v>457</v>
      </c>
      <c r="I59" s="28" t="s">
        <v>1624</v>
      </c>
      <c r="J59" s="16"/>
      <c r="K59" s="16"/>
      <c r="L59" s="28" t="s">
        <v>1590</v>
      </c>
      <c r="M59" s="28" t="s">
        <v>1572</v>
      </c>
      <c r="N59" s="30" t="s">
        <v>1591</v>
      </c>
      <c r="O59" s="31" t="s">
        <v>1592</v>
      </c>
      <c r="P59" s="21" t="str">
        <f aca="false">"(" &amp; IF(G59&lt;&gt;"","("&amp;F59&amp;"+line.W)&gt;"&amp;G59,"") &amp; IF(AND(G59&lt;&gt;"",H59&lt;&gt;"")," and ","") &amp; IF(H59&lt;&gt;"","("&amp;F59&amp;"+line.W)&lt;="&amp;H59,"") &amp; ") and (line.mat_joint_choices.code in ("&amp;I59&amp;")) and (line.mat_inside_skin_choices.code=="&amp;L59&amp;") and (line.mat_outside_skin_choices.code=="&amp;M59&amp;") and ("&amp;O59&amp;") or 0.0"</f>
        <v>((39+line.W)&lt;=457) and (line.mat_joint_choices.code in ('MN','FN')) and (line.mat_inside_skin_choices.code=='GI') and (line.mat_outside_skin_choices.code=='OW') and (457*line.L/1000000*3.75) or 0.0</v>
      </c>
      <c r="Q59" s="16" t="str">
        <f aca="false">VLOOKUP(D59,Parts!$A$2:$C$1001,3,0)</f>
        <v>kg</v>
      </c>
    </row>
    <row r="60" customFormat="false" ht="12.75" hidden="false" customHeight="false" outlineLevel="0" collapsed="false">
      <c r="C60" s="3" t="str">
        <f aca="false">"["&amp;VLOOKUP(D60,Parts!$A$2:$B$1001,2,0)&amp;"]"</f>
        <v>[SP05004]</v>
      </c>
      <c r="D60" s="27" t="s">
        <v>1391</v>
      </c>
      <c r="E60" s="16"/>
      <c r="F60" s="28" t="n">
        <v>39</v>
      </c>
      <c r="G60" s="28"/>
      <c r="H60" s="28" t="n">
        <v>457</v>
      </c>
      <c r="I60" s="28" t="s">
        <v>1624</v>
      </c>
      <c r="J60" s="16"/>
      <c r="K60" s="16"/>
      <c r="L60" s="28" t="s">
        <v>1590</v>
      </c>
      <c r="M60" s="28" t="s">
        <v>1572</v>
      </c>
      <c r="N60" s="30" t="s">
        <v>1593</v>
      </c>
      <c r="O60" s="31" t="s">
        <v>1594</v>
      </c>
      <c r="P60" s="21" t="str">
        <f aca="false">"(" &amp; IF(G60&lt;&gt;"","("&amp;F60&amp;"+line.W)&gt;"&amp;G60,"") &amp; IF(AND(G60&lt;&gt;"",H60&lt;&gt;"")," and ","") &amp; IF(H60&lt;&gt;"","("&amp;F60&amp;"+line.W)&lt;="&amp;H60,"") &amp; ") and (line.mat_joint_choices.code in ("&amp;I60&amp;")) and (line.mat_inside_skin_choices.code=="&amp;L60&amp;") and (line.mat_outside_skin_choices.code=="&amp;M60&amp;") and ("&amp;O60&amp;") or 0.0"</f>
        <v>((39+line.W)&lt;=457) and (line.mat_joint_choices.code in ('MN','FN')) and (line.mat_inside_skin_choices.code=='GI') and (line.mat_outside_skin_choices.code=='OW') and (457*line.L/1000000*3.2) or 0.0</v>
      </c>
      <c r="Q60" s="16" t="str">
        <f aca="false">VLOOKUP(D60,Parts!$A$2:$C$1001,3,0)</f>
        <v>kg</v>
      </c>
    </row>
    <row r="61" customFormat="false" ht="12.75" hidden="false" customHeight="false" outlineLevel="0" collapsed="false">
      <c r="C61" s="3" t="str">
        <f aca="false">"["&amp;VLOOKUP(D61,Parts!$A$2:$B$1001,2,0)&amp;"]"</f>
        <v>[SP05007]</v>
      </c>
      <c r="D61" s="27" t="s">
        <v>1397</v>
      </c>
      <c r="E61" s="16"/>
      <c r="F61" s="28" t="n">
        <v>39</v>
      </c>
      <c r="G61" s="28" t="n">
        <v>457</v>
      </c>
      <c r="H61" s="28" t="n">
        <v>610</v>
      </c>
      <c r="I61" s="28" t="s">
        <v>1624</v>
      </c>
      <c r="J61" s="16"/>
      <c r="K61" s="16"/>
      <c r="L61" s="28" t="s">
        <v>1590</v>
      </c>
      <c r="M61" s="28" t="s">
        <v>1572</v>
      </c>
      <c r="N61" s="30" t="s">
        <v>1595</v>
      </c>
      <c r="O61" s="31" t="s">
        <v>1596</v>
      </c>
      <c r="P61" s="21" t="str">
        <f aca="false">"(" &amp; IF(G61&lt;&gt;"","("&amp;F61&amp;"+line.W)&gt;"&amp;G61,"") &amp; IF(AND(G61&lt;&gt;"",H61&lt;&gt;"")," and ","") &amp; IF(H61&lt;&gt;"","("&amp;F61&amp;"+line.W)&lt;="&amp;H61,"") &amp; ") and (line.mat_joint_choices.code in ("&amp;I61&amp;")) and (line.mat_inside_skin_choices.code=="&amp;L61&amp;") and (line.mat_outside_skin_choices.code=="&amp;M61&amp;") and ("&amp;O61&amp;") or 0.0"</f>
        <v>((39+line.W)&gt;457 and (39+line.W)&lt;=610) and (line.mat_joint_choices.code in ('MN','FN')) and (line.mat_inside_skin_choices.code=='GI') and (line.mat_outside_skin_choices.code=='OW') and (610*line.L/1000000*3.75) or 0.0</v>
      </c>
      <c r="Q61" s="16" t="str">
        <f aca="false">VLOOKUP(D61,Parts!$A$2:$C$1001,3,0)</f>
        <v>kg</v>
      </c>
    </row>
    <row r="62" customFormat="false" ht="12.75" hidden="false" customHeight="false" outlineLevel="0" collapsed="false">
      <c r="C62" s="3" t="str">
        <f aca="false">"["&amp;VLOOKUP(D62,Parts!$A$2:$B$1001,2,0)&amp;"]"</f>
        <v>[SP05012]</v>
      </c>
      <c r="D62" s="27" t="s">
        <v>1407</v>
      </c>
      <c r="E62" s="16"/>
      <c r="F62" s="28" t="n">
        <v>39</v>
      </c>
      <c r="G62" s="28" t="n">
        <v>457</v>
      </c>
      <c r="H62" s="28" t="n">
        <v>610</v>
      </c>
      <c r="I62" s="28" t="s">
        <v>1624</v>
      </c>
      <c r="J62" s="16"/>
      <c r="K62" s="16"/>
      <c r="L62" s="28" t="s">
        <v>1590</v>
      </c>
      <c r="M62" s="28" t="s">
        <v>1572</v>
      </c>
      <c r="N62" s="30" t="s">
        <v>1597</v>
      </c>
      <c r="O62" s="31" t="s">
        <v>1598</v>
      </c>
      <c r="P62" s="21" t="str">
        <f aca="false">"(" &amp; IF(G62&lt;&gt;"","("&amp;F62&amp;"+line.W)&gt;"&amp;G62,"") &amp; IF(AND(G62&lt;&gt;"",H62&lt;&gt;"")," and ","") &amp; IF(H62&lt;&gt;"","("&amp;F62&amp;"+line.W)&lt;="&amp;H62,"") &amp; ") and (line.mat_joint_choices.code in ("&amp;I62&amp;")) and (line.mat_inside_skin_choices.code=="&amp;L62&amp;") and (line.mat_outside_skin_choices.code=="&amp;M62&amp;") and ("&amp;O62&amp;") or 0.0"</f>
        <v>((39+line.W)&gt;457 and (39+line.W)&lt;=610) and (line.mat_joint_choices.code in ('MN','FN')) and (line.mat_inside_skin_choices.code=='GI') and (line.mat_outside_skin_choices.code=='OW') and (610*line.L/1000000*3.2) or 0.0</v>
      </c>
      <c r="Q62" s="16" t="str">
        <f aca="false">VLOOKUP(D62,Parts!$A$2:$C$1001,3,0)</f>
        <v>kg</v>
      </c>
    </row>
    <row r="63" customFormat="false" ht="12.75" hidden="false" customHeight="false" outlineLevel="0" collapsed="false">
      <c r="C63" s="3" t="str">
        <f aca="false">"["&amp;VLOOKUP(D63,Parts!$A$2:$B$1001,2,0)&amp;"]"</f>
        <v>[SP05006]</v>
      </c>
      <c r="D63" s="27" t="s">
        <v>1395</v>
      </c>
      <c r="E63" s="16"/>
      <c r="F63" s="28" t="n">
        <v>39</v>
      </c>
      <c r="G63" s="28" t="n">
        <v>610</v>
      </c>
      <c r="H63" s="28" t="n">
        <v>914</v>
      </c>
      <c r="I63" s="28" t="s">
        <v>1624</v>
      </c>
      <c r="J63" s="16"/>
      <c r="K63" s="16"/>
      <c r="L63" s="28" t="s">
        <v>1590</v>
      </c>
      <c r="M63" s="28" t="s">
        <v>1572</v>
      </c>
      <c r="N63" s="30" t="s">
        <v>1599</v>
      </c>
      <c r="O63" s="31" t="s">
        <v>1600</v>
      </c>
      <c r="P63" s="21" t="str">
        <f aca="false">"(" &amp; IF(G63&lt;&gt;"","("&amp;F63&amp;"+line.W)&gt;"&amp;G63,"") &amp; IF(AND(G63&lt;&gt;"",H63&lt;&gt;"")," and ","") &amp; IF(H63&lt;&gt;"","("&amp;F63&amp;"+line.W)&lt;="&amp;H63,"") &amp; ") and (line.mat_joint_choices.code in ("&amp;I63&amp;")) and (line.mat_inside_skin_choices.code=="&amp;L63&amp;") and (line.mat_outside_skin_choices.code=="&amp;M63&amp;") and ("&amp;O63&amp;") or 0.0"</f>
        <v>((39+line.W)&gt;610 and (39+line.W)&lt;=914) and (line.mat_joint_choices.code in ('MN','FN')) and (line.mat_inside_skin_choices.code=='GI') and (line.mat_outside_skin_choices.code=='OW') and (914*line.L/1000000*3.75) or 0.0</v>
      </c>
      <c r="Q63" s="16" t="str">
        <f aca="false">VLOOKUP(D63,Parts!$A$2:$C$1001,3,0)</f>
        <v>kg</v>
      </c>
    </row>
    <row r="64" customFormat="false" ht="12.75" hidden="false" customHeight="false" outlineLevel="0" collapsed="false">
      <c r="C64" s="3" t="str">
        <f aca="false">"["&amp;VLOOKUP(D64,Parts!$A$2:$B$1001,2,0)&amp;"]"</f>
        <v>[SP05004]</v>
      </c>
      <c r="D64" s="27" t="s">
        <v>1391</v>
      </c>
      <c r="E64" s="16"/>
      <c r="F64" s="28" t="n">
        <v>39</v>
      </c>
      <c r="G64" s="28" t="n">
        <v>610</v>
      </c>
      <c r="H64" s="28" t="n">
        <v>914</v>
      </c>
      <c r="I64" s="28" t="s">
        <v>1624</v>
      </c>
      <c r="J64" s="16"/>
      <c r="K64" s="16"/>
      <c r="L64" s="28" t="s">
        <v>1590</v>
      </c>
      <c r="M64" s="28" t="s">
        <v>1572</v>
      </c>
      <c r="N64" s="30" t="s">
        <v>1601</v>
      </c>
      <c r="O64" s="31" t="s">
        <v>1602</v>
      </c>
      <c r="P64" s="21" t="str">
        <f aca="false">"(" &amp; IF(G64&lt;&gt;"","("&amp;F64&amp;"+line.W)&gt;"&amp;G64,"") &amp; IF(AND(G64&lt;&gt;"",H64&lt;&gt;"")," and ","") &amp; IF(H64&lt;&gt;"","("&amp;F64&amp;"+line.W)&lt;="&amp;H64,"") &amp; ") and (line.mat_joint_choices.code in ("&amp;I64&amp;")) and (line.mat_inside_skin_choices.code=="&amp;L64&amp;") and (line.mat_outside_skin_choices.code=="&amp;M64&amp;") and ("&amp;O64&amp;") or 0.0"</f>
        <v>((39+line.W)&gt;610 and (39+line.W)&lt;=914) and (line.mat_joint_choices.code in ('MN','FN')) and (line.mat_inside_skin_choices.code=='GI') and (line.mat_outside_skin_choices.code=='OW') and (914*line.L/1000000*3.2) or 0.0</v>
      </c>
      <c r="Q64" s="16" t="str">
        <f aca="false">VLOOKUP(D64,Parts!$A$2:$C$1001,3,0)</f>
        <v>kg</v>
      </c>
    </row>
    <row r="65" customFormat="false" ht="12.75" hidden="false" customHeight="false" outlineLevel="0" collapsed="false">
      <c r="C65" s="3" t="str">
        <f aca="false">"["&amp;VLOOKUP(D65,Parts!$A$2:$B$1001,2,0)&amp;"]"</f>
        <v>[SP05007]</v>
      </c>
      <c r="D65" s="27" t="s">
        <v>1397</v>
      </c>
      <c r="E65" s="16"/>
      <c r="F65" s="28" t="n">
        <v>39</v>
      </c>
      <c r="G65" s="28" t="n">
        <v>914</v>
      </c>
      <c r="H65" s="28"/>
      <c r="I65" s="28" t="s">
        <v>1624</v>
      </c>
      <c r="J65" s="16"/>
      <c r="K65" s="16"/>
      <c r="L65" s="28" t="s">
        <v>1590</v>
      </c>
      <c r="M65" s="28" t="s">
        <v>1572</v>
      </c>
      <c r="N65" s="30" t="s">
        <v>1603</v>
      </c>
      <c r="O65" s="31" t="s">
        <v>1604</v>
      </c>
      <c r="P65" s="21" t="str">
        <f aca="false">"(" &amp; IF(G65&lt;&gt;"","("&amp;F65&amp;"+line.W)&gt;"&amp;G65,"") &amp; IF(AND(G65&lt;&gt;"",H65&lt;&gt;"")," and ","") &amp; IF(H65&lt;&gt;"","("&amp;F65&amp;"+line.W)&lt;="&amp;H65,"") &amp; ") and (line.mat_joint_choices.code in ("&amp;I65&amp;")) and (line.mat_inside_skin_choices.code=="&amp;L65&amp;") and (line.mat_outside_skin_choices.code=="&amp;M65&amp;") and ("&amp;O65&amp;") or 0.0"</f>
        <v>((39+line.W)&gt;914) and (line.mat_joint_choices.code in ('MN','FN')) and (line.mat_inside_skin_choices.code=='GI') and (line.mat_outside_skin_choices.code=='OW') and (1219*line.L/1000000*3.75) or 0.0</v>
      </c>
      <c r="Q65" s="16" t="str">
        <f aca="false">VLOOKUP(D65,Parts!$A$2:$C$1001,3,0)</f>
        <v>kg</v>
      </c>
    </row>
    <row r="66" customFormat="false" ht="12.75" hidden="false" customHeight="false" outlineLevel="0" collapsed="false">
      <c r="C66" s="3" t="str">
        <f aca="false">"["&amp;VLOOKUP(D66,Parts!$A$2:$B$1001,2,0)&amp;"]"</f>
        <v>[SP05012]</v>
      </c>
      <c r="D66" s="27" t="s">
        <v>1407</v>
      </c>
      <c r="E66" s="16"/>
      <c r="F66" s="28" t="n">
        <v>39</v>
      </c>
      <c r="G66" s="28" t="n">
        <v>914</v>
      </c>
      <c r="H66" s="28"/>
      <c r="I66" s="28" t="s">
        <v>1624</v>
      </c>
      <c r="J66" s="16"/>
      <c r="K66" s="16"/>
      <c r="L66" s="28" t="s">
        <v>1590</v>
      </c>
      <c r="M66" s="28" t="s">
        <v>1572</v>
      </c>
      <c r="N66" s="30" t="s">
        <v>1605</v>
      </c>
      <c r="O66" s="31" t="s">
        <v>1606</v>
      </c>
      <c r="P66" s="21" t="str">
        <f aca="false">"(" &amp; IF(G66&lt;&gt;"","("&amp;F66&amp;"+line.W)&gt;"&amp;G66,"") &amp; IF(AND(G66&lt;&gt;"",H66&lt;&gt;"")," and ","") &amp; IF(H66&lt;&gt;"","("&amp;F66&amp;"+line.W)&lt;="&amp;H66,"") &amp; ") and (line.mat_joint_choices.code in ("&amp;I66&amp;")) and (line.mat_inside_skin_choices.code=="&amp;L66&amp;") and (line.mat_outside_skin_choices.code=="&amp;M66&amp;") and ("&amp;O66&amp;") or 0.0"</f>
        <v>((39+line.W)&gt;914) and (line.mat_joint_choices.code in ('MN','FN')) and (line.mat_inside_skin_choices.code=='GI') and (line.mat_outside_skin_choices.code=='OW') and (1219*line.L/1000000*3.2) or 0.0</v>
      </c>
      <c r="Q66" s="16" t="str">
        <f aca="false">VLOOKUP(D66,Parts!$A$2:$C$1001,3,0)</f>
        <v>kg</v>
      </c>
    </row>
    <row r="67" customFormat="false" ht="12.75" hidden="false" customHeight="false" outlineLevel="0" collapsed="false">
      <c r="C67" s="3" t="str">
        <f aca="false">"["&amp;VLOOKUP(D67,Parts!$A$2:$B$1001,2,0)&amp;"]"</f>
        <v>[SP05013]</v>
      </c>
      <c r="D67" s="32" t="s">
        <v>1409</v>
      </c>
      <c r="E67" s="16"/>
      <c r="F67" s="33" t="n">
        <v>39</v>
      </c>
      <c r="G67" s="33"/>
      <c r="H67" s="33" t="n">
        <v>457</v>
      </c>
      <c r="I67" s="33" t="s">
        <v>1624</v>
      </c>
      <c r="J67" s="16"/>
      <c r="K67" s="16"/>
      <c r="L67" s="33" t="s">
        <v>1607</v>
      </c>
      <c r="M67" s="33" t="s">
        <v>1607</v>
      </c>
      <c r="N67" s="35" t="s">
        <v>1608</v>
      </c>
      <c r="O67" s="36" t="s">
        <v>1609</v>
      </c>
      <c r="P67" s="21" t="str">
        <f aca="false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((39+line.W)&lt;=457) and (line.mat_joint_choices.code in ('MN','FN')) and (line.mat_inside_skin_choices.code=='SS') and (line.mat_outside_skin_choices.code=='SS') and (457*line.L/1000000*3.9*2) or 0.0</v>
      </c>
      <c r="Q67" s="16" t="str">
        <f aca="false">VLOOKUP(D67,Parts!$A$2:$C$1001,3,0)</f>
        <v>kg</v>
      </c>
    </row>
    <row r="68" customFormat="false" ht="12.75" hidden="false" customHeight="false" outlineLevel="0" collapsed="false">
      <c r="C68" s="3" t="str">
        <f aca="false">"["&amp;VLOOKUP(D68,Parts!$A$2:$B$1001,2,0)&amp;"]"</f>
        <v>[SP05013]</v>
      </c>
      <c r="D68" s="32" t="s">
        <v>1409</v>
      </c>
      <c r="E68" s="16"/>
      <c r="F68" s="33" t="n">
        <v>39</v>
      </c>
      <c r="G68" s="33" t="n">
        <v>457</v>
      </c>
      <c r="H68" s="33" t="n">
        <v>610</v>
      </c>
      <c r="I68" s="33" t="s">
        <v>1624</v>
      </c>
      <c r="J68" s="16"/>
      <c r="K68" s="16"/>
      <c r="L68" s="33" t="s">
        <v>1607</v>
      </c>
      <c r="M68" s="33" t="s">
        <v>1607</v>
      </c>
      <c r="N68" s="35" t="s">
        <v>1610</v>
      </c>
      <c r="O68" s="36" t="s">
        <v>1611</v>
      </c>
      <c r="P68" s="21" t="str">
        <f aca="false">"(" &amp; IF(G68&lt;&gt;"","("&amp;F68&amp;"+line.W)&gt;"&amp;G68,"") &amp; IF(AND(G68&lt;&gt;"",H68&lt;&gt;"")," and ","") &amp; IF(H68&lt;&gt;"","("&amp;F68&amp;"+line.W)&lt;="&amp;H68,"") &amp; ") and (line.mat_joint_choices.code in ("&amp;I68&amp;")) and (line.mat_inside_skin_choices.code=="&amp;L68&amp;") and (line.mat_outside_skin_choices.code=="&amp;M68&amp;") and ("&amp;O68&amp;") or 0.0"</f>
        <v>((39+line.W)&gt;457 and (39+line.W)&lt;=610) and (line.mat_joint_choices.code in ('MN','FN')) and (line.mat_inside_skin_choices.code=='SS') and (line.mat_outside_skin_choices.code=='SS') and (610*line.L/1000000*3.9*2) or 0.0</v>
      </c>
      <c r="Q68" s="16" t="str">
        <f aca="false">VLOOKUP(D68,Parts!$A$2:$C$1001,3,0)</f>
        <v>kg</v>
      </c>
    </row>
    <row r="69" customFormat="false" ht="12.75" hidden="false" customHeight="false" outlineLevel="0" collapsed="false">
      <c r="C69" s="3" t="str">
        <f aca="false">"["&amp;VLOOKUP(D69,Parts!$A$2:$B$1001,2,0)&amp;"]"</f>
        <v>[SP05013]</v>
      </c>
      <c r="D69" s="32" t="s">
        <v>1409</v>
      </c>
      <c r="E69" s="16"/>
      <c r="F69" s="33" t="n">
        <v>39</v>
      </c>
      <c r="G69" s="33" t="n">
        <v>610</v>
      </c>
      <c r="H69" s="33" t="n">
        <v>914</v>
      </c>
      <c r="I69" s="33" t="s">
        <v>1624</v>
      </c>
      <c r="J69" s="16"/>
      <c r="K69" s="16"/>
      <c r="L69" s="33" t="s">
        <v>1607</v>
      </c>
      <c r="M69" s="33" t="s">
        <v>1607</v>
      </c>
      <c r="N69" s="35" t="s">
        <v>1612</v>
      </c>
      <c r="O69" s="36" t="s">
        <v>1613</v>
      </c>
      <c r="P69" s="21" t="str">
        <f aca="false">"(" &amp; IF(G69&lt;&gt;"","("&amp;F69&amp;"+line.W)&gt;"&amp;G69,"") &amp; IF(AND(G69&lt;&gt;"",H69&lt;&gt;"")," and ","") &amp; IF(H69&lt;&gt;"","("&amp;F69&amp;"+line.W)&lt;="&amp;H69,"") &amp; ") and (line.mat_joint_choices.code in ("&amp;I69&amp;")) and (line.mat_inside_skin_choices.code=="&amp;L69&amp;") and (line.mat_outside_skin_choices.code=="&amp;M69&amp;") and ("&amp;O69&amp;") or 0.0"</f>
        <v>((39+line.W)&gt;610 and (39+line.W)&lt;=914) and (line.mat_joint_choices.code in ('MN','FN')) and (line.mat_inside_skin_choices.code=='SS') and (line.mat_outside_skin_choices.code=='SS') and (914*line.L/1000000*3.9*2) or 0.0</v>
      </c>
      <c r="Q69" s="16" t="str">
        <f aca="false">VLOOKUP(D69,Parts!$A$2:$C$1001,3,0)</f>
        <v>kg</v>
      </c>
    </row>
    <row r="70" customFormat="false" ht="12.75" hidden="false" customHeight="false" outlineLevel="0" collapsed="false">
      <c r="C70" s="3" t="str">
        <f aca="false">"["&amp;VLOOKUP(D70,Parts!$A$2:$B$1001,2,0)&amp;"]"</f>
        <v>[SP05013]</v>
      </c>
      <c r="D70" s="32" t="s">
        <v>1409</v>
      </c>
      <c r="E70" s="16"/>
      <c r="F70" s="33" t="n">
        <v>39</v>
      </c>
      <c r="G70" s="33" t="n">
        <v>914</v>
      </c>
      <c r="H70" s="33"/>
      <c r="I70" s="33" t="s">
        <v>1624</v>
      </c>
      <c r="J70" s="16"/>
      <c r="K70" s="16"/>
      <c r="L70" s="33" t="s">
        <v>1607</v>
      </c>
      <c r="M70" s="33" t="s">
        <v>1607</v>
      </c>
      <c r="N70" s="35" t="s">
        <v>1614</v>
      </c>
      <c r="O70" s="36" t="s">
        <v>1615</v>
      </c>
      <c r="P70" s="21" t="str">
        <f aca="false">"(" &amp; IF(G70&lt;&gt;"","("&amp;F70&amp;"+line.W)&gt;"&amp;G70,"") &amp; IF(AND(G70&lt;&gt;"",H70&lt;&gt;"")," and ","") &amp; IF(H70&lt;&gt;"","("&amp;F70&amp;"+line.W)&lt;="&amp;H70,"") &amp; ") and (line.mat_joint_choices.code in ("&amp;I70&amp;")) and (line.mat_inside_skin_choices.code=="&amp;L70&amp;") and (line.mat_outside_skin_choices.code=="&amp;M70&amp;") and ("&amp;O70&amp;") or 0.0"</f>
        <v>((39+line.W)&gt;914) and (line.mat_joint_choices.code in ('MN','FN')) and (line.mat_inside_skin_choices.code=='SS') and (line.mat_outside_skin_choices.code=='SS') and (1219*line.L/1000000*3.9*2) or 0.0</v>
      </c>
      <c r="Q70" s="16" t="str">
        <f aca="false">VLOOKUP(D70,Parts!$A$2:$C$1001,3,0)</f>
        <v>kg</v>
      </c>
    </row>
    <row r="71" customFormat="false" ht="12.75" hidden="false" customHeight="false" outlineLevel="0" collapsed="false">
      <c r="C71" s="3" t="str">
        <f aca="false">"["&amp;VLOOKUP(D71,Parts!$A$2:$B$1001,2,0)&amp;"]"</f>
        <v>[SP05006]</v>
      </c>
      <c r="D71" s="37" t="s">
        <v>1395</v>
      </c>
      <c r="E71" s="16"/>
      <c r="F71" s="38" t="n">
        <v>39</v>
      </c>
      <c r="G71" s="38"/>
      <c r="H71" s="38" t="n">
        <v>457</v>
      </c>
      <c r="I71" s="38" t="s">
        <v>1624</v>
      </c>
      <c r="J71" s="16"/>
      <c r="K71" s="16"/>
      <c r="L71" s="38" t="s">
        <v>1607</v>
      </c>
      <c r="M71" s="38" t="s">
        <v>1572</v>
      </c>
      <c r="N71" s="40" t="s">
        <v>1591</v>
      </c>
      <c r="O71" s="41" t="s">
        <v>1592</v>
      </c>
      <c r="P71" s="21" t="str">
        <f aca="false">"(" &amp; IF(G71&lt;&gt;"","("&amp;F71&amp;"+line.W)&gt;"&amp;G71,"") &amp; IF(AND(G71&lt;&gt;"",H71&lt;&gt;"")," and ","") &amp; IF(H71&lt;&gt;"","("&amp;F71&amp;"+line.W)&lt;="&amp;H71,"") &amp; ") and (line.mat_joint_choices.code in ("&amp;I71&amp;")) and (line.mat_inside_skin_choices.code=="&amp;L71&amp;") and (line.mat_outside_skin_choices.code=="&amp;M71&amp;") and ("&amp;O71&amp;") or 0.0"</f>
        <v>((39+line.W)&lt;=457) and (line.mat_joint_choices.code in ('MN','FN')) and (line.mat_inside_skin_choices.code=='SS') and (line.mat_outside_skin_choices.code=='OW') and (457*line.L/1000000*3.75) or 0.0</v>
      </c>
      <c r="Q71" s="16" t="str">
        <f aca="false">VLOOKUP(D71,Parts!$A$2:$C$1001,3,0)</f>
        <v>kg</v>
      </c>
    </row>
    <row r="72" customFormat="false" ht="12.75" hidden="false" customHeight="false" outlineLevel="0" collapsed="false">
      <c r="C72" s="3" t="str">
        <f aca="false">"["&amp;VLOOKUP(D72,Parts!$A$2:$B$1001,2,0)&amp;"]"</f>
        <v>[SP05013]</v>
      </c>
      <c r="D72" s="37" t="s">
        <v>1409</v>
      </c>
      <c r="E72" s="16"/>
      <c r="F72" s="38" t="n">
        <v>39</v>
      </c>
      <c r="G72" s="38"/>
      <c r="H72" s="38" t="n">
        <v>457</v>
      </c>
      <c r="I72" s="38" t="s">
        <v>1624</v>
      </c>
      <c r="J72" s="16"/>
      <c r="K72" s="16"/>
      <c r="L72" s="38" t="s">
        <v>1607</v>
      </c>
      <c r="M72" s="38" t="s">
        <v>1572</v>
      </c>
      <c r="N72" s="40" t="s">
        <v>1616</v>
      </c>
      <c r="O72" s="41" t="s">
        <v>1617</v>
      </c>
      <c r="P72" s="21" t="str">
        <f aca="false">"(" &amp; IF(G72&lt;&gt;"","("&amp;F72&amp;"+line.W)&gt;"&amp;G72,"") &amp; IF(AND(G72&lt;&gt;"",H72&lt;&gt;"")," and ","") &amp; IF(H72&lt;&gt;"","("&amp;F72&amp;"+line.W)&lt;="&amp;H72,"") &amp; ") and (line.mat_joint_choices.code in ("&amp;I72&amp;")) and (line.mat_inside_skin_choices.code=="&amp;L72&amp;") and (line.mat_outside_skin_choices.code=="&amp;M72&amp;") and ("&amp;O72&amp;") or 0.0"</f>
        <v>((39+line.W)&lt;=457) and (line.mat_joint_choices.code in ('MN','FN')) and (line.mat_inside_skin_choices.code=='SS') and (line.mat_outside_skin_choices.code=='OW') and (457*line.L/1000000*3.9) or 0.0</v>
      </c>
      <c r="Q72" s="16" t="str">
        <f aca="false">VLOOKUP(D72,Parts!$A$2:$C$1001,3,0)</f>
        <v>kg</v>
      </c>
    </row>
    <row r="73" customFormat="false" ht="12.75" hidden="false" customHeight="false" outlineLevel="0" collapsed="false">
      <c r="C73" s="3" t="str">
        <f aca="false">"["&amp;VLOOKUP(D73,Parts!$A$2:$B$1001,2,0)&amp;"]"</f>
        <v>[SP05007]</v>
      </c>
      <c r="D73" s="37" t="s">
        <v>1397</v>
      </c>
      <c r="E73" s="16"/>
      <c r="F73" s="38" t="n">
        <v>39</v>
      </c>
      <c r="G73" s="38" t="n">
        <v>457</v>
      </c>
      <c r="H73" s="38" t="n">
        <v>610</v>
      </c>
      <c r="I73" s="38" t="s">
        <v>1624</v>
      </c>
      <c r="J73" s="16"/>
      <c r="K73" s="16"/>
      <c r="L73" s="38" t="s">
        <v>1607</v>
      </c>
      <c r="M73" s="38" t="s">
        <v>1572</v>
      </c>
      <c r="N73" s="40" t="s">
        <v>1595</v>
      </c>
      <c r="O73" s="41" t="s">
        <v>1596</v>
      </c>
      <c r="P73" s="21" t="str">
        <f aca="false">"(" &amp; IF(G73&lt;&gt;"","("&amp;F73&amp;"+line.W)&gt;"&amp;G73,"") &amp; IF(AND(G73&lt;&gt;"",H73&lt;&gt;"")," and ","") &amp; IF(H73&lt;&gt;"","("&amp;F73&amp;"+line.W)&lt;="&amp;H73,"") &amp; ") and (line.mat_joint_choices.code in ("&amp;I73&amp;")) and (line.mat_inside_skin_choices.code=="&amp;L73&amp;") and (line.mat_outside_skin_choices.code=="&amp;M73&amp;") and ("&amp;O73&amp;") or 0.0"</f>
        <v>((39+line.W)&gt;457 and (39+line.W)&lt;=610) and (line.mat_joint_choices.code in ('MN','FN')) and (line.mat_inside_skin_choices.code=='SS') and (line.mat_outside_skin_choices.code=='OW') and (610*line.L/1000000*3.75) or 0.0</v>
      </c>
      <c r="Q73" s="16" t="str">
        <f aca="false">VLOOKUP(D73,Parts!$A$2:$C$1001,3,0)</f>
        <v>kg</v>
      </c>
    </row>
    <row r="74" customFormat="false" ht="12.75" hidden="false" customHeight="false" outlineLevel="0" collapsed="false">
      <c r="C74" s="3" t="str">
        <f aca="false">"["&amp;VLOOKUP(D74,Parts!$A$2:$B$1001,2,0)&amp;"]"</f>
        <v>[SP05013]</v>
      </c>
      <c r="D74" s="37" t="s">
        <v>1409</v>
      </c>
      <c r="E74" s="16"/>
      <c r="F74" s="38" t="n">
        <v>39</v>
      </c>
      <c r="G74" s="38" t="n">
        <v>457</v>
      </c>
      <c r="H74" s="38" t="n">
        <v>610</v>
      </c>
      <c r="I74" s="38" t="s">
        <v>1624</v>
      </c>
      <c r="J74" s="16"/>
      <c r="K74" s="16"/>
      <c r="L74" s="38" t="s">
        <v>1607</v>
      </c>
      <c r="M74" s="38" t="s">
        <v>1572</v>
      </c>
      <c r="N74" s="40" t="s">
        <v>1618</v>
      </c>
      <c r="O74" s="41" t="s">
        <v>1619</v>
      </c>
      <c r="P74" s="21" t="str">
        <f aca="false">"(" &amp; IF(G74&lt;&gt;"","("&amp;F74&amp;"+line.W)&gt;"&amp;G74,"") &amp; IF(AND(G74&lt;&gt;"",H74&lt;&gt;"")," and ","") &amp; IF(H74&lt;&gt;"","("&amp;F74&amp;"+line.W)&lt;="&amp;H74,"") &amp; ") and (line.mat_joint_choices.code in ("&amp;I74&amp;")) and (line.mat_inside_skin_choices.code=="&amp;L74&amp;") and (line.mat_outside_skin_choices.code=="&amp;M74&amp;") and ("&amp;O74&amp;") or 0.0"</f>
        <v>((39+line.W)&gt;457 and (39+line.W)&lt;=610) and (line.mat_joint_choices.code in ('MN','FN')) and (line.mat_inside_skin_choices.code=='SS') and (line.mat_outside_skin_choices.code=='OW') and (610*line.L/1000000*3.9) or 0.0</v>
      </c>
      <c r="Q74" s="16" t="str">
        <f aca="false">VLOOKUP(D74,Parts!$A$2:$C$1001,3,0)</f>
        <v>kg</v>
      </c>
    </row>
    <row r="75" customFormat="false" ht="12.75" hidden="false" customHeight="false" outlineLevel="0" collapsed="false">
      <c r="C75" s="3" t="str">
        <f aca="false">"["&amp;VLOOKUP(D75,Parts!$A$2:$B$1001,2,0)&amp;"]"</f>
        <v>[SP05006]</v>
      </c>
      <c r="D75" s="37" t="s">
        <v>1395</v>
      </c>
      <c r="E75" s="16"/>
      <c r="F75" s="38" t="n">
        <v>39</v>
      </c>
      <c r="G75" s="38" t="n">
        <v>610</v>
      </c>
      <c r="H75" s="38" t="n">
        <v>914</v>
      </c>
      <c r="I75" s="38" t="s">
        <v>1624</v>
      </c>
      <c r="J75" s="16"/>
      <c r="K75" s="16"/>
      <c r="L75" s="38" t="s">
        <v>1607</v>
      </c>
      <c r="M75" s="38" t="s">
        <v>1572</v>
      </c>
      <c r="N75" s="40" t="s">
        <v>1599</v>
      </c>
      <c r="O75" s="41" t="s">
        <v>1600</v>
      </c>
      <c r="P75" s="21" t="str">
        <f aca="false">"(" &amp; IF(G75&lt;&gt;"","("&amp;F75&amp;"+line.W)&gt;"&amp;G75,"") &amp; IF(AND(G75&lt;&gt;"",H75&lt;&gt;"")," and ","") &amp; IF(H75&lt;&gt;"","("&amp;F75&amp;"+line.W)&lt;="&amp;H75,"") &amp; ") and (line.mat_joint_choices.code in ("&amp;I75&amp;")) and (line.mat_inside_skin_choices.code=="&amp;L75&amp;") and (line.mat_outside_skin_choices.code=="&amp;M75&amp;") and ("&amp;O75&amp;") or 0.0"</f>
        <v>((39+line.W)&gt;610 and (39+line.W)&lt;=914) and (line.mat_joint_choices.code in ('MN','FN')) and (line.mat_inside_skin_choices.code=='SS') and (line.mat_outside_skin_choices.code=='OW') and (914*line.L/1000000*3.75) or 0.0</v>
      </c>
      <c r="Q75" s="16" t="str">
        <f aca="false">VLOOKUP(D75,Parts!$A$2:$C$1001,3,0)</f>
        <v>kg</v>
      </c>
    </row>
    <row r="76" customFormat="false" ht="12.75" hidden="false" customHeight="false" outlineLevel="0" collapsed="false">
      <c r="C76" s="3" t="str">
        <f aca="false">"["&amp;VLOOKUP(D76,Parts!$A$2:$B$1001,2,0)&amp;"]"</f>
        <v>[SP05013]</v>
      </c>
      <c r="D76" s="37" t="s">
        <v>1409</v>
      </c>
      <c r="E76" s="16"/>
      <c r="F76" s="38" t="n">
        <v>39</v>
      </c>
      <c r="G76" s="38" t="n">
        <v>610</v>
      </c>
      <c r="H76" s="38" t="n">
        <v>914</v>
      </c>
      <c r="I76" s="38" t="s">
        <v>1624</v>
      </c>
      <c r="J76" s="16"/>
      <c r="K76" s="16"/>
      <c r="L76" s="38" t="s">
        <v>1607</v>
      </c>
      <c r="M76" s="38" t="s">
        <v>1572</v>
      </c>
      <c r="N76" s="40" t="s">
        <v>1620</v>
      </c>
      <c r="O76" s="41" t="s">
        <v>1621</v>
      </c>
      <c r="P76" s="21" t="str">
        <f aca="false">"(" &amp; IF(G76&lt;&gt;"","("&amp;F76&amp;"+line.W)&gt;"&amp;G76,"") &amp; IF(AND(G76&lt;&gt;"",H76&lt;&gt;"")," and ","") &amp; IF(H76&lt;&gt;"","("&amp;F76&amp;"+line.W)&lt;="&amp;H76,"") &amp; ") and (line.mat_joint_choices.code in ("&amp;I76&amp;")) and (line.mat_inside_skin_choices.code=="&amp;L76&amp;") and (line.mat_outside_skin_choices.code=="&amp;M76&amp;") and ("&amp;O76&amp;") or 0.0"</f>
        <v>((39+line.W)&gt;610 and (39+line.W)&lt;=914) and (line.mat_joint_choices.code in ('MN','FN')) and (line.mat_inside_skin_choices.code=='SS') and (line.mat_outside_skin_choices.code=='OW') and (914*line.L/1000000*3.9) or 0.0</v>
      </c>
      <c r="Q76" s="16" t="str">
        <f aca="false">VLOOKUP(D76,Parts!$A$2:$C$1001,3,0)</f>
        <v>kg</v>
      </c>
    </row>
    <row r="77" customFormat="false" ht="12.75" hidden="false" customHeight="false" outlineLevel="0" collapsed="false">
      <c r="C77" s="3" t="str">
        <f aca="false">"["&amp;VLOOKUP(D77,Parts!$A$2:$B$1001,2,0)&amp;"]"</f>
        <v>[SP05007]</v>
      </c>
      <c r="D77" s="37" t="s">
        <v>1397</v>
      </c>
      <c r="E77" s="16"/>
      <c r="F77" s="38" t="n">
        <v>39</v>
      </c>
      <c r="G77" s="38" t="n">
        <v>914</v>
      </c>
      <c r="H77" s="38"/>
      <c r="I77" s="38" t="s">
        <v>1624</v>
      </c>
      <c r="J77" s="16"/>
      <c r="K77" s="16"/>
      <c r="L77" s="38" t="s">
        <v>1607</v>
      </c>
      <c r="M77" s="38" t="s">
        <v>1572</v>
      </c>
      <c r="N77" s="40" t="s">
        <v>1603</v>
      </c>
      <c r="O77" s="41" t="s">
        <v>1604</v>
      </c>
      <c r="P77" s="21" t="str">
        <f aca="false">"(" &amp; IF(G77&lt;&gt;"","("&amp;F77&amp;"+line.W)&gt;"&amp;G77,"") &amp; IF(AND(G77&lt;&gt;"",H77&lt;&gt;"")," and ","") &amp; IF(H77&lt;&gt;"","("&amp;F77&amp;"+line.W)&lt;="&amp;H77,"") &amp; ") and (line.mat_joint_choices.code in ("&amp;I77&amp;")) and (line.mat_inside_skin_choices.code=="&amp;L77&amp;") and (line.mat_outside_skin_choices.code=="&amp;M77&amp;") and ("&amp;O77&amp;") or 0.0"</f>
        <v>((39+line.W)&gt;914) and (line.mat_joint_choices.code in ('MN','FN')) and (line.mat_inside_skin_choices.code=='SS') and (line.mat_outside_skin_choices.code=='OW') and (1219*line.L/1000000*3.75) or 0.0</v>
      </c>
      <c r="Q77" s="16" t="str">
        <f aca="false">VLOOKUP(D77,Parts!$A$2:$C$1001,3,0)</f>
        <v>kg</v>
      </c>
    </row>
    <row r="78" s="42" customFormat="true" ht="12.75" hidden="false" customHeight="false" outlineLevel="0" collapsed="false">
      <c r="C78" s="3" t="str">
        <f aca="false">"["&amp;VLOOKUP(D78,Parts!$A$2:$B$1001,2,0)&amp;"]"</f>
        <v>[SP05013]</v>
      </c>
      <c r="D78" s="37" t="s">
        <v>1409</v>
      </c>
      <c r="E78" s="16"/>
      <c r="F78" s="45" t="n">
        <v>39</v>
      </c>
      <c r="G78" s="45" t="n">
        <v>914</v>
      </c>
      <c r="H78" s="45"/>
      <c r="I78" s="38" t="s">
        <v>1624</v>
      </c>
      <c r="J78" s="48"/>
      <c r="K78" s="48"/>
      <c r="L78" s="38" t="s">
        <v>1607</v>
      </c>
      <c r="M78" s="38" t="s">
        <v>1572</v>
      </c>
      <c r="N78" s="40" t="s">
        <v>1622</v>
      </c>
      <c r="O78" s="47" t="s">
        <v>1623</v>
      </c>
      <c r="P78" s="21" t="str">
        <f aca="false">"(" &amp; IF(G78&lt;&gt;"","("&amp;F78&amp;"+line.W)&gt;"&amp;G78,"") &amp; IF(AND(G78&lt;&gt;"",H78&lt;&gt;"")," and ","") &amp; IF(H78&lt;&gt;"","("&amp;F78&amp;"+line.W)&lt;="&amp;H78,"") &amp; ") and (line.mat_joint_choices.code in ("&amp;I78&amp;")) and (line.mat_inside_skin_choices.code=="&amp;L78&amp;") and (line.mat_outside_skin_choices.code=="&amp;M78&amp;") and ("&amp;O78&amp;") or 0.0"</f>
        <v>((39+line.W)&gt;914) and (line.mat_joint_choices.code in ('MN','FN')) and (line.mat_inside_skin_choices.code=='SS') and (line.mat_outside_skin_choices.code=='OW') and (1219*line.L/1000000*3.9) or 0.0</v>
      </c>
      <c r="Q78" s="16" t="str">
        <f aca="false">VLOOKUP(D78,Parts!$A$2:$C$1001,3,0)</f>
        <v>kg</v>
      </c>
    </row>
    <row r="79" s="87" customFormat="true" ht="12.75" hidden="false" customHeight="false" outlineLevel="0" collapsed="false">
      <c r="B79" s="54" t="n">
        <v>41733</v>
      </c>
      <c r="C79" s="3" t="str">
        <f aca="false">"["&amp;VLOOKUP(D79,Parts!$A$2:$B$1001,2,0)&amp;"]"</f>
        <v>[SP05006]</v>
      </c>
      <c r="D79" s="88" t="s">
        <v>1395</v>
      </c>
      <c r="E79" s="16"/>
      <c r="F79" s="90" t="n">
        <v>39</v>
      </c>
      <c r="G79" s="90"/>
      <c r="H79" s="90" t="n">
        <v>457</v>
      </c>
      <c r="I79" s="90" t="s">
        <v>1624</v>
      </c>
      <c r="J79" s="48"/>
      <c r="K79" s="48"/>
      <c r="L79" s="90" t="s">
        <v>1572</v>
      </c>
      <c r="M79" s="90" t="s">
        <v>1607</v>
      </c>
      <c r="N79" s="91" t="s">
        <v>1591</v>
      </c>
      <c r="O79" s="92" t="s">
        <v>1592</v>
      </c>
      <c r="P79" s="21" t="str">
        <f aca="false">"(" &amp; IF(G79&lt;&gt;"","("&amp;F79&amp;"+line.W)&gt;"&amp;G79,"") &amp; IF(AND(G79&lt;&gt;"",H79&lt;&gt;"")," and ","") &amp; IF(H79&lt;&gt;"","("&amp;F79&amp;"+line.W)&lt;="&amp;H79,"") &amp; ") and (line.mat_joint_choices.code in ("&amp;I79&amp;")) and (line.mat_inside_skin_choices.code=="&amp;L79&amp;") and (line.mat_outside_skin_choices.code=="&amp;M79&amp;") and ("&amp;O79&amp;") or 0.0"</f>
        <v>((39+line.W)&lt;=457) and (line.mat_joint_choices.code in ('MN','FN')) and (line.mat_inside_skin_choices.code=='OW') and (line.mat_outside_skin_choices.code=='SS') and (457*line.L/1000000*3.75) or 0.0</v>
      </c>
      <c r="Q79" s="16" t="str">
        <f aca="false">VLOOKUP(D79,Parts!$A$2:$C$1001,3,0)</f>
        <v>kg</v>
      </c>
    </row>
    <row r="80" s="87" customFormat="true" ht="12.75" hidden="false" customHeight="false" outlineLevel="0" collapsed="false">
      <c r="B80" s="54" t="n">
        <v>41733</v>
      </c>
      <c r="C80" s="3" t="str">
        <f aca="false">"["&amp;VLOOKUP(D80,Parts!$A$2:$B$1001,2,0)&amp;"]"</f>
        <v>[SP05013]</v>
      </c>
      <c r="D80" s="88" t="s">
        <v>1409</v>
      </c>
      <c r="E80" s="16"/>
      <c r="F80" s="90" t="n">
        <v>39</v>
      </c>
      <c r="G80" s="90"/>
      <c r="H80" s="90" t="n">
        <v>457</v>
      </c>
      <c r="I80" s="90" t="s">
        <v>1624</v>
      </c>
      <c r="J80" s="48"/>
      <c r="K80" s="48"/>
      <c r="L80" s="90" t="s">
        <v>1572</v>
      </c>
      <c r="M80" s="90" t="s">
        <v>1607</v>
      </c>
      <c r="N80" s="91" t="s">
        <v>1616</v>
      </c>
      <c r="O80" s="92" t="s">
        <v>1617</v>
      </c>
      <c r="P80" s="21" t="str">
        <f aca="false">"(" &amp; IF(G80&lt;&gt;"","("&amp;F80&amp;"+line.W)&gt;"&amp;G80,"") &amp; IF(AND(G80&lt;&gt;"",H80&lt;&gt;"")," and ","") &amp; IF(H80&lt;&gt;"","("&amp;F80&amp;"+line.W)&lt;="&amp;H80,"") &amp; ") and (line.mat_joint_choices.code in ("&amp;I80&amp;")) and (line.mat_inside_skin_choices.code=="&amp;L80&amp;") and (line.mat_outside_skin_choices.code=="&amp;M80&amp;") and ("&amp;O80&amp;") or 0.0"</f>
        <v>((39+line.W)&lt;=457) and (line.mat_joint_choices.code in ('MN','FN')) and (line.mat_inside_skin_choices.code=='OW') and (line.mat_outside_skin_choices.code=='SS') and (457*line.L/1000000*3.9) or 0.0</v>
      </c>
      <c r="Q80" s="16" t="str">
        <f aca="false">VLOOKUP(D80,Parts!$A$2:$C$1001,3,0)</f>
        <v>kg</v>
      </c>
    </row>
    <row r="81" s="87" customFormat="true" ht="12.75" hidden="false" customHeight="false" outlineLevel="0" collapsed="false">
      <c r="B81" s="54" t="n">
        <v>41733</v>
      </c>
      <c r="C81" s="3" t="str">
        <f aca="false">"["&amp;VLOOKUP(D81,Parts!$A$2:$B$1001,2,0)&amp;"]"</f>
        <v>[SP05007]</v>
      </c>
      <c r="D81" s="88" t="s">
        <v>1397</v>
      </c>
      <c r="E81" s="16"/>
      <c r="F81" s="90" t="n">
        <v>39</v>
      </c>
      <c r="G81" s="90" t="n">
        <v>457</v>
      </c>
      <c r="H81" s="90" t="n">
        <v>610</v>
      </c>
      <c r="I81" s="90" t="s">
        <v>1624</v>
      </c>
      <c r="J81" s="48"/>
      <c r="K81" s="48"/>
      <c r="L81" s="90" t="s">
        <v>1572</v>
      </c>
      <c r="M81" s="90" t="s">
        <v>1607</v>
      </c>
      <c r="N81" s="91" t="s">
        <v>1595</v>
      </c>
      <c r="O81" s="92" t="s">
        <v>1596</v>
      </c>
      <c r="P81" s="21" t="str">
        <f aca="false">"(" &amp; IF(G81&lt;&gt;"","("&amp;F81&amp;"+line.W)&gt;"&amp;G81,"") &amp; IF(AND(G81&lt;&gt;"",H81&lt;&gt;"")," and ","") &amp; IF(H81&lt;&gt;"","("&amp;F81&amp;"+line.W)&lt;="&amp;H81,"") &amp; ") and (line.mat_joint_choices.code in ("&amp;I81&amp;")) and (line.mat_inside_skin_choices.code=="&amp;L81&amp;") and (line.mat_outside_skin_choices.code=="&amp;M81&amp;") and ("&amp;O81&amp;") or 0.0"</f>
        <v>((39+line.W)&gt;457 and (39+line.W)&lt;=610) and (line.mat_joint_choices.code in ('MN','FN')) and (line.mat_inside_skin_choices.code=='OW') and (line.mat_outside_skin_choices.code=='SS') and (610*line.L/1000000*3.75) or 0.0</v>
      </c>
      <c r="Q81" s="16" t="str">
        <f aca="false">VLOOKUP(D81,Parts!$A$2:$C$1001,3,0)</f>
        <v>kg</v>
      </c>
    </row>
    <row r="82" s="87" customFormat="true" ht="12.75" hidden="false" customHeight="false" outlineLevel="0" collapsed="false">
      <c r="B82" s="54" t="n">
        <v>41733</v>
      </c>
      <c r="C82" s="3" t="str">
        <f aca="false">"["&amp;VLOOKUP(D82,Parts!$A$2:$B$1001,2,0)&amp;"]"</f>
        <v>[SP05013]</v>
      </c>
      <c r="D82" s="88" t="s">
        <v>1409</v>
      </c>
      <c r="E82" s="16"/>
      <c r="F82" s="90" t="n">
        <v>39</v>
      </c>
      <c r="G82" s="90" t="n">
        <v>457</v>
      </c>
      <c r="H82" s="90" t="n">
        <v>610</v>
      </c>
      <c r="I82" s="90" t="s">
        <v>1624</v>
      </c>
      <c r="J82" s="48"/>
      <c r="K82" s="48"/>
      <c r="L82" s="90" t="s">
        <v>1572</v>
      </c>
      <c r="M82" s="90" t="s">
        <v>1607</v>
      </c>
      <c r="N82" s="91" t="s">
        <v>1618</v>
      </c>
      <c r="O82" s="92" t="s">
        <v>1619</v>
      </c>
      <c r="P82" s="21" t="str">
        <f aca="false">"(" &amp; IF(G82&lt;&gt;"","("&amp;F82&amp;"+line.W)&gt;"&amp;G82,"") &amp; IF(AND(G82&lt;&gt;"",H82&lt;&gt;"")," and ","") &amp; IF(H82&lt;&gt;"","("&amp;F82&amp;"+line.W)&lt;="&amp;H82,"") &amp; ") and (line.mat_joint_choices.code in ("&amp;I82&amp;")) and (line.mat_inside_skin_choices.code=="&amp;L82&amp;") and (line.mat_outside_skin_choices.code=="&amp;M82&amp;") and ("&amp;O82&amp;") or 0.0"</f>
        <v>((39+line.W)&gt;457 and (39+line.W)&lt;=610) and (line.mat_joint_choices.code in ('MN','FN')) and (line.mat_inside_skin_choices.code=='OW') and (line.mat_outside_skin_choices.code=='SS') and (610*line.L/1000000*3.9) or 0.0</v>
      </c>
      <c r="Q82" s="16" t="str">
        <f aca="false">VLOOKUP(D82,Parts!$A$2:$C$1001,3,0)</f>
        <v>kg</v>
      </c>
    </row>
    <row r="83" s="87" customFormat="true" ht="12.75" hidden="false" customHeight="false" outlineLevel="0" collapsed="false">
      <c r="B83" s="54" t="n">
        <v>41733</v>
      </c>
      <c r="C83" s="3" t="str">
        <f aca="false">"["&amp;VLOOKUP(D83,Parts!$A$2:$B$1001,2,0)&amp;"]"</f>
        <v>[SP05006]</v>
      </c>
      <c r="D83" s="88" t="s">
        <v>1395</v>
      </c>
      <c r="E83" s="16"/>
      <c r="F83" s="90" t="n">
        <v>39</v>
      </c>
      <c r="G83" s="90" t="n">
        <v>610</v>
      </c>
      <c r="H83" s="90" t="n">
        <v>914</v>
      </c>
      <c r="I83" s="90" t="s">
        <v>1624</v>
      </c>
      <c r="J83" s="48"/>
      <c r="K83" s="48"/>
      <c r="L83" s="90" t="s">
        <v>1572</v>
      </c>
      <c r="M83" s="90" t="s">
        <v>1607</v>
      </c>
      <c r="N83" s="91" t="s">
        <v>1599</v>
      </c>
      <c r="O83" s="92" t="s">
        <v>1600</v>
      </c>
      <c r="P83" s="21" t="str">
        <f aca="false">"(" &amp; IF(G83&lt;&gt;"","("&amp;F83&amp;"+line.W)&gt;"&amp;G83,"") &amp; IF(AND(G83&lt;&gt;"",H83&lt;&gt;"")," and ","") &amp; IF(H83&lt;&gt;"","("&amp;F83&amp;"+line.W)&lt;="&amp;H83,"") &amp; ") and (line.mat_joint_choices.code in ("&amp;I83&amp;")) and (line.mat_inside_skin_choices.code=="&amp;L83&amp;") and (line.mat_outside_skin_choices.code=="&amp;M83&amp;") and ("&amp;O83&amp;") or 0.0"</f>
        <v>((39+line.W)&gt;610 and (39+line.W)&lt;=914) and (line.mat_joint_choices.code in ('MN','FN')) and (line.mat_inside_skin_choices.code=='OW') and (line.mat_outside_skin_choices.code=='SS') and (914*line.L/1000000*3.75) or 0.0</v>
      </c>
      <c r="Q83" s="16" t="str">
        <f aca="false">VLOOKUP(D83,Parts!$A$2:$C$1001,3,0)</f>
        <v>kg</v>
      </c>
    </row>
    <row r="84" s="87" customFormat="true" ht="12.75" hidden="false" customHeight="false" outlineLevel="0" collapsed="false">
      <c r="B84" s="54" t="n">
        <v>41733</v>
      </c>
      <c r="C84" s="3" t="str">
        <f aca="false">"["&amp;VLOOKUP(D84,Parts!$A$2:$B$1001,2,0)&amp;"]"</f>
        <v>[SP05013]</v>
      </c>
      <c r="D84" s="88" t="s">
        <v>1409</v>
      </c>
      <c r="E84" s="16"/>
      <c r="F84" s="90" t="n">
        <v>39</v>
      </c>
      <c r="G84" s="90" t="n">
        <v>610</v>
      </c>
      <c r="H84" s="90" t="n">
        <v>914</v>
      </c>
      <c r="I84" s="90" t="s">
        <v>1624</v>
      </c>
      <c r="J84" s="48"/>
      <c r="K84" s="48"/>
      <c r="L84" s="90" t="s">
        <v>1572</v>
      </c>
      <c r="M84" s="90" t="s">
        <v>1607</v>
      </c>
      <c r="N84" s="91" t="s">
        <v>1620</v>
      </c>
      <c r="O84" s="92" t="s">
        <v>1621</v>
      </c>
      <c r="P84" s="21" t="str">
        <f aca="false">"(" &amp; IF(G84&lt;&gt;"","("&amp;F84&amp;"+line.W)&gt;"&amp;G84,"") &amp; IF(AND(G84&lt;&gt;"",H84&lt;&gt;"")," and ","") &amp; IF(H84&lt;&gt;"","("&amp;F84&amp;"+line.W)&lt;="&amp;H84,"") &amp; ") and (line.mat_joint_choices.code in ("&amp;I84&amp;")) and (line.mat_inside_skin_choices.code=="&amp;L84&amp;") and (line.mat_outside_skin_choices.code=="&amp;M84&amp;") and ("&amp;O84&amp;") or 0.0"</f>
        <v>((39+line.W)&gt;610 and (39+line.W)&lt;=914) and (line.mat_joint_choices.code in ('MN','FN')) and (line.mat_inside_skin_choices.code=='OW') and (line.mat_outside_skin_choices.code=='SS') and (914*line.L/1000000*3.9) or 0.0</v>
      </c>
      <c r="Q84" s="16" t="str">
        <f aca="false">VLOOKUP(D84,Parts!$A$2:$C$1001,3,0)</f>
        <v>kg</v>
      </c>
    </row>
    <row r="85" s="87" customFormat="true" ht="12.75" hidden="false" customHeight="false" outlineLevel="0" collapsed="false">
      <c r="B85" s="54" t="n">
        <v>41733</v>
      </c>
      <c r="C85" s="3" t="str">
        <f aca="false">"["&amp;VLOOKUP(D85,Parts!$A$2:$B$1001,2,0)&amp;"]"</f>
        <v>[SP05007]</v>
      </c>
      <c r="D85" s="88" t="s">
        <v>1397</v>
      </c>
      <c r="E85" s="16"/>
      <c r="F85" s="90" t="n">
        <v>39</v>
      </c>
      <c r="G85" s="90" t="n">
        <v>914</v>
      </c>
      <c r="H85" s="90"/>
      <c r="I85" s="90" t="s">
        <v>1624</v>
      </c>
      <c r="J85" s="48"/>
      <c r="K85" s="48"/>
      <c r="L85" s="90" t="s">
        <v>1572</v>
      </c>
      <c r="M85" s="90" t="s">
        <v>1607</v>
      </c>
      <c r="N85" s="91" t="s">
        <v>1603</v>
      </c>
      <c r="O85" s="92" t="s">
        <v>1604</v>
      </c>
      <c r="P85" s="21" t="str">
        <f aca="false">"(" &amp; IF(G85&lt;&gt;"","("&amp;F85&amp;"+line.W)&gt;"&amp;G85,"") &amp; IF(AND(G85&lt;&gt;"",H85&lt;&gt;"")," and ","") &amp; IF(H85&lt;&gt;"","("&amp;F85&amp;"+line.W)&lt;="&amp;H85,"") &amp; ") and (line.mat_joint_choices.code in ("&amp;I85&amp;")) and (line.mat_inside_skin_choices.code=="&amp;L85&amp;") and (line.mat_outside_skin_choices.code=="&amp;M85&amp;") and ("&amp;O85&amp;") or 0.0"</f>
        <v>((39+line.W)&gt;914) and (line.mat_joint_choices.code in ('MN','FN')) and (line.mat_inside_skin_choices.code=='OW') and (line.mat_outside_skin_choices.code=='SS') and (1219*line.L/1000000*3.75) or 0.0</v>
      </c>
      <c r="Q85" s="16" t="str">
        <f aca="false">VLOOKUP(D85,Parts!$A$2:$C$1001,3,0)</f>
        <v>kg</v>
      </c>
    </row>
    <row r="86" customFormat="false" ht="12.75" hidden="false" customHeight="false" outlineLevel="0" collapsed="false">
      <c r="A86" s="87"/>
      <c r="B86" s="54" t="n">
        <v>41733</v>
      </c>
      <c r="C86" s="3" t="str">
        <f aca="false">"["&amp;VLOOKUP(D86,Parts!$A$2:$B$1001,2,0)&amp;"]"</f>
        <v>[SP05013]</v>
      </c>
      <c r="D86" s="88" t="s">
        <v>1409</v>
      </c>
      <c r="E86" s="16"/>
      <c r="F86" s="94" t="n">
        <v>39</v>
      </c>
      <c r="G86" s="94" t="n">
        <v>914</v>
      </c>
      <c r="H86" s="94"/>
      <c r="I86" s="90" t="s">
        <v>1624</v>
      </c>
      <c r="J86" s="48"/>
      <c r="K86" s="48"/>
      <c r="L86" s="90" t="s">
        <v>1572</v>
      </c>
      <c r="M86" s="90" t="s">
        <v>1607</v>
      </c>
      <c r="N86" s="91" t="s">
        <v>1622</v>
      </c>
      <c r="O86" s="95" t="s">
        <v>1623</v>
      </c>
      <c r="P86" s="21" t="str">
        <f aca="false">"(" &amp; IF(G86&lt;&gt;"","("&amp;F86&amp;"+line.W)&gt;"&amp;G86,"") &amp; IF(AND(G86&lt;&gt;"",H86&lt;&gt;"")," and ","") &amp; IF(H86&lt;&gt;"","("&amp;F86&amp;"+line.W)&lt;="&amp;H86,"") &amp; ") and (line.mat_joint_choices.code in ("&amp;I86&amp;")) and (line.mat_inside_skin_choices.code=="&amp;L86&amp;") and (line.mat_outside_skin_choices.code=="&amp;M86&amp;") and ("&amp;O86&amp;") or 0.0"</f>
        <v>((39+line.W)&gt;914) and (line.mat_joint_choices.code in ('MN','FN')) and (line.mat_inside_skin_choices.code=='OW') and (line.mat_outside_skin_choices.code=='SS') and (1219*line.L/1000000*3.9) or 0.0</v>
      </c>
      <c r="Q86" s="16" t="str">
        <f aca="false">VLOOKUP(D86,Parts!$A$2:$C$1001,3,0)</f>
        <v>kg</v>
      </c>
    </row>
    <row r="87" customFormat="false" ht="12.75" hidden="false" customHeight="false" outlineLevel="0" collapsed="false">
      <c r="A87" s="87"/>
      <c r="B87" s="54" t="n">
        <v>41733</v>
      </c>
      <c r="C87" s="3" t="str">
        <f aca="false">"["&amp;VLOOKUP(D87,Parts!$A$2:$B$1001,2,0)&amp;"]"</f>
        <v>[SP05006]</v>
      </c>
      <c r="D87" s="27" t="s">
        <v>1395</v>
      </c>
      <c r="E87" s="16"/>
      <c r="F87" s="28" t="n">
        <v>39</v>
      </c>
      <c r="G87" s="28"/>
      <c r="H87" s="28" t="n">
        <v>457</v>
      </c>
      <c r="I87" s="28" t="s">
        <v>1624</v>
      </c>
      <c r="J87" s="48"/>
      <c r="K87" s="48"/>
      <c r="L87" s="28" t="s">
        <v>1572</v>
      </c>
      <c r="M87" s="28" t="s">
        <v>1590</v>
      </c>
      <c r="N87" s="30" t="s">
        <v>1591</v>
      </c>
      <c r="O87" s="31" t="s">
        <v>1592</v>
      </c>
      <c r="P87" s="21" t="str">
        <f aca="false">"(" &amp; IF(G87&lt;&gt;"","("&amp;F87&amp;"+line.W)&gt;"&amp;G87,"") &amp; IF(AND(G87&lt;&gt;"",H87&lt;&gt;"")," and ","") &amp; IF(H87&lt;&gt;"","("&amp;F87&amp;"+line.W)&lt;="&amp;H87,"") &amp; ") and (line.mat_joint_choices.code in ("&amp;I87&amp;")) and (line.mat_inside_skin_choices.code=="&amp;L87&amp;") and (line.mat_outside_skin_choices.code=="&amp;M87&amp;") and ("&amp;O87&amp;") or 0.0"</f>
        <v>((39+line.W)&lt;=457) and (line.mat_joint_choices.code in ('MN','FN')) and (line.mat_inside_skin_choices.code=='OW') and (line.mat_outside_skin_choices.code=='GI') and (457*line.L/1000000*3.75) or 0.0</v>
      </c>
      <c r="Q87" s="16" t="str">
        <f aca="false">VLOOKUP(D87,Parts!$A$2:$C$1001,3,0)</f>
        <v>kg</v>
      </c>
    </row>
    <row r="88" customFormat="false" ht="12.75" hidden="false" customHeight="false" outlineLevel="0" collapsed="false">
      <c r="A88" s="87"/>
      <c r="B88" s="54" t="n">
        <v>41733</v>
      </c>
      <c r="C88" s="3" t="str">
        <f aca="false">"["&amp;VLOOKUP(D88,Parts!$A$2:$B$1001,2,0)&amp;"]"</f>
        <v>[SP05004]</v>
      </c>
      <c r="D88" s="27" t="s">
        <v>1391</v>
      </c>
      <c r="E88" s="16"/>
      <c r="F88" s="28" t="n">
        <v>39</v>
      </c>
      <c r="G88" s="28"/>
      <c r="H88" s="28" t="n">
        <v>457</v>
      </c>
      <c r="I88" s="28" t="s">
        <v>1624</v>
      </c>
      <c r="J88" s="48"/>
      <c r="K88" s="48"/>
      <c r="L88" s="28" t="s">
        <v>1572</v>
      </c>
      <c r="M88" s="28" t="s">
        <v>1590</v>
      </c>
      <c r="N88" s="30" t="s">
        <v>1593</v>
      </c>
      <c r="O88" s="31" t="s">
        <v>1594</v>
      </c>
      <c r="P88" s="21" t="str">
        <f aca="false">"(" &amp; IF(G88&lt;&gt;"","("&amp;F88&amp;"+line.W)&gt;"&amp;G88,"") &amp; IF(AND(G88&lt;&gt;"",H88&lt;&gt;"")," and ","") &amp; IF(H88&lt;&gt;"","("&amp;F88&amp;"+line.W)&lt;="&amp;H88,"") &amp; ") and (line.mat_joint_choices.code in ("&amp;I88&amp;")) and (line.mat_inside_skin_choices.code=="&amp;L88&amp;") and (line.mat_outside_skin_choices.code=="&amp;M88&amp;") and ("&amp;O88&amp;") or 0.0"</f>
        <v>((39+line.W)&lt;=457) and (line.mat_joint_choices.code in ('MN','FN')) and (line.mat_inside_skin_choices.code=='OW') and (line.mat_outside_skin_choices.code=='GI') and (457*line.L/1000000*3.2) or 0.0</v>
      </c>
      <c r="Q88" s="16" t="str">
        <f aca="false">VLOOKUP(D88,Parts!$A$2:$C$1001,3,0)</f>
        <v>kg</v>
      </c>
    </row>
    <row r="89" customFormat="false" ht="12.75" hidden="false" customHeight="false" outlineLevel="0" collapsed="false">
      <c r="A89" s="87"/>
      <c r="B89" s="54" t="n">
        <v>41733</v>
      </c>
      <c r="C89" s="3" t="str">
        <f aca="false">"["&amp;VLOOKUP(D89,Parts!$A$2:$B$1001,2,0)&amp;"]"</f>
        <v>[SP05007]</v>
      </c>
      <c r="D89" s="27" t="s">
        <v>1397</v>
      </c>
      <c r="E89" s="16"/>
      <c r="F89" s="28" t="n">
        <v>39</v>
      </c>
      <c r="G89" s="28" t="n">
        <v>457</v>
      </c>
      <c r="H89" s="28" t="n">
        <v>610</v>
      </c>
      <c r="I89" s="28" t="s">
        <v>1624</v>
      </c>
      <c r="J89" s="48"/>
      <c r="K89" s="48"/>
      <c r="L89" s="28" t="s">
        <v>1572</v>
      </c>
      <c r="M89" s="28" t="s">
        <v>1590</v>
      </c>
      <c r="N89" s="30" t="s">
        <v>1595</v>
      </c>
      <c r="O89" s="31" t="s">
        <v>1596</v>
      </c>
      <c r="P89" s="21" t="str">
        <f aca="false">"(" &amp; IF(G89&lt;&gt;"","("&amp;F89&amp;"+line.W)&gt;"&amp;G89,"") &amp; IF(AND(G89&lt;&gt;"",H89&lt;&gt;"")," and ","") &amp; IF(H89&lt;&gt;"","("&amp;F89&amp;"+line.W)&lt;="&amp;H89,"") &amp; ") and (line.mat_joint_choices.code in ("&amp;I89&amp;")) and (line.mat_inside_skin_choices.code=="&amp;L89&amp;") and (line.mat_outside_skin_choices.code=="&amp;M89&amp;") and ("&amp;O89&amp;") or 0.0"</f>
        <v>((39+line.W)&gt;457 and (39+line.W)&lt;=610) and (line.mat_joint_choices.code in ('MN','FN')) and (line.mat_inside_skin_choices.code=='OW') and (line.mat_outside_skin_choices.code=='GI') and (610*line.L/1000000*3.75) or 0.0</v>
      </c>
      <c r="Q89" s="16" t="str">
        <f aca="false">VLOOKUP(D89,Parts!$A$2:$C$1001,3,0)</f>
        <v>kg</v>
      </c>
    </row>
    <row r="90" customFormat="false" ht="12.75" hidden="false" customHeight="false" outlineLevel="0" collapsed="false">
      <c r="A90" s="87"/>
      <c r="B90" s="54" t="n">
        <v>41733</v>
      </c>
      <c r="C90" s="3" t="str">
        <f aca="false">"["&amp;VLOOKUP(D90,Parts!$A$2:$B$1001,2,0)&amp;"]"</f>
        <v>[SP05012]</v>
      </c>
      <c r="D90" s="27" t="s">
        <v>1407</v>
      </c>
      <c r="E90" s="16"/>
      <c r="F90" s="28" t="n">
        <v>39</v>
      </c>
      <c r="G90" s="28" t="n">
        <v>457</v>
      </c>
      <c r="H90" s="28" t="n">
        <v>610</v>
      </c>
      <c r="I90" s="28" t="s">
        <v>1624</v>
      </c>
      <c r="J90" s="48"/>
      <c r="K90" s="48"/>
      <c r="L90" s="28" t="s">
        <v>1572</v>
      </c>
      <c r="M90" s="28" t="s">
        <v>1590</v>
      </c>
      <c r="N90" s="30" t="s">
        <v>1597</v>
      </c>
      <c r="O90" s="31" t="s">
        <v>1598</v>
      </c>
      <c r="P90" s="21" t="str">
        <f aca="false">"(" &amp; IF(G90&lt;&gt;"","("&amp;F90&amp;"+line.W)&gt;"&amp;G90,"") &amp; IF(AND(G90&lt;&gt;"",H90&lt;&gt;"")," and ","") &amp; IF(H90&lt;&gt;"","("&amp;F90&amp;"+line.W)&lt;="&amp;H90,"") &amp; ") and (line.mat_joint_choices.code in ("&amp;I90&amp;")) and (line.mat_inside_skin_choices.code=="&amp;L90&amp;") and (line.mat_outside_skin_choices.code=="&amp;M90&amp;") and ("&amp;O90&amp;") or 0.0"</f>
        <v>((39+line.W)&gt;457 and (39+line.W)&lt;=610) and (line.mat_joint_choices.code in ('MN','FN')) and (line.mat_inside_skin_choices.code=='OW') and (line.mat_outside_skin_choices.code=='GI') and (610*line.L/1000000*3.2) or 0.0</v>
      </c>
      <c r="Q90" s="16" t="str">
        <f aca="false">VLOOKUP(D90,Parts!$A$2:$C$1001,3,0)</f>
        <v>kg</v>
      </c>
    </row>
    <row r="91" customFormat="false" ht="12.75" hidden="false" customHeight="false" outlineLevel="0" collapsed="false">
      <c r="A91" s="87"/>
      <c r="B91" s="54" t="n">
        <v>41733</v>
      </c>
      <c r="C91" s="3" t="str">
        <f aca="false">"["&amp;VLOOKUP(D91,Parts!$A$2:$B$1001,2,0)&amp;"]"</f>
        <v>[SP05006]</v>
      </c>
      <c r="D91" s="27" t="s">
        <v>1395</v>
      </c>
      <c r="E91" s="16"/>
      <c r="F91" s="28" t="n">
        <v>39</v>
      </c>
      <c r="G91" s="28" t="n">
        <v>610</v>
      </c>
      <c r="H91" s="28" t="n">
        <v>914</v>
      </c>
      <c r="I91" s="28" t="s">
        <v>1624</v>
      </c>
      <c r="J91" s="48"/>
      <c r="K91" s="48"/>
      <c r="L91" s="28" t="s">
        <v>1572</v>
      </c>
      <c r="M91" s="28" t="s">
        <v>1590</v>
      </c>
      <c r="N91" s="30" t="s">
        <v>1599</v>
      </c>
      <c r="O91" s="31" t="s">
        <v>1600</v>
      </c>
      <c r="P91" s="21" t="str">
        <f aca="false">"(" &amp; IF(G91&lt;&gt;"","("&amp;F91&amp;"+line.W)&gt;"&amp;G91,"") &amp; IF(AND(G91&lt;&gt;"",H91&lt;&gt;"")," and ","") &amp; IF(H91&lt;&gt;"","("&amp;F91&amp;"+line.W)&lt;="&amp;H91,"") &amp; ") and (line.mat_joint_choices.code in ("&amp;I91&amp;")) and (line.mat_inside_skin_choices.code=="&amp;L91&amp;") and (line.mat_outside_skin_choices.code=="&amp;M91&amp;") and ("&amp;O91&amp;") or 0.0"</f>
        <v>((39+line.W)&gt;610 and (39+line.W)&lt;=914) and (line.mat_joint_choices.code in ('MN','FN')) and (line.mat_inside_skin_choices.code=='OW') and (line.mat_outside_skin_choices.code=='GI') and (914*line.L/1000000*3.75) or 0.0</v>
      </c>
      <c r="Q91" s="16" t="str">
        <f aca="false">VLOOKUP(D91,Parts!$A$2:$C$1001,3,0)</f>
        <v>kg</v>
      </c>
    </row>
    <row r="92" customFormat="false" ht="12.75" hidden="false" customHeight="false" outlineLevel="0" collapsed="false">
      <c r="A92" s="87"/>
      <c r="B92" s="54" t="n">
        <v>41733</v>
      </c>
      <c r="C92" s="3" t="str">
        <f aca="false">"["&amp;VLOOKUP(D92,Parts!$A$2:$B$1001,2,0)&amp;"]"</f>
        <v>[SP05004]</v>
      </c>
      <c r="D92" s="27" t="s">
        <v>1391</v>
      </c>
      <c r="E92" s="16"/>
      <c r="F92" s="28" t="n">
        <v>39</v>
      </c>
      <c r="G92" s="28" t="n">
        <v>610</v>
      </c>
      <c r="H92" s="28" t="n">
        <v>914</v>
      </c>
      <c r="I92" s="28" t="s">
        <v>1624</v>
      </c>
      <c r="J92" s="48"/>
      <c r="K92" s="48"/>
      <c r="L92" s="28" t="s">
        <v>1572</v>
      </c>
      <c r="M92" s="28" t="s">
        <v>1590</v>
      </c>
      <c r="N92" s="30" t="s">
        <v>1601</v>
      </c>
      <c r="O92" s="31" t="s">
        <v>1602</v>
      </c>
      <c r="P92" s="21" t="str">
        <f aca="false">"(" &amp; IF(G92&lt;&gt;"","("&amp;F92&amp;"+line.W)&gt;"&amp;G92,"") &amp; IF(AND(G92&lt;&gt;"",H92&lt;&gt;"")," and ","") &amp; IF(H92&lt;&gt;"","("&amp;F92&amp;"+line.W)&lt;="&amp;H92,"") &amp; ") and (line.mat_joint_choices.code in ("&amp;I92&amp;")) and (line.mat_inside_skin_choices.code=="&amp;L92&amp;") and (line.mat_outside_skin_choices.code=="&amp;M92&amp;") and ("&amp;O92&amp;") or 0.0"</f>
        <v>((39+line.W)&gt;610 and (39+line.W)&lt;=914) and (line.mat_joint_choices.code in ('MN','FN')) and (line.mat_inside_skin_choices.code=='OW') and (line.mat_outside_skin_choices.code=='GI') and (914*line.L/1000000*3.2) or 0.0</v>
      </c>
      <c r="Q92" s="16" t="str">
        <f aca="false">VLOOKUP(D92,Parts!$A$2:$C$1001,3,0)</f>
        <v>kg</v>
      </c>
    </row>
    <row r="93" customFormat="false" ht="12.75" hidden="false" customHeight="false" outlineLevel="0" collapsed="false">
      <c r="A93" s="87"/>
      <c r="B93" s="54" t="n">
        <v>41733</v>
      </c>
      <c r="C93" s="3" t="str">
        <f aca="false">"["&amp;VLOOKUP(D93,Parts!$A$2:$B$1001,2,0)&amp;"]"</f>
        <v>[SP05007]</v>
      </c>
      <c r="D93" s="27" t="s">
        <v>1397</v>
      </c>
      <c r="E93" s="16"/>
      <c r="F93" s="28" t="n">
        <v>39</v>
      </c>
      <c r="G93" s="28" t="n">
        <v>914</v>
      </c>
      <c r="H93" s="28"/>
      <c r="I93" s="28" t="s">
        <v>1624</v>
      </c>
      <c r="J93" s="48"/>
      <c r="K93" s="48"/>
      <c r="L93" s="28" t="s">
        <v>1572</v>
      </c>
      <c r="M93" s="28" t="s">
        <v>1590</v>
      </c>
      <c r="N93" s="30" t="s">
        <v>1603</v>
      </c>
      <c r="O93" s="31" t="s">
        <v>1604</v>
      </c>
      <c r="P93" s="21" t="str">
        <f aca="false">"(" &amp; IF(G93&lt;&gt;"","("&amp;F93&amp;"+line.W)&gt;"&amp;G93,"") &amp; IF(AND(G93&lt;&gt;"",H93&lt;&gt;"")," and ","") &amp; IF(H93&lt;&gt;"","("&amp;F93&amp;"+line.W)&lt;="&amp;H93,"") &amp; ") and (line.mat_joint_choices.code in ("&amp;I93&amp;")) and (line.mat_inside_skin_choices.code=="&amp;L93&amp;") and (line.mat_outside_skin_choices.code=="&amp;M93&amp;") and ("&amp;O93&amp;") or 0.0"</f>
        <v>((39+line.W)&gt;914) and (line.mat_joint_choices.code in ('MN','FN')) and (line.mat_inside_skin_choices.code=='OW') and (line.mat_outside_skin_choices.code=='GI') and (1219*line.L/1000000*3.75) or 0.0</v>
      </c>
      <c r="Q93" s="16" t="str">
        <f aca="false">VLOOKUP(D93,Parts!$A$2:$C$1001,3,0)</f>
        <v>kg</v>
      </c>
    </row>
    <row r="94" customFormat="false" ht="12.75" hidden="false" customHeight="false" outlineLevel="0" collapsed="false">
      <c r="A94" s="87"/>
      <c r="B94" s="54" t="n">
        <v>41733</v>
      </c>
      <c r="C94" s="3" t="str">
        <f aca="false">"["&amp;VLOOKUP(D94,Parts!$A$2:$B$1001,2,0)&amp;"]"</f>
        <v>[SP05012]</v>
      </c>
      <c r="D94" s="27" t="s">
        <v>1407</v>
      </c>
      <c r="E94" s="16"/>
      <c r="F94" s="28" t="n">
        <v>39</v>
      </c>
      <c r="G94" s="28" t="n">
        <v>914</v>
      </c>
      <c r="H94" s="28"/>
      <c r="I94" s="28" t="s">
        <v>1624</v>
      </c>
      <c r="J94" s="48"/>
      <c r="K94" s="48"/>
      <c r="L94" s="28" t="s">
        <v>1572</v>
      </c>
      <c r="M94" s="28" t="s">
        <v>1590</v>
      </c>
      <c r="N94" s="30" t="s">
        <v>1605</v>
      </c>
      <c r="O94" s="31" t="s">
        <v>1606</v>
      </c>
      <c r="P94" s="21" t="str">
        <f aca="false">"(" &amp; IF(G94&lt;&gt;"","("&amp;F94&amp;"+line.W)&gt;"&amp;G94,"") &amp; IF(AND(G94&lt;&gt;"",H94&lt;&gt;"")," and ","") &amp; IF(H94&lt;&gt;"","("&amp;F94&amp;"+line.W)&lt;="&amp;H94,"") &amp; ") and (line.mat_joint_choices.code in ("&amp;I94&amp;")) and (line.mat_inside_skin_choices.code=="&amp;L94&amp;") and (line.mat_outside_skin_choices.code=="&amp;M94&amp;") and ("&amp;O94&amp;") or 0.0"</f>
        <v>((39+line.W)&gt;914) and (line.mat_joint_choices.code in ('MN','FN')) and (line.mat_inside_skin_choices.code=='OW') and (line.mat_outside_skin_choices.code=='GI') and (1219*line.L/1000000*3.2) or 0.0</v>
      </c>
      <c r="Q94" s="16" t="str">
        <f aca="false">VLOOKUP(D94,Parts!$A$2:$C$1001,3,0)</f>
        <v>kg</v>
      </c>
    </row>
    <row r="95" customFormat="false" ht="12.75" hidden="false" customHeight="false" outlineLevel="0" collapsed="false">
      <c r="A95" s="87"/>
      <c r="B95" s="54" t="n">
        <v>41733</v>
      </c>
      <c r="C95" s="3" t="str">
        <f aca="false">"["&amp;VLOOKUP(D95,Parts!$A$2:$B$1001,2,0)&amp;"]"</f>
        <v>[SP05004]</v>
      </c>
      <c r="D95" s="96" t="s">
        <v>1391</v>
      </c>
      <c r="E95" s="16"/>
      <c r="F95" s="97" t="n">
        <v>39</v>
      </c>
      <c r="G95" s="97"/>
      <c r="H95" s="97" t="n">
        <v>457</v>
      </c>
      <c r="I95" s="97" t="s">
        <v>1624</v>
      </c>
      <c r="J95" s="48"/>
      <c r="K95" s="48"/>
      <c r="L95" s="97" t="s">
        <v>1590</v>
      </c>
      <c r="M95" s="97" t="s">
        <v>1590</v>
      </c>
      <c r="N95" s="98" t="s">
        <v>1663</v>
      </c>
      <c r="O95" s="99" t="s">
        <v>1664</v>
      </c>
      <c r="P95" s="21" t="str">
        <f aca="false">"(" &amp; IF(G95&lt;&gt;"","("&amp;F95&amp;"+line.W)&gt;"&amp;G95,"") &amp; IF(AND(G95&lt;&gt;"",H95&lt;&gt;"")," and ","") &amp; IF(H95&lt;&gt;"","("&amp;F95&amp;"+line.W)&lt;="&amp;H95,"") &amp; ") and (line.mat_joint_choices.code in ("&amp;I95&amp;")) and (line.mat_inside_skin_choices.code=="&amp;L95&amp;") and (line.mat_outside_skin_choices.code=="&amp;M95&amp;") and ("&amp;O95&amp;") or 0.0"</f>
        <v>((39+line.W)&lt;=457) and (line.mat_joint_choices.code in ('MN','FN')) and (line.mat_inside_skin_choices.code=='GI') and (line.mat_outside_skin_choices.code=='GI') and (457*line.L/1000000*3.2*2) or 0.0</v>
      </c>
      <c r="Q95" s="16" t="str">
        <f aca="false">VLOOKUP(D95,Parts!$A$2:$C$1001,3,0)</f>
        <v>kg</v>
      </c>
    </row>
    <row r="96" customFormat="false" ht="12.75" hidden="false" customHeight="false" outlineLevel="0" collapsed="false">
      <c r="A96" s="87"/>
      <c r="B96" s="54" t="n">
        <v>41733</v>
      </c>
      <c r="C96" s="3" t="str">
        <f aca="false">"["&amp;VLOOKUP(D96,Parts!$A$2:$B$1001,2,0)&amp;"]"</f>
        <v>[SP05012]</v>
      </c>
      <c r="D96" s="96" t="s">
        <v>1407</v>
      </c>
      <c r="E96" s="16"/>
      <c r="F96" s="97" t="n">
        <v>39</v>
      </c>
      <c r="G96" s="97" t="n">
        <v>457</v>
      </c>
      <c r="H96" s="97" t="n">
        <v>610</v>
      </c>
      <c r="I96" s="97" t="s">
        <v>1624</v>
      </c>
      <c r="J96" s="48"/>
      <c r="K96" s="48"/>
      <c r="L96" s="97" t="s">
        <v>1590</v>
      </c>
      <c r="M96" s="97" t="s">
        <v>1590</v>
      </c>
      <c r="N96" s="98" t="s">
        <v>1665</v>
      </c>
      <c r="O96" s="99" t="s">
        <v>1666</v>
      </c>
      <c r="P96" s="21" t="str">
        <f aca="false">"(" &amp; IF(G96&lt;&gt;"","("&amp;F96&amp;"+line.W)&gt;"&amp;G96,"") &amp; IF(AND(G96&lt;&gt;"",H96&lt;&gt;"")," and ","") &amp; IF(H96&lt;&gt;"","("&amp;F96&amp;"+line.W)&lt;="&amp;H96,"") &amp; ") and (line.mat_joint_choices.code in ("&amp;I96&amp;")) and (line.mat_inside_skin_choices.code=="&amp;L96&amp;") and (line.mat_outside_skin_choices.code=="&amp;M96&amp;") and ("&amp;O96&amp;") or 0.0"</f>
        <v>((39+line.W)&gt;457 and (39+line.W)&lt;=610) and (line.mat_joint_choices.code in ('MN','FN')) and (line.mat_inside_skin_choices.code=='GI') and (line.mat_outside_skin_choices.code=='GI') and (610*line.L/1000000*3.2*2) or 0.0</v>
      </c>
      <c r="Q96" s="16" t="str">
        <f aca="false">VLOOKUP(D96,Parts!$A$2:$C$1001,3,0)</f>
        <v>kg</v>
      </c>
    </row>
    <row r="97" customFormat="false" ht="12.75" hidden="false" customHeight="false" outlineLevel="0" collapsed="false">
      <c r="A97" s="87"/>
      <c r="B97" s="54" t="n">
        <v>41733</v>
      </c>
      <c r="C97" s="3" t="str">
        <f aca="false">"["&amp;VLOOKUP(D97,Parts!$A$2:$B$1001,2,0)&amp;"]"</f>
        <v>[SP05004]</v>
      </c>
      <c r="D97" s="96" t="s">
        <v>1391</v>
      </c>
      <c r="E97" s="16"/>
      <c r="F97" s="97" t="n">
        <v>39</v>
      </c>
      <c r="G97" s="97" t="n">
        <v>610</v>
      </c>
      <c r="H97" s="97" t="n">
        <v>914</v>
      </c>
      <c r="I97" s="97" t="s">
        <v>1624</v>
      </c>
      <c r="J97" s="48"/>
      <c r="K97" s="48"/>
      <c r="L97" s="97" t="s">
        <v>1590</v>
      </c>
      <c r="M97" s="97" t="s">
        <v>1590</v>
      </c>
      <c r="N97" s="98" t="s">
        <v>1667</v>
      </c>
      <c r="O97" s="99" t="s">
        <v>1668</v>
      </c>
      <c r="P97" s="21" t="str">
        <f aca="false">"(" &amp; IF(G97&lt;&gt;"","("&amp;F97&amp;"+line.W)&gt;"&amp;G97,"") &amp; IF(AND(G97&lt;&gt;"",H97&lt;&gt;"")," and ","") &amp; IF(H97&lt;&gt;"","("&amp;F97&amp;"+line.W)&lt;="&amp;H97,"") &amp; ") and (line.mat_joint_choices.code in ("&amp;I97&amp;")) and (line.mat_inside_skin_choices.code=="&amp;L97&amp;") and (line.mat_outside_skin_choices.code=="&amp;M97&amp;") and ("&amp;O97&amp;") or 0.0"</f>
        <v>((39+line.W)&gt;610 and (39+line.W)&lt;=914) and (line.mat_joint_choices.code in ('MN','FN')) and (line.mat_inside_skin_choices.code=='GI') and (line.mat_outside_skin_choices.code=='GI') and (914*line.L/1000000*3.2*2) or 0.0</v>
      </c>
      <c r="Q97" s="16" t="str">
        <f aca="false">VLOOKUP(D97,Parts!$A$2:$C$1001,3,0)</f>
        <v>kg</v>
      </c>
    </row>
    <row r="98" customFormat="false" ht="12.75" hidden="false" customHeight="false" outlineLevel="0" collapsed="false">
      <c r="A98" s="87"/>
      <c r="B98" s="54" t="n">
        <v>41733</v>
      </c>
      <c r="C98" s="3" t="str">
        <f aca="false">"["&amp;VLOOKUP(D98,Parts!$A$2:$B$1001,2,0)&amp;"]"</f>
        <v>[SP05012]</v>
      </c>
      <c r="D98" s="96" t="s">
        <v>1407</v>
      </c>
      <c r="E98" s="16"/>
      <c r="F98" s="97" t="n">
        <v>39</v>
      </c>
      <c r="G98" s="97" t="n">
        <v>914</v>
      </c>
      <c r="H98" s="97"/>
      <c r="I98" s="97" t="s">
        <v>1624</v>
      </c>
      <c r="J98" s="48"/>
      <c r="K98" s="48"/>
      <c r="L98" s="97" t="s">
        <v>1590</v>
      </c>
      <c r="M98" s="97" t="s">
        <v>1590</v>
      </c>
      <c r="N98" s="98" t="s">
        <v>1669</v>
      </c>
      <c r="O98" s="99" t="s">
        <v>1670</v>
      </c>
      <c r="P98" s="21" t="str">
        <f aca="false">"(" &amp; IF(G98&lt;&gt;"","("&amp;F98&amp;"+line.W)&gt;"&amp;G98,"") &amp; IF(AND(G98&lt;&gt;"",H98&lt;&gt;"")," and ","") &amp; IF(H98&lt;&gt;"","("&amp;F98&amp;"+line.W)&lt;="&amp;H98,"") &amp; ") and (line.mat_joint_choices.code in ("&amp;I98&amp;")) and (line.mat_inside_skin_choices.code=="&amp;L98&amp;") and (line.mat_outside_skin_choices.code=="&amp;M98&amp;") and ("&amp;O98&amp;") or 0.0"</f>
        <v>((39+line.W)&gt;914) and (line.mat_joint_choices.code in ('MN','FN')) and (line.mat_inside_skin_choices.code=='GI') and (line.mat_outside_skin_choices.code=='GI') and (1219*line.L/1000000*3.2*2) or 0.0</v>
      </c>
      <c r="Q98" s="16" t="str">
        <f aca="false">VLOOKUP(D98,Parts!$A$2:$C$1001,3,0)</f>
        <v>kg</v>
      </c>
    </row>
    <row r="99" customFormat="false" ht="12.75" hidden="false" customHeight="false" outlineLevel="0" collapsed="false">
      <c r="C99" s="3" t="str">
        <f aca="false">"["&amp;VLOOKUP(D99,Parts!$A$2:$B$1001,2,0)&amp;"]"</f>
        <v>[SP05006]</v>
      </c>
      <c r="D99" s="15" t="s">
        <v>1395</v>
      </c>
      <c r="E99" s="16"/>
      <c r="F99" s="17" t="n">
        <v>14</v>
      </c>
      <c r="G99" s="17"/>
      <c r="H99" s="17" t="n">
        <v>457</v>
      </c>
      <c r="I99" s="17" t="s">
        <v>1625</v>
      </c>
      <c r="J99" s="16"/>
      <c r="K99" s="16"/>
      <c r="L99" s="17" t="s">
        <v>1572</v>
      </c>
      <c r="M99" s="17" t="s">
        <v>1572</v>
      </c>
      <c r="N99" s="19" t="s">
        <v>1573</v>
      </c>
      <c r="O99" s="20" t="s">
        <v>1574</v>
      </c>
      <c r="P99" s="21" t="str">
        <f aca="false">"(" &amp; IF(G99&lt;&gt;"","("&amp;F99&amp;"+line.W)&gt;"&amp;G99,"") &amp; IF(AND(G99&lt;&gt;"",H99&lt;&gt;"")," and ","") &amp; IF(H99&lt;&gt;"","("&amp;F99&amp;"+line.W)&lt;="&amp;H99,"") &amp; ") and (line.mat_joint_choices.code in ("&amp;I99&amp;")) and (line.mat_inside_skin_choices.code=="&amp;L99&amp;") and (line.mat_outside_skin_choices.code=="&amp;M99&amp;") and ("&amp;O99&amp;") or 0.0"</f>
        <v>((14+line.W)&lt;=457) and (line.mat_joint_choices.code in ('NN')) and (line.mat_inside_skin_choices.code=='OW') and (line.mat_outside_skin_choices.code=='OW') and (457*line.L/1000000*3.75*2) or 0.0</v>
      </c>
      <c r="Q99" s="16" t="str">
        <f aca="false">VLOOKUP(D99,Parts!$A$2:$C$1001,3,0)</f>
        <v>kg</v>
      </c>
    </row>
    <row r="100" customFormat="false" ht="12.75" hidden="false" customHeight="false" outlineLevel="0" collapsed="false">
      <c r="C100" s="3" t="str">
        <f aca="false">"["&amp;VLOOKUP(D100,Parts!$A$2:$B$1001,2,0)&amp;"]"</f>
        <v>[SP05007]</v>
      </c>
      <c r="D100" s="15" t="s">
        <v>1397</v>
      </c>
      <c r="E100" s="16"/>
      <c r="F100" s="17" t="n">
        <v>14</v>
      </c>
      <c r="G100" s="17" t="n">
        <v>457</v>
      </c>
      <c r="H100" s="17" t="n">
        <v>610</v>
      </c>
      <c r="I100" s="17" t="s">
        <v>1625</v>
      </c>
      <c r="J100" s="16"/>
      <c r="K100" s="16"/>
      <c r="L100" s="17" t="s">
        <v>1572</v>
      </c>
      <c r="M100" s="17" t="s">
        <v>1572</v>
      </c>
      <c r="N100" s="19" t="s">
        <v>1575</v>
      </c>
      <c r="O100" s="20" t="s">
        <v>1576</v>
      </c>
      <c r="P100" s="21" t="str">
        <f aca="false">"(" &amp; IF(G100&lt;&gt;"","("&amp;F100&amp;"+line.W)&gt;"&amp;G100,"") &amp; IF(AND(G100&lt;&gt;"",H100&lt;&gt;"")," and ","") &amp; IF(H100&lt;&gt;"","("&amp;F100&amp;"+line.W)&lt;="&amp;H100,"") &amp; ") and (line.mat_joint_choices.code in ("&amp;I100&amp;")) and (line.mat_inside_skin_choices.code=="&amp;L100&amp;") and (line.mat_outside_skin_choices.code=="&amp;M100&amp;") and ("&amp;O100&amp;") or 0.0"</f>
        <v>((14+line.W)&gt;457 and (14+line.W)&lt;=610) and (line.mat_joint_choices.code in ('NN')) and (line.mat_inside_skin_choices.code=='OW') and (line.mat_outside_skin_choices.code=='OW') and (610*line.L/1000000*3.75*2) or 0.0</v>
      </c>
      <c r="Q100" s="16" t="str">
        <f aca="false">VLOOKUP(D100,Parts!$A$2:$C$1001,3,0)</f>
        <v>kg</v>
      </c>
    </row>
    <row r="101" customFormat="false" ht="12.75" hidden="false" customHeight="false" outlineLevel="0" collapsed="false">
      <c r="C101" s="3" t="str">
        <f aca="false">"["&amp;VLOOKUP(D101,Parts!$A$2:$B$1001,2,0)&amp;"]"</f>
        <v>[SP05006]</v>
      </c>
      <c r="D101" s="15" t="s">
        <v>1395</v>
      </c>
      <c r="E101" s="16"/>
      <c r="F101" s="17" t="n">
        <v>14</v>
      </c>
      <c r="G101" s="17" t="n">
        <v>610</v>
      </c>
      <c r="H101" s="17" t="n">
        <v>914</v>
      </c>
      <c r="I101" s="17" t="s">
        <v>1625</v>
      </c>
      <c r="J101" s="16"/>
      <c r="K101" s="16"/>
      <c r="L101" s="17" t="s">
        <v>1572</v>
      </c>
      <c r="M101" s="17" t="s">
        <v>1572</v>
      </c>
      <c r="N101" s="19" t="s">
        <v>1577</v>
      </c>
      <c r="O101" s="20" t="s">
        <v>1578</v>
      </c>
      <c r="P101" s="21" t="str">
        <f aca="false">"(" &amp; IF(G101&lt;&gt;"","("&amp;F101&amp;"+line.W)&gt;"&amp;G101,"") &amp; IF(AND(G101&lt;&gt;"",H101&lt;&gt;"")," and ","") &amp; IF(H101&lt;&gt;"","("&amp;F101&amp;"+line.W)&lt;="&amp;H101,"") &amp; ") and (line.mat_joint_choices.code in ("&amp;I101&amp;")) and (line.mat_inside_skin_choices.code=="&amp;L101&amp;") and (line.mat_outside_skin_choices.code=="&amp;M101&amp;") and ("&amp;O101&amp;") or 0.0"</f>
        <v>((14+line.W)&gt;610 and (14+line.W)&lt;=914) and (line.mat_joint_choices.code in ('NN')) and (line.mat_inside_skin_choices.code=='OW') and (line.mat_outside_skin_choices.code=='OW') and (914*line.L/1000000*3.75*2) or 0.0</v>
      </c>
      <c r="Q101" s="16" t="str">
        <f aca="false">VLOOKUP(D101,Parts!$A$2:$C$1001,3,0)</f>
        <v>kg</v>
      </c>
    </row>
    <row r="102" customFormat="false" ht="12.75" hidden="false" customHeight="false" outlineLevel="0" collapsed="false">
      <c r="C102" s="3" t="str">
        <f aca="false">"["&amp;VLOOKUP(D102,Parts!$A$2:$B$1001,2,0)&amp;"]"</f>
        <v>[SP05007]</v>
      </c>
      <c r="D102" s="15" t="s">
        <v>1397</v>
      </c>
      <c r="E102" s="16"/>
      <c r="F102" s="17" t="n">
        <v>14</v>
      </c>
      <c r="G102" s="17" t="n">
        <v>914</v>
      </c>
      <c r="H102" s="17"/>
      <c r="I102" s="17" t="s">
        <v>1625</v>
      </c>
      <c r="J102" s="16"/>
      <c r="K102" s="16"/>
      <c r="L102" s="17" t="s">
        <v>1572</v>
      </c>
      <c r="M102" s="17" t="s">
        <v>1572</v>
      </c>
      <c r="N102" s="19" t="s">
        <v>1579</v>
      </c>
      <c r="O102" s="20" t="s">
        <v>1580</v>
      </c>
      <c r="P102" s="21" t="str">
        <f aca="false">"(" &amp; IF(G102&lt;&gt;"","("&amp;F102&amp;"+line.W)&gt;"&amp;G102,"") &amp; IF(AND(G102&lt;&gt;"",H102&lt;&gt;"")," and ","") &amp; IF(H102&lt;&gt;"","("&amp;F102&amp;"+line.W)&lt;="&amp;H102,"") &amp; ") and (line.mat_joint_choices.code in ("&amp;I102&amp;")) and (line.mat_inside_skin_choices.code=="&amp;L102&amp;") and (line.mat_outside_skin_choices.code=="&amp;M102&amp;") and ("&amp;O102&amp;") or 0.0"</f>
        <v>((14+line.W)&gt;914) and (line.mat_joint_choices.code in ('NN')) and (line.mat_inside_skin_choices.code=='OW') and (line.mat_outside_skin_choices.code=='OW') and (1219*line.L/1000000*3.75*2) or 0.0</v>
      </c>
      <c r="Q102" s="16" t="str">
        <f aca="false">VLOOKUP(D102,Parts!$A$2:$C$1001,3,0)</f>
        <v>kg</v>
      </c>
    </row>
    <row r="103" customFormat="false" ht="12.75" hidden="false" customHeight="false" outlineLevel="0" collapsed="false">
      <c r="C103" s="3" t="str">
        <f aca="false">"["&amp;VLOOKUP(D103,Parts!$A$2:$B$1001,2,0)&amp;"]"</f>
        <v>[SP05008]</v>
      </c>
      <c r="D103" s="22" t="s">
        <v>1399</v>
      </c>
      <c r="E103" s="16"/>
      <c r="F103" s="23" t="n">
        <v>14</v>
      </c>
      <c r="G103" s="23"/>
      <c r="H103" s="23" t="n">
        <v>457</v>
      </c>
      <c r="I103" s="23" t="s">
        <v>1625</v>
      </c>
      <c r="J103" s="16"/>
      <c r="K103" s="16"/>
      <c r="L103" s="23" t="s">
        <v>1581</v>
      </c>
      <c r="M103" s="23" t="s">
        <v>1581</v>
      </c>
      <c r="N103" s="25" t="s">
        <v>1582</v>
      </c>
      <c r="O103" s="26" t="s">
        <v>1583</v>
      </c>
      <c r="P103" s="21" t="str">
        <f aca="false">"(" &amp; IF(G103&lt;&gt;"","("&amp;F103&amp;"+line.W)&gt;"&amp;G103,"") &amp; IF(AND(G103&lt;&gt;"",H103&lt;&gt;"")," and ","") &amp; IF(H103&lt;&gt;"","("&amp;F103&amp;"+line.W)&lt;="&amp;H103,"") &amp; ") and (line.mat_joint_choices.code in ("&amp;I103&amp;")) and (line.mat_inside_skin_choices.code=="&amp;L103&amp;") and (line.mat_outside_skin_choices.code=="&amp;M103&amp;") and ("&amp;O103&amp;") or 0.0"</f>
        <v>((14+line.W)&lt;=457) and (line.mat_joint_choices.code in ('NN')) and (line.mat_inside_skin_choices.code=='AW') and (line.mat_outside_skin_choices.code=='AW') and (457*line.L/1000000*3.4*2) or 0.0</v>
      </c>
      <c r="Q103" s="16" t="str">
        <f aca="false">VLOOKUP(D103,Parts!$A$2:$C$1001,3,0)</f>
        <v>kg</v>
      </c>
    </row>
    <row r="104" customFormat="false" ht="12.75" hidden="false" customHeight="false" outlineLevel="0" collapsed="false">
      <c r="C104" s="3" t="str">
        <f aca="false">"["&amp;VLOOKUP(D104,Parts!$A$2:$B$1001,2,0)&amp;"]"</f>
        <v>[SP05009]</v>
      </c>
      <c r="D104" s="22" t="s">
        <v>1401</v>
      </c>
      <c r="E104" s="16"/>
      <c r="F104" s="23" t="n">
        <v>14</v>
      </c>
      <c r="G104" s="23" t="n">
        <v>457</v>
      </c>
      <c r="H104" s="23" t="n">
        <v>610</v>
      </c>
      <c r="I104" s="23" t="s">
        <v>1625</v>
      </c>
      <c r="J104" s="16"/>
      <c r="K104" s="16"/>
      <c r="L104" s="23" t="s">
        <v>1581</v>
      </c>
      <c r="M104" s="23" t="s">
        <v>1581</v>
      </c>
      <c r="N104" s="25" t="s">
        <v>1584</v>
      </c>
      <c r="O104" s="26" t="s">
        <v>1585</v>
      </c>
      <c r="P104" s="21" t="str">
        <f aca="false">"(" &amp; IF(G104&lt;&gt;"","("&amp;F104&amp;"+line.W)&gt;"&amp;G104,"") &amp; IF(AND(G104&lt;&gt;"",H104&lt;&gt;"")," and ","") &amp; IF(H104&lt;&gt;"","("&amp;F104&amp;"+line.W)&lt;="&amp;H104,"") &amp; ") and (line.mat_joint_choices.code in ("&amp;I104&amp;")) and (line.mat_inside_skin_choices.code=="&amp;L104&amp;") and (line.mat_outside_skin_choices.code=="&amp;M104&amp;") and ("&amp;O104&amp;") or 0.0"</f>
        <v>((14+line.W)&gt;457 and (14+line.W)&lt;=610) and (line.mat_joint_choices.code in ('NN')) and (line.mat_inside_skin_choices.code=='AW') and (line.mat_outside_skin_choices.code=='AW') and (610*line.L/1000000*3.4*2) or 0.0</v>
      </c>
      <c r="Q104" s="16" t="str">
        <f aca="false">VLOOKUP(D104,Parts!$A$2:$C$1001,3,0)</f>
        <v>kg</v>
      </c>
    </row>
    <row r="105" customFormat="false" ht="12.75" hidden="false" customHeight="false" outlineLevel="0" collapsed="false">
      <c r="C105" s="3" t="str">
        <f aca="false">"["&amp;VLOOKUP(D105,Parts!$A$2:$B$1001,2,0)&amp;"]"</f>
        <v>[SP05008]</v>
      </c>
      <c r="D105" s="22" t="s">
        <v>1399</v>
      </c>
      <c r="E105" s="16"/>
      <c r="F105" s="23" t="n">
        <v>14</v>
      </c>
      <c r="G105" s="23" t="n">
        <v>610</v>
      </c>
      <c r="H105" s="23" t="n">
        <v>914</v>
      </c>
      <c r="I105" s="23" t="s">
        <v>1625</v>
      </c>
      <c r="J105" s="16"/>
      <c r="K105" s="16"/>
      <c r="L105" s="23" t="s">
        <v>1581</v>
      </c>
      <c r="M105" s="23" t="s">
        <v>1581</v>
      </c>
      <c r="N105" s="25" t="s">
        <v>1586</v>
      </c>
      <c r="O105" s="26" t="s">
        <v>1587</v>
      </c>
      <c r="P105" s="21" t="str">
        <f aca="false">"(" &amp; IF(G105&lt;&gt;"","("&amp;F105&amp;"+line.W)&gt;"&amp;G105,"") &amp; IF(AND(G105&lt;&gt;"",H105&lt;&gt;"")," and ","") &amp; IF(H105&lt;&gt;"","("&amp;F105&amp;"+line.W)&lt;="&amp;H105,"") &amp; ") and (line.mat_joint_choices.code in ("&amp;I105&amp;")) and (line.mat_inside_skin_choices.code=="&amp;L105&amp;") and (line.mat_outside_skin_choices.code=="&amp;M105&amp;") and ("&amp;O105&amp;") or 0.0"</f>
        <v>((14+line.W)&gt;610 and (14+line.W)&lt;=914) and (line.mat_joint_choices.code in ('NN')) and (line.mat_inside_skin_choices.code=='AW') and (line.mat_outside_skin_choices.code=='AW') and (914*line.L/1000000*3.4*2) or 0.0</v>
      </c>
      <c r="Q105" s="16" t="str">
        <f aca="false">VLOOKUP(D105,Parts!$A$2:$C$1001,3,0)</f>
        <v>kg</v>
      </c>
    </row>
    <row r="106" customFormat="false" ht="12.75" hidden="false" customHeight="false" outlineLevel="0" collapsed="false">
      <c r="C106" s="3" t="str">
        <f aca="false">"["&amp;VLOOKUP(D106,Parts!$A$2:$B$1001,2,0)&amp;"]"</f>
        <v>[SP05009]</v>
      </c>
      <c r="D106" s="22" t="s">
        <v>1401</v>
      </c>
      <c r="E106" s="16"/>
      <c r="F106" s="23" t="n">
        <v>14</v>
      </c>
      <c r="G106" s="23" t="n">
        <v>914</v>
      </c>
      <c r="H106" s="23"/>
      <c r="I106" s="23" t="s">
        <v>1625</v>
      </c>
      <c r="J106" s="16"/>
      <c r="K106" s="16"/>
      <c r="L106" s="23" t="s">
        <v>1581</v>
      </c>
      <c r="M106" s="23" t="s">
        <v>1581</v>
      </c>
      <c r="N106" s="25" t="s">
        <v>1588</v>
      </c>
      <c r="O106" s="26" t="s">
        <v>1589</v>
      </c>
      <c r="P106" s="21" t="str">
        <f aca="false">"(" &amp; IF(G106&lt;&gt;"","("&amp;F106&amp;"+line.W)&gt;"&amp;G106,"") &amp; IF(AND(G106&lt;&gt;"",H106&lt;&gt;"")," and ","") &amp; IF(H106&lt;&gt;"","("&amp;F106&amp;"+line.W)&lt;="&amp;H106,"") &amp; ") and (line.mat_joint_choices.code in ("&amp;I106&amp;")) and (line.mat_inside_skin_choices.code=="&amp;L106&amp;") and (line.mat_outside_skin_choices.code=="&amp;M106&amp;") and ("&amp;O106&amp;") or 0.0"</f>
        <v>((14+line.W)&gt;914) and (line.mat_joint_choices.code in ('NN')) and (line.mat_inside_skin_choices.code=='AW') and (line.mat_outside_skin_choices.code=='AW') and (1219*line.L/1000000*3.4*2) or 0.0</v>
      </c>
      <c r="Q106" s="16" t="str">
        <f aca="false">VLOOKUP(D106,Parts!$A$2:$C$1001,3,0)</f>
        <v>kg</v>
      </c>
    </row>
    <row r="107" customFormat="false" ht="12.75" hidden="false" customHeight="false" outlineLevel="0" collapsed="false">
      <c r="C107" s="3" t="str">
        <f aca="false">"["&amp;VLOOKUP(D107,Parts!$A$2:$B$1001,2,0)&amp;"]"</f>
        <v>[SP05006]</v>
      </c>
      <c r="D107" s="27" t="s">
        <v>1395</v>
      </c>
      <c r="E107" s="16"/>
      <c r="F107" s="28" t="n">
        <v>14</v>
      </c>
      <c r="G107" s="28"/>
      <c r="H107" s="28" t="n">
        <v>457</v>
      </c>
      <c r="I107" s="28" t="s">
        <v>1625</v>
      </c>
      <c r="J107" s="16"/>
      <c r="K107" s="16"/>
      <c r="L107" s="28" t="s">
        <v>1590</v>
      </c>
      <c r="M107" s="28" t="s">
        <v>1572</v>
      </c>
      <c r="N107" s="30" t="s">
        <v>1591</v>
      </c>
      <c r="O107" s="31" t="s">
        <v>1592</v>
      </c>
      <c r="P107" s="21" t="str">
        <f aca="false">"(" &amp; IF(G107&lt;&gt;"","("&amp;F107&amp;"+line.W)&gt;"&amp;G107,"") &amp; IF(AND(G107&lt;&gt;"",H107&lt;&gt;"")," and ","") &amp; IF(H107&lt;&gt;"","("&amp;F107&amp;"+line.W)&lt;="&amp;H107,"") &amp; ") and (line.mat_joint_choices.code in ("&amp;I107&amp;")) and (line.mat_inside_skin_choices.code=="&amp;L107&amp;") and (line.mat_outside_skin_choices.code=="&amp;M107&amp;") and ("&amp;O107&amp;") or 0.0"</f>
        <v>((14+line.W)&lt;=457) and (line.mat_joint_choices.code in ('NN')) and (line.mat_inside_skin_choices.code=='GI') and (line.mat_outside_skin_choices.code=='OW') and (457*line.L/1000000*3.75) or 0.0</v>
      </c>
      <c r="Q107" s="16" t="str">
        <f aca="false">VLOOKUP(D107,Parts!$A$2:$C$1001,3,0)</f>
        <v>kg</v>
      </c>
    </row>
    <row r="108" customFormat="false" ht="12.75" hidden="false" customHeight="false" outlineLevel="0" collapsed="false">
      <c r="C108" s="3" t="str">
        <f aca="false">"["&amp;VLOOKUP(D108,Parts!$A$2:$B$1001,2,0)&amp;"]"</f>
        <v>[SP05004]</v>
      </c>
      <c r="D108" s="27" t="s">
        <v>1391</v>
      </c>
      <c r="E108" s="16"/>
      <c r="F108" s="28" t="n">
        <v>14</v>
      </c>
      <c r="G108" s="28"/>
      <c r="H108" s="28" t="n">
        <v>457</v>
      </c>
      <c r="I108" s="28" t="s">
        <v>1625</v>
      </c>
      <c r="J108" s="16"/>
      <c r="K108" s="16"/>
      <c r="L108" s="28" t="s">
        <v>1590</v>
      </c>
      <c r="M108" s="28" t="s">
        <v>1572</v>
      </c>
      <c r="N108" s="30" t="s">
        <v>1593</v>
      </c>
      <c r="O108" s="31" t="s">
        <v>1594</v>
      </c>
      <c r="P108" s="21" t="str">
        <f aca="false">"(" &amp; IF(G108&lt;&gt;"","("&amp;F108&amp;"+line.W)&gt;"&amp;G108,"") &amp; IF(AND(G108&lt;&gt;"",H108&lt;&gt;"")," and ","") &amp; IF(H108&lt;&gt;"","("&amp;F108&amp;"+line.W)&lt;="&amp;H108,"") &amp; ") and (line.mat_joint_choices.code in ("&amp;I108&amp;")) and (line.mat_inside_skin_choices.code=="&amp;L108&amp;") and (line.mat_outside_skin_choices.code=="&amp;M108&amp;") and ("&amp;O108&amp;") or 0.0"</f>
        <v>((14+line.W)&lt;=457) and (line.mat_joint_choices.code in ('NN')) and (line.mat_inside_skin_choices.code=='GI') and (line.mat_outside_skin_choices.code=='OW') and (457*line.L/1000000*3.2) or 0.0</v>
      </c>
      <c r="Q108" s="16" t="str">
        <f aca="false">VLOOKUP(D108,Parts!$A$2:$C$1001,3,0)</f>
        <v>kg</v>
      </c>
    </row>
    <row r="109" customFormat="false" ht="12.75" hidden="false" customHeight="false" outlineLevel="0" collapsed="false">
      <c r="C109" s="3" t="str">
        <f aca="false">"["&amp;VLOOKUP(D109,Parts!$A$2:$B$1001,2,0)&amp;"]"</f>
        <v>[SP05007]</v>
      </c>
      <c r="D109" s="27" t="s">
        <v>1397</v>
      </c>
      <c r="E109" s="16"/>
      <c r="F109" s="28" t="n">
        <v>14</v>
      </c>
      <c r="G109" s="28" t="n">
        <v>457</v>
      </c>
      <c r="H109" s="28" t="n">
        <v>610</v>
      </c>
      <c r="I109" s="28" t="s">
        <v>1625</v>
      </c>
      <c r="J109" s="16"/>
      <c r="K109" s="16"/>
      <c r="L109" s="28" t="s">
        <v>1590</v>
      </c>
      <c r="M109" s="28" t="s">
        <v>1572</v>
      </c>
      <c r="N109" s="30" t="s">
        <v>1595</v>
      </c>
      <c r="O109" s="31" t="s">
        <v>1596</v>
      </c>
      <c r="P109" s="21" t="str">
        <f aca="false">"(" &amp; IF(G109&lt;&gt;"","("&amp;F109&amp;"+line.W)&gt;"&amp;G109,"") &amp; IF(AND(G109&lt;&gt;"",H109&lt;&gt;"")," and ","") &amp; IF(H109&lt;&gt;"","("&amp;F109&amp;"+line.W)&lt;="&amp;H109,"") &amp; ") and (line.mat_joint_choices.code in ("&amp;I109&amp;")) and (line.mat_inside_skin_choices.code=="&amp;L109&amp;") and (line.mat_outside_skin_choices.code=="&amp;M109&amp;") and ("&amp;O109&amp;") or 0.0"</f>
        <v>((14+line.W)&gt;457 and (14+line.W)&lt;=610) and (line.mat_joint_choices.code in ('NN')) and (line.mat_inside_skin_choices.code=='GI') and (line.mat_outside_skin_choices.code=='OW') and (610*line.L/1000000*3.75) or 0.0</v>
      </c>
      <c r="Q109" s="16" t="str">
        <f aca="false">VLOOKUP(D109,Parts!$A$2:$C$1001,3,0)</f>
        <v>kg</v>
      </c>
    </row>
    <row r="110" customFormat="false" ht="12.75" hidden="false" customHeight="false" outlineLevel="0" collapsed="false">
      <c r="C110" s="3" t="str">
        <f aca="false">"["&amp;VLOOKUP(D110,Parts!$A$2:$B$1001,2,0)&amp;"]"</f>
        <v>[SP05012]</v>
      </c>
      <c r="D110" s="27" t="s">
        <v>1407</v>
      </c>
      <c r="E110" s="16"/>
      <c r="F110" s="28" t="n">
        <v>14</v>
      </c>
      <c r="G110" s="28" t="n">
        <v>457</v>
      </c>
      <c r="H110" s="28" t="n">
        <v>610</v>
      </c>
      <c r="I110" s="28" t="s">
        <v>1625</v>
      </c>
      <c r="J110" s="16"/>
      <c r="K110" s="16"/>
      <c r="L110" s="28" t="s">
        <v>1590</v>
      </c>
      <c r="M110" s="28" t="s">
        <v>1572</v>
      </c>
      <c r="N110" s="30" t="s">
        <v>1597</v>
      </c>
      <c r="O110" s="31" t="s">
        <v>1598</v>
      </c>
      <c r="P110" s="21" t="str">
        <f aca="false">"(" &amp; IF(G110&lt;&gt;"","("&amp;F110&amp;"+line.W)&gt;"&amp;G110,"") &amp; IF(AND(G110&lt;&gt;"",H110&lt;&gt;"")," and ","") &amp; IF(H110&lt;&gt;"","("&amp;F110&amp;"+line.W)&lt;="&amp;H110,"") &amp; ") and (line.mat_joint_choices.code in ("&amp;I110&amp;")) and (line.mat_inside_skin_choices.code=="&amp;L110&amp;") and (line.mat_outside_skin_choices.code=="&amp;M110&amp;") and ("&amp;O110&amp;") or 0.0"</f>
        <v>((14+line.W)&gt;457 and (14+line.W)&lt;=610) and (line.mat_joint_choices.code in ('NN')) and (line.mat_inside_skin_choices.code=='GI') and (line.mat_outside_skin_choices.code=='OW') and (610*line.L/1000000*3.2) or 0.0</v>
      </c>
      <c r="Q110" s="16" t="str">
        <f aca="false">VLOOKUP(D110,Parts!$A$2:$C$1001,3,0)</f>
        <v>kg</v>
      </c>
    </row>
    <row r="111" customFormat="false" ht="12.75" hidden="false" customHeight="false" outlineLevel="0" collapsed="false">
      <c r="C111" s="3" t="str">
        <f aca="false">"["&amp;VLOOKUP(D111,Parts!$A$2:$B$1001,2,0)&amp;"]"</f>
        <v>[SP05006]</v>
      </c>
      <c r="D111" s="27" t="s">
        <v>1395</v>
      </c>
      <c r="E111" s="16"/>
      <c r="F111" s="28" t="n">
        <v>14</v>
      </c>
      <c r="G111" s="28" t="n">
        <v>610</v>
      </c>
      <c r="H111" s="28" t="n">
        <v>914</v>
      </c>
      <c r="I111" s="28" t="s">
        <v>1625</v>
      </c>
      <c r="J111" s="16"/>
      <c r="K111" s="16"/>
      <c r="L111" s="28" t="s">
        <v>1590</v>
      </c>
      <c r="M111" s="28" t="s">
        <v>1572</v>
      </c>
      <c r="N111" s="30" t="s">
        <v>1599</v>
      </c>
      <c r="O111" s="31" t="s">
        <v>1600</v>
      </c>
      <c r="P111" s="21" t="str">
        <f aca="false">"(" &amp; IF(G111&lt;&gt;"","("&amp;F111&amp;"+line.W)&gt;"&amp;G111,"") &amp; IF(AND(G111&lt;&gt;"",H111&lt;&gt;"")," and ","") &amp; IF(H111&lt;&gt;"","("&amp;F111&amp;"+line.W)&lt;="&amp;H111,"") &amp; ") and (line.mat_joint_choices.code in ("&amp;I111&amp;")) and (line.mat_inside_skin_choices.code=="&amp;L111&amp;") and (line.mat_outside_skin_choices.code=="&amp;M111&amp;") and ("&amp;O111&amp;") or 0.0"</f>
        <v>((14+line.W)&gt;610 and (14+line.W)&lt;=914) and (line.mat_joint_choices.code in ('NN')) and (line.mat_inside_skin_choices.code=='GI') and (line.mat_outside_skin_choices.code=='OW') and (914*line.L/1000000*3.75) or 0.0</v>
      </c>
      <c r="Q111" s="16" t="str">
        <f aca="false">VLOOKUP(D111,Parts!$A$2:$C$1001,3,0)</f>
        <v>kg</v>
      </c>
    </row>
    <row r="112" customFormat="false" ht="12.75" hidden="false" customHeight="false" outlineLevel="0" collapsed="false">
      <c r="C112" s="3" t="str">
        <f aca="false">"["&amp;VLOOKUP(D112,Parts!$A$2:$B$1001,2,0)&amp;"]"</f>
        <v>[SP05004]</v>
      </c>
      <c r="D112" s="27" t="s">
        <v>1391</v>
      </c>
      <c r="E112" s="16"/>
      <c r="F112" s="28" t="n">
        <v>14</v>
      </c>
      <c r="G112" s="28" t="n">
        <v>610</v>
      </c>
      <c r="H112" s="28" t="n">
        <v>914</v>
      </c>
      <c r="I112" s="28" t="s">
        <v>1625</v>
      </c>
      <c r="J112" s="16"/>
      <c r="K112" s="16"/>
      <c r="L112" s="28" t="s">
        <v>1590</v>
      </c>
      <c r="M112" s="28" t="s">
        <v>1572</v>
      </c>
      <c r="N112" s="30" t="s">
        <v>1601</v>
      </c>
      <c r="O112" s="31" t="s">
        <v>1602</v>
      </c>
      <c r="P112" s="21" t="str">
        <f aca="false">"(" &amp; IF(G112&lt;&gt;"","("&amp;F112&amp;"+line.W)&gt;"&amp;G112,"") &amp; IF(AND(G112&lt;&gt;"",H112&lt;&gt;"")," and ","") &amp; IF(H112&lt;&gt;"","("&amp;F112&amp;"+line.W)&lt;="&amp;H112,"") &amp; ") and (line.mat_joint_choices.code in ("&amp;I112&amp;")) and (line.mat_inside_skin_choices.code=="&amp;L112&amp;") and (line.mat_outside_skin_choices.code=="&amp;M112&amp;") and ("&amp;O112&amp;") or 0.0"</f>
        <v>((14+line.W)&gt;610 and (14+line.W)&lt;=914) and (line.mat_joint_choices.code in ('NN')) and (line.mat_inside_skin_choices.code=='GI') and (line.mat_outside_skin_choices.code=='OW') and (914*line.L/1000000*3.2) or 0.0</v>
      </c>
      <c r="Q112" s="16" t="str">
        <f aca="false">VLOOKUP(D112,Parts!$A$2:$C$1001,3,0)</f>
        <v>kg</v>
      </c>
    </row>
    <row r="113" customFormat="false" ht="12.75" hidden="false" customHeight="false" outlineLevel="0" collapsed="false">
      <c r="C113" s="3" t="str">
        <f aca="false">"["&amp;VLOOKUP(D113,Parts!$A$2:$B$1001,2,0)&amp;"]"</f>
        <v>[SP05007]</v>
      </c>
      <c r="D113" s="27" t="s">
        <v>1397</v>
      </c>
      <c r="E113" s="16"/>
      <c r="F113" s="28" t="n">
        <v>14</v>
      </c>
      <c r="G113" s="28" t="n">
        <v>914</v>
      </c>
      <c r="H113" s="28"/>
      <c r="I113" s="28" t="s">
        <v>1625</v>
      </c>
      <c r="J113" s="16"/>
      <c r="K113" s="16"/>
      <c r="L113" s="28" t="s">
        <v>1590</v>
      </c>
      <c r="M113" s="28" t="s">
        <v>1572</v>
      </c>
      <c r="N113" s="30" t="s">
        <v>1603</v>
      </c>
      <c r="O113" s="31" t="s">
        <v>1604</v>
      </c>
      <c r="P113" s="21" t="str">
        <f aca="false">"(" &amp; IF(G113&lt;&gt;"","("&amp;F113&amp;"+line.W)&gt;"&amp;G113,"") &amp; IF(AND(G113&lt;&gt;"",H113&lt;&gt;"")," and ","") &amp; IF(H113&lt;&gt;"","("&amp;F113&amp;"+line.W)&lt;="&amp;H113,"") &amp; ") and (line.mat_joint_choices.code in ("&amp;I113&amp;")) and (line.mat_inside_skin_choices.code=="&amp;L113&amp;") and (line.mat_outside_skin_choices.code=="&amp;M113&amp;") and ("&amp;O113&amp;") or 0.0"</f>
        <v>((14+line.W)&gt;914) and (line.mat_joint_choices.code in ('NN')) and (line.mat_inside_skin_choices.code=='GI') and (line.mat_outside_skin_choices.code=='OW') and (1219*line.L/1000000*3.75) or 0.0</v>
      </c>
      <c r="Q113" s="16" t="str">
        <f aca="false">VLOOKUP(D113,Parts!$A$2:$C$1001,3,0)</f>
        <v>kg</v>
      </c>
    </row>
    <row r="114" customFormat="false" ht="12.75" hidden="false" customHeight="false" outlineLevel="0" collapsed="false">
      <c r="C114" s="3" t="str">
        <f aca="false">"["&amp;VLOOKUP(D114,Parts!$A$2:$B$1001,2,0)&amp;"]"</f>
        <v>[SP05012]</v>
      </c>
      <c r="D114" s="27" t="s">
        <v>1407</v>
      </c>
      <c r="E114" s="16"/>
      <c r="F114" s="28" t="n">
        <v>14</v>
      </c>
      <c r="G114" s="28" t="n">
        <v>914</v>
      </c>
      <c r="H114" s="28"/>
      <c r="I114" s="28" t="s">
        <v>1625</v>
      </c>
      <c r="J114" s="16"/>
      <c r="K114" s="16"/>
      <c r="L114" s="28" t="s">
        <v>1590</v>
      </c>
      <c r="M114" s="28" t="s">
        <v>1572</v>
      </c>
      <c r="N114" s="30" t="s">
        <v>1605</v>
      </c>
      <c r="O114" s="31" t="s">
        <v>1606</v>
      </c>
      <c r="P114" s="21" t="str">
        <f aca="false">"(" &amp; IF(G114&lt;&gt;"","("&amp;F114&amp;"+line.W)&gt;"&amp;G114,"") &amp; IF(AND(G114&lt;&gt;"",H114&lt;&gt;"")," and ","") &amp; IF(H114&lt;&gt;"","("&amp;F114&amp;"+line.W)&lt;="&amp;H114,"") &amp; ") and (line.mat_joint_choices.code in ("&amp;I114&amp;")) and (line.mat_inside_skin_choices.code=="&amp;L114&amp;") and (line.mat_outside_skin_choices.code=="&amp;M114&amp;") and ("&amp;O114&amp;") or 0.0"</f>
        <v>((14+line.W)&gt;914) and (line.mat_joint_choices.code in ('NN')) and (line.mat_inside_skin_choices.code=='GI') and (line.mat_outside_skin_choices.code=='OW') and (1219*line.L/1000000*3.2) or 0.0</v>
      </c>
      <c r="Q114" s="16" t="str">
        <f aca="false">VLOOKUP(D114,Parts!$A$2:$C$1001,3,0)</f>
        <v>kg</v>
      </c>
    </row>
    <row r="115" customFormat="false" ht="12.75" hidden="false" customHeight="false" outlineLevel="0" collapsed="false">
      <c r="C115" s="3" t="str">
        <f aca="false">"["&amp;VLOOKUP(D115,Parts!$A$2:$B$1001,2,0)&amp;"]"</f>
        <v>[SP05013]</v>
      </c>
      <c r="D115" s="32" t="s">
        <v>1409</v>
      </c>
      <c r="E115" s="16"/>
      <c r="F115" s="33" t="n">
        <v>14</v>
      </c>
      <c r="G115" s="33"/>
      <c r="H115" s="33" t="n">
        <v>457</v>
      </c>
      <c r="I115" s="33" t="s">
        <v>1625</v>
      </c>
      <c r="J115" s="16"/>
      <c r="K115" s="16"/>
      <c r="L115" s="33" t="s">
        <v>1607</v>
      </c>
      <c r="M115" s="33" t="s">
        <v>1607</v>
      </c>
      <c r="N115" s="35" t="s">
        <v>1608</v>
      </c>
      <c r="O115" s="36" t="s">
        <v>1609</v>
      </c>
      <c r="P115" s="21" t="str">
        <f aca="false">"(" &amp; IF(G115&lt;&gt;"","("&amp;F115&amp;"+line.W)&gt;"&amp;G115,"") &amp; IF(AND(G115&lt;&gt;"",H115&lt;&gt;"")," and ","") &amp; IF(H115&lt;&gt;"","("&amp;F115&amp;"+line.W)&lt;="&amp;H115,"") &amp; ") and (line.mat_joint_choices.code in ("&amp;I115&amp;")) and (line.mat_inside_skin_choices.code=="&amp;L115&amp;") and (line.mat_outside_skin_choices.code=="&amp;M115&amp;") and ("&amp;O115&amp;") or 0.0"</f>
        <v>((14+line.W)&lt;=457) and (line.mat_joint_choices.code in ('NN')) and (line.mat_inside_skin_choices.code=='SS') and (line.mat_outside_skin_choices.code=='SS') and (457*line.L/1000000*3.9*2) or 0.0</v>
      </c>
      <c r="Q115" s="16" t="str">
        <f aca="false">VLOOKUP(D115,Parts!$A$2:$C$1001,3,0)</f>
        <v>kg</v>
      </c>
    </row>
    <row r="116" customFormat="false" ht="12.75" hidden="false" customHeight="false" outlineLevel="0" collapsed="false">
      <c r="C116" s="3" t="str">
        <f aca="false">"["&amp;VLOOKUP(D116,Parts!$A$2:$B$1001,2,0)&amp;"]"</f>
        <v>[SP05013]</v>
      </c>
      <c r="D116" s="32" t="s">
        <v>1409</v>
      </c>
      <c r="E116" s="16"/>
      <c r="F116" s="33" t="n">
        <v>14</v>
      </c>
      <c r="G116" s="33" t="n">
        <v>457</v>
      </c>
      <c r="H116" s="33" t="n">
        <v>610</v>
      </c>
      <c r="I116" s="33" t="s">
        <v>1625</v>
      </c>
      <c r="J116" s="16"/>
      <c r="K116" s="16"/>
      <c r="L116" s="33" t="s">
        <v>1607</v>
      </c>
      <c r="M116" s="33" t="s">
        <v>1607</v>
      </c>
      <c r="N116" s="35" t="s">
        <v>1610</v>
      </c>
      <c r="O116" s="36" t="s">
        <v>1611</v>
      </c>
      <c r="P116" s="21" t="str">
        <f aca="false">"(" &amp; IF(G116&lt;&gt;"","("&amp;F116&amp;"+line.W)&gt;"&amp;G116,"") &amp; IF(AND(G116&lt;&gt;"",H116&lt;&gt;"")," and ","") &amp; IF(H116&lt;&gt;"","("&amp;F116&amp;"+line.W)&lt;="&amp;H116,"") &amp; ") and (line.mat_joint_choices.code in ("&amp;I116&amp;")) and (line.mat_inside_skin_choices.code=="&amp;L116&amp;") and (line.mat_outside_skin_choices.code=="&amp;M116&amp;") and ("&amp;O116&amp;") or 0.0"</f>
        <v>((14+line.W)&gt;457 and (14+line.W)&lt;=610) and (line.mat_joint_choices.code in ('NN')) and (line.mat_inside_skin_choices.code=='SS') and (line.mat_outside_skin_choices.code=='SS') and (610*line.L/1000000*3.9*2) or 0.0</v>
      </c>
      <c r="Q116" s="16" t="str">
        <f aca="false">VLOOKUP(D116,Parts!$A$2:$C$1001,3,0)</f>
        <v>kg</v>
      </c>
    </row>
    <row r="117" customFormat="false" ht="12.75" hidden="false" customHeight="false" outlineLevel="0" collapsed="false">
      <c r="C117" s="3" t="str">
        <f aca="false">"["&amp;VLOOKUP(D117,Parts!$A$2:$B$1001,2,0)&amp;"]"</f>
        <v>[SP05013]</v>
      </c>
      <c r="D117" s="32" t="s">
        <v>1409</v>
      </c>
      <c r="E117" s="16"/>
      <c r="F117" s="33" t="n">
        <v>14</v>
      </c>
      <c r="G117" s="33" t="n">
        <v>610</v>
      </c>
      <c r="H117" s="33" t="n">
        <v>914</v>
      </c>
      <c r="I117" s="33" t="s">
        <v>1625</v>
      </c>
      <c r="J117" s="16"/>
      <c r="K117" s="16"/>
      <c r="L117" s="33" t="s">
        <v>1607</v>
      </c>
      <c r="M117" s="33" t="s">
        <v>1607</v>
      </c>
      <c r="N117" s="35" t="s">
        <v>1612</v>
      </c>
      <c r="O117" s="36" t="s">
        <v>1613</v>
      </c>
      <c r="P117" s="21" t="str">
        <f aca="false">"(" &amp; IF(G117&lt;&gt;"","("&amp;F117&amp;"+line.W)&gt;"&amp;G117,"") &amp; IF(AND(G117&lt;&gt;"",H117&lt;&gt;"")," and ","") &amp; IF(H117&lt;&gt;"","("&amp;F117&amp;"+line.W)&lt;="&amp;H117,"") &amp; ") and (line.mat_joint_choices.code in ("&amp;I117&amp;")) and (line.mat_inside_skin_choices.code=="&amp;L117&amp;") and (line.mat_outside_skin_choices.code=="&amp;M117&amp;") and ("&amp;O117&amp;") or 0.0"</f>
        <v>((14+line.W)&gt;610 and (14+line.W)&lt;=914) and (line.mat_joint_choices.code in ('NN')) and (line.mat_inside_skin_choices.code=='SS') and (line.mat_outside_skin_choices.code=='SS') and (914*line.L/1000000*3.9*2) or 0.0</v>
      </c>
      <c r="Q117" s="16" t="str">
        <f aca="false">VLOOKUP(D117,Parts!$A$2:$C$1001,3,0)</f>
        <v>kg</v>
      </c>
    </row>
    <row r="118" customFormat="false" ht="12.75" hidden="false" customHeight="false" outlineLevel="0" collapsed="false">
      <c r="C118" s="3" t="str">
        <f aca="false">"["&amp;VLOOKUP(D118,Parts!$A$2:$B$1001,2,0)&amp;"]"</f>
        <v>[SP05013]</v>
      </c>
      <c r="D118" s="32" t="s">
        <v>1409</v>
      </c>
      <c r="E118" s="16"/>
      <c r="F118" s="33" t="n">
        <v>14</v>
      </c>
      <c r="G118" s="33" t="n">
        <v>914</v>
      </c>
      <c r="H118" s="33"/>
      <c r="I118" s="33" t="s">
        <v>1625</v>
      </c>
      <c r="J118" s="16"/>
      <c r="K118" s="16"/>
      <c r="L118" s="33" t="s">
        <v>1607</v>
      </c>
      <c r="M118" s="33" t="s">
        <v>1607</v>
      </c>
      <c r="N118" s="35" t="s">
        <v>1614</v>
      </c>
      <c r="O118" s="36" t="s">
        <v>1615</v>
      </c>
      <c r="P118" s="21" t="str">
        <f aca="false">"(" &amp; IF(G118&lt;&gt;"","("&amp;F118&amp;"+line.W)&gt;"&amp;G118,"") &amp; IF(AND(G118&lt;&gt;"",H118&lt;&gt;"")," and ","") &amp; IF(H118&lt;&gt;"","("&amp;F118&amp;"+line.W)&lt;="&amp;H118,"") &amp; ") and (line.mat_joint_choices.code in ("&amp;I118&amp;")) and (line.mat_inside_skin_choices.code=="&amp;L118&amp;") and (line.mat_outside_skin_choices.code=="&amp;M118&amp;") and ("&amp;O118&amp;") or 0.0"</f>
        <v>((14+line.W)&gt;914) and (line.mat_joint_choices.code in ('NN')) and (line.mat_inside_skin_choices.code=='SS') and (line.mat_outside_skin_choices.code=='SS') and (1219*line.L/1000000*3.9*2) or 0.0</v>
      </c>
      <c r="Q118" s="16" t="str">
        <f aca="false">VLOOKUP(D118,Parts!$A$2:$C$1001,3,0)</f>
        <v>kg</v>
      </c>
    </row>
    <row r="119" customFormat="false" ht="12.75" hidden="false" customHeight="false" outlineLevel="0" collapsed="false">
      <c r="C119" s="3" t="str">
        <f aca="false">"["&amp;VLOOKUP(D119,Parts!$A$2:$B$1001,2,0)&amp;"]"</f>
        <v>[SP05006]</v>
      </c>
      <c r="D119" s="37" t="s">
        <v>1395</v>
      </c>
      <c r="E119" s="16"/>
      <c r="F119" s="38" t="n">
        <v>14</v>
      </c>
      <c r="G119" s="38"/>
      <c r="H119" s="38" t="n">
        <v>457</v>
      </c>
      <c r="I119" s="38" t="s">
        <v>1625</v>
      </c>
      <c r="J119" s="16"/>
      <c r="K119" s="16"/>
      <c r="L119" s="38" t="s">
        <v>1607</v>
      </c>
      <c r="M119" s="38" t="s">
        <v>1572</v>
      </c>
      <c r="N119" s="40" t="s">
        <v>1591</v>
      </c>
      <c r="O119" s="41" t="s">
        <v>1592</v>
      </c>
      <c r="P119" s="21" t="str">
        <f aca="false">"(" &amp; IF(G119&lt;&gt;"","("&amp;F119&amp;"+line.W)&gt;"&amp;G119,"") &amp; IF(AND(G119&lt;&gt;"",H119&lt;&gt;"")," and ","") &amp; IF(H119&lt;&gt;"","("&amp;F119&amp;"+line.W)&lt;="&amp;H119,"") &amp; ") and (line.mat_joint_choices.code in ("&amp;I119&amp;")) and (line.mat_inside_skin_choices.code=="&amp;L119&amp;") and (line.mat_outside_skin_choices.code=="&amp;M119&amp;") and ("&amp;O119&amp;") or 0.0"</f>
        <v>((14+line.W)&lt;=457) and (line.mat_joint_choices.code in ('NN')) and (line.mat_inside_skin_choices.code=='SS') and (line.mat_outside_skin_choices.code=='OW') and (457*line.L/1000000*3.75) or 0.0</v>
      </c>
      <c r="Q119" s="16" t="str">
        <f aca="false">VLOOKUP(D119,Parts!$A$2:$C$1001,3,0)</f>
        <v>kg</v>
      </c>
    </row>
    <row r="120" customFormat="false" ht="12.75" hidden="false" customHeight="false" outlineLevel="0" collapsed="false">
      <c r="C120" s="3" t="str">
        <f aca="false">"["&amp;VLOOKUP(D120,Parts!$A$2:$B$1001,2,0)&amp;"]"</f>
        <v>[SP05013]</v>
      </c>
      <c r="D120" s="37" t="s">
        <v>1409</v>
      </c>
      <c r="E120" s="16"/>
      <c r="F120" s="38" t="n">
        <v>14</v>
      </c>
      <c r="G120" s="38"/>
      <c r="H120" s="38" t="n">
        <v>457</v>
      </c>
      <c r="I120" s="38" t="s">
        <v>1625</v>
      </c>
      <c r="J120" s="16"/>
      <c r="K120" s="16"/>
      <c r="L120" s="38" t="s">
        <v>1607</v>
      </c>
      <c r="M120" s="38" t="s">
        <v>1572</v>
      </c>
      <c r="N120" s="40" t="s">
        <v>1616</v>
      </c>
      <c r="O120" s="41" t="s">
        <v>1617</v>
      </c>
      <c r="P120" s="21" t="str">
        <f aca="false">"(" &amp; IF(G120&lt;&gt;"","("&amp;F120&amp;"+line.W)&gt;"&amp;G120,"") &amp; IF(AND(G120&lt;&gt;"",H120&lt;&gt;"")," and ","") &amp; IF(H120&lt;&gt;"","("&amp;F120&amp;"+line.W)&lt;="&amp;H120,"") &amp; ") and (line.mat_joint_choices.code in ("&amp;I120&amp;")) and (line.mat_inside_skin_choices.code=="&amp;L120&amp;") and (line.mat_outside_skin_choices.code=="&amp;M120&amp;") and ("&amp;O120&amp;") or 0.0"</f>
        <v>((14+line.W)&lt;=457) and (line.mat_joint_choices.code in ('NN')) and (line.mat_inside_skin_choices.code=='SS') and (line.mat_outside_skin_choices.code=='OW') and (457*line.L/1000000*3.9) or 0.0</v>
      </c>
      <c r="Q120" s="16" t="str">
        <f aca="false">VLOOKUP(D120,Parts!$A$2:$C$1001,3,0)</f>
        <v>kg</v>
      </c>
    </row>
    <row r="121" customFormat="false" ht="12.75" hidden="false" customHeight="false" outlineLevel="0" collapsed="false">
      <c r="C121" s="3" t="str">
        <f aca="false">"["&amp;VLOOKUP(D121,Parts!$A$2:$B$1001,2,0)&amp;"]"</f>
        <v>[SP05007]</v>
      </c>
      <c r="D121" s="37" t="s">
        <v>1397</v>
      </c>
      <c r="E121" s="16"/>
      <c r="F121" s="38" t="n">
        <v>14</v>
      </c>
      <c r="G121" s="38" t="n">
        <v>457</v>
      </c>
      <c r="H121" s="38" t="n">
        <v>610</v>
      </c>
      <c r="I121" s="38" t="s">
        <v>1625</v>
      </c>
      <c r="J121" s="16"/>
      <c r="K121" s="16"/>
      <c r="L121" s="38" t="s">
        <v>1607</v>
      </c>
      <c r="M121" s="38" t="s">
        <v>1572</v>
      </c>
      <c r="N121" s="40" t="s">
        <v>1595</v>
      </c>
      <c r="O121" s="41" t="s">
        <v>1596</v>
      </c>
      <c r="P121" s="21" t="str">
        <f aca="false">"(" &amp; IF(G121&lt;&gt;"","("&amp;F121&amp;"+line.W)&gt;"&amp;G121,"") &amp; IF(AND(G121&lt;&gt;"",H121&lt;&gt;"")," and ","") &amp; IF(H121&lt;&gt;"","("&amp;F121&amp;"+line.W)&lt;="&amp;H121,"") &amp; ") and (line.mat_joint_choices.code in ("&amp;I121&amp;")) and (line.mat_inside_skin_choices.code=="&amp;L121&amp;") and (line.mat_outside_skin_choices.code=="&amp;M121&amp;") and ("&amp;O121&amp;") or 0.0"</f>
        <v>((14+line.W)&gt;457 and (14+line.W)&lt;=610) and (line.mat_joint_choices.code in ('NN')) and (line.mat_inside_skin_choices.code=='SS') and (line.mat_outside_skin_choices.code=='OW') and (610*line.L/1000000*3.75) or 0.0</v>
      </c>
      <c r="Q121" s="16" t="str">
        <f aca="false">VLOOKUP(D121,Parts!$A$2:$C$1001,3,0)</f>
        <v>kg</v>
      </c>
    </row>
    <row r="122" customFormat="false" ht="12.75" hidden="false" customHeight="false" outlineLevel="0" collapsed="false">
      <c r="C122" s="3" t="str">
        <f aca="false">"["&amp;VLOOKUP(D122,Parts!$A$2:$B$1001,2,0)&amp;"]"</f>
        <v>[SP05013]</v>
      </c>
      <c r="D122" s="37" t="s">
        <v>1409</v>
      </c>
      <c r="E122" s="16"/>
      <c r="F122" s="38" t="n">
        <v>14</v>
      </c>
      <c r="G122" s="38" t="n">
        <v>457</v>
      </c>
      <c r="H122" s="38" t="n">
        <v>610</v>
      </c>
      <c r="I122" s="38" t="s">
        <v>1625</v>
      </c>
      <c r="J122" s="16"/>
      <c r="K122" s="16"/>
      <c r="L122" s="38" t="s">
        <v>1607</v>
      </c>
      <c r="M122" s="38" t="s">
        <v>1572</v>
      </c>
      <c r="N122" s="40" t="s">
        <v>1618</v>
      </c>
      <c r="O122" s="41" t="s">
        <v>1619</v>
      </c>
      <c r="P122" s="21" t="str">
        <f aca="false">"(" &amp; IF(G122&lt;&gt;"","("&amp;F122&amp;"+line.W)&gt;"&amp;G122,"") &amp; IF(AND(G122&lt;&gt;"",H122&lt;&gt;"")," and ","") &amp; IF(H122&lt;&gt;"","("&amp;F122&amp;"+line.W)&lt;="&amp;H122,"") &amp; ") and (line.mat_joint_choices.code in ("&amp;I122&amp;")) and (line.mat_inside_skin_choices.code=="&amp;L122&amp;") and (line.mat_outside_skin_choices.code=="&amp;M122&amp;") and ("&amp;O122&amp;") or 0.0"</f>
        <v>((14+line.W)&gt;457 and (14+line.W)&lt;=610) and (line.mat_joint_choices.code in ('NN')) and (line.mat_inside_skin_choices.code=='SS') and (line.mat_outside_skin_choices.code=='OW') and (610*line.L/1000000*3.9) or 0.0</v>
      </c>
      <c r="Q122" s="16" t="str">
        <f aca="false">VLOOKUP(D122,Parts!$A$2:$C$1001,3,0)</f>
        <v>kg</v>
      </c>
    </row>
    <row r="123" customFormat="false" ht="12.75" hidden="false" customHeight="false" outlineLevel="0" collapsed="false">
      <c r="C123" s="3" t="str">
        <f aca="false">"["&amp;VLOOKUP(D123,Parts!$A$2:$B$1001,2,0)&amp;"]"</f>
        <v>[SP05006]</v>
      </c>
      <c r="D123" s="37" t="s">
        <v>1395</v>
      </c>
      <c r="E123" s="16"/>
      <c r="F123" s="38" t="n">
        <v>14</v>
      </c>
      <c r="G123" s="38" t="n">
        <v>610</v>
      </c>
      <c r="H123" s="38" t="n">
        <v>914</v>
      </c>
      <c r="I123" s="38" t="s">
        <v>1625</v>
      </c>
      <c r="J123" s="16"/>
      <c r="K123" s="16"/>
      <c r="L123" s="38" t="s">
        <v>1607</v>
      </c>
      <c r="M123" s="38" t="s">
        <v>1572</v>
      </c>
      <c r="N123" s="40" t="s">
        <v>1599</v>
      </c>
      <c r="O123" s="41" t="s">
        <v>1600</v>
      </c>
      <c r="P123" s="21" t="str">
        <f aca="false">"(" &amp; IF(G123&lt;&gt;"","("&amp;F123&amp;"+line.W)&gt;"&amp;G123,"") &amp; IF(AND(G123&lt;&gt;"",H123&lt;&gt;"")," and ","") &amp; IF(H123&lt;&gt;"","("&amp;F123&amp;"+line.W)&lt;="&amp;H123,"") &amp; ") and (line.mat_joint_choices.code in ("&amp;I123&amp;")) and (line.mat_inside_skin_choices.code=="&amp;L123&amp;") and (line.mat_outside_skin_choices.code=="&amp;M123&amp;") and ("&amp;O123&amp;") or 0.0"</f>
        <v>((14+line.W)&gt;610 and (14+line.W)&lt;=914) and (line.mat_joint_choices.code in ('NN')) and (line.mat_inside_skin_choices.code=='SS') and (line.mat_outside_skin_choices.code=='OW') and (914*line.L/1000000*3.75) or 0.0</v>
      </c>
      <c r="Q123" s="16" t="str">
        <f aca="false">VLOOKUP(D123,Parts!$A$2:$C$1001,3,0)</f>
        <v>kg</v>
      </c>
    </row>
    <row r="124" customFormat="false" ht="12.75" hidden="false" customHeight="false" outlineLevel="0" collapsed="false">
      <c r="C124" s="3" t="str">
        <f aca="false">"["&amp;VLOOKUP(D124,Parts!$A$2:$B$1001,2,0)&amp;"]"</f>
        <v>[SP05013]</v>
      </c>
      <c r="D124" s="37" t="s">
        <v>1409</v>
      </c>
      <c r="E124" s="16"/>
      <c r="F124" s="38" t="n">
        <v>14</v>
      </c>
      <c r="G124" s="38" t="n">
        <v>610</v>
      </c>
      <c r="H124" s="38" t="n">
        <v>914</v>
      </c>
      <c r="I124" s="38" t="s">
        <v>1625</v>
      </c>
      <c r="J124" s="16"/>
      <c r="K124" s="16"/>
      <c r="L124" s="38" t="s">
        <v>1607</v>
      </c>
      <c r="M124" s="38" t="s">
        <v>1572</v>
      </c>
      <c r="N124" s="40" t="s">
        <v>1620</v>
      </c>
      <c r="O124" s="41" t="s">
        <v>1621</v>
      </c>
      <c r="P124" s="21" t="str">
        <f aca="false">"(" &amp; IF(G124&lt;&gt;"","("&amp;F124&amp;"+line.W)&gt;"&amp;G124,"") &amp; IF(AND(G124&lt;&gt;"",H124&lt;&gt;"")," and ","") &amp; IF(H124&lt;&gt;"","("&amp;F124&amp;"+line.W)&lt;="&amp;H124,"") &amp; ") and (line.mat_joint_choices.code in ("&amp;I124&amp;")) and (line.mat_inside_skin_choices.code=="&amp;L124&amp;") and (line.mat_outside_skin_choices.code=="&amp;M124&amp;") and ("&amp;O124&amp;") or 0.0"</f>
        <v>((14+line.W)&gt;610 and (14+line.W)&lt;=914) and (line.mat_joint_choices.code in ('NN')) and (line.mat_inside_skin_choices.code=='SS') and (line.mat_outside_skin_choices.code=='OW') and (914*line.L/1000000*3.9) or 0.0</v>
      </c>
      <c r="Q124" s="16" t="str">
        <f aca="false">VLOOKUP(D124,Parts!$A$2:$C$1001,3,0)</f>
        <v>kg</v>
      </c>
    </row>
    <row r="125" customFormat="false" ht="12.75" hidden="false" customHeight="false" outlineLevel="0" collapsed="false">
      <c r="C125" s="3" t="str">
        <f aca="false">"["&amp;VLOOKUP(D125,Parts!$A$2:$B$1001,2,0)&amp;"]"</f>
        <v>[SP05007]</v>
      </c>
      <c r="D125" s="37" t="s">
        <v>1397</v>
      </c>
      <c r="E125" s="16"/>
      <c r="F125" s="38" t="n">
        <v>14</v>
      </c>
      <c r="G125" s="38" t="n">
        <v>914</v>
      </c>
      <c r="H125" s="38"/>
      <c r="I125" s="38" t="s">
        <v>1625</v>
      </c>
      <c r="J125" s="16"/>
      <c r="K125" s="16"/>
      <c r="L125" s="38" t="s">
        <v>1607</v>
      </c>
      <c r="M125" s="38" t="s">
        <v>1572</v>
      </c>
      <c r="N125" s="40" t="s">
        <v>1603</v>
      </c>
      <c r="O125" s="41" t="s">
        <v>1604</v>
      </c>
      <c r="P125" s="21" t="str">
        <f aca="false">"(" &amp; IF(G125&lt;&gt;"","("&amp;F125&amp;"+line.W)&gt;"&amp;G125,"") &amp; IF(AND(G125&lt;&gt;"",H125&lt;&gt;"")," and ","") &amp; IF(H125&lt;&gt;"","("&amp;F125&amp;"+line.W)&lt;="&amp;H125,"") &amp; ") and (line.mat_joint_choices.code in ("&amp;I125&amp;")) and (line.mat_inside_skin_choices.code=="&amp;L125&amp;") and (line.mat_outside_skin_choices.code=="&amp;M125&amp;") and ("&amp;O125&amp;") or 0.0"</f>
        <v>((14+line.W)&gt;914) and (line.mat_joint_choices.code in ('NN')) and (line.mat_inside_skin_choices.code=='SS') and (line.mat_outside_skin_choices.code=='OW') and (1219*line.L/1000000*3.75) or 0.0</v>
      </c>
      <c r="Q125" s="16" t="str">
        <f aca="false">VLOOKUP(D125,Parts!$A$2:$C$1001,3,0)</f>
        <v>kg</v>
      </c>
    </row>
    <row r="126" s="42" customFormat="true" ht="12.75" hidden="false" customHeight="false" outlineLevel="0" collapsed="false">
      <c r="C126" s="3" t="str">
        <f aca="false">"["&amp;VLOOKUP(D126,Parts!$A$2:$B$1001,2,0)&amp;"]"</f>
        <v>[SP05013]</v>
      </c>
      <c r="D126" s="37" t="s">
        <v>1409</v>
      </c>
      <c r="E126" s="16"/>
      <c r="F126" s="38" t="n">
        <v>14</v>
      </c>
      <c r="G126" s="45" t="n">
        <v>914</v>
      </c>
      <c r="H126" s="45"/>
      <c r="I126" s="38" t="s">
        <v>1625</v>
      </c>
      <c r="J126" s="48"/>
      <c r="K126" s="48"/>
      <c r="L126" s="38" t="s">
        <v>1607</v>
      </c>
      <c r="M126" s="38" t="s">
        <v>1572</v>
      </c>
      <c r="N126" s="40" t="s">
        <v>1622</v>
      </c>
      <c r="O126" s="47" t="s">
        <v>1623</v>
      </c>
      <c r="P126" s="21" t="str">
        <f aca="false">"(" &amp; IF(G126&lt;&gt;"","("&amp;F126&amp;"+line.W)&gt;"&amp;G126,"") &amp; IF(AND(G126&lt;&gt;"",H126&lt;&gt;"")," and ","") &amp; IF(H126&lt;&gt;"","("&amp;F126&amp;"+line.W)&lt;="&amp;H126,"") &amp; ") and (line.mat_joint_choices.code in ("&amp;I126&amp;")) and (line.mat_inside_skin_choices.code=="&amp;L126&amp;") and (line.mat_outside_skin_choices.code=="&amp;M126&amp;") and ("&amp;O126&amp;") or 0.0"</f>
        <v>((14+line.W)&gt;914) and (line.mat_joint_choices.code in ('NN')) and (line.mat_inside_skin_choices.code=='SS') and (line.mat_outside_skin_choices.code=='OW') and (1219*line.L/1000000*3.9) or 0.0</v>
      </c>
      <c r="Q126" s="16" t="str">
        <f aca="false">VLOOKUP(D126,Parts!$A$2:$C$1001,3,0)</f>
        <v>kg</v>
      </c>
    </row>
    <row r="127" s="87" customFormat="true" ht="12.75" hidden="false" customHeight="false" outlineLevel="0" collapsed="false">
      <c r="B127" s="54" t="n">
        <v>41733</v>
      </c>
      <c r="C127" s="3" t="str">
        <f aca="false">"["&amp;VLOOKUP(D127,Parts!$A$2:$B$1001,2,0)&amp;"]"</f>
        <v>[SP05006]</v>
      </c>
      <c r="D127" s="88" t="s">
        <v>1395</v>
      </c>
      <c r="E127" s="16"/>
      <c r="F127" s="90" t="n">
        <v>14</v>
      </c>
      <c r="G127" s="90"/>
      <c r="H127" s="90" t="n">
        <v>457</v>
      </c>
      <c r="I127" s="90" t="s">
        <v>1625</v>
      </c>
      <c r="J127" s="48"/>
      <c r="K127" s="48"/>
      <c r="L127" s="90" t="s">
        <v>1572</v>
      </c>
      <c r="M127" s="90" t="s">
        <v>1607</v>
      </c>
      <c r="N127" s="91" t="s">
        <v>1591</v>
      </c>
      <c r="O127" s="92" t="s">
        <v>1592</v>
      </c>
      <c r="P127" s="21" t="str">
        <f aca="false">"(" &amp; IF(G127&lt;&gt;"","("&amp;F127&amp;"+line.W)&gt;"&amp;G127,"") &amp; IF(AND(G127&lt;&gt;"",H127&lt;&gt;"")," and ","") &amp; IF(H127&lt;&gt;"","("&amp;F127&amp;"+line.W)&lt;="&amp;H127,"") &amp; ") and (line.mat_joint_choices.code in ("&amp;I127&amp;")) and (line.mat_inside_skin_choices.code=="&amp;L127&amp;") and (line.mat_outside_skin_choices.code=="&amp;M127&amp;") and ("&amp;O127&amp;") or 0.0"</f>
        <v>((14+line.W)&lt;=457) and (line.mat_joint_choices.code in ('NN')) and (line.mat_inside_skin_choices.code=='OW') and (line.mat_outside_skin_choices.code=='SS') and (457*line.L/1000000*3.75) or 0.0</v>
      </c>
      <c r="Q127" s="16" t="str">
        <f aca="false">VLOOKUP(D127,Parts!$A$2:$C$1001,3,0)</f>
        <v>kg</v>
      </c>
    </row>
    <row r="128" s="87" customFormat="true" ht="12.75" hidden="false" customHeight="false" outlineLevel="0" collapsed="false">
      <c r="B128" s="54" t="n">
        <v>41733</v>
      </c>
      <c r="C128" s="3" t="str">
        <f aca="false">"["&amp;VLOOKUP(D128,Parts!$A$2:$B$1001,2,0)&amp;"]"</f>
        <v>[SP05013]</v>
      </c>
      <c r="D128" s="88" t="s">
        <v>1409</v>
      </c>
      <c r="E128" s="16"/>
      <c r="F128" s="90" t="n">
        <v>14</v>
      </c>
      <c r="G128" s="90"/>
      <c r="H128" s="90" t="n">
        <v>457</v>
      </c>
      <c r="I128" s="90" t="s">
        <v>1625</v>
      </c>
      <c r="J128" s="48"/>
      <c r="K128" s="48"/>
      <c r="L128" s="90" t="s">
        <v>1572</v>
      </c>
      <c r="M128" s="90" t="s">
        <v>1607</v>
      </c>
      <c r="N128" s="91" t="s">
        <v>1616</v>
      </c>
      <c r="O128" s="92" t="s">
        <v>1617</v>
      </c>
      <c r="P128" s="21" t="str">
        <f aca="false">"(" &amp; IF(G128&lt;&gt;"","("&amp;F128&amp;"+line.W)&gt;"&amp;G128,"") &amp; IF(AND(G128&lt;&gt;"",H128&lt;&gt;"")," and ","") &amp; IF(H128&lt;&gt;"","("&amp;F128&amp;"+line.W)&lt;="&amp;H128,"") &amp; ") and (line.mat_joint_choices.code in ("&amp;I128&amp;")) and (line.mat_inside_skin_choices.code=="&amp;L128&amp;") and (line.mat_outside_skin_choices.code=="&amp;M128&amp;") and ("&amp;O128&amp;") or 0.0"</f>
        <v>((14+line.W)&lt;=457) and (line.mat_joint_choices.code in ('NN')) and (line.mat_inside_skin_choices.code=='OW') and (line.mat_outside_skin_choices.code=='SS') and (457*line.L/1000000*3.9) or 0.0</v>
      </c>
      <c r="Q128" s="16" t="str">
        <f aca="false">VLOOKUP(D128,Parts!$A$2:$C$1001,3,0)</f>
        <v>kg</v>
      </c>
    </row>
    <row r="129" s="87" customFormat="true" ht="12.75" hidden="false" customHeight="false" outlineLevel="0" collapsed="false">
      <c r="B129" s="54" t="n">
        <v>41733</v>
      </c>
      <c r="C129" s="3" t="str">
        <f aca="false">"["&amp;VLOOKUP(D129,Parts!$A$2:$B$1001,2,0)&amp;"]"</f>
        <v>[SP05007]</v>
      </c>
      <c r="D129" s="88" t="s">
        <v>1397</v>
      </c>
      <c r="E129" s="16"/>
      <c r="F129" s="90" t="n">
        <v>14</v>
      </c>
      <c r="G129" s="90" t="n">
        <v>457</v>
      </c>
      <c r="H129" s="90" t="n">
        <v>610</v>
      </c>
      <c r="I129" s="90" t="s">
        <v>1625</v>
      </c>
      <c r="J129" s="48"/>
      <c r="K129" s="48"/>
      <c r="L129" s="90" t="s">
        <v>1572</v>
      </c>
      <c r="M129" s="90" t="s">
        <v>1607</v>
      </c>
      <c r="N129" s="91" t="s">
        <v>1595</v>
      </c>
      <c r="O129" s="92" t="s">
        <v>1596</v>
      </c>
      <c r="P129" s="21" t="str">
        <f aca="false">"(" &amp; IF(G129&lt;&gt;"","("&amp;F129&amp;"+line.W)&gt;"&amp;G129,"") &amp; IF(AND(G129&lt;&gt;"",H129&lt;&gt;"")," and ","") &amp; IF(H129&lt;&gt;"","("&amp;F129&amp;"+line.W)&lt;="&amp;H129,"") &amp; ") and (line.mat_joint_choices.code in ("&amp;I129&amp;")) and (line.mat_inside_skin_choices.code=="&amp;L129&amp;") and (line.mat_outside_skin_choices.code=="&amp;M129&amp;") and ("&amp;O129&amp;") or 0.0"</f>
        <v>((14+line.W)&gt;457 and (14+line.W)&lt;=610) and (line.mat_joint_choices.code in ('NN')) and (line.mat_inside_skin_choices.code=='OW') and (line.mat_outside_skin_choices.code=='SS') and (610*line.L/1000000*3.75) or 0.0</v>
      </c>
      <c r="Q129" s="16" t="str">
        <f aca="false">VLOOKUP(D129,Parts!$A$2:$C$1001,3,0)</f>
        <v>kg</v>
      </c>
    </row>
    <row r="130" s="87" customFormat="true" ht="12.75" hidden="false" customHeight="false" outlineLevel="0" collapsed="false">
      <c r="B130" s="54" t="n">
        <v>41733</v>
      </c>
      <c r="C130" s="3" t="str">
        <f aca="false">"["&amp;VLOOKUP(D130,Parts!$A$2:$B$1001,2,0)&amp;"]"</f>
        <v>[SP05013]</v>
      </c>
      <c r="D130" s="88" t="s">
        <v>1409</v>
      </c>
      <c r="E130" s="16"/>
      <c r="F130" s="90" t="n">
        <v>14</v>
      </c>
      <c r="G130" s="90" t="n">
        <v>457</v>
      </c>
      <c r="H130" s="90" t="n">
        <v>610</v>
      </c>
      <c r="I130" s="90" t="s">
        <v>1625</v>
      </c>
      <c r="J130" s="48"/>
      <c r="K130" s="48"/>
      <c r="L130" s="90" t="s">
        <v>1572</v>
      </c>
      <c r="M130" s="90" t="s">
        <v>1607</v>
      </c>
      <c r="N130" s="91" t="s">
        <v>1618</v>
      </c>
      <c r="O130" s="92" t="s">
        <v>1619</v>
      </c>
      <c r="P130" s="21" t="str">
        <f aca="false">"(" &amp; IF(G130&lt;&gt;"","("&amp;F130&amp;"+line.W)&gt;"&amp;G130,"") &amp; IF(AND(G130&lt;&gt;"",H130&lt;&gt;"")," and ","") &amp; IF(H130&lt;&gt;"","("&amp;F130&amp;"+line.W)&lt;="&amp;H130,"") &amp; ") and (line.mat_joint_choices.code in ("&amp;I130&amp;")) and (line.mat_inside_skin_choices.code=="&amp;L130&amp;") and (line.mat_outside_skin_choices.code=="&amp;M130&amp;") and ("&amp;O130&amp;") or 0.0"</f>
        <v>((14+line.W)&gt;457 and (14+line.W)&lt;=610) and (line.mat_joint_choices.code in ('NN')) and (line.mat_inside_skin_choices.code=='OW') and (line.mat_outside_skin_choices.code=='SS') and (610*line.L/1000000*3.9) or 0.0</v>
      </c>
      <c r="Q130" s="16" t="str">
        <f aca="false">VLOOKUP(D130,Parts!$A$2:$C$1001,3,0)</f>
        <v>kg</v>
      </c>
    </row>
    <row r="131" s="87" customFormat="true" ht="12.75" hidden="false" customHeight="false" outlineLevel="0" collapsed="false">
      <c r="B131" s="54" t="n">
        <v>41733</v>
      </c>
      <c r="C131" s="3" t="str">
        <f aca="false">"["&amp;VLOOKUP(D131,Parts!$A$2:$B$1001,2,0)&amp;"]"</f>
        <v>[SP05006]</v>
      </c>
      <c r="D131" s="88" t="s">
        <v>1395</v>
      </c>
      <c r="E131" s="16"/>
      <c r="F131" s="90" t="n">
        <v>14</v>
      </c>
      <c r="G131" s="90" t="n">
        <v>610</v>
      </c>
      <c r="H131" s="90" t="n">
        <v>914</v>
      </c>
      <c r="I131" s="90" t="s">
        <v>1625</v>
      </c>
      <c r="J131" s="48"/>
      <c r="K131" s="48"/>
      <c r="L131" s="90" t="s">
        <v>1572</v>
      </c>
      <c r="M131" s="90" t="s">
        <v>1607</v>
      </c>
      <c r="N131" s="91" t="s">
        <v>1599</v>
      </c>
      <c r="O131" s="92" t="s">
        <v>1600</v>
      </c>
      <c r="P131" s="21" t="str">
        <f aca="false">"(" &amp; IF(G131&lt;&gt;"","("&amp;F131&amp;"+line.W)&gt;"&amp;G131,"") &amp; IF(AND(G131&lt;&gt;"",H131&lt;&gt;"")," and ","") &amp; IF(H131&lt;&gt;"","("&amp;F131&amp;"+line.W)&lt;="&amp;H131,"") &amp; ") and (line.mat_joint_choices.code in ("&amp;I131&amp;")) and (line.mat_inside_skin_choices.code=="&amp;L131&amp;") and (line.mat_outside_skin_choices.code=="&amp;M131&amp;") and ("&amp;O131&amp;") or 0.0"</f>
        <v>((14+line.W)&gt;610 and (14+line.W)&lt;=914) and (line.mat_joint_choices.code in ('NN')) and (line.mat_inside_skin_choices.code=='OW') and (line.mat_outside_skin_choices.code=='SS') and (914*line.L/1000000*3.75) or 0.0</v>
      </c>
      <c r="Q131" s="16" t="str">
        <f aca="false">VLOOKUP(D131,Parts!$A$2:$C$1001,3,0)</f>
        <v>kg</v>
      </c>
    </row>
    <row r="132" s="87" customFormat="true" ht="12.75" hidden="false" customHeight="false" outlineLevel="0" collapsed="false">
      <c r="B132" s="54" t="n">
        <v>41733</v>
      </c>
      <c r="C132" s="3" t="str">
        <f aca="false">"["&amp;VLOOKUP(D132,Parts!$A$2:$B$1001,2,0)&amp;"]"</f>
        <v>[SP05013]</v>
      </c>
      <c r="D132" s="88" t="s">
        <v>1409</v>
      </c>
      <c r="E132" s="16"/>
      <c r="F132" s="90" t="n">
        <v>14</v>
      </c>
      <c r="G132" s="90" t="n">
        <v>610</v>
      </c>
      <c r="H132" s="90" t="n">
        <v>914</v>
      </c>
      <c r="I132" s="90" t="s">
        <v>1625</v>
      </c>
      <c r="J132" s="48"/>
      <c r="K132" s="48"/>
      <c r="L132" s="90" t="s">
        <v>1572</v>
      </c>
      <c r="M132" s="90" t="s">
        <v>1607</v>
      </c>
      <c r="N132" s="91" t="s">
        <v>1620</v>
      </c>
      <c r="O132" s="92" t="s">
        <v>1621</v>
      </c>
      <c r="P132" s="21" t="str">
        <f aca="false">"(" &amp; IF(G132&lt;&gt;"","("&amp;F132&amp;"+line.W)&gt;"&amp;G132,"") &amp; IF(AND(G132&lt;&gt;"",H132&lt;&gt;"")," and ","") &amp; IF(H132&lt;&gt;"","("&amp;F132&amp;"+line.W)&lt;="&amp;H132,"") &amp; ") and (line.mat_joint_choices.code in ("&amp;I132&amp;")) and (line.mat_inside_skin_choices.code=="&amp;L132&amp;") and (line.mat_outside_skin_choices.code=="&amp;M132&amp;") and ("&amp;O132&amp;") or 0.0"</f>
        <v>((14+line.W)&gt;610 and (14+line.W)&lt;=914) and (line.mat_joint_choices.code in ('NN')) and (line.mat_inside_skin_choices.code=='OW') and (line.mat_outside_skin_choices.code=='SS') and (914*line.L/1000000*3.9) or 0.0</v>
      </c>
      <c r="Q132" s="16" t="str">
        <f aca="false">VLOOKUP(D132,Parts!$A$2:$C$1001,3,0)</f>
        <v>kg</v>
      </c>
    </row>
    <row r="133" s="87" customFormat="true" ht="12.75" hidden="false" customHeight="false" outlineLevel="0" collapsed="false">
      <c r="B133" s="54" t="n">
        <v>41733</v>
      </c>
      <c r="C133" s="3" t="str">
        <f aca="false">"["&amp;VLOOKUP(D133,Parts!$A$2:$B$1001,2,0)&amp;"]"</f>
        <v>[SP05007]</v>
      </c>
      <c r="D133" s="88" t="s">
        <v>1397</v>
      </c>
      <c r="E133" s="16"/>
      <c r="F133" s="90" t="n">
        <v>14</v>
      </c>
      <c r="G133" s="90" t="n">
        <v>914</v>
      </c>
      <c r="H133" s="90"/>
      <c r="I133" s="90" t="s">
        <v>1625</v>
      </c>
      <c r="J133" s="48"/>
      <c r="K133" s="48"/>
      <c r="L133" s="90" t="s">
        <v>1572</v>
      </c>
      <c r="M133" s="90" t="s">
        <v>1607</v>
      </c>
      <c r="N133" s="91" t="s">
        <v>1603</v>
      </c>
      <c r="O133" s="92" t="s">
        <v>1604</v>
      </c>
      <c r="P133" s="21" t="str">
        <f aca="false">"(" &amp; IF(G133&lt;&gt;"","("&amp;F133&amp;"+line.W)&gt;"&amp;G133,"") &amp; IF(AND(G133&lt;&gt;"",H133&lt;&gt;"")," and ","") &amp; IF(H133&lt;&gt;"","("&amp;F133&amp;"+line.W)&lt;="&amp;H133,"") &amp; ") and (line.mat_joint_choices.code in ("&amp;I133&amp;")) and (line.mat_inside_skin_choices.code=="&amp;L133&amp;") and (line.mat_outside_skin_choices.code=="&amp;M133&amp;") and ("&amp;O133&amp;") or 0.0"</f>
        <v>((14+line.W)&gt;914) and (line.mat_joint_choices.code in ('NN')) and (line.mat_inside_skin_choices.code=='OW') and (line.mat_outside_skin_choices.code=='SS') and (1219*line.L/1000000*3.75) or 0.0</v>
      </c>
      <c r="Q133" s="16" t="str">
        <f aca="false">VLOOKUP(D133,Parts!$A$2:$C$1001,3,0)</f>
        <v>kg</v>
      </c>
    </row>
    <row r="134" customFormat="false" ht="12.75" hidden="false" customHeight="false" outlineLevel="0" collapsed="false">
      <c r="A134" s="87"/>
      <c r="B134" s="54" t="n">
        <v>41733</v>
      </c>
      <c r="C134" s="3" t="str">
        <f aca="false">"["&amp;VLOOKUP(D134,Parts!$A$2:$B$1001,2,0)&amp;"]"</f>
        <v>[SP05013]</v>
      </c>
      <c r="D134" s="88" t="s">
        <v>1409</v>
      </c>
      <c r="E134" s="16"/>
      <c r="F134" s="90" t="n">
        <v>14</v>
      </c>
      <c r="G134" s="94" t="n">
        <v>914</v>
      </c>
      <c r="H134" s="94"/>
      <c r="I134" s="90" t="s">
        <v>1625</v>
      </c>
      <c r="J134" s="48"/>
      <c r="K134" s="48"/>
      <c r="L134" s="90" t="s">
        <v>1572</v>
      </c>
      <c r="M134" s="90" t="s">
        <v>1607</v>
      </c>
      <c r="N134" s="91" t="s">
        <v>1622</v>
      </c>
      <c r="O134" s="95" t="s">
        <v>1623</v>
      </c>
      <c r="P134" s="21" t="str">
        <f aca="false">"(" &amp; IF(G134&lt;&gt;"","("&amp;F134&amp;"+line.W)&gt;"&amp;G134,"") &amp; IF(AND(G134&lt;&gt;"",H134&lt;&gt;"")," and ","") &amp; IF(H134&lt;&gt;"","("&amp;F134&amp;"+line.W)&lt;="&amp;H134,"") &amp; ") and (line.mat_joint_choices.code in ("&amp;I134&amp;")) and (line.mat_inside_skin_choices.code=="&amp;L134&amp;") and (line.mat_outside_skin_choices.code=="&amp;M134&amp;") and ("&amp;O134&amp;") or 0.0"</f>
        <v>((14+line.W)&gt;914) and (line.mat_joint_choices.code in ('NN')) and (line.mat_inside_skin_choices.code=='OW') and (line.mat_outside_skin_choices.code=='SS') and (1219*line.L/1000000*3.9) or 0.0</v>
      </c>
      <c r="Q134" s="16" t="str">
        <f aca="false">VLOOKUP(D134,Parts!$A$2:$C$1001,3,0)</f>
        <v>kg</v>
      </c>
    </row>
    <row r="135" customFormat="false" ht="12.75" hidden="false" customHeight="false" outlineLevel="0" collapsed="false">
      <c r="A135" s="87"/>
      <c r="B135" s="54" t="n">
        <v>41733</v>
      </c>
      <c r="C135" s="3" t="str">
        <f aca="false">"["&amp;VLOOKUP(D135,Parts!$A$2:$B$1001,2,0)&amp;"]"</f>
        <v>[SP05006]</v>
      </c>
      <c r="D135" s="27" t="s">
        <v>1395</v>
      </c>
      <c r="E135" s="16"/>
      <c r="F135" s="28" t="n">
        <v>14</v>
      </c>
      <c r="G135" s="28"/>
      <c r="H135" s="28" t="n">
        <v>457</v>
      </c>
      <c r="I135" s="28" t="s">
        <v>1625</v>
      </c>
      <c r="J135" s="48"/>
      <c r="K135" s="48"/>
      <c r="L135" s="28" t="s">
        <v>1572</v>
      </c>
      <c r="M135" s="28" t="s">
        <v>1590</v>
      </c>
      <c r="N135" s="30" t="s">
        <v>1591</v>
      </c>
      <c r="O135" s="31" t="s">
        <v>1592</v>
      </c>
      <c r="P135" s="21" t="str">
        <f aca="false">"(" &amp; IF(G135&lt;&gt;"","("&amp;F135&amp;"+line.W)&gt;"&amp;G135,"") &amp; IF(AND(G135&lt;&gt;"",H135&lt;&gt;"")," and ","") &amp; IF(H135&lt;&gt;"","("&amp;F135&amp;"+line.W)&lt;="&amp;H135,"") &amp; ") and (line.mat_joint_choices.code in ("&amp;I135&amp;")) and (line.mat_inside_skin_choices.code=="&amp;L135&amp;") and (line.mat_outside_skin_choices.code=="&amp;M135&amp;") and ("&amp;O135&amp;") or 0.0"</f>
        <v>((14+line.W)&lt;=457) and (line.mat_joint_choices.code in ('NN')) and (line.mat_inside_skin_choices.code=='OW') and (line.mat_outside_skin_choices.code=='GI') and (457*line.L/1000000*3.75) or 0.0</v>
      </c>
      <c r="Q135" s="16" t="str">
        <f aca="false">VLOOKUP(D135,Parts!$A$2:$C$1001,3,0)</f>
        <v>kg</v>
      </c>
    </row>
    <row r="136" customFormat="false" ht="12.75" hidden="false" customHeight="false" outlineLevel="0" collapsed="false">
      <c r="A136" s="87"/>
      <c r="B136" s="54" t="n">
        <v>41733</v>
      </c>
      <c r="C136" s="3" t="str">
        <f aca="false">"["&amp;VLOOKUP(D136,Parts!$A$2:$B$1001,2,0)&amp;"]"</f>
        <v>[SP05004]</v>
      </c>
      <c r="D136" s="27" t="s">
        <v>1391</v>
      </c>
      <c r="E136" s="16"/>
      <c r="F136" s="28" t="n">
        <v>14</v>
      </c>
      <c r="G136" s="28"/>
      <c r="H136" s="28" t="n">
        <v>457</v>
      </c>
      <c r="I136" s="28" t="s">
        <v>1625</v>
      </c>
      <c r="J136" s="48"/>
      <c r="K136" s="48"/>
      <c r="L136" s="28" t="s">
        <v>1572</v>
      </c>
      <c r="M136" s="28" t="s">
        <v>1590</v>
      </c>
      <c r="N136" s="30" t="s">
        <v>1593</v>
      </c>
      <c r="O136" s="31" t="s">
        <v>1594</v>
      </c>
      <c r="P136" s="21" t="str">
        <f aca="false">"(" &amp; IF(G136&lt;&gt;"","("&amp;F136&amp;"+line.W)&gt;"&amp;G136,"") &amp; IF(AND(G136&lt;&gt;"",H136&lt;&gt;"")," and ","") &amp; IF(H136&lt;&gt;"","("&amp;F136&amp;"+line.W)&lt;="&amp;H136,"") &amp; ") and (line.mat_joint_choices.code in ("&amp;I136&amp;")) and (line.mat_inside_skin_choices.code=="&amp;L136&amp;") and (line.mat_outside_skin_choices.code=="&amp;M136&amp;") and ("&amp;O136&amp;") or 0.0"</f>
        <v>((14+line.W)&lt;=457) and (line.mat_joint_choices.code in ('NN')) and (line.mat_inside_skin_choices.code=='OW') and (line.mat_outside_skin_choices.code=='GI') and (457*line.L/1000000*3.2) or 0.0</v>
      </c>
      <c r="Q136" s="16" t="str">
        <f aca="false">VLOOKUP(D136,Parts!$A$2:$C$1001,3,0)</f>
        <v>kg</v>
      </c>
    </row>
    <row r="137" customFormat="false" ht="12.75" hidden="false" customHeight="false" outlineLevel="0" collapsed="false">
      <c r="A137" s="87"/>
      <c r="B137" s="54" t="n">
        <v>41733</v>
      </c>
      <c r="C137" s="3" t="str">
        <f aca="false">"["&amp;VLOOKUP(D137,Parts!$A$2:$B$1001,2,0)&amp;"]"</f>
        <v>[SP05007]</v>
      </c>
      <c r="D137" s="27" t="s">
        <v>1397</v>
      </c>
      <c r="E137" s="16"/>
      <c r="F137" s="28" t="n">
        <v>14</v>
      </c>
      <c r="G137" s="28" t="n">
        <v>457</v>
      </c>
      <c r="H137" s="28" t="n">
        <v>610</v>
      </c>
      <c r="I137" s="28" t="s">
        <v>1625</v>
      </c>
      <c r="J137" s="48"/>
      <c r="K137" s="48"/>
      <c r="L137" s="28" t="s">
        <v>1572</v>
      </c>
      <c r="M137" s="28" t="s">
        <v>1590</v>
      </c>
      <c r="N137" s="30" t="s">
        <v>1595</v>
      </c>
      <c r="O137" s="31" t="s">
        <v>1596</v>
      </c>
      <c r="P137" s="21" t="str">
        <f aca="false">"(" &amp; IF(G137&lt;&gt;"","("&amp;F137&amp;"+line.W)&gt;"&amp;G137,"") &amp; IF(AND(G137&lt;&gt;"",H137&lt;&gt;"")," and ","") &amp; IF(H137&lt;&gt;"","("&amp;F137&amp;"+line.W)&lt;="&amp;H137,"") &amp; ") and (line.mat_joint_choices.code in ("&amp;I137&amp;")) and (line.mat_inside_skin_choices.code=="&amp;L137&amp;") and (line.mat_outside_skin_choices.code=="&amp;M137&amp;") and ("&amp;O137&amp;") or 0.0"</f>
        <v>((14+line.W)&gt;457 and (14+line.W)&lt;=610) and (line.mat_joint_choices.code in ('NN')) and (line.mat_inside_skin_choices.code=='OW') and (line.mat_outside_skin_choices.code=='GI') and (610*line.L/1000000*3.75) or 0.0</v>
      </c>
      <c r="Q137" s="16" t="str">
        <f aca="false">VLOOKUP(D137,Parts!$A$2:$C$1001,3,0)</f>
        <v>kg</v>
      </c>
    </row>
    <row r="138" customFormat="false" ht="12.75" hidden="false" customHeight="false" outlineLevel="0" collapsed="false">
      <c r="A138" s="87"/>
      <c r="B138" s="54" t="n">
        <v>41733</v>
      </c>
      <c r="C138" s="3" t="str">
        <f aca="false">"["&amp;VLOOKUP(D138,Parts!$A$2:$B$1001,2,0)&amp;"]"</f>
        <v>[SP05012]</v>
      </c>
      <c r="D138" s="27" t="s">
        <v>1407</v>
      </c>
      <c r="E138" s="16"/>
      <c r="F138" s="28" t="n">
        <v>14</v>
      </c>
      <c r="G138" s="28" t="n">
        <v>457</v>
      </c>
      <c r="H138" s="28" t="n">
        <v>610</v>
      </c>
      <c r="I138" s="28" t="s">
        <v>1625</v>
      </c>
      <c r="J138" s="48"/>
      <c r="K138" s="48"/>
      <c r="L138" s="28" t="s">
        <v>1572</v>
      </c>
      <c r="M138" s="28" t="s">
        <v>1590</v>
      </c>
      <c r="N138" s="30" t="s">
        <v>1597</v>
      </c>
      <c r="O138" s="31" t="s">
        <v>1598</v>
      </c>
      <c r="P138" s="21" t="str">
        <f aca="false">"(" &amp; IF(G138&lt;&gt;"","("&amp;F138&amp;"+line.W)&gt;"&amp;G138,"") &amp; IF(AND(G138&lt;&gt;"",H138&lt;&gt;"")," and ","") &amp; IF(H138&lt;&gt;"","("&amp;F138&amp;"+line.W)&lt;="&amp;H138,"") &amp; ") and (line.mat_joint_choices.code in ("&amp;I138&amp;")) and (line.mat_inside_skin_choices.code=="&amp;L138&amp;") and (line.mat_outside_skin_choices.code=="&amp;M138&amp;") and ("&amp;O138&amp;") or 0.0"</f>
        <v>((14+line.W)&gt;457 and (14+line.W)&lt;=610) and (line.mat_joint_choices.code in ('NN')) and (line.mat_inside_skin_choices.code=='OW') and (line.mat_outside_skin_choices.code=='GI') and (610*line.L/1000000*3.2) or 0.0</v>
      </c>
      <c r="Q138" s="16" t="str">
        <f aca="false">VLOOKUP(D138,Parts!$A$2:$C$1001,3,0)</f>
        <v>kg</v>
      </c>
    </row>
    <row r="139" customFormat="false" ht="12.75" hidden="false" customHeight="false" outlineLevel="0" collapsed="false">
      <c r="A139" s="87"/>
      <c r="B139" s="54" t="n">
        <v>41733</v>
      </c>
      <c r="C139" s="3" t="str">
        <f aca="false">"["&amp;VLOOKUP(D139,Parts!$A$2:$B$1001,2,0)&amp;"]"</f>
        <v>[SP05006]</v>
      </c>
      <c r="D139" s="27" t="s">
        <v>1395</v>
      </c>
      <c r="E139" s="16"/>
      <c r="F139" s="28" t="n">
        <v>14</v>
      </c>
      <c r="G139" s="28" t="n">
        <v>610</v>
      </c>
      <c r="H139" s="28" t="n">
        <v>914</v>
      </c>
      <c r="I139" s="28" t="s">
        <v>1625</v>
      </c>
      <c r="J139" s="48"/>
      <c r="K139" s="48"/>
      <c r="L139" s="28" t="s">
        <v>1572</v>
      </c>
      <c r="M139" s="28" t="s">
        <v>1590</v>
      </c>
      <c r="N139" s="30" t="s">
        <v>1599</v>
      </c>
      <c r="O139" s="31" t="s">
        <v>1600</v>
      </c>
      <c r="P139" s="21" t="str">
        <f aca="false">"(" &amp; IF(G139&lt;&gt;"","("&amp;F139&amp;"+line.W)&gt;"&amp;G139,"") &amp; IF(AND(G139&lt;&gt;"",H139&lt;&gt;"")," and ","") &amp; IF(H139&lt;&gt;"","("&amp;F139&amp;"+line.W)&lt;="&amp;H139,"") &amp; ") and (line.mat_joint_choices.code in ("&amp;I139&amp;")) and (line.mat_inside_skin_choices.code=="&amp;L139&amp;") and (line.mat_outside_skin_choices.code=="&amp;M139&amp;") and ("&amp;O139&amp;") or 0.0"</f>
        <v>((14+line.W)&gt;610 and (14+line.W)&lt;=914) and (line.mat_joint_choices.code in ('NN')) and (line.mat_inside_skin_choices.code=='OW') and (line.mat_outside_skin_choices.code=='GI') and (914*line.L/1000000*3.75) or 0.0</v>
      </c>
      <c r="Q139" s="16" t="str">
        <f aca="false">VLOOKUP(D139,Parts!$A$2:$C$1001,3,0)</f>
        <v>kg</v>
      </c>
    </row>
    <row r="140" customFormat="false" ht="12.75" hidden="false" customHeight="false" outlineLevel="0" collapsed="false">
      <c r="A140" s="87"/>
      <c r="B140" s="54" t="n">
        <v>41733</v>
      </c>
      <c r="C140" s="3" t="str">
        <f aca="false">"["&amp;VLOOKUP(D140,Parts!$A$2:$B$1001,2,0)&amp;"]"</f>
        <v>[SP05004]</v>
      </c>
      <c r="D140" s="27" t="s">
        <v>1391</v>
      </c>
      <c r="E140" s="16"/>
      <c r="F140" s="28" t="n">
        <v>14</v>
      </c>
      <c r="G140" s="28" t="n">
        <v>610</v>
      </c>
      <c r="H140" s="28" t="n">
        <v>914</v>
      </c>
      <c r="I140" s="28" t="s">
        <v>1625</v>
      </c>
      <c r="J140" s="48"/>
      <c r="K140" s="48"/>
      <c r="L140" s="28" t="s">
        <v>1572</v>
      </c>
      <c r="M140" s="28" t="s">
        <v>1590</v>
      </c>
      <c r="N140" s="30" t="s">
        <v>1601</v>
      </c>
      <c r="O140" s="31" t="s">
        <v>1602</v>
      </c>
      <c r="P140" s="21" t="str">
        <f aca="false">"(" &amp; IF(G140&lt;&gt;"","("&amp;F140&amp;"+line.W)&gt;"&amp;G140,"") &amp; IF(AND(G140&lt;&gt;"",H140&lt;&gt;"")," and ","") &amp; IF(H140&lt;&gt;"","("&amp;F140&amp;"+line.W)&lt;="&amp;H140,"") &amp; ") and (line.mat_joint_choices.code in ("&amp;I140&amp;")) and (line.mat_inside_skin_choices.code=="&amp;L140&amp;") and (line.mat_outside_skin_choices.code=="&amp;M140&amp;") and ("&amp;O140&amp;") or 0.0"</f>
        <v>((14+line.W)&gt;610 and (14+line.W)&lt;=914) and (line.mat_joint_choices.code in ('NN')) and (line.mat_inside_skin_choices.code=='OW') and (line.mat_outside_skin_choices.code=='GI') and (914*line.L/1000000*3.2) or 0.0</v>
      </c>
      <c r="Q140" s="16" t="str">
        <f aca="false">VLOOKUP(D140,Parts!$A$2:$C$1001,3,0)</f>
        <v>kg</v>
      </c>
    </row>
    <row r="141" customFormat="false" ht="12.75" hidden="false" customHeight="false" outlineLevel="0" collapsed="false">
      <c r="A141" s="87"/>
      <c r="B141" s="54" t="n">
        <v>41733</v>
      </c>
      <c r="C141" s="3" t="str">
        <f aca="false">"["&amp;VLOOKUP(D141,Parts!$A$2:$B$1001,2,0)&amp;"]"</f>
        <v>[SP05007]</v>
      </c>
      <c r="D141" s="27" t="s">
        <v>1397</v>
      </c>
      <c r="E141" s="16"/>
      <c r="F141" s="28" t="n">
        <v>14</v>
      </c>
      <c r="G141" s="28" t="n">
        <v>914</v>
      </c>
      <c r="H141" s="28"/>
      <c r="I141" s="28" t="s">
        <v>1625</v>
      </c>
      <c r="J141" s="48"/>
      <c r="K141" s="48"/>
      <c r="L141" s="28" t="s">
        <v>1572</v>
      </c>
      <c r="M141" s="28" t="s">
        <v>1590</v>
      </c>
      <c r="N141" s="30" t="s">
        <v>1603</v>
      </c>
      <c r="O141" s="31" t="s">
        <v>1604</v>
      </c>
      <c r="P141" s="21" t="str">
        <f aca="false">"(" &amp; IF(G141&lt;&gt;"","("&amp;F141&amp;"+line.W)&gt;"&amp;G141,"") &amp; IF(AND(G141&lt;&gt;"",H141&lt;&gt;"")," and ","") &amp; IF(H141&lt;&gt;"","("&amp;F141&amp;"+line.W)&lt;="&amp;H141,"") &amp; ") and (line.mat_joint_choices.code in ("&amp;I141&amp;")) and (line.mat_inside_skin_choices.code=="&amp;L141&amp;") and (line.mat_outside_skin_choices.code=="&amp;M141&amp;") and ("&amp;O141&amp;") or 0.0"</f>
        <v>((14+line.W)&gt;914) and (line.mat_joint_choices.code in ('NN')) and (line.mat_inside_skin_choices.code=='OW') and (line.mat_outside_skin_choices.code=='GI') and (1219*line.L/1000000*3.75) or 0.0</v>
      </c>
      <c r="Q141" s="16" t="str">
        <f aca="false">VLOOKUP(D141,Parts!$A$2:$C$1001,3,0)</f>
        <v>kg</v>
      </c>
    </row>
    <row r="142" customFormat="false" ht="12.75" hidden="false" customHeight="false" outlineLevel="0" collapsed="false">
      <c r="A142" s="87"/>
      <c r="B142" s="54" t="n">
        <v>41733</v>
      </c>
      <c r="C142" s="3" t="str">
        <f aca="false">"["&amp;VLOOKUP(D142,Parts!$A$2:$B$1001,2,0)&amp;"]"</f>
        <v>[SP05012]</v>
      </c>
      <c r="D142" s="27" t="s">
        <v>1407</v>
      </c>
      <c r="E142" s="16"/>
      <c r="F142" s="28" t="n">
        <v>14</v>
      </c>
      <c r="G142" s="28" t="n">
        <v>914</v>
      </c>
      <c r="H142" s="28"/>
      <c r="I142" s="28" t="s">
        <v>1625</v>
      </c>
      <c r="J142" s="48"/>
      <c r="K142" s="48"/>
      <c r="L142" s="28" t="s">
        <v>1572</v>
      </c>
      <c r="M142" s="28" t="s">
        <v>1590</v>
      </c>
      <c r="N142" s="30" t="s">
        <v>1605</v>
      </c>
      <c r="O142" s="31" t="s">
        <v>1606</v>
      </c>
      <c r="P142" s="21" t="str">
        <f aca="false">"(" &amp; IF(G142&lt;&gt;"","("&amp;F142&amp;"+line.W)&gt;"&amp;G142,"") &amp; IF(AND(G142&lt;&gt;"",H142&lt;&gt;"")," and ","") &amp; IF(H142&lt;&gt;"","("&amp;F142&amp;"+line.W)&lt;="&amp;H142,"") &amp; ") and (line.mat_joint_choices.code in ("&amp;I142&amp;")) and (line.mat_inside_skin_choices.code=="&amp;L142&amp;") and (line.mat_outside_skin_choices.code=="&amp;M142&amp;") and ("&amp;O142&amp;") or 0.0"</f>
        <v>((14+line.W)&gt;914) and (line.mat_joint_choices.code in ('NN')) and (line.mat_inside_skin_choices.code=='OW') and (line.mat_outside_skin_choices.code=='GI') and (1219*line.L/1000000*3.2) or 0.0</v>
      </c>
      <c r="Q142" s="16" t="str">
        <f aca="false">VLOOKUP(D142,Parts!$A$2:$C$1001,3,0)</f>
        <v>kg</v>
      </c>
    </row>
    <row r="143" customFormat="false" ht="12.75" hidden="false" customHeight="false" outlineLevel="0" collapsed="false">
      <c r="A143" s="87"/>
      <c r="B143" s="54" t="n">
        <v>41733</v>
      </c>
      <c r="C143" s="3" t="inlineStr">
        <f aca="false">"["&amp;VLOOKUP(D143,Parts!$A$2:$B$1001,2,0)&amp;"]"</f>
        <is>
          <t/>
        </is>
      </c>
      <c r="D143" s="96"/>
      <c r="E143" s="16"/>
      <c r="F143" s="97" t="n">
        <v>14</v>
      </c>
      <c r="G143" s="97"/>
      <c r="H143" s="97" t="n">
        <v>457</v>
      </c>
      <c r="I143" s="97" t="s">
        <v>1625</v>
      </c>
      <c r="J143" s="48"/>
      <c r="K143" s="48"/>
      <c r="L143" s="97" t="s">
        <v>1590</v>
      </c>
      <c r="M143" s="97" t="s">
        <v>1590</v>
      </c>
      <c r="N143" s="98" t="s">
        <v>1663</v>
      </c>
      <c r="O143" s="99" t="s">
        <v>1664</v>
      </c>
      <c r="P143" s="21" t="str">
        <f aca="false">"(" &amp; IF(G143&lt;&gt;"","("&amp;F143&amp;"+line.W)&gt;"&amp;G143,"") &amp; IF(AND(G143&lt;&gt;"",H143&lt;&gt;"")," and ","") &amp; IF(H143&lt;&gt;"","("&amp;F143&amp;"+line.W)&lt;="&amp;H143,"") &amp; ") and (line.mat_joint_choices.code in ("&amp;I143&amp;")) and (line.mat_inside_skin_choices.code=="&amp;L143&amp;") and (line.mat_outside_skin_choices.code=="&amp;M143&amp;") and ("&amp;O143&amp;") or 0.0"</f>
        <v>((14+line.W)&lt;=457) and (line.mat_joint_choices.code in ('NN')) and (line.mat_inside_skin_choices.code=='GI') and (line.mat_outside_skin_choices.code=='GI') and (457*line.L/1000000*3.2*2) or 0.0</v>
      </c>
      <c r="Q143" s="16" t="inlineStr">
        <f aca="false">VLOOKUP(D143,Parts!$A$2:$C$1001,3,0)</f>
        <is>
          <t/>
        </is>
      </c>
    </row>
    <row r="144" customFormat="false" ht="12.75" hidden="false" customHeight="false" outlineLevel="0" collapsed="false">
      <c r="A144" s="87"/>
      <c r="B144" s="54" t="n">
        <v>41733</v>
      </c>
      <c r="C144" s="3" t="inlineStr">
        <f aca="false">"["&amp;VLOOKUP(D144,Parts!$A$2:$B$1001,2,0)&amp;"]"</f>
        <is>
          <t/>
        </is>
      </c>
      <c r="D144" s="96"/>
      <c r="E144" s="16"/>
      <c r="F144" s="97" t="n">
        <v>14</v>
      </c>
      <c r="G144" s="97" t="n">
        <v>457</v>
      </c>
      <c r="H144" s="97" t="n">
        <v>610</v>
      </c>
      <c r="I144" s="97" t="s">
        <v>1625</v>
      </c>
      <c r="J144" s="48"/>
      <c r="K144" s="48"/>
      <c r="L144" s="97" t="s">
        <v>1590</v>
      </c>
      <c r="M144" s="97" t="s">
        <v>1590</v>
      </c>
      <c r="N144" s="98" t="s">
        <v>1665</v>
      </c>
      <c r="O144" s="99" t="s">
        <v>1666</v>
      </c>
      <c r="P144" s="21" t="str">
        <f aca="false">"(" &amp; IF(G144&lt;&gt;"","("&amp;F144&amp;"+line.W)&gt;"&amp;G144,"") &amp; IF(AND(G144&lt;&gt;"",H144&lt;&gt;"")," and ","") &amp; IF(H144&lt;&gt;"","("&amp;F144&amp;"+line.W)&lt;="&amp;H144,"") &amp; ") and (line.mat_joint_choices.code in ("&amp;I144&amp;")) and (line.mat_inside_skin_choices.code=="&amp;L144&amp;") and (line.mat_outside_skin_choices.code=="&amp;M144&amp;") and ("&amp;O144&amp;") or 0.0"</f>
        <v>((14+line.W)&gt;457 and (14+line.W)&lt;=610) and (line.mat_joint_choices.code in ('NN')) and (line.mat_inside_skin_choices.code=='GI') and (line.mat_outside_skin_choices.code=='GI') and (610*line.L/1000000*3.2*2) or 0.0</v>
      </c>
      <c r="Q144" s="16" t="inlineStr">
        <f aca="false">VLOOKUP(D144,Parts!$A$2:$C$1001,3,0)</f>
        <is>
          <t/>
        </is>
      </c>
    </row>
    <row r="145" customFormat="false" ht="12.75" hidden="false" customHeight="false" outlineLevel="0" collapsed="false">
      <c r="A145" s="87"/>
      <c r="B145" s="54" t="n">
        <v>41733</v>
      </c>
      <c r="C145" s="3" t="inlineStr">
        <f aca="false">"["&amp;VLOOKUP(D145,Parts!$A$2:$B$1001,2,0)&amp;"]"</f>
        <is>
          <t/>
        </is>
      </c>
      <c r="D145" s="96"/>
      <c r="E145" s="16"/>
      <c r="F145" s="97" t="n">
        <v>14</v>
      </c>
      <c r="G145" s="97" t="n">
        <v>610</v>
      </c>
      <c r="H145" s="97" t="n">
        <v>914</v>
      </c>
      <c r="I145" s="97" t="s">
        <v>1625</v>
      </c>
      <c r="J145" s="48"/>
      <c r="K145" s="48"/>
      <c r="L145" s="97" t="s">
        <v>1590</v>
      </c>
      <c r="M145" s="97" t="s">
        <v>1590</v>
      </c>
      <c r="N145" s="98" t="s">
        <v>1667</v>
      </c>
      <c r="O145" s="99" t="s">
        <v>1668</v>
      </c>
      <c r="P145" s="21" t="str">
        <f aca="false">"(" &amp; IF(G145&lt;&gt;"","("&amp;F145&amp;"+line.W)&gt;"&amp;G145,"") &amp; IF(AND(G145&lt;&gt;"",H145&lt;&gt;"")," and ","") &amp; IF(H145&lt;&gt;"","("&amp;F145&amp;"+line.W)&lt;="&amp;H145,"") &amp; ") and (line.mat_joint_choices.code in ("&amp;I145&amp;")) and (line.mat_inside_skin_choices.code=="&amp;L145&amp;") and (line.mat_outside_skin_choices.code=="&amp;M145&amp;") and ("&amp;O145&amp;") or 0.0"</f>
        <v>((14+line.W)&gt;610 and (14+line.W)&lt;=914) and (line.mat_joint_choices.code in ('NN')) and (line.mat_inside_skin_choices.code=='GI') and (line.mat_outside_skin_choices.code=='GI') and (914*line.L/1000000*3.2*2) or 0.0</v>
      </c>
      <c r="Q145" s="16" t="inlineStr">
        <f aca="false">VLOOKUP(D145,Parts!$A$2:$C$1001,3,0)</f>
        <is>
          <t/>
        </is>
      </c>
    </row>
    <row r="146" customFormat="false" ht="12.75" hidden="false" customHeight="false" outlineLevel="0" collapsed="false">
      <c r="A146" s="87"/>
      <c r="B146" s="54" t="n">
        <v>41733</v>
      </c>
      <c r="C146" s="3" t="inlineStr">
        <f aca="false">"["&amp;VLOOKUP(D146,Parts!$A$2:$B$1001,2,0)&amp;"]"</f>
        <is>
          <t/>
        </is>
      </c>
      <c r="D146" s="96"/>
      <c r="E146" s="16"/>
      <c r="F146" s="97" t="n">
        <v>14</v>
      </c>
      <c r="G146" s="97" t="n">
        <v>914</v>
      </c>
      <c r="H146" s="97"/>
      <c r="I146" s="97" t="s">
        <v>1625</v>
      </c>
      <c r="J146" s="48"/>
      <c r="K146" s="48"/>
      <c r="L146" s="97" t="s">
        <v>1590</v>
      </c>
      <c r="M146" s="97" t="s">
        <v>1590</v>
      </c>
      <c r="N146" s="98" t="s">
        <v>1669</v>
      </c>
      <c r="O146" s="99" t="s">
        <v>1670</v>
      </c>
      <c r="P146" s="21" t="str">
        <f aca="false">"(" &amp; IF(G146&lt;&gt;"","("&amp;F146&amp;"+line.W)&gt;"&amp;G146,"") &amp; IF(AND(G146&lt;&gt;"",H146&lt;&gt;"")," and ","") &amp; IF(H146&lt;&gt;"","("&amp;F146&amp;"+line.W)&lt;="&amp;H146,"") &amp; ") and (line.mat_joint_choices.code in ("&amp;I146&amp;")) and (line.mat_inside_skin_choices.code=="&amp;L146&amp;") and (line.mat_outside_skin_choices.code=="&amp;M146&amp;") and ("&amp;O146&amp;") or 0.0"</f>
        <v>((14+line.W)&gt;914) and (line.mat_joint_choices.code in ('NN')) and (line.mat_inside_skin_choices.code=='GI') and (line.mat_outside_skin_choices.code=='GI') and (1219*line.L/1000000*3.2*2) or 0.0</v>
      </c>
      <c r="Q146" s="16" t="inlineStr">
        <f aca="false">VLOOKUP(D146,Parts!$A$2:$C$1001,3,0)</f>
        <is>
          <t/>
        </is>
      </c>
    </row>
    <row r="147" customFormat="false" ht="12.75" hidden="false" customHeight="false" outlineLevel="0" collapsed="false">
      <c r="A147" s="87"/>
      <c r="B147" s="54" t="n">
        <v>41733</v>
      </c>
      <c r="C147" s="3" t="str">
        <f aca="false">"["&amp;VLOOKUP(D147,Parts!$A$2:$B$1001,2,0)&amp;"]"</f>
        <v>[999-14-SP03017]</v>
      </c>
      <c r="D147" s="100" t="s">
        <v>1544</v>
      </c>
      <c r="E147" s="16"/>
      <c r="F147" s="101"/>
      <c r="G147" s="101"/>
      <c r="H147" s="101" t="n">
        <v>1200</v>
      </c>
      <c r="I147" s="101" t="s">
        <v>1625</v>
      </c>
      <c r="J147" s="48"/>
      <c r="K147" s="48"/>
      <c r="L147" s="101" t="s">
        <v>1671</v>
      </c>
      <c r="M147" s="101" t="s">
        <v>1672</v>
      </c>
      <c r="N147" s="102" t="n">
        <v>1</v>
      </c>
      <c r="O147" s="103" t="n">
        <v>1</v>
      </c>
      <c r="P147" s="21" t="str">
        <f aca="false">"(" &amp; IF(G147&lt;&gt;"","("&amp;F147&amp;"+line.W)&gt;"&amp;G147,"") &amp; IF(AND(G147&lt;&gt;"",H147&lt;&gt;"")," and ","") &amp; IF(H147&lt;&gt;"","("&amp;F147&amp;"+line.W)&lt;="&amp;H147,"") &amp; ") and (line.mat_joint_choices.code in ("&amp;I147&amp;")) and (line.mat_inside_skin_choices.code=="&amp;L147&amp;") and (line.mat_outside_skin_choices.code=="&amp;M147&amp;") and ("&amp;O147&amp;") or 0.0"</f>
        <v>((+line.W)&lt;=1200) and (line.mat_joint_choices.code in ('NN')) and (line.mat_inside_skin_choices.code=='M12N') and (line.mat_outside_skin_choices.code=='H-OW') and (1) or 0.0</v>
      </c>
      <c r="Q147" s="16" t="str">
        <f aca="false">VLOOKUP(D147,Parts!$A$2:$C$1001,3,0)</f>
        <v>pcs</v>
      </c>
    </row>
    <row r="148" customFormat="false" ht="12.75" hidden="false" customHeight="false" outlineLevel="0" collapsed="false">
      <c r="A148" s="87"/>
      <c r="B148" s="54" t="n">
        <v>41733</v>
      </c>
      <c r="C148" s="3" t="str">
        <f aca="false">"["&amp;VLOOKUP(D148,Parts!$A$2:$B$1001,2,0)&amp;"]"</f>
        <v>[999-14-SP05003]</v>
      </c>
      <c r="D148" s="104" t="s">
        <v>1546</v>
      </c>
      <c r="E148" s="16"/>
      <c r="F148" s="101" t="n">
        <v>15</v>
      </c>
      <c r="G148" s="101"/>
      <c r="H148" s="101" t="n">
        <v>1219</v>
      </c>
      <c r="I148" s="101" t="s">
        <v>1625</v>
      </c>
      <c r="J148" s="48"/>
      <c r="K148" s="48"/>
      <c r="L148" s="101" t="s">
        <v>1671</v>
      </c>
      <c r="M148" s="101" t="s">
        <v>1672</v>
      </c>
      <c r="N148" s="102" t="s">
        <v>1673</v>
      </c>
      <c r="O148" s="103" t="s">
        <v>1674</v>
      </c>
      <c r="P148" s="21" t="str">
        <f aca="false">"(" &amp; IF(G148&lt;&gt;"","("&amp;F148&amp;"+line.W)&gt;"&amp;G148,"") &amp; IF(AND(G148&lt;&gt;"",H148&lt;&gt;"")," and ","") &amp; IF(H148&lt;&gt;"","("&amp;F148&amp;"+line.W)&lt;="&amp;H148,"") &amp; ") and (line.mat_joint_choices.code in ("&amp;I148&amp;")) and (line.mat_inside_skin_choices.code=="&amp;L148&amp;") and (line.mat_outside_skin_choices.code=="&amp;M148&amp;") and ("&amp;O148&amp;") or 0.0"</f>
        <v>((15+line.W)&lt;=1219) and (line.mat_joint_choices.code in ('NN')) and (line.mat_inside_skin_choices.code=='M12N') and (line.mat_outside_skin_choices.code=='H-OW') and (1219*line.L/1000000*4.2) or 0.0</v>
      </c>
      <c r="Q148" s="16" t="str">
        <f aca="false">VLOOKUP(D148,Parts!$A$2:$C$1001,3,0)</f>
        <v>kg</v>
      </c>
    </row>
    <row r="149" customFormat="false" ht="12.75" hidden="false" customHeight="false" outlineLevel="0" collapsed="false">
      <c r="A149" s="87"/>
      <c r="B149" s="54" t="n">
        <v>41733</v>
      </c>
      <c r="C149" s="3" t="str">
        <f aca="false">"["&amp;VLOOKUP(D149,Parts!$A$2:$B$1001,2,0)&amp;"]"</f>
        <v>[999-14-SP03017]</v>
      </c>
      <c r="D149" s="105" t="s">
        <v>1544</v>
      </c>
      <c r="E149" s="16"/>
      <c r="F149" s="106"/>
      <c r="G149" s="106"/>
      <c r="H149" s="106" t="n">
        <v>1200</v>
      </c>
      <c r="I149" s="106" t="s">
        <v>1625</v>
      </c>
      <c r="J149" s="48"/>
      <c r="K149" s="48"/>
      <c r="L149" s="106" t="s">
        <v>1672</v>
      </c>
      <c r="M149" s="106" t="s">
        <v>1671</v>
      </c>
      <c r="N149" s="107" t="n">
        <v>1</v>
      </c>
      <c r="O149" s="108" t="n">
        <v>1</v>
      </c>
      <c r="P149" s="21" t="str">
        <f aca="false">"(" &amp; IF(G149&lt;&gt;"","("&amp;F149&amp;"+line.W)&gt;"&amp;G149,"") &amp; IF(AND(G149&lt;&gt;"",H149&lt;&gt;"")," and ","") &amp; IF(H149&lt;&gt;"","("&amp;F149&amp;"+line.W)&lt;="&amp;H149,"") &amp; ") and (line.mat_joint_choices.code in ("&amp;I149&amp;")) and (line.mat_inside_skin_choices.code=="&amp;L149&amp;") and (line.mat_outside_skin_choices.code=="&amp;M149&amp;") and ("&amp;O149&amp;") or 0.0"</f>
        <v>((+line.W)&lt;=1200) and (line.mat_joint_choices.code in ('NN')) and (line.mat_inside_skin_choices.code=='H-OW') and (line.mat_outside_skin_choices.code=='M12N') and (1) or 0.0</v>
      </c>
      <c r="Q149" s="16" t="str">
        <f aca="false">VLOOKUP(D149,Parts!$A$2:$C$1001,3,0)</f>
        <v>pcs</v>
      </c>
    </row>
    <row r="150" customFormat="false" ht="12.75" hidden="false" customHeight="false" outlineLevel="0" collapsed="false">
      <c r="A150" s="87"/>
      <c r="B150" s="54" t="n">
        <v>41733</v>
      </c>
      <c r="C150" s="3" t="str">
        <f aca="false">"["&amp;VLOOKUP(D150,Parts!$A$2:$B$1001,2,0)&amp;"]"</f>
        <v>[999-14-SP05003]</v>
      </c>
      <c r="D150" s="109" t="s">
        <v>1546</v>
      </c>
      <c r="E150" s="16"/>
      <c r="F150" s="106" t="n">
        <v>15</v>
      </c>
      <c r="G150" s="106"/>
      <c r="H150" s="106" t="n">
        <v>1219</v>
      </c>
      <c r="I150" s="106" t="s">
        <v>1625</v>
      </c>
      <c r="J150" s="48"/>
      <c r="K150" s="48"/>
      <c r="L150" s="106" t="s">
        <v>1672</v>
      </c>
      <c r="M150" s="106" t="s">
        <v>1671</v>
      </c>
      <c r="N150" s="107" t="s">
        <v>1673</v>
      </c>
      <c r="O150" s="108" t="s">
        <v>1674</v>
      </c>
      <c r="P150" s="21" t="str">
        <f aca="false">"(" &amp; IF(G150&lt;&gt;"","("&amp;F150&amp;"+line.W)&gt;"&amp;G150,"") &amp; IF(AND(G150&lt;&gt;"",H150&lt;&gt;"")," and ","") &amp; IF(H150&lt;&gt;"","("&amp;F150&amp;"+line.W)&lt;="&amp;H150,"") &amp; ") and (line.mat_joint_choices.code in ("&amp;I150&amp;")) and (line.mat_inside_skin_choices.code=="&amp;L150&amp;") and (line.mat_outside_skin_choices.code=="&amp;M150&amp;") and ("&amp;O150&amp;") or 0.0"</f>
        <v>((15+line.W)&lt;=1219) and (line.mat_joint_choices.code in ('NN')) and (line.mat_inside_skin_choices.code=='H-OW') and (line.mat_outside_skin_choices.code=='M12N') and (1219*line.L/1000000*4.2) or 0.0</v>
      </c>
      <c r="Q150" s="16" t="str">
        <f aca="false">VLOOKUP(D150,Parts!$A$2:$C$1001,3,0)</f>
        <v>kg</v>
      </c>
    </row>
    <row r="151" customFormat="false" ht="12.75" hidden="false" customHeight="false" outlineLevel="0" collapsed="false">
      <c r="A151" s="87"/>
      <c r="B151" s="54" t="n">
        <v>41733</v>
      </c>
      <c r="C151" s="3" t="str">
        <f aca="false">"["&amp;VLOOKUP(D151,Parts!$A$2:$B$1001,2,0)&amp;"]"</f>
        <v>[999-14-SP03017]</v>
      </c>
      <c r="D151" s="49" t="s">
        <v>1544</v>
      </c>
      <c r="E151" s="16"/>
      <c r="F151" s="50"/>
      <c r="G151" s="50"/>
      <c r="H151" s="50" t="n">
        <v>1200</v>
      </c>
      <c r="I151" s="50" t="s">
        <v>1625</v>
      </c>
      <c r="J151" s="48"/>
      <c r="K151" s="48"/>
      <c r="L151" s="50" t="s">
        <v>1671</v>
      </c>
      <c r="M151" s="50" t="s">
        <v>1671</v>
      </c>
      <c r="N151" s="110" t="n">
        <v>2</v>
      </c>
      <c r="O151" s="111" t="n">
        <v>2</v>
      </c>
      <c r="P151" s="21" t="str">
        <f aca="false">"(" &amp; IF(G151&lt;&gt;"","("&amp;F151&amp;"+line.W)&gt;"&amp;G151,"") &amp; IF(AND(G151&lt;&gt;"",H151&lt;&gt;"")," and ","") &amp; IF(H151&lt;&gt;"","("&amp;F151&amp;"+line.W)&lt;="&amp;H151,"") &amp; ") and (line.mat_joint_choices.code in ("&amp;I151&amp;")) and (line.mat_inside_skin_choices.code=="&amp;L151&amp;") and (line.mat_outside_skin_choices.code=="&amp;M151&amp;") and ("&amp;O151&amp;") or 0.0"</f>
        <v>((+line.W)&lt;=1200) and (line.mat_joint_choices.code in ('NN')) and (line.mat_inside_skin_choices.code=='M12N') and (line.mat_outside_skin_choices.code=='M12N') and (2) or 0.0</v>
      </c>
      <c r="Q151" s="16" t="str">
        <f aca="false">VLOOKUP(D151,Parts!$A$2:$C$1001,3,0)</f>
        <v>pcs</v>
      </c>
    </row>
    <row r="152" customFormat="false" ht="12.75" hidden="false" customHeight="false" outlineLevel="0" collapsed="false">
      <c r="C152" s="3" t="str">
        <f aca="false">"["&amp;VLOOKUP(D152,Parts!$A$2:$B$1001,2,0)&amp;"]"</f>
        <v>[SP05002]</v>
      </c>
      <c r="D152" s="49" t="s">
        <v>1387</v>
      </c>
      <c r="E152" s="16"/>
      <c r="J152" s="50" t="s">
        <v>1626</v>
      </c>
      <c r="K152" s="16"/>
      <c r="L152" s="5"/>
      <c r="M152" s="5"/>
      <c r="N152" s="51" t="s">
        <v>1627</v>
      </c>
      <c r="O152" s="52" t="s">
        <v>1628</v>
      </c>
      <c r="P152" s="53" t="str">
        <f aca="false">"(line.mat_insulation_choices.code == "&amp;J152&amp;") and ("&amp;O152&amp;") or 0.0"</f>
        <v>(line.mat_insulation_choices.code == 'PU') and (line.W*line.L*line.T.value/1000000000*40*0.437*1.13-(line.cut_area*line.T.value*40*0.437*1.13/1000)) or 0.0</v>
      </c>
      <c r="Q152" s="16" t="str">
        <f aca="false">VLOOKUP(D152,Parts!$A$2:$C$1001,3,0)</f>
        <v>kg</v>
      </c>
    </row>
    <row r="153" customFormat="false" ht="12.75" hidden="false" customHeight="false" outlineLevel="0" collapsed="false">
      <c r="C153" s="3" t="str">
        <f aca="false">"["&amp;VLOOKUP(D153,Parts!$A$2:$B$1001,2,0)&amp;"]"</f>
        <v>[SP05003]</v>
      </c>
      <c r="D153" s="49" t="s">
        <v>1389</v>
      </c>
      <c r="E153" s="16"/>
      <c r="J153" s="50" t="s">
        <v>1626</v>
      </c>
      <c r="K153" s="16"/>
      <c r="L153" s="5"/>
      <c r="M153" s="5"/>
      <c r="N153" s="51" t="s">
        <v>1629</v>
      </c>
      <c r="O153" s="52" t="s">
        <v>1630</v>
      </c>
      <c r="P153" s="53" t="str">
        <f aca="false">"(line.mat_insulation_choices.code == "&amp;J153&amp;") and ("&amp;O153&amp;") or 0.0"</f>
        <v>(line.mat_insulation_choices.code == 'PU') and (line.W*line.L*line.T.value/1000000000*40*0.563*1.13-(line.cut_area*line.T.value*40*0.563*1.13/1000)) or 0.0</v>
      </c>
      <c r="Q153" s="16" t="str">
        <f aca="false">VLOOKUP(D153,Parts!$A$2:$C$1001,3,0)</f>
        <v>kg</v>
      </c>
    </row>
    <row r="154" customFormat="false" ht="12.75" hidden="false" customHeight="false" outlineLevel="0" collapsed="false">
      <c r="B154" s="54" t="n">
        <v>41733</v>
      </c>
      <c r="C154" s="3" t="str">
        <f aca="false">"["&amp;VLOOKUP(D154,Parts!$A$2:$B$1001,2,0)&amp;"]"</f>
        <v>[SP05024]</v>
      </c>
      <c r="D154" s="37" t="s">
        <v>1538</v>
      </c>
      <c r="E154" s="16"/>
      <c r="J154" s="38" t="s">
        <v>1631</v>
      </c>
      <c r="K154" s="16"/>
      <c r="L154" s="5"/>
      <c r="M154" s="5"/>
      <c r="N154" s="40" t="s">
        <v>1632</v>
      </c>
      <c r="O154" s="41" t="s">
        <v>1633</v>
      </c>
      <c r="P154" s="53" t="str">
        <f aca="false">"(line.mat_insulation_choices.code == "&amp;J154&amp;") and ("&amp;O154&amp;") or 0.0"</f>
        <v>(line.mat_insulation_choices.code == 'PIR') and (line.W*line.L*line.T.value/1000000000*36*0.242*1.2*1.05-(line.cut_area*line.T.value*36*0.242*1.2*1.05/1000)) or 0.0</v>
      </c>
      <c r="Q154" s="16" t="str">
        <f aca="false">VLOOKUP(D154,Parts!$A$2:$C$1001,3,0)</f>
        <v>kg</v>
      </c>
    </row>
    <row r="155" s="42" customFormat="true" ht="12.75" hidden="false" customHeight="false" outlineLevel="0" collapsed="false">
      <c r="B155" s="54" t="n">
        <v>41733</v>
      </c>
      <c r="C155" s="3" t="str">
        <f aca="false">"["&amp;VLOOKUP(D155,Parts!$A$2:$B$1001,2,0)&amp;"]"</f>
        <v>[SP05003]</v>
      </c>
      <c r="D155" s="37" t="s">
        <v>1389</v>
      </c>
      <c r="E155" s="16"/>
      <c r="J155" s="45" t="s">
        <v>1631</v>
      </c>
      <c r="K155" s="44"/>
      <c r="L155" s="56"/>
      <c r="M155" s="56"/>
      <c r="N155" s="57" t="s">
        <v>1634</v>
      </c>
      <c r="O155" s="47" t="s">
        <v>1635</v>
      </c>
      <c r="P155" s="53" t="str">
        <f aca="false">"(line.mat_insulation_choices.code == "&amp;J155&amp;") and ("&amp;O155&amp;") or 0.0"</f>
        <v>(line.mat_insulation_choices.code == 'PIR') and (line.W*line.L*line.T.value/1000000000*36*0.714*1.2*1.05-(line.cut_area*line.T.value*36*0.714*1.2*1.05/1000)) or 0.0</v>
      </c>
      <c r="Q155" s="16" t="str">
        <f aca="false">VLOOKUP(D155,Parts!$A$2:$C$1001,3,0)</f>
        <v>kg</v>
      </c>
    </row>
    <row r="156" customFormat="false" ht="12.75" hidden="false" customHeight="false" outlineLevel="0" collapsed="false">
      <c r="A156" s="42"/>
      <c r="B156" s="54" t="n">
        <v>41733</v>
      </c>
      <c r="C156" s="3" t="str">
        <f aca="false">"["&amp;VLOOKUP(D156,Parts!$A$2:$B$1001,2,0)&amp;"]"</f>
        <v>[SP05023]</v>
      </c>
      <c r="D156" s="37" t="s">
        <v>1536</v>
      </c>
      <c r="E156" s="16"/>
      <c r="J156" s="45" t="s">
        <v>1631</v>
      </c>
      <c r="K156" s="44"/>
      <c r="L156" s="56"/>
      <c r="M156" s="56"/>
      <c r="N156" s="57" t="s">
        <v>1636</v>
      </c>
      <c r="O156" s="47" t="s">
        <v>1637</v>
      </c>
      <c r="P156" s="53" t="str">
        <f aca="false">"(line.mat_insulation_choices.code == "&amp;J156&amp;") and ("&amp;O156&amp;") or 0.0"</f>
        <v>(line.mat_insulation_choices.code == 'PIR') and (line.W*line.L*line.T.value/1000000000*36*0.044*1.2*1.05-(line.cut_area*line.T.value*36*0.044*1.2*1.05/1000)) or 0.0</v>
      </c>
      <c r="Q156" s="16" t="str">
        <f aca="false">VLOOKUP(D156,Parts!$A$2:$C$1001,3,0)</f>
        <v>kg</v>
      </c>
    </row>
    <row r="157" customFormat="false" ht="12.75" hidden="false" customHeight="false" outlineLevel="0" collapsed="false">
      <c r="C157" s="3" t="str">
        <f aca="false">"["&amp;VLOOKUP(D157,Parts!$A$2:$B$1001,2,0)&amp;"]"</f>
        <v>[SP04047]</v>
      </c>
      <c r="D157" s="73" t="s">
        <v>1295</v>
      </c>
      <c r="E157" s="23" t="n">
        <v>42</v>
      </c>
      <c r="I157" s="23" t="s">
        <v>1643</v>
      </c>
      <c r="J157" s="5"/>
      <c r="K157" s="5"/>
      <c r="L157" s="5"/>
      <c r="M157" s="5"/>
      <c r="N157" s="26" t="n">
        <v>2</v>
      </c>
      <c r="O157" s="26" t="n">
        <v>2</v>
      </c>
      <c r="P157" s="53" t="str">
        <f aca="false">"(line.T.value == "&amp;E157&amp;" and line.mat_joint_choices.code == "&amp;I157&amp;") and ("&amp;O157&amp;") or 0"</f>
        <v>(line.T.value == 42 and line.mat_joint_choices.code == 'MF') and (2) or 0</v>
      </c>
      <c r="Q157" s="16" t="str">
        <f aca="false">VLOOKUP(D157,Parts!$A$2:$C$1001,3,0)</f>
        <v>pcs</v>
      </c>
    </row>
    <row r="158" customFormat="false" ht="12.75" hidden="false" customHeight="false" outlineLevel="0" collapsed="false">
      <c r="C158" s="3" t="str">
        <f aca="false">"["&amp;VLOOKUP(D158,Parts!$A$2:$B$1001,2,0)&amp;"]"</f>
        <v>[SP04043]</v>
      </c>
      <c r="D158" s="73" t="s">
        <v>1287</v>
      </c>
      <c r="E158" s="23" t="n">
        <v>42</v>
      </c>
      <c r="I158" s="23" t="s">
        <v>1643</v>
      </c>
      <c r="J158" s="5"/>
      <c r="K158" s="5"/>
      <c r="L158" s="5"/>
      <c r="M158" s="5"/>
      <c r="N158" s="26" t="n">
        <v>2</v>
      </c>
      <c r="O158" s="26" t="n">
        <v>2</v>
      </c>
      <c r="P158" s="53" t="str">
        <f aca="false">"(line.T.value == "&amp;E158&amp;" and line.mat_joint_choices.code == "&amp;I158&amp;") and ("&amp;O158&amp;") or 0"</f>
        <v>(line.T.value == 42 and line.mat_joint_choices.code == 'MF') and (2) or 0</v>
      </c>
      <c r="Q158" s="16" t="str">
        <f aca="false">VLOOKUP(D158,Parts!$A$2:$C$1001,3,0)</f>
        <v>pcs</v>
      </c>
    </row>
    <row r="159" customFormat="false" ht="12.75" hidden="false" customHeight="false" outlineLevel="0" collapsed="false">
      <c r="C159" s="3" t="str">
        <f aca="false">"["&amp;VLOOKUP(D159,Parts!$A$2:$B$1001,2,0)&amp;"]"</f>
        <v>[SP04047]</v>
      </c>
      <c r="D159" s="74" t="s">
        <v>1295</v>
      </c>
      <c r="E159" s="28" t="n">
        <v>42</v>
      </c>
      <c r="I159" s="28" t="s">
        <v>1646</v>
      </c>
      <c r="J159" s="5"/>
      <c r="K159" s="5"/>
      <c r="L159" s="5"/>
      <c r="M159" s="5"/>
      <c r="N159" s="31" t="n">
        <v>4</v>
      </c>
      <c r="O159" s="31" t="n">
        <v>4</v>
      </c>
      <c r="P159" s="53" t="str">
        <f aca="false">"(line.T.value == "&amp;E159&amp;" and line.mat_joint_choices.code == "&amp;I159&amp;") and ("&amp;O159&amp;") or 0"</f>
        <v>(line.T.value == 42 and line.mat_joint_choices.code == 'MM') and (4) or 0</v>
      </c>
      <c r="Q159" s="16" t="str">
        <f aca="false">VLOOKUP(D159,Parts!$A$2:$C$1001,3,0)</f>
        <v>pcs</v>
      </c>
    </row>
    <row r="160" customFormat="false" ht="12.75" hidden="false" customHeight="false" outlineLevel="0" collapsed="false">
      <c r="C160" s="3" t="str">
        <f aca="false">"["&amp;VLOOKUP(D160,Parts!$A$2:$B$1001,2,0)&amp;"]"</f>
        <v>[SP04043]</v>
      </c>
      <c r="D160" s="75" t="s">
        <v>1657</v>
      </c>
      <c r="E160" s="60" t="n">
        <v>42</v>
      </c>
      <c r="G160" s="2"/>
      <c r="I160" s="60" t="s">
        <v>1648</v>
      </c>
      <c r="J160" s="5"/>
      <c r="K160" s="5"/>
      <c r="L160" s="5"/>
      <c r="M160" s="5"/>
      <c r="N160" s="62" t="n">
        <v>4</v>
      </c>
      <c r="O160" s="62" t="n">
        <v>4</v>
      </c>
      <c r="P160" s="53" t="str">
        <f aca="false">"(line.T.value == "&amp;E160&amp;" and line.mat_joint_choices.code == "&amp;I160&amp;") and ("&amp;O160&amp;") or 0"</f>
        <v>(line.T.value == 42 and line.mat_joint_choices.code == 'FF') and (4) or 0</v>
      </c>
      <c r="Q160" s="16" t="str">
        <f aca="false">VLOOKUP(D160,Parts!$A$2:$C$1001,3,0)</f>
        <v>pcs</v>
      </c>
    </row>
    <row r="161" customFormat="false" ht="12.75" hidden="false" customHeight="false" outlineLevel="0" collapsed="false">
      <c r="C161" s="3" t="str">
        <f aca="false">"["&amp;VLOOKUP(D161,Parts!$A$2:$B$1001,2,0)&amp;"]"</f>
        <v>[SP04047]</v>
      </c>
      <c r="D161" s="76" t="s">
        <v>1295</v>
      </c>
      <c r="E161" s="77" t="n">
        <v>42</v>
      </c>
      <c r="I161" s="77" t="s">
        <v>1645</v>
      </c>
      <c r="J161" s="5"/>
      <c r="K161" s="5"/>
      <c r="L161" s="5"/>
      <c r="M161" s="5"/>
      <c r="N161" s="78" t="n">
        <v>2</v>
      </c>
      <c r="O161" s="78" t="n">
        <v>2</v>
      </c>
      <c r="P161" s="53" t="str">
        <f aca="false">"(line.T.value == "&amp;E161&amp;" and line.mat_joint_choices.code == "&amp;I161&amp;") and ("&amp;O161&amp;") or 0"</f>
        <v>(line.T.value == 42 and line.mat_joint_choices.code == 'MN') and (2) or 0</v>
      </c>
      <c r="Q161" s="16" t="str">
        <f aca="false">VLOOKUP(D161,Parts!$A$2:$C$1001,3,0)</f>
        <v>pcs</v>
      </c>
    </row>
    <row r="162" customFormat="false" ht="12.75" hidden="false" customHeight="false" outlineLevel="0" collapsed="false">
      <c r="C162" s="3" t="str">
        <f aca="false">"["&amp;VLOOKUP(D162,Parts!$A$2:$B$1001,2,0)&amp;"]"</f>
        <v>[SP04043]</v>
      </c>
      <c r="D162" s="79" t="s">
        <v>1657</v>
      </c>
      <c r="E162" s="80" t="n">
        <v>42</v>
      </c>
      <c r="G162" s="2"/>
      <c r="I162" s="80" t="s">
        <v>1647</v>
      </c>
      <c r="J162" s="5"/>
      <c r="K162" s="5"/>
      <c r="L162" s="5"/>
      <c r="M162" s="5"/>
      <c r="N162" s="81" t="n">
        <v>2</v>
      </c>
      <c r="O162" s="81" t="n">
        <v>2</v>
      </c>
      <c r="P162" s="53" t="str">
        <f aca="false">"(line.T.value == "&amp;E162&amp;" and line.mat_joint_choices.code == "&amp;I162&amp;") and ("&amp;O162&amp;") or 0"</f>
        <v>(line.T.value == 42 and line.mat_joint_choices.code == 'FN') and (2) or 0</v>
      </c>
      <c r="Q162" s="16" t="str">
        <f aca="false">VLOOKUP(D162,Parts!$A$2:$C$1001,3,0)</f>
        <v>pcs</v>
      </c>
    </row>
    <row r="163" customFormat="false" ht="12.75" hidden="false" customHeight="false" outlineLevel="0" collapsed="false">
      <c r="C163" s="3" t="str">
        <f aca="false">"["&amp;VLOOKUP(D163,Parts!$A$2:$B$1001,2,0)&amp;"]"</f>
        <v>[SP04048]</v>
      </c>
      <c r="D163" s="73" t="s">
        <v>1297</v>
      </c>
      <c r="E163" s="23" t="n">
        <v>50</v>
      </c>
      <c r="I163" s="23" t="s">
        <v>1643</v>
      </c>
      <c r="J163" s="5"/>
      <c r="K163" s="5"/>
      <c r="L163" s="5"/>
      <c r="M163" s="5"/>
      <c r="N163" s="26" t="n">
        <v>2</v>
      </c>
      <c r="O163" s="26" t="n">
        <v>2</v>
      </c>
      <c r="P163" s="53" t="str">
        <f aca="false">"(line.T.value == "&amp;E163&amp;" and line.mat_joint_choices.code == "&amp;I163&amp;") and ("&amp;O163&amp;") or 0"</f>
        <v>(line.T.value == 50 and line.mat_joint_choices.code == 'MF') and (2) or 0</v>
      </c>
      <c r="Q163" s="16" t="str">
        <f aca="false">VLOOKUP(D163,Parts!$A$2:$C$1001,3,0)</f>
        <v>pcs</v>
      </c>
    </row>
    <row r="164" customFormat="false" ht="12.75" hidden="false" customHeight="false" outlineLevel="0" collapsed="false">
      <c r="C164" s="3" t="str">
        <f aca="false">"["&amp;VLOOKUP(D164,Parts!$A$2:$B$1001,2,0)&amp;"]"</f>
        <v>[SP04044]</v>
      </c>
      <c r="D164" s="73" t="s">
        <v>1289</v>
      </c>
      <c r="E164" s="23" t="n">
        <v>50</v>
      </c>
      <c r="I164" s="23" t="s">
        <v>1643</v>
      </c>
      <c r="J164" s="5"/>
      <c r="K164" s="5"/>
      <c r="L164" s="5"/>
      <c r="M164" s="5"/>
      <c r="N164" s="26" t="n">
        <v>2</v>
      </c>
      <c r="O164" s="26" t="n">
        <v>2</v>
      </c>
      <c r="P164" s="53" t="str">
        <f aca="false">"(line.T.value == "&amp;E164&amp;" and line.mat_joint_choices.code == "&amp;I164&amp;") and ("&amp;O164&amp;") or 0"</f>
        <v>(line.T.value == 50 and line.mat_joint_choices.code == 'MF') and (2) or 0</v>
      </c>
      <c r="Q164" s="16" t="str">
        <f aca="false">VLOOKUP(D164,Parts!$A$2:$C$1001,3,0)</f>
        <v>pcs</v>
      </c>
    </row>
    <row r="165" customFormat="false" ht="12.75" hidden="false" customHeight="false" outlineLevel="0" collapsed="false">
      <c r="C165" s="3" t="str">
        <f aca="false">"["&amp;VLOOKUP(D165,Parts!$A$2:$B$1001,2,0)&amp;"]"</f>
        <v>[SP04048]</v>
      </c>
      <c r="D165" s="74" t="s">
        <v>1297</v>
      </c>
      <c r="E165" s="28" t="n">
        <v>50</v>
      </c>
      <c r="I165" s="28" t="s">
        <v>1646</v>
      </c>
      <c r="J165" s="5"/>
      <c r="K165" s="5"/>
      <c r="L165" s="5"/>
      <c r="M165" s="5"/>
      <c r="N165" s="31" t="n">
        <v>4</v>
      </c>
      <c r="O165" s="31" t="n">
        <v>4</v>
      </c>
      <c r="P165" s="53" t="str">
        <f aca="false">"(line.T.value == "&amp;E165&amp;" and line.mat_joint_choices.code == "&amp;I165&amp;") and ("&amp;O165&amp;") or 0"</f>
        <v>(line.T.value == 50 and line.mat_joint_choices.code == 'MM') and (4) or 0</v>
      </c>
      <c r="Q165" s="16" t="str">
        <f aca="false">VLOOKUP(D165,Parts!$A$2:$C$1001,3,0)</f>
        <v>pcs</v>
      </c>
    </row>
    <row r="166" customFormat="false" ht="12.75" hidden="false" customHeight="false" outlineLevel="0" collapsed="false">
      <c r="C166" s="3" t="str">
        <f aca="false">"["&amp;VLOOKUP(D166,Parts!$A$2:$B$1001,2,0)&amp;"]"</f>
        <v>[SP04044]</v>
      </c>
      <c r="D166" s="75" t="s">
        <v>1658</v>
      </c>
      <c r="E166" s="60" t="n">
        <v>50</v>
      </c>
      <c r="G166" s="2"/>
      <c r="I166" s="60" t="s">
        <v>1648</v>
      </c>
      <c r="J166" s="5"/>
      <c r="K166" s="5"/>
      <c r="L166" s="5"/>
      <c r="M166" s="5"/>
      <c r="N166" s="62" t="n">
        <v>4</v>
      </c>
      <c r="O166" s="62" t="n">
        <v>4</v>
      </c>
      <c r="P166" s="53" t="str">
        <f aca="false">"(line.T.value == "&amp;E166&amp;" and line.mat_joint_choices.code == "&amp;I166&amp;") and ("&amp;O166&amp;") or 0"</f>
        <v>(line.T.value == 50 and line.mat_joint_choices.code == 'FF') and (4) or 0</v>
      </c>
      <c r="Q166" s="16" t="str">
        <f aca="false">VLOOKUP(D166,Parts!$A$2:$C$1001,3,0)</f>
        <v>pcs</v>
      </c>
    </row>
    <row r="167" customFormat="false" ht="12.75" hidden="false" customHeight="false" outlineLevel="0" collapsed="false">
      <c r="C167" s="3" t="str">
        <f aca="false">"["&amp;VLOOKUP(D167,Parts!$A$2:$B$1001,2,0)&amp;"]"</f>
        <v>[SP04048]</v>
      </c>
      <c r="D167" s="76" t="s">
        <v>1297</v>
      </c>
      <c r="E167" s="77" t="n">
        <v>50</v>
      </c>
      <c r="I167" s="77" t="s">
        <v>1645</v>
      </c>
      <c r="J167" s="5"/>
      <c r="K167" s="5"/>
      <c r="L167" s="5"/>
      <c r="M167" s="5"/>
      <c r="N167" s="78" t="n">
        <v>2</v>
      </c>
      <c r="O167" s="78" t="n">
        <v>2</v>
      </c>
      <c r="P167" s="53" t="str">
        <f aca="false">"(line.T.value == "&amp;E167&amp;" and line.mat_joint_choices.code == "&amp;I167&amp;") and ("&amp;O167&amp;") or 0"</f>
        <v>(line.T.value == 50 and line.mat_joint_choices.code == 'MN') and (2) or 0</v>
      </c>
      <c r="Q167" s="16" t="str">
        <f aca="false">VLOOKUP(D167,Parts!$A$2:$C$1001,3,0)</f>
        <v>pcs</v>
      </c>
    </row>
    <row r="168" customFormat="false" ht="12.75" hidden="false" customHeight="false" outlineLevel="0" collapsed="false">
      <c r="C168" s="3" t="str">
        <f aca="false">"["&amp;VLOOKUP(D168,Parts!$A$2:$B$1001,2,0)&amp;"]"</f>
        <v>[SP04044]</v>
      </c>
      <c r="D168" s="79" t="s">
        <v>1658</v>
      </c>
      <c r="E168" s="80" t="n">
        <v>50</v>
      </c>
      <c r="G168" s="2"/>
      <c r="I168" s="80" t="s">
        <v>1647</v>
      </c>
      <c r="J168" s="5"/>
      <c r="K168" s="5"/>
      <c r="L168" s="5"/>
      <c r="M168" s="5"/>
      <c r="N168" s="81" t="n">
        <v>2</v>
      </c>
      <c r="O168" s="81" t="n">
        <v>2</v>
      </c>
      <c r="P168" s="53" t="str">
        <f aca="false">"(line.T.value == "&amp;E168&amp;" and line.mat_joint_choices.code == "&amp;I168&amp;") and ("&amp;O168&amp;") or 0"</f>
        <v>(line.T.value == 50 and line.mat_joint_choices.code == 'FN') and (2) or 0</v>
      </c>
      <c r="Q168" s="16" t="str">
        <f aca="false">VLOOKUP(D168,Parts!$A$2:$C$1001,3,0)</f>
        <v>pcs</v>
      </c>
    </row>
    <row r="169" s="3" customFormat="true" ht="12.75" hidden="false" customHeight="false" outlineLevel="0" collapsed="false">
      <c r="C169" s="2" t="str">
        <f aca="false">"["&amp;VLOOKUP(D169,Parts!$A$2:$B$1001,2,0)&amp;"]"</f>
        <v>[SP04049]</v>
      </c>
      <c r="D169" s="82" t="s">
        <v>1659</v>
      </c>
      <c r="E169" s="83" t="n">
        <v>75</v>
      </c>
      <c r="F169" s="2"/>
      <c r="G169" s="2"/>
      <c r="H169" s="2"/>
      <c r="I169" s="83" t="s">
        <v>1643</v>
      </c>
      <c r="J169" s="5"/>
      <c r="K169" s="5"/>
      <c r="L169" s="5"/>
      <c r="M169" s="5"/>
      <c r="N169" s="84" t="n">
        <v>2</v>
      </c>
      <c r="O169" s="84" t="n">
        <v>2</v>
      </c>
      <c r="P169" s="53" t="str">
        <f aca="false">"(line.T.value == "&amp;E169&amp;" and line.mat_joint_choices.code == "&amp;I169&amp;") and ("&amp;O169&amp;") or 0"</f>
        <v>(line.T.value == 75 and line.mat_joint_choices.code == 'MF') and (2) or 0</v>
      </c>
      <c r="Q169" s="16" t="str">
        <f aca="false">VLOOKUP(D169,Parts!$A$2:$C$1001,3,0)</f>
        <v>pcs</v>
      </c>
    </row>
    <row r="170" s="3" customFormat="true" ht="12.75" hidden="false" customHeight="false" outlineLevel="0" collapsed="false">
      <c r="C170" s="2" t="str">
        <f aca="false">"["&amp;VLOOKUP(D170,Parts!$A$2:$B$1001,2,0)&amp;"]"</f>
        <v>[SP04045]</v>
      </c>
      <c r="D170" s="82" t="s">
        <v>1660</v>
      </c>
      <c r="E170" s="83" t="n">
        <v>75</v>
      </c>
      <c r="F170" s="2"/>
      <c r="G170" s="2"/>
      <c r="H170" s="2"/>
      <c r="I170" s="83" t="s">
        <v>1643</v>
      </c>
      <c r="J170" s="5"/>
      <c r="K170" s="5"/>
      <c r="L170" s="5"/>
      <c r="M170" s="5"/>
      <c r="N170" s="84" t="n">
        <v>2</v>
      </c>
      <c r="O170" s="84" t="n">
        <v>2</v>
      </c>
      <c r="P170" s="53" t="str">
        <f aca="false">"(line.T.value == "&amp;E170&amp;" and line.mat_joint_choices.code == "&amp;I170&amp;") and ("&amp;O170&amp;") or 0"</f>
        <v>(line.T.value == 75 and line.mat_joint_choices.code == 'MF') and (2) or 0</v>
      </c>
      <c r="Q170" s="16" t="str">
        <f aca="false">VLOOKUP(D170,Parts!$A$2:$C$1001,3,0)</f>
        <v>pcs</v>
      </c>
    </row>
    <row r="171" s="3" customFormat="true" ht="12.75" hidden="false" customHeight="false" outlineLevel="0" collapsed="false">
      <c r="C171" s="2" t="str">
        <f aca="false">"["&amp;VLOOKUP(D171,Parts!$A$2:$B$1001,2,0)&amp;"]"</f>
        <v>[SP04049]</v>
      </c>
      <c r="D171" s="82" t="s">
        <v>1659</v>
      </c>
      <c r="E171" s="83" t="n">
        <v>75</v>
      </c>
      <c r="F171" s="2"/>
      <c r="G171" s="2"/>
      <c r="H171" s="2"/>
      <c r="I171" s="83" t="s">
        <v>1646</v>
      </c>
      <c r="J171" s="5"/>
      <c r="K171" s="5"/>
      <c r="L171" s="5"/>
      <c r="M171" s="5"/>
      <c r="N171" s="84" t="n">
        <v>4</v>
      </c>
      <c r="O171" s="84" t="n">
        <v>4</v>
      </c>
      <c r="P171" s="53" t="str">
        <f aca="false">"(line.T.value == "&amp;E171&amp;" and line.mat_joint_choices.code == "&amp;I171&amp;") and ("&amp;O171&amp;") or 0"</f>
        <v>(line.T.value == 75 and line.mat_joint_choices.code == 'MM') and (4) or 0</v>
      </c>
      <c r="Q171" s="16" t="str">
        <f aca="false">VLOOKUP(D171,Parts!$A$2:$C$1001,3,0)</f>
        <v>pcs</v>
      </c>
    </row>
    <row r="172" customFormat="false" ht="12.75" hidden="false" customHeight="false" outlineLevel="0" collapsed="false">
      <c r="A172" s="3"/>
      <c r="B172" s="3"/>
      <c r="C172" s="2" t="str">
        <f aca="false">"["&amp;VLOOKUP(D172,Parts!$A$2:$B$1001,2,0)&amp;"]"</f>
        <v>[SP04045]</v>
      </c>
      <c r="D172" s="82" t="s">
        <v>1660</v>
      </c>
      <c r="E172" s="83" t="n">
        <v>75</v>
      </c>
      <c r="F172" s="2"/>
      <c r="G172" s="2"/>
      <c r="H172" s="2"/>
      <c r="I172" s="83" t="s">
        <v>1648</v>
      </c>
      <c r="J172" s="5"/>
      <c r="K172" s="5"/>
      <c r="L172" s="5"/>
      <c r="M172" s="5"/>
      <c r="N172" s="85" t="n">
        <v>4</v>
      </c>
      <c r="O172" s="85" t="n">
        <v>4</v>
      </c>
      <c r="P172" s="53" t="str">
        <f aca="false">"(line.T.value == "&amp;E172&amp;" and line.mat_joint_choices.code == "&amp;I172&amp;") and ("&amp;O172&amp;") or 0"</f>
        <v>(line.T.value == 75 and line.mat_joint_choices.code == 'FF') and (4) or 0</v>
      </c>
      <c r="Q172" s="16" t="str">
        <f aca="false">VLOOKUP(D172,Parts!$A$2:$C$1001,3,0)</f>
        <v>pcs</v>
      </c>
    </row>
    <row r="173" customFormat="false" ht="12.75" hidden="false" customHeight="false" outlineLevel="0" collapsed="false">
      <c r="A173" s="3"/>
      <c r="B173" s="3"/>
      <c r="C173" s="2" t="str">
        <f aca="false">"["&amp;VLOOKUP(D173,Parts!$A$2:$B$1001,2,0)&amp;"]"</f>
        <v>[SP04049]</v>
      </c>
      <c r="D173" s="82" t="s">
        <v>1659</v>
      </c>
      <c r="E173" s="83" t="n">
        <v>75</v>
      </c>
      <c r="F173" s="2"/>
      <c r="G173" s="2"/>
      <c r="H173" s="2"/>
      <c r="I173" s="83" t="s">
        <v>1645</v>
      </c>
      <c r="J173" s="5"/>
      <c r="K173" s="5"/>
      <c r="L173" s="5"/>
      <c r="M173" s="5"/>
      <c r="N173" s="85" t="n">
        <v>2</v>
      </c>
      <c r="O173" s="85" t="n">
        <v>2</v>
      </c>
      <c r="P173" s="53" t="str">
        <f aca="false">"(line.T.value == "&amp;E173&amp;" and line.mat_joint_choices.code == "&amp;I173&amp;") and ("&amp;O173&amp;") or 0"</f>
        <v>(line.T.value == 75 and line.mat_joint_choices.code == 'MN') and (2) or 0</v>
      </c>
      <c r="Q173" s="16" t="str">
        <f aca="false">VLOOKUP(D173,Parts!$A$2:$C$1001,3,0)</f>
        <v>pcs</v>
      </c>
    </row>
    <row r="174" customFormat="false" ht="12.75" hidden="false" customHeight="false" outlineLevel="0" collapsed="false">
      <c r="A174" s="3"/>
      <c r="B174" s="3"/>
      <c r="C174" s="2" t="str">
        <f aca="false">"["&amp;VLOOKUP(D174,Parts!$A$2:$B$1001,2,0)&amp;"]"</f>
        <v>[SP04045]</v>
      </c>
      <c r="D174" s="82" t="s">
        <v>1660</v>
      </c>
      <c r="E174" s="83" t="n">
        <v>75</v>
      </c>
      <c r="F174" s="2"/>
      <c r="G174" s="2"/>
      <c r="H174" s="2"/>
      <c r="I174" s="83" t="s">
        <v>1647</v>
      </c>
      <c r="J174" s="5"/>
      <c r="K174" s="5"/>
      <c r="L174" s="5"/>
      <c r="M174" s="5"/>
      <c r="N174" s="85" t="n">
        <v>2</v>
      </c>
      <c r="O174" s="85" t="n">
        <v>2</v>
      </c>
      <c r="P174" s="53" t="str">
        <f aca="false">"(line.T.value == "&amp;E174&amp;" and line.mat_joint_choices.code == "&amp;I174&amp;") and ("&amp;O174&amp;") or 0"</f>
        <v>(line.T.value == 75 and line.mat_joint_choices.code == 'FN') and (2) or 0</v>
      </c>
      <c r="Q174" s="16" t="str">
        <f aca="false">VLOOKUP(D174,Parts!$A$2:$C$1001,3,0)</f>
        <v>pcs</v>
      </c>
    </row>
    <row r="175" customFormat="false" ht="12.75" hidden="false" customHeight="false" outlineLevel="0" collapsed="false">
      <c r="A175" s="3"/>
      <c r="B175" s="3"/>
      <c r="C175" s="2" t="str">
        <f aca="false">"["&amp;VLOOKUP(D175,Parts!$A$2:$B$1001,2,0)&amp;"]"</f>
        <v>[SP04050]</v>
      </c>
      <c r="D175" s="82" t="s">
        <v>1661</v>
      </c>
      <c r="E175" s="83" t="n">
        <v>100</v>
      </c>
      <c r="F175" s="2"/>
      <c r="G175" s="2"/>
      <c r="H175" s="2"/>
      <c r="I175" s="83" t="s">
        <v>1643</v>
      </c>
      <c r="J175" s="5"/>
      <c r="K175" s="5"/>
      <c r="L175" s="5"/>
      <c r="M175" s="5"/>
      <c r="N175" s="84" t="n">
        <v>2</v>
      </c>
      <c r="O175" s="84" t="n">
        <v>2</v>
      </c>
      <c r="P175" s="53" t="str">
        <f aca="false">"(line.T.value == "&amp;E175&amp;" and line.mat_joint_choices.code == "&amp;I175&amp;") and ("&amp;O175&amp;") or 0"</f>
        <v>(line.T.value == 100 and line.mat_joint_choices.code == 'MF') and (2) or 0</v>
      </c>
      <c r="Q175" s="16" t="str">
        <f aca="false">VLOOKUP(D175,Parts!$A$2:$C$1001,3,0)</f>
        <v>pcs</v>
      </c>
    </row>
    <row r="176" customFormat="false" ht="12.75" hidden="false" customHeight="false" outlineLevel="0" collapsed="false">
      <c r="A176" s="3"/>
      <c r="B176" s="3"/>
      <c r="C176" s="2" t="str">
        <f aca="false">"["&amp;VLOOKUP(D176,Parts!$A$2:$B$1001,2,0)&amp;"]"</f>
        <v>[SP04046]</v>
      </c>
      <c r="D176" s="82" t="s">
        <v>1662</v>
      </c>
      <c r="E176" s="83" t="n">
        <v>100</v>
      </c>
      <c r="F176" s="2"/>
      <c r="G176" s="2"/>
      <c r="H176" s="2"/>
      <c r="I176" s="83" t="s">
        <v>1643</v>
      </c>
      <c r="J176" s="5"/>
      <c r="K176" s="5"/>
      <c r="L176" s="5"/>
      <c r="M176" s="5"/>
      <c r="N176" s="84" t="n">
        <v>2</v>
      </c>
      <c r="O176" s="84" t="n">
        <v>2</v>
      </c>
      <c r="P176" s="53" t="str">
        <f aca="false">"(line.T.value == "&amp;E176&amp;" and line.mat_joint_choices.code == "&amp;I176&amp;") and ("&amp;O176&amp;") or 0"</f>
        <v>(line.T.value == 100 and line.mat_joint_choices.code == 'MF') and (2) or 0</v>
      </c>
      <c r="Q176" s="16" t="str">
        <f aca="false">VLOOKUP(D176,Parts!$A$2:$C$1001,3,0)</f>
        <v>pcs</v>
      </c>
    </row>
    <row r="177" customFormat="false" ht="12.75" hidden="false" customHeight="false" outlineLevel="0" collapsed="false">
      <c r="A177" s="3"/>
      <c r="B177" s="3"/>
      <c r="C177" s="2" t="str">
        <f aca="false">"["&amp;VLOOKUP(D177,Parts!$A$2:$B$1001,2,0)&amp;"]"</f>
        <v>[SP04050]</v>
      </c>
      <c r="D177" s="82" t="s">
        <v>1661</v>
      </c>
      <c r="E177" s="83" t="n">
        <v>100</v>
      </c>
      <c r="F177" s="2"/>
      <c r="G177" s="2"/>
      <c r="H177" s="2"/>
      <c r="I177" s="83" t="s">
        <v>1646</v>
      </c>
      <c r="J177" s="5"/>
      <c r="K177" s="5"/>
      <c r="L177" s="5"/>
      <c r="M177" s="5"/>
      <c r="N177" s="84" t="n">
        <v>4</v>
      </c>
      <c r="O177" s="84" t="n">
        <v>4</v>
      </c>
      <c r="P177" s="53" t="str">
        <f aca="false">"(line.T.value == "&amp;E177&amp;" and line.mat_joint_choices.code == "&amp;I177&amp;") and ("&amp;O177&amp;") or 0"</f>
        <v>(line.T.value == 100 and line.mat_joint_choices.code == 'MM') and (4) or 0</v>
      </c>
      <c r="Q177" s="16" t="str">
        <f aca="false">VLOOKUP(D177,Parts!$A$2:$C$1001,3,0)</f>
        <v>pcs</v>
      </c>
    </row>
    <row r="178" customFormat="false" ht="12.75" hidden="false" customHeight="false" outlineLevel="0" collapsed="false">
      <c r="A178" s="3"/>
      <c r="B178" s="3"/>
      <c r="C178" s="2" t="str">
        <f aca="false">"["&amp;VLOOKUP(D178,Parts!$A$2:$B$1001,2,0)&amp;"]"</f>
        <v>[SP04046]</v>
      </c>
      <c r="D178" s="82" t="s">
        <v>1662</v>
      </c>
      <c r="E178" s="83" t="n">
        <v>100</v>
      </c>
      <c r="F178" s="2"/>
      <c r="G178" s="2"/>
      <c r="H178" s="2"/>
      <c r="I178" s="83" t="s">
        <v>1648</v>
      </c>
      <c r="J178" s="5"/>
      <c r="K178" s="5"/>
      <c r="L178" s="5"/>
      <c r="M178" s="5"/>
      <c r="N178" s="85" t="n">
        <v>4</v>
      </c>
      <c r="O178" s="85" t="n">
        <v>4</v>
      </c>
      <c r="P178" s="53" t="str">
        <f aca="false">"(line.T.value == "&amp;E178&amp;" and line.mat_joint_choices.code == "&amp;I178&amp;") and ("&amp;O178&amp;") or 0"</f>
        <v>(line.T.value == 100 and line.mat_joint_choices.code == 'FF') and (4) or 0</v>
      </c>
      <c r="Q178" s="16" t="str">
        <f aca="false">VLOOKUP(D178,Parts!$A$2:$C$1001,3,0)</f>
        <v>pcs</v>
      </c>
    </row>
    <row r="179" customFormat="false" ht="12.75" hidden="false" customHeight="false" outlineLevel="0" collapsed="false">
      <c r="A179" s="3"/>
      <c r="B179" s="3"/>
      <c r="C179" s="2" t="str">
        <f aca="false">"["&amp;VLOOKUP(D179,Parts!$A$2:$B$1001,2,0)&amp;"]"</f>
        <v>[SP04050]</v>
      </c>
      <c r="D179" s="82" t="s">
        <v>1661</v>
      </c>
      <c r="E179" s="83" t="n">
        <v>100</v>
      </c>
      <c r="F179" s="2"/>
      <c r="G179" s="2"/>
      <c r="H179" s="2"/>
      <c r="I179" s="83" t="s">
        <v>1645</v>
      </c>
      <c r="J179" s="5"/>
      <c r="K179" s="5"/>
      <c r="L179" s="5"/>
      <c r="M179" s="5"/>
      <c r="N179" s="85" t="n">
        <v>2</v>
      </c>
      <c r="O179" s="85" t="n">
        <v>2</v>
      </c>
      <c r="P179" s="53" t="str">
        <f aca="false">"(line.T.value == "&amp;E179&amp;" and line.mat_joint_choices.code == "&amp;I179&amp;") and ("&amp;O179&amp;") or 0"</f>
        <v>(line.T.value == 100 and line.mat_joint_choices.code == 'MN') and (2) or 0</v>
      </c>
      <c r="Q179" s="16" t="str">
        <f aca="false">VLOOKUP(D179,Parts!$A$2:$C$1001,3,0)</f>
        <v>pcs</v>
      </c>
    </row>
    <row r="180" customFormat="false" ht="12.75" hidden="false" customHeight="false" outlineLevel="0" collapsed="false">
      <c r="A180" s="3"/>
      <c r="B180" s="3"/>
      <c r="C180" s="2" t="str">
        <f aca="false">"["&amp;VLOOKUP(D180,Parts!$A$2:$B$1001,2,0)&amp;"]"</f>
        <v>[SP04046]</v>
      </c>
      <c r="D180" s="82" t="s">
        <v>1662</v>
      </c>
      <c r="E180" s="83" t="n">
        <v>100</v>
      </c>
      <c r="F180" s="2"/>
      <c r="G180" s="2"/>
      <c r="H180" s="2"/>
      <c r="I180" s="83" t="s">
        <v>1647</v>
      </c>
      <c r="J180" s="5"/>
      <c r="K180" s="5"/>
      <c r="L180" s="5"/>
      <c r="M180" s="5"/>
      <c r="N180" s="85" t="n">
        <v>2</v>
      </c>
      <c r="O180" s="85" t="n">
        <v>2</v>
      </c>
      <c r="P180" s="53" t="str">
        <f aca="false">"(line.T.value == "&amp;E180&amp;" and line.mat_joint_choices.code == "&amp;I180&amp;") and ("&amp;O180&amp;") or 0"</f>
        <v>(line.T.value == 100 and line.mat_joint_choices.code == 'FN') and (2) or 0</v>
      </c>
      <c r="Q180" s="16" t="str">
        <f aca="false">VLOOKUP(D180,Parts!$A$2:$C$1001,3,0)</f>
        <v>pcs</v>
      </c>
    </row>
    <row r="181" s="42" customFormat="true" ht="12.75" hidden="false" customHeight="false" outlineLevel="0" collapsed="false">
      <c r="C181" s="3" t="str">
        <f aca="false">"["&amp;VLOOKUP(D181,Parts!$A$2:$B$1001,2,0)&amp;"]"</f>
        <v>[SP04016]</v>
      </c>
      <c r="D181" s="58" t="s">
        <v>1245</v>
      </c>
      <c r="E181" s="59" t="n">
        <v>42</v>
      </c>
      <c r="J181" s="60" t="s">
        <v>1638</v>
      </c>
      <c r="K181" s="56"/>
      <c r="L181" s="56"/>
      <c r="M181" s="56"/>
      <c r="N181" s="61" t="s">
        <v>1639</v>
      </c>
      <c r="O181" s="62" t="s">
        <v>1640</v>
      </c>
      <c r="P181" s="63" t="str">
        <f aca="false">"(line.T.value == "&amp;E181&amp;" and line.mat_insulation_choices.code in ("&amp;J181&amp;")) and ("&amp;O181&amp;") or 0.0"</f>
        <v>(line.T.value == 42 and line.mat_insulation_choices.code in ('PU','PIR')) and (round((line.W*line.L/1000000)-0.5,0)*6) or 0.0</v>
      </c>
      <c r="Q181" s="16" t="str">
        <f aca="false">VLOOKUP(D181,Parts!$A$2:$C$1001,3,0)</f>
        <v>pcs</v>
      </c>
    </row>
    <row r="182" s="42" customFormat="true" ht="12.75" hidden="false" customHeight="false" outlineLevel="0" collapsed="false">
      <c r="C182" s="3" t="str">
        <f aca="false">"["&amp;VLOOKUP(D182,Parts!$A$2:$B$1001,2,0)&amp;"]"</f>
        <v>[SP04017]</v>
      </c>
      <c r="D182" s="58" t="s">
        <v>1247</v>
      </c>
      <c r="E182" s="59" t="n">
        <v>50</v>
      </c>
      <c r="J182" s="60" t="s">
        <v>1638</v>
      </c>
      <c r="K182" s="56"/>
      <c r="L182" s="56"/>
      <c r="M182" s="56"/>
      <c r="N182" s="61" t="s">
        <v>1639</v>
      </c>
      <c r="O182" s="62" t="s">
        <v>1640</v>
      </c>
      <c r="P182" s="63" t="str">
        <f aca="false">"(line.T.value == "&amp;E182&amp;" and line.mat_insulation_choices.code in ("&amp;J182&amp;")) and ("&amp;O182&amp;") or 0.0"</f>
        <v>(line.T.value == 50 and line.mat_insulation_choices.code in ('PU','PIR')) and (round((line.W*line.L/1000000)-0.5,0)*6) or 0.0</v>
      </c>
      <c r="Q182" s="16" t="str">
        <f aca="false">VLOOKUP(D182,Parts!$A$2:$C$1001,3,0)</f>
        <v>pcs</v>
      </c>
    </row>
    <row r="183" s="42" customFormat="true" ht="12.75" hidden="false" customHeight="false" outlineLevel="0" collapsed="false">
      <c r="C183" s="3" t="str">
        <f aca="false">"["&amp;VLOOKUP(D183,Parts!$A$2:$B$1001,2,0)&amp;"]"</f>
        <v>[SP04018]</v>
      </c>
      <c r="D183" s="58" t="s">
        <v>1249</v>
      </c>
      <c r="E183" s="59" t="n">
        <v>75</v>
      </c>
      <c r="J183" s="60" t="s">
        <v>1638</v>
      </c>
      <c r="K183" s="56"/>
      <c r="L183" s="56"/>
      <c r="M183" s="56"/>
      <c r="N183" s="61" t="s">
        <v>1639</v>
      </c>
      <c r="O183" s="62" t="s">
        <v>1640</v>
      </c>
      <c r="P183" s="63" t="str">
        <f aca="false">"(line.T.value == "&amp;E183&amp;" and line.mat_insulation_choices.code in ("&amp;J183&amp;")) and ("&amp;O183&amp;") or 0.0"</f>
        <v>(line.T.value == 75 and line.mat_insulation_choices.code in ('PU','PIR')) and (round((line.W*line.L/1000000)-0.5,0)*6) or 0.0</v>
      </c>
      <c r="Q183" s="16" t="str">
        <f aca="false">VLOOKUP(D183,Parts!$A$2:$C$1001,3,0)</f>
        <v>pcs</v>
      </c>
    </row>
    <row r="184" s="42" customFormat="true" ht="12.75" hidden="false" customHeight="false" outlineLevel="0" collapsed="false">
      <c r="C184" s="3" t="str">
        <f aca="false">"["&amp;VLOOKUP(D184,Parts!$A$2:$B$1001,2,0)&amp;"]"</f>
        <v>[SP04019]</v>
      </c>
      <c r="D184" s="58" t="s">
        <v>1251</v>
      </c>
      <c r="E184" s="59" t="n">
        <v>100</v>
      </c>
      <c r="J184" s="60" t="s">
        <v>1638</v>
      </c>
      <c r="K184" s="56"/>
      <c r="L184" s="56"/>
      <c r="M184" s="56"/>
      <c r="N184" s="61" t="s">
        <v>1639</v>
      </c>
      <c r="O184" s="62" t="s">
        <v>1640</v>
      </c>
      <c r="P184" s="63" t="str">
        <f aca="false">"(line.T.value == "&amp;E184&amp;" and line.mat_insulation_choices.code in ("&amp;J184&amp;")) and ("&amp;O184&amp;") or 0.0"</f>
        <v>(line.T.value == 100 and line.mat_insulation_choices.code in ('PU','PIR')) and (round((line.W*line.L/1000000)-0.5,0)*6) or 0.0</v>
      </c>
      <c r="Q184" s="16" t="str">
        <f aca="false">VLOOKUP(D184,Parts!$A$2:$C$1001,3,0)</f>
        <v>pcs</v>
      </c>
    </row>
    <row r="185" s="42" customFormat="true" ht="12.75" hidden="false" customHeight="false" outlineLevel="0" collapsed="false">
      <c r="C185" s="3" t="str">
        <f aca="false">"["&amp;VLOOKUP(D185,Parts!$A$2:$B$1001,2,0)&amp;"]"</f>
        <v>[SP04020]</v>
      </c>
      <c r="D185" s="58" t="s">
        <v>1253</v>
      </c>
      <c r="E185" s="59" t="n">
        <v>125</v>
      </c>
      <c r="J185" s="60" t="s">
        <v>1638</v>
      </c>
      <c r="K185" s="56"/>
      <c r="L185" s="56"/>
      <c r="M185" s="56"/>
      <c r="N185" s="61" t="s">
        <v>1639</v>
      </c>
      <c r="O185" s="62" t="s">
        <v>1640</v>
      </c>
      <c r="P185" s="63" t="str">
        <f aca="false">"(line.T.value == "&amp;E185&amp;" and line.mat_insulation_choices.code in ("&amp;J185&amp;")) and ("&amp;O185&amp;") or 0.0"</f>
        <v>(line.T.value == 125 and line.mat_insulation_choices.code in ('PU','PIR')) and (round((line.W*line.L/1000000)-0.5,0)*6) or 0.0</v>
      </c>
      <c r="Q185" s="16" t="str">
        <f aca="false">VLOOKUP(D185,Parts!$A$2:$C$1001,3,0)</f>
        <v>pcs</v>
      </c>
    </row>
    <row r="186" s="42" customFormat="true" ht="12.75" hidden="false" customHeight="false" outlineLevel="0" collapsed="false">
      <c r="C186" s="3" t="str">
        <f aca="false">"["&amp;VLOOKUP(D186,Parts!$A$2:$B$1001,2,0)&amp;"]"</f>
        <v>[SP04021]</v>
      </c>
      <c r="D186" s="58" t="s">
        <v>1255</v>
      </c>
      <c r="E186" s="59" t="n">
        <v>150</v>
      </c>
      <c r="J186" s="60" t="s">
        <v>1638</v>
      </c>
      <c r="K186" s="56"/>
      <c r="L186" s="56"/>
      <c r="M186" s="56"/>
      <c r="N186" s="61" t="s">
        <v>1639</v>
      </c>
      <c r="O186" s="62" t="s">
        <v>1640</v>
      </c>
      <c r="P186" s="63" t="str">
        <f aca="false">"(line.T.value == "&amp;E186&amp;" and line.mat_insulation_choices.code in ("&amp;J186&amp;")) and ("&amp;O186&amp;") or 0.0"</f>
        <v>(line.T.value == 150 and line.mat_insulation_choices.code in ('PU','PIR')) and (round((line.W*line.L/1000000)-0.5,0)*6) or 0.0</v>
      </c>
      <c r="Q186" s="16" t="str">
        <f aca="false">VLOOKUP(D186,Parts!$A$2:$C$1001,3,0)</f>
        <v>pcs</v>
      </c>
    </row>
    <row r="187" customFormat="false" ht="12.75" hidden="false" customHeight="false" outlineLevel="0" collapsed="false">
      <c r="C187" s="3" t="str">
        <f aca="false">"["&amp;VLOOKUP(D187,Parts!$A$2:$B$1001,2,0)&amp;"]"</f>
        <v>[SP03007]</v>
      </c>
      <c r="D187" s="35" t="s">
        <v>946</v>
      </c>
      <c r="J187" s="5"/>
      <c r="K187" s="5"/>
      <c r="L187" s="33" t="s">
        <v>1607</v>
      </c>
      <c r="M187" s="33" t="s">
        <v>1607</v>
      </c>
      <c r="N187" s="35" t="s">
        <v>1651</v>
      </c>
      <c r="O187" s="35" t="s">
        <v>1652</v>
      </c>
      <c r="P187" s="63" t="str">
        <f aca="false">"(line.mat_inside_skin_choices.code=="&amp;L187&amp;") and (line.mat_outside_skin_choices.code=="&amp;M187&amp;") and ("&amp;O187&amp;") or 0.0"</f>
        <v>(line.mat_inside_skin_choices.code=='SS') and (line.mat_outside_skin_choices.code=='SS') and (line.L/1000/200*2) or 0.0</v>
      </c>
      <c r="Q187" s="16" t="str">
        <f aca="false">VLOOKUP(D187,Parts!$A$2:$C$1001,3,0)</f>
        <v>roll</v>
      </c>
      <c r="R187" s="2" t="s">
        <v>1653</v>
      </c>
    </row>
    <row r="188" customFormat="false" ht="12.75" hidden="false" customHeight="false" outlineLevel="0" collapsed="false">
      <c r="C188" s="3" t="str">
        <f aca="false">"["&amp;VLOOKUP(D188,Parts!$A$2:$B$1001,2,0)&amp;"]"</f>
        <v>[SP03006]</v>
      </c>
      <c r="D188" s="19" t="s">
        <v>944</v>
      </c>
      <c r="L188" s="17" t="s">
        <v>1572</v>
      </c>
      <c r="M188" s="17" t="s">
        <v>1572</v>
      </c>
      <c r="N188" s="35" t="s">
        <v>1651</v>
      </c>
      <c r="O188" s="35" t="s">
        <v>1652</v>
      </c>
      <c r="P188" s="63" t="str">
        <f aca="false">"(line.mat_inside_skin_choices.code=="&amp;L188&amp;") and (line.mat_outside_skin_choices.code=="&amp;M188&amp;") and ("&amp;O188&amp;") or 0.0"</f>
        <v>(line.mat_inside_skin_choices.code=='OW') and (line.mat_outside_skin_choices.code=='OW') and (line.L/1000/200*2) or 0.0</v>
      </c>
      <c r="Q188" s="16" t="str">
        <f aca="false">VLOOKUP(D188,Parts!$A$2:$C$1001,3,0)</f>
        <v>roll</v>
      </c>
      <c r="R188" s="2" t="s">
        <v>1654</v>
      </c>
    </row>
    <row r="189" customFormat="false" ht="12.75" hidden="false" customHeight="false" outlineLevel="0" collapsed="false">
      <c r="C189" s="3" t="str">
        <f aca="false">"["&amp;VLOOKUP(D189,Parts!$A$2:$B$1001,2,0)&amp;"]"</f>
        <v>[SP03006]</v>
      </c>
      <c r="D189" s="25" t="s">
        <v>944</v>
      </c>
      <c r="L189" s="23" t="s">
        <v>1581</v>
      </c>
      <c r="M189" s="23" t="s">
        <v>1581</v>
      </c>
      <c r="N189" s="35" t="s">
        <v>1651</v>
      </c>
      <c r="O189" s="35" t="s">
        <v>1652</v>
      </c>
      <c r="P189" s="63" t="str">
        <f aca="false">"(line.mat_inside_skin_choices.code=="&amp;L189&amp;") and (line.mat_outside_skin_choices.code=="&amp;M189&amp;") and ("&amp;O189&amp;") or 0.0"</f>
        <v>(line.mat_inside_skin_choices.code=='AW') and (line.mat_outside_skin_choices.code=='AW') and (line.L/1000/200*2) or 0.0</v>
      </c>
      <c r="Q189" s="16" t="str">
        <f aca="false">VLOOKUP(D189,Parts!$A$2:$C$1001,3,0)</f>
        <v>roll</v>
      </c>
      <c r="R189" s="2" t="s">
        <v>1654</v>
      </c>
    </row>
    <row r="190" customFormat="false" ht="12.75" hidden="false" customHeight="false" outlineLevel="0" collapsed="false">
      <c r="C190" s="3" t="str">
        <f aca="false">"["&amp;VLOOKUP(D190,Parts!$A$2:$B$1001,2,0)&amp;"]"</f>
        <v>[SP03006]</v>
      </c>
      <c r="D190" s="30" t="s">
        <v>944</v>
      </c>
      <c r="L190" s="28" t="s">
        <v>1590</v>
      </c>
      <c r="M190" s="28" t="s">
        <v>1572</v>
      </c>
      <c r="N190" s="35" t="s">
        <v>1655</v>
      </c>
      <c r="O190" s="35" t="s">
        <v>1656</v>
      </c>
      <c r="P190" s="63" t="str">
        <f aca="false">"(line.mat_inside_skin_choices.code=="&amp;L190&amp;") and (line.mat_outside_skin_choices.code=="&amp;M190&amp;") and ("&amp;O190&amp;") or 0.0"</f>
        <v>(line.mat_inside_skin_choices.code=='GI') and (line.mat_outside_skin_choices.code=='OW') and (line.L/1000/200) or 0.0</v>
      </c>
      <c r="Q190" s="16" t="str">
        <f aca="false">VLOOKUP(D190,Parts!$A$2:$C$1001,3,0)</f>
        <v>roll</v>
      </c>
      <c r="R190" s="2" t="s">
        <v>1654</v>
      </c>
    </row>
    <row r="191" customFormat="false" ht="12.75" hidden="false" customHeight="false" outlineLevel="0" collapsed="false">
      <c r="C191" s="3" t="str">
        <f aca="false">"["&amp;VLOOKUP(D191,Parts!$A$2:$B$1001,2,0)&amp;"]"</f>
        <v>[SP03006]</v>
      </c>
      <c r="D191" s="40" t="s">
        <v>944</v>
      </c>
      <c r="L191" s="38" t="s">
        <v>1607</v>
      </c>
      <c r="M191" s="38" t="s">
        <v>1572</v>
      </c>
      <c r="N191" s="35" t="s">
        <v>1655</v>
      </c>
      <c r="O191" s="35" t="s">
        <v>1656</v>
      </c>
      <c r="P191" s="63" t="str">
        <f aca="false">"(line.mat_inside_skin_choices.code=="&amp;L191&amp;") and (line.mat_outside_skin_choices.code=="&amp;M191&amp;") and ("&amp;O191&amp;") or 0.0"</f>
        <v>(line.mat_inside_skin_choices.code=='SS') and (line.mat_outside_skin_choices.code=='OW') and (line.L/1000/200) or 0.0</v>
      </c>
      <c r="Q191" s="16" t="str">
        <f aca="false">VLOOKUP(D191,Parts!$A$2:$C$1001,3,0)</f>
        <v>roll</v>
      </c>
      <c r="R191" s="2" t="s">
        <v>1654</v>
      </c>
    </row>
    <row r="192" customFormat="false" ht="12.75" hidden="false" customHeight="false" outlineLevel="0" collapsed="false">
      <c r="C192" s="3" t="str">
        <f aca="false">"["&amp;VLOOKUP(D192,Parts!$A$2:$B$1001,2,0)&amp;"]"</f>
        <v>[SP03007]</v>
      </c>
      <c r="D192" s="35" t="s">
        <v>946</v>
      </c>
      <c r="J192" s="5"/>
      <c r="K192" s="5"/>
      <c r="L192" s="33" t="s">
        <v>1607</v>
      </c>
      <c r="M192" s="33" t="s">
        <v>1572</v>
      </c>
      <c r="N192" s="35" t="s">
        <v>1655</v>
      </c>
      <c r="O192" s="35" t="s">
        <v>1656</v>
      </c>
      <c r="P192" s="63" t="str">
        <f aca="false">"(line.mat_inside_skin_choices.code=="&amp;L192&amp;") and (line.mat_outside_skin_choices.code=="&amp;M192&amp;") and ("&amp;O192&amp;") or 0.0"</f>
        <v>(line.mat_inside_skin_choices.code=='SS') and (line.mat_outside_skin_choices.code=='OW') and (line.L/1000/200) or 0.0</v>
      </c>
      <c r="Q192" s="16" t="str">
        <f aca="false">VLOOKUP(D192,Parts!$A$2:$C$1001,3,0)</f>
        <v>roll</v>
      </c>
      <c r="R192" s="2" t="s">
        <v>1653</v>
      </c>
    </row>
    <row r="193" customFormat="false" ht="12.75" hidden="false" customHeight="false" outlineLevel="0" collapsed="false">
      <c r="B193" s="54" t="n">
        <v>41733</v>
      </c>
      <c r="C193" s="3" t="str">
        <f aca="false">"["&amp;VLOOKUP(D193,Parts!$A$2:$B$1001,2,0)&amp;"]"</f>
        <v>[SP03006]</v>
      </c>
      <c r="D193" s="19" t="s">
        <v>944</v>
      </c>
      <c r="L193" s="90" t="s">
        <v>1572</v>
      </c>
      <c r="M193" s="90" t="s">
        <v>1607</v>
      </c>
      <c r="N193" s="35" t="s">
        <v>1655</v>
      </c>
      <c r="O193" s="35" t="s">
        <v>1656</v>
      </c>
      <c r="P193" s="63" t="str">
        <f aca="false">"(line.mat_inside_skin_choices.code=="&amp;L193&amp;") and (line.mat_outside_skin_choices.code=="&amp;M193&amp;") and ("&amp;O193&amp;") or 0.0"</f>
        <v>(line.mat_inside_skin_choices.code=='OW') and (line.mat_outside_skin_choices.code=='SS') and (line.L/1000/200) or 0.0</v>
      </c>
      <c r="Q193" s="16" t="str">
        <f aca="false">VLOOKUP(D193,Parts!$A$2:$C$1001,3,0)</f>
        <v>roll</v>
      </c>
    </row>
    <row r="194" customFormat="false" ht="12.75" hidden="false" customHeight="false" outlineLevel="0" collapsed="false">
      <c r="B194" s="54" t="n">
        <v>41733</v>
      </c>
      <c r="C194" s="3" t="str">
        <f aca="false">"["&amp;VLOOKUP(D194,Parts!$A$2:$B$1001,2,0)&amp;"]"</f>
        <v>[SP03007]</v>
      </c>
      <c r="D194" s="35" t="s">
        <v>946</v>
      </c>
      <c r="L194" s="90" t="s">
        <v>1572</v>
      </c>
      <c r="M194" s="90" t="s">
        <v>1607</v>
      </c>
      <c r="N194" s="35" t="s">
        <v>1655</v>
      </c>
      <c r="O194" s="35" t="s">
        <v>1656</v>
      </c>
      <c r="P194" s="63" t="str">
        <f aca="false">"(line.mat_inside_skin_choices.code=="&amp;L194&amp;") and (line.mat_outside_skin_choices.code=="&amp;M194&amp;") and ("&amp;O194&amp;") or 0.0"</f>
        <v>(line.mat_inside_skin_choices.code=='OW') and (line.mat_outside_skin_choices.code=='SS') and (line.L/1000/200) or 0.0</v>
      </c>
      <c r="Q194" s="16" t="str">
        <f aca="false">VLOOKUP(D194,Parts!$A$2:$C$1001,3,0)</f>
        <v>roll</v>
      </c>
    </row>
    <row r="195" customFormat="false" ht="12.75" hidden="false" customHeight="false" outlineLevel="0" collapsed="false">
      <c r="B195" s="54" t="n">
        <v>41733</v>
      </c>
      <c r="C195" s="3" t="str">
        <f aca="false">"["&amp;VLOOKUP(D195,Parts!$A$2:$B$1001,2,0)&amp;"]"</f>
        <v>[SP03006]</v>
      </c>
      <c r="D195" s="19" t="s">
        <v>944</v>
      </c>
      <c r="L195" s="28" t="s">
        <v>1572</v>
      </c>
      <c r="M195" s="28" t="s">
        <v>1590</v>
      </c>
      <c r="N195" s="35" t="s">
        <v>1655</v>
      </c>
      <c r="O195" s="35" t="s">
        <v>1656</v>
      </c>
      <c r="P195" s="63" t="str">
        <f aca="false">"(line.mat_inside_skin_choices.code=="&amp;L195&amp;") and (line.mat_outside_skin_choices.code=="&amp;M195&amp;") and ("&amp;O195&amp;") or 0.0"</f>
        <v>(line.mat_inside_skin_choices.code=='OW') and (line.mat_outside_skin_choices.code=='GI') and (line.L/1000/200) or 0.0</v>
      </c>
      <c r="Q195" s="16" t="str">
        <f aca="false">VLOOKUP(D195,Parts!$A$2:$C$1001,3,0)</f>
        <v>roll</v>
      </c>
    </row>
    <row r="196" customFormat="false" ht="12.75" hidden="false" customHeight="false" outlineLevel="0" collapsed="false">
      <c r="B196" s="54" t="n">
        <v>41733</v>
      </c>
      <c r="C196" s="3" t="str">
        <f aca="false">"["&amp;VLOOKUP(D196,Parts!$A$2:$B$1001,2,0)&amp;"]"</f>
        <v>[SP03006]</v>
      </c>
      <c r="D196" s="19" t="s">
        <v>944</v>
      </c>
      <c r="L196" s="101" t="s">
        <v>1671</v>
      </c>
      <c r="M196" s="101" t="s">
        <v>1672</v>
      </c>
      <c r="N196" s="35" t="s">
        <v>1655</v>
      </c>
      <c r="O196" s="35" t="s">
        <v>1656</v>
      </c>
      <c r="P196" s="63" t="str">
        <f aca="false">"(line.mat_inside_skin_choices.code=="&amp;L196&amp;") and (line.mat_outside_skin_choices.code=="&amp;M196&amp;") and ("&amp;O196&amp;") or 0.0"</f>
        <v>(line.mat_inside_skin_choices.code=='M12N') and (line.mat_outside_skin_choices.code=='H-OW') and (line.L/1000/200) or 0.0</v>
      </c>
      <c r="Q196" s="16" t="str">
        <f aca="false">VLOOKUP(D196,Parts!$A$2:$C$1001,3,0)</f>
        <v>roll</v>
      </c>
    </row>
    <row r="197" customFormat="false" ht="12.75" hidden="false" customHeight="false" outlineLevel="0" collapsed="false">
      <c r="B197" s="54" t="n">
        <v>41733</v>
      </c>
      <c r="C197" s="3" t="str">
        <f aca="false">"["&amp;VLOOKUP(D197,Parts!$A$2:$B$1001,2,0)&amp;"]"</f>
        <v>[SP03006]</v>
      </c>
      <c r="D197" s="19" t="s">
        <v>944</v>
      </c>
      <c r="L197" s="106" t="s">
        <v>1672</v>
      </c>
      <c r="M197" s="106" t="s">
        <v>1671</v>
      </c>
      <c r="N197" s="35" t="s">
        <v>1655</v>
      </c>
      <c r="O197" s="35" t="s">
        <v>1656</v>
      </c>
      <c r="P197" s="63" t="str">
        <f aca="false">"(line.mat_inside_skin_choices.code=="&amp;L197&amp;") and (line.mat_outside_skin_choices.code=="&amp;M197&amp;") and ("&amp;O197&amp;") or 0.0"</f>
        <v>(line.mat_inside_skin_choices.code=='H-OW') and (line.mat_outside_skin_choices.code=='M12N') and (line.L/1000/200) or 0.0</v>
      </c>
      <c r="Q197" s="16" t="str">
        <f aca="false">VLOOKUP(D197,Parts!$A$2:$C$1001,3,0)</f>
        <v>roll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C44" activeCellId="0" sqref="C44"/>
    </sheetView>
  </sheetViews>
  <sheetFormatPr defaultRowHeight="12.75"/>
  <cols>
    <col collapsed="false" hidden="false" max="1" min="1" style="0" width="27"/>
    <col collapsed="false" hidden="false" max="2" min="2" style="0" width="18.2857142857143"/>
    <col collapsed="false" hidden="false" max="3" min="3" style="0" width="11.1428571428571"/>
    <col collapsed="false" hidden="false" max="4" min="4" style="0" width="42.5663265306122"/>
    <col collapsed="false" hidden="false" max="5" min="5" style="5" width="8.29081632653061"/>
    <col collapsed="false" hidden="false" max="6" min="6" style="0" width="8.29081632653061"/>
    <col collapsed="false" hidden="false" max="7" min="7" style="0" width="14.0051020408163"/>
    <col collapsed="false" hidden="false" max="8" min="8" style="0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84.4234693877551"/>
    <col collapsed="false" hidden="false" max="16" min="16" style="0" width="134.857142857143"/>
    <col collapsed="false" hidden="false" max="17" min="17" style="5" width="11.5714285714286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B2" s="6" t="s">
        <v>1675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1676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14</v>
      </c>
      <c r="G3" s="17"/>
      <c r="H3" s="17" t="n">
        <v>457</v>
      </c>
      <c r="I3" s="17" t="s">
        <v>1625</v>
      </c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('NN')) and (line.mat_inside_skin_choices.code=='OW') and (line.mat_outside_skin_choices.code=='OW') and (457*line.L/1000000*3.75*2) or 0.0</v>
      </c>
      <c r="Q3" s="16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457</v>
      </c>
      <c r="H4" s="17" t="n">
        <v>610</v>
      </c>
      <c r="I4" s="17" t="s">
        <v>1625</v>
      </c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((14+line.W)&gt;457 and (14+line.W)&lt;=610) and (line.mat_joint_choices.code in ('NN')) and (line.mat_inside_skin_choices.code=='OW') and (line.mat_outside_skin_choices.code=='OW') and (610*line.L/1000000*3.75*2) or 0.0</v>
      </c>
      <c r="Q4" s="16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16"/>
      <c r="F5" s="17" t="n">
        <v>14</v>
      </c>
      <c r="G5" s="17" t="n">
        <v>610</v>
      </c>
      <c r="H5" s="17" t="n">
        <v>914</v>
      </c>
      <c r="I5" s="17" t="s">
        <v>1625</v>
      </c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(line.mat_joint_choices.code in ("&amp;I5&amp;")) and (line.mat_inside_skin_choices.code=="&amp;L5&amp;") and (line.mat_outside_skin_choices.code=="&amp;M5&amp;") and ("&amp;O5&amp;") or 0.0"</f>
        <v>((14+line.W)&gt;610 and (14+line.W)&lt;=914) and (line.mat_joint_choices.code in ('NN')) and (line.mat_inside_skin_choices.code=='OW') and (line.mat_outside_skin_choices.code=='OW') and (914*line.L/1000000*3.75*2) or 0.0</v>
      </c>
      <c r="Q5" s="16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16"/>
      <c r="F6" s="17" t="n">
        <v>14</v>
      </c>
      <c r="G6" s="17" t="n">
        <v>914</v>
      </c>
      <c r="H6" s="17"/>
      <c r="I6" s="17" t="s">
        <v>1625</v>
      </c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(line.mat_joint_choices.code in ("&amp;I6&amp;")) and (line.mat_inside_skin_choices.code=="&amp;L6&amp;") and (line.mat_outside_skin_choices.code=="&amp;M6&amp;") and ("&amp;O6&amp;") or 0.0"</f>
        <v>((14+line.W)&gt;914) and (line.mat_joint_choices.code in ('NN')) and (line.mat_inside_skin_choices.code=='OW') and (line.mat_outside_skin_choices.code=='OW') and (1219*line.L/1000000*3.75*2) or 0.0</v>
      </c>
      <c r="Q6" s="16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[SP05006]</v>
      </c>
      <c r="D7" s="27" t="s">
        <v>1395</v>
      </c>
      <c r="E7" s="16"/>
      <c r="F7" s="28" t="n">
        <v>14</v>
      </c>
      <c r="G7" s="28"/>
      <c r="H7" s="28" t="n">
        <v>457</v>
      </c>
      <c r="I7" s="28" t="s">
        <v>1625</v>
      </c>
      <c r="J7" s="16"/>
      <c r="K7" s="16"/>
      <c r="L7" s="28" t="s">
        <v>1590</v>
      </c>
      <c r="M7" s="28" t="s">
        <v>1572</v>
      </c>
      <c r="N7" s="30" t="s">
        <v>1591</v>
      </c>
      <c r="O7" s="31" t="s">
        <v>1592</v>
      </c>
      <c r="P7" s="21" t="str">
        <f aca="false">"(" &amp; IF(G7&lt;&gt;"","("&amp;F7&amp;"+line.W)&gt;"&amp;G7,"") &amp; IF(AND(G7&lt;&gt;"",H7&lt;&gt;"")," and ","") &amp; IF(H7&lt;&gt;"","("&amp;F7&amp;"+line.W)&lt;="&amp;H7,"") &amp; ") and (line.mat_joint_choices.code in ("&amp;I7&amp;")) and (line.mat_inside_skin_choices.code=="&amp;L7&amp;") and (line.mat_outside_skin_choices.code=="&amp;M7&amp;") and ("&amp;O7&amp;") or 0.0"</f>
        <v>((14+line.W)&lt;=457) and (line.mat_joint_choices.code in ('NN')) and (line.mat_inside_skin_choices.code=='GI') and (line.mat_outside_skin_choices.code=='OW') and (457*line.L/1000000*3.75) or 0.0</v>
      </c>
      <c r="Q7" s="16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[SP05004]</v>
      </c>
      <c r="D8" s="27" t="s">
        <v>1391</v>
      </c>
      <c r="E8" s="16"/>
      <c r="F8" s="28" t="n">
        <v>14</v>
      </c>
      <c r="G8" s="28"/>
      <c r="H8" s="28" t="n">
        <v>457</v>
      </c>
      <c r="I8" s="28" t="s">
        <v>1625</v>
      </c>
      <c r="J8" s="16"/>
      <c r="K8" s="16"/>
      <c r="L8" s="28" t="s">
        <v>1590</v>
      </c>
      <c r="M8" s="28" t="s">
        <v>1572</v>
      </c>
      <c r="N8" s="30" t="s">
        <v>1593</v>
      </c>
      <c r="O8" s="31" t="s">
        <v>1594</v>
      </c>
      <c r="P8" s="21" t="str">
        <f aca="false">"(" &amp; IF(G8&lt;&gt;"","("&amp;F8&amp;"+line.W)&gt;"&amp;G8,"") &amp; IF(AND(G8&lt;&gt;"",H8&lt;&gt;"")," and ","") &amp; IF(H8&lt;&gt;"","("&amp;F8&amp;"+line.W)&lt;="&amp;H8,"") &amp; ") and (line.mat_joint_choices.code in ("&amp;I8&amp;")) and (line.mat_inside_skin_choices.code=="&amp;L8&amp;") and (line.mat_outside_skin_choices.code=="&amp;M8&amp;") and ("&amp;O8&amp;") or 0.0"</f>
        <v>((14+line.W)&lt;=457) and (line.mat_joint_choices.code in ('NN')) and (line.mat_inside_skin_choices.code=='GI') and (line.mat_outside_skin_choices.code=='OW') and (457*line.L/1000000*3.2) or 0.0</v>
      </c>
      <c r="Q8" s="16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[SP05007]</v>
      </c>
      <c r="D9" s="27" t="s">
        <v>1397</v>
      </c>
      <c r="E9" s="16"/>
      <c r="F9" s="28" t="n">
        <v>14</v>
      </c>
      <c r="G9" s="28" t="n">
        <v>457</v>
      </c>
      <c r="H9" s="28" t="n">
        <v>610</v>
      </c>
      <c r="I9" s="28" t="s">
        <v>1625</v>
      </c>
      <c r="J9" s="16"/>
      <c r="K9" s="16"/>
      <c r="L9" s="28" t="s">
        <v>1590</v>
      </c>
      <c r="M9" s="28" t="s">
        <v>1572</v>
      </c>
      <c r="N9" s="30" t="s">
        <v>1595</v>
      </c>
      <c r="O9" s="31" t="s">
        <v>1596</v>
      </c>
      <c r="P9" s="21" t="str">
        <f aca="false">"(" &amp; IF(G9&lt;&gt;"","("&amp;F9&amp;"+line.W)&gt;"&amp;G9,"") &amp; IF(AND(G9&lt;&gt;"",H9&lt;&gt;"")," and ","") &amp; IF(H9&lt;&gt;"","("&amp;F9&amp;"+line.W)&lt;="&amp;H9,"") &amp; ") and (line.mat_joint_choices.code in ("&amp;I9&amp;")) and (line.mat_inside_skin_choices.code=="&amp;L9&amp;") and (line.mat_outside_skin_choices.code=="&amp;M9&amp;") and ("&amp;O9&amp;") or 0.0"</f>
        <v>((14+line.W)&gt;457 and (14+line.W)&lt;=610) and (line.mat_joint_choices.code in ('NN')) and (line.mat_inside_skin_choices.code=='GI') and (line.mat_outside_skin_choices.code=='OW') and (610*line.L/1000000*3.75) or 0.0</v>
      </c>
      <c r="Q9" s="16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[SP05012]</v>
      </c>
      <c r="D10" s="27" t="s">
        <v>1407</v>
      </c>
      <c r="E10" s="16"/>
      <c r="F10" s="28" t="n">
        <v>14</v>
      </c>
      <c r="G10" s="28" t="n">
        <v>457</v>
      </c>
      <c r="H10" s="28" t="n">
        <v>610</v>
      </c>
      <c r="I10" s="28" t="s">
        <v>1625</v>
      </c>
      <c r="J10" s="16"/>
      <c r="K10" s="16"/>
      <c r="L10" s="28" t="s">
        <v>1590</v>
      </c>
      <c r="M10" s="28" t="s">
        <v>1572</v>
      </c>
      <c r="N10" s="30" t="s">
        <v>1597</v>
      </c>
      <c r="O10" s="31" t="s">
        <v>1598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(line.mat_joint_choices.code in ("&amp;I10&amp;")) and (line.mat_inside_skin_choices.code=="&amp;L10&amp;") and (line.mat_outside_skin_choices.code=="&amp;M10&amp;") and ("&amp;O10&amp;") or 0.0"</f>
        <v>((14+line.W)&gt;457 and (14+line.W)&lt;=610) and (line.mat_joint_choices.code in ('NN')) and (line.mat_inside_skin_choices.code=='GI') and (line.mat_outside_skin_choices.code=='OW') and (610*line.L/1000000*3.2) or 0.0</v>
      </c>
      <c r="Q10" s="16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[SP05006]</v>
      </c>
      <c r="D11" s="27" t="s">
        <v>1395</v>
      </c>
      <c r="E11" s="16"/>
      <c r="F11" s="28" t="n">
        <v>14</v>
      </c>
      <c r="G11" s="28" t="n">
        <v>610</v>
      </c>
      <c r="H11" s="28" t="n">
        <v>914</v>
      </c>
      <c r="I11" s="28" t="s">
        <v>1625</v>
      </c>
      <c r="J11" s="16"/>
      <c r="K11" s="16"/>
      <c r="L11" s="28" t="s">
        <v>1590</v>
      </c>
      <c r="M11" s="28" t="s">
        <v>1572</v>
      </c>
      <c r="N11" s="30" t="s">
        <v>1599</v>
      </c>
      <c r="O11" s="31" t="s">
        <v>1600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(line.mat_joint_choices.code in ("&amp;I11&amp;")) and (line.mat_inside_skin_choices.code=="&amp;L11&amp;") and (line.mat_outside_skin_choices.code=="&amp;M11&amp;") and ("&amp;O11&amp;") or 0.0"</f>
        <v>((14+line.W)&gt;610 and (14+line.W)&lt;=914) and (line.mat_joint_choices.code in ('NN')) and (line.mat_inside_skin_choices.code=='GI') and (line.mat_outside_skin_choices.code=='OW') and (914*line.L/1000000*3.75) or 0.0</v>
      </c>
      <c r="Q11" s="16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[SP05004]</v>
      </c>
      <c r="D12" s="27" t="s">
        <v>1391</v>
      </c>
      <c r="E12" s="16"/>
      <c r="F12" s="28" t="n">
        <v>14</v>
      </c>
      <c r="G12" s="28" t="n">
        <v>610</v>
      </c>
      <c r="H12" s="28" t="n">
        <v>914</v>
      </c>
      <c r="I12" s="28" t="s">
        <v>1625</v>
      </c>
      <c r="J12" s="16"/>
      <c r="K12" s="16"/>
      <c r="L12" s="28" t="s">
        <v>1590</v>
      </c>
      <c r="M12" s="28" t="s">
        <v>1572</v>
      </c>
      <c r="N12" s="30" t="s">
        <v>1601</v>
      </c>
      <c r="O12" s="31" t="s">
        <v>1602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(line.mat_joint_choices.code in ("&amp;I12&amp;")) and (line.mat_inside_skin_choices.code=="&amp;L12&amp;") and (line.mat_outside_skin_choices.code=="&amp;M12&amp;") and ("&amp;O12&amp;") or 0.0"</f>
        <v>((14+line.W)&gt;610 and (14+line.W)&lt;=914) and (line.mat_joint_choices.code in ('NN')) and (line.mat_inside_skin_choices.code=='GI') and (line.mat_outside_skin_choices.code=='OW') and (914*line.L/1000000*3.2) or 0.0</v>
      </c>
      <c r="Q12" s="16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[SP05007]</v>
      </c>
      <c r="D13" s="27" t="s">
        <v>1397</v>
      </c>
      <c r="E13" s="16"/>
      <c r="F13" s="28" t="n">
        <v>14</v>
      </c>
      <c r="G13" s="28" t="n">
        <v>914</v>
      </c>
      <c r="H13" s="28"/>
      <c r="I13" s="28" t="s">
        <v>1625</v>
      </c>
      <c r="J13" s="16"/>
      <c r="K13" s="16"/>
      <c r="L13" s="28" t="s">
        <v>1590</v>
      </c>
      <c r="M13" s="28" t="s">
        <v>1572</v>
      </c>
      <c r="N13" s="30" t="s">
        <v>1603</v>
      </c>
      <c r="O13" s="31" t="s">
        <v>1604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(line.mat_joint_choices.code in ("&amp;I13&amp;")) and (line.mat_inside_skin_choices.code=="&amp;L13&amp;") and (line.mat_outside_skin_choices.code=="&amp;M13&amp;") and ("&amp;O13&amp;") or 0.0"</f>
        <v>((14+line.W)&gt;914) and (line.mat_joint_choices.code in ('NN')) and (line.mat_inside_skin_choices.code=='GI') and (line.mat_outside_skin_choices.code=='OW') and (1219*line.L/1000000*3.75) or 0.0</v>
      </c>
      <c r="Q13" s="16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[SP05012]</v>
      </c>
      <c r="D14" s="27" t="s">
        <v>1407</v>
      </c>
      <c r="E14" s="16"/>
      <c r="F14" s="112" t="n">
        <v>14</v>
      </c>
      <c r="G14" s="112" t="n">
        <v>914</v>
      </c>
      <c r="H14" s="112"/>
      <c r="I14" s="28" t="s">
        <v>1625</v>
      </c>
      <c r="J14" s="44"/>
      <c r="K14" s="44"/>
      <c r="L14" s="28" t="s">
        <v>1590</v>
      </c>
      <c r="M14" s="28" t="s">
        <v>1572</v>
      </c>
      <c r="N14" s="30" t="s">
        <v>1605</v>
      </c>
      <c r="O14" s="113" t="s">
        <v>1606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(line.mat_joint_choices.code in ("&amp;I14&amp;")) and (line.mat_inside_skin_choices.code=="&amp;L14&amp;") and (line.mat_outside_skin_choices.code=="&amp;M14&amp;") and ("&amp;O14&amp;") or 0.0"</f>
        <v>((14+line.W)&gt;914) and (line.mat_joint_choices.code in ('NN')) and (line.mat_inside_skin_choices.code=='GI') and (line.mat_outside_skin_choices.code=='OW') and (1219*line.L/1000000*3.2) or 0.0</v>
      </c>
      <c r="Q14" s="16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[SP05004]</v>
      </c>
      <c r="D15" s="114" t="s">
        <v>1391</v>
      </c>
      <c r="E15" s="16"/>
      <c r="F15" s="115" t="n">
        <v>14</v>
      </c>
      <c r="G15" s="115"/>
      <c r="H15" s="115" t="n">
        <v>457</v>
      </c>
      <c r="I15" s="115" t="s">
        <v>1625</v>
      </c>
      <c r="J15" s="116"/>
      <c r="K15" s="48"/>
      <c r="L15" s="115" t="s">
        <v>1590</v>
      </c>
      <c r="M15" s="115" t="s">
        <v>1590</v>
      </c>
      <c r="N15" s="117" t="s">
        <v>1663</v>
      </c>
      <c r="O15" s="118" t="s">
        <v>1664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(line.mat_joint_choices.code in ("&amp;I15&amp;")) and (line.mat_inside_skin_choices.code=="&amp;L15&amp;") and (line.mat_outside_skin_choices.code=="&amp;M15&amp;") and ("&amp;O15&amp;") or 0.0"</f>
        <v>((14+line.W)&lt;=457) and (line.mat_joint_choices.code in ('NN')) and (line.mat_inside_skin_choices.code=='GI') and (line.mat_outside_skin_choices.code=='GI') and (457*line.L/1000000*3.2*2) or 0.0</v>
      </c>
      <c r="Q15" s="16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[SP05012]</v>
      </c>
      <c r="D16" s="114" t="s">
        <v>1407</v>
      </c>
      <c r="E16" s="16"/>
      <c r="F16" s="115" t="n">
        <v>14</v>
      </c>
      <c r="G16" s="115" t="n">
        <v>457</v>
      </c>
      <c r="H16" s="115" t="n">
        <v>610</v>
      </c>
      <c r="I16" s="115" t="s">
        <v>1625</v>
      </c>
      <c r="J16" s="116"/>
      <c r="K16" s="48"/>
      <c r="L16" s="115" t="s">
        <v>1590</v>
      </c>
      <c r="M16" s="115" t="s">
        <v>1590</v>
      </c>
      <c r="N16" s="117" t="s">
        <v>1665</v>
      </c>
      <c r="O16" s="118" t="s">
        <v>1666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(line.mat_joint_choices.code in ("&amp;I16&amp;")) and (line.mat_inside_skin_choices.code=="&amp;L16&amp;") and (line.mat_outside_skin_choices.code=="&amp;M16&amp;") and ("&amp;O16&amp;") or 0.0"</f>
        <v>((14+line.W)&gt;457 and (14+line.W)&lt;=610) and (line.mat_joint_choices.code in ('NN')) and (line.mat_inside_skin_choices.code=='GI') and (line.mat_outside_skin_choices.code=='GI') and (610*line.L/1000000*3.2*2) or 0.0</v>
      </c>
      <c r="Q16" s="16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[SP05004]</v>
      </c>
      <c r="D17" s="114" t="s">
        <v>1391</v>
      </c>
      <c r="E17" s="16"/>
      <c r="F17" s="115" t="n">
        <v>14</v>
      </c>
      <c r="G17" s="115" t="n">
        <v>610</v>
      </c>
      <c r="H17" s="115" t="n">
        <v>914</v>
      </c>
      <c r="I17" s="115" t="s">
        <v>1625</v>
      </c>
      <c r="J17" s="116"/>
      <c r="K17" s="48"/>
      <c r="L17" s="115" t="s">
        <v>1590</v>
      </c>
      <c r="M17" s="115" t="s">
        <v>1590</v>
      </c>
      <c r="N17" s="117" t="s">
        <v>1667</v>
      </c>
      <c r="O17" s="118" t="s">
        <v>1668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(line.mat_joint_choices.code in ("&amp;I17&amp;")) and (line.mat_inside_skin_choices.code=="&amp;L17&amp;") and (line.mat_outside_skin_choices.code=="&amp;M17&amp;") and ("&amp;O17&amp;") or 0.0"</f>
        <v>((14+line.W)&gt;610 and (14+line.W)&lt;=914) and (line.mat_joint_choices.code in ('NN')) and (line.mat_inside_skin_choices.code=='GI') and (line.mat_outside_skin_choices.code=='GI') and (914*line.L/1000000*3.2*2) or 0.0</v>
      </c>
      <c r="Q17" s="16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[SP05012]</v>
      </c>
      <c r="D18" s="114" t="s">
        <v>1407</v>
      </c>
      <c r="E18" s="16"/>
      <c r="F18" s="119" t="n">
        <v>14</v>
      </c>
      <c r="G18" s="119" t="n">
        <v>914</v>
      </c>
      <c r="H18" s="119"/>
      <c r="I18" s="115" t="s">
        <v>1625</v>
      </c>
      <c r="J18" s="116"/>
      <c r="K18" s="48"/>
      <c r="L18" s="115" t="s">
        <v>1590</v>
      </c>
      <c r="M18" s="115" t="s">
        <v>1590</v>
      </c>
      <c r="N18" s="117" t="s">
        <v>1669</v>
      </c>
      <c r="O18" s="120" t="s">
        <v>1670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(line.mat_joint_choices.code in ("&amp;I18&amp;")) and (line.mat_inside_skin_choices.code=="&amp;L18&amp;") and (line.mat_outside_skin_choices.code=="&amp;M18&amp;") and ("&amp;O18&amp;") or 0.0"</f>
        <v>((14+line.W)&gt;914) and (line.mat_joint_choices.code in ('NN')) and (line.mat_inside_skin_choices.code=='GI') and (line.mat_outside_skin_choices.code=='GI') and (1219*line.L/1000000*3.2*2) or 0.0</v>
      </c>
      <c r="Q18" s="16" t="str">
        <f aca="false">VLOOKUP(D18,Parts!$A$2:$C$1001,3,0)</f>
        <v>kg</v>
      </c>
    </row>
    <row r="19" s="3" customFormat="true" ht="12.75" hidden="false" customHeight="false" outlineLevel="0" collapsed="false">
      <c r="C19" s="2" t="str">
        <f aca="false">"["&amp;VLOOKUP(D19,Parts!$A$2:$B$1001,2,0)&amp;"]"</f>
        <v>[SP05013]</v>
      </c>
      <c r="D19" s="2" t="s">
        <v>1409</v>
      </c>
      <c r="E19" s="16"/>
      <c r="F19" s="83" t="n">
        <v>14</v>
      </c>
      <c r="G19" s="83"/>
      <c r="H19" s="83" t="n">
        <v>457</v>
      </c>
      <c r="I19" s="83" t="s">
        <v>1625</v>
      </c>
      <c r="J19" s="116"/>
      <c r="K19" s="48"/>
      <c r="L19" s="83" t="s">
        <v>1607</v>
      </c>
      <c r="M19" s="83" t="s">
        <v>1607</v>
      </c>
      <c r="N19" s="121" t="s">
        <v>1608</v>
      </c>
      <c r="O19" s="122" t="s">
        <v>1609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(line.mat_joint_choices.code in ("&amp;I19&amp;")) and (line.mat_inside_skin_choices.code=="&amp;L19&amp;") and (line.mat_outside_skin_choices.code=="&amp;M19&amp;") and ("&amp;O19&amp;") or 0.0"</f>
        <v>((14+line.W)&lt;=457) and (line.mat_joint_choices.code in ('NN')) and (line.mat_inside_skin_choices.code=='SS') and (line.mat_outside_skin_choices.code=='SS') and (457*line.L/1000000*3.9*2) or 0.0</v>
      </c>
      <c r="Q19" s="16" t="str">
        <f aca="false">VLOOKUP(D19,Parts!$A$2:$C$1001,3,0)</f>
        <v>kg</v>
      </c>
    </row>
    <row r="20" s="3" customFormat="true" ht="12.75" hidden="false" customHeight="false" outlineLevel="0" collapsed="false">
      <c r="C20" s="2" t="str">
        <f aca="false">"["&amp;VLOOKUP(D20,Parts!$A$2:$B$1001,2,0)&amp;"]"</f>
        <v>[SP05013]</v>
      </c>
      <c r="D20" s="2" t="s">
        <v>1409</v>
      </c>
      <c r="E20" s="16"/>
      <c r="F20" s="83" t="n">
        <v>14</v>
      </c>
      <c r="G20" s="83" t="n">
        <v>457</v>
      </c>
      <c r="H20" s="83" t="n">
        <v>610</v>
      </c>
      <c r="I20" s="83" t="s">
        <v>1625</v>
      </c>
      <c r="J20" s="116"/>
      <c r="K20" s="48"/>
      <c r="L20" s="83" t="s">
        <v>1607</v>
      </c>
      <c r="M20" s="83" t="s">
        <v>1607</v>
      </c>
      <c r="N20" s="121" t="s">
        <v>1610</v>
      </c>
      <c r="O20" s="122" t="s">
        <v>1611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(line.mat_joint_choices.code in ("&amp;I20&amp;")) and (line.mat_inside_skin_choices.code=="&amp;L20&amp;") and (line.mat_outside_skin_choices.code=="&amp;M20&amp;") and ("&amp;O20&amp;") or 0.0"</f>
        <v>((14+line.W)&gt;457 and (14+line.W)&lt;=610) and (line.mat_joint_choices.code in ('NN')) and (line.mat_inside_skin_choices.code=='SS') and (line.mat_outside_skin_choices.code=='SS') and (610*line.L/1000000*3.9*2) or 0.0</v>
      </c>
      <c r="Q20" s="16" t="str">
        <f aca="false">VLOOKUP(D20,Parts!$A$2:$C$1001,3,0)</f>
        <v>kg</v>
      </c>
    </row>
    <row r="21" s="3" customFormat="true" ht="12.75" hidden="false" customHeight="false" outlineLevel="0" collapsed="false">
      <c r="C21" s="2" t="str">
        <f aca="false">"["&amp;VLOOKUP(D21,Parts!$A$2:$B$1001,2,0)&amp;"]"</f>
        <v>[SP05013]</v>
      </c>
      <c r="D21" s="2" t="s">
        <v>1409</v>
      </c>
      <c r="E21" s="16"/>
      <c r="F21" s="83" t="n">
        <v>14</v>
      </c>
      <c r="G21" s="83" t="n">
        <v>610</v>
      </c>
      <c r="H21" s="83" t="n">
        <v>914</v>
      </c>
      <c r="I21" s="83" t="s">
        <v>1625</v>
      </c>
      <c r="J21" s="116"/>
      <c r="K21" s="48"/>
      <c r="L21" s="83" t="s">
        <v>1607</v>
      </c>
      <c r="M21" s="83" t="s">
        <v>1607</v>
      </c>
      <c r="N21" s="121" t="s">
        <v>1612</v>
      </c>
      <c r="O21" s="122" t="s">
        <v>1613</v>
      </c>
      <c r="P21" s="21" t="str">
        <f aca="false">"(" &amp; IF(G21&lt;&gt;"","("&amp;F21&amp;"+line.W)&gt;"&amp;G21,"") &amp; IF(AND(G21&lt;&gt;"",H21&lt;&gt;"")," and ","") &amp; IF(H21&lt;&gt;"","("&amp;F21&amp;"+line.W)&lt;="&amp;H21,"") &amp; ") and (line.mat_joint_choices.code in ("&amp;I21&amp;")) and (line.mat_inside_skin_choices.code=="&amp;L21&amp;") and (line.mat_outside_skin_choices.code=="&amp;M21&amp;") and ("&amp;O21&amp;") or 0.0"</f>
        <v>((14+line.W)&gt;610 and (14+line.W)&lt;=914) and (line.mat_joint_choices.code in ('NN')) and (line.mat_inside_skin_choices.code=='SS') and (line.mat_outside_skin_choices.code=='SS') and (914*line.L/1000000*3.9*2) or 0.0</v>
      </c>
      <c r="Q21" s="16" t="str">
        <f aca="false">VLOOKUP(D21,Parts!$A$2:$C$1001,3,0)</f>
        <v>kg</v>
      </c>
    </row>
    <row r="22" s="3" customFormat="true" ht="12.75" hidden="false" customHeight="false" outlineLevel="0" collapsed="false">
      <c r="C22" s="2" t="str">
        <f aca="false">"["&amp;VLOOKUP(D22,Parts!$A$2:$B$1001,2,0)&amp;"]"</f>
        <v>[SP05013]</v>
      </c>
      <c r="D22" s="2" t="s">
        <v>1409</v>
      </c>
      <c r="E22" s="16"/>
      <c r="F22" s="83" t="n">
        <v>14</v>
      </c>
      <c r="G22" s="83" t="n">
        <v>914</v>
      </c>
      <c r="H22" s="83"/>
      <c r="I22" s="83" t="s">
        <v>1625</v>
      </c>
      <c r="J22" s="116"/>
      <c r="K22" s="48"/>
      <c r="L22" s="83" t="s">
        <v>1607</v>
      </c>
      <c r="M22" s="83" t="s">
        <v>1607</v>
      </c>
      <c r="N22" s="121" t="s">
        <v>1614</v>
      </c>
      <c r="O22" s="122" t="s">
        <v>1615</v>
      </c>
      <c r="P22" s="21" t="str">
        <f aca="false">"(" &amp; IF(G22&lt;&gt;"","("&amp;F22&amp;"+line.W)&gt;"&amp;G22,"") &amp; IF(AND(G22&lt;&gt;"",H22&lt;&gt;"")," and ","") &amp; IF(H22&lt;&gt;"","("&amp;F22&amp;"+line.W)&lt;="&amp;H22,"") &amp; ") and (line.mat_joint_choices.code in ("&amp;I22&amp;")) and (line.mat_inside_skin_choices.code=="&amp;L22&amp;") and (line.mat_outside_skin_choices.code=="&amp;M22&amp;") and ("&amp;O22&amp;") or 0.0"</f>
        <v>((14+line.W)&gt;914) and (line.mat_joint_choices.code in ('NN')) and (line.mat_inside_skin_choices.code=='SS') and (line.mat_outside_skin_choices.code=='SS') and (1219*line.L/1000000*3.9*2) or 0.0</v>
      </c>
      <c r="Q22" s="16" t="str">
        <f aca="false">VLOOKUP(D22,Parts!$A$2:$C$1001,3,0)</f>
        <v>kg</v>
      </c>
    </row>
    <row r="23" customFormat="false" ht="12.75" hidden="false" customHeight="false" outlineLevel="0" collapsed="false">
      <c r="A23" s="3"/>
      <c r="B23" s="3"/>
      <c r="C23" s="3" t="str">
        <f aca="false">"["&amp;VLOOKUP(D23,Parts!$A$2:$B$1001,2,0)&amp;"]"</f>
        <v>[SP05006]</v>
      </c>
      <c r="D23" s="123" t="s">
        <v>1395</v>
      </c>
      <c r="E23" s="16"/>
      <c r="F23" s="124" t="n">
        <v>14</v>
      </c>
      <c r="G23" s="124"/>
      <c r="H23" s="124" t="n">
        <v>457</v>
      </c>
      <c r="I23" s="124" t="s">
        <v>1625</v>
      </c>
      <c r="J23" s="116"/>
      <c r="K23" s="48"/>
      <c r="L23" s="125" t="s">
        <v>1607</v>
      </c>
      <c r="M23" s="124" t="s">
        <v>1572</v>
      </c>
      <c r="N23" s="126" t="s">
        <v>1591</v>
      </c>
      <c r="O23" s="127" t="s">
        <v>1592</v>
      </c>
      <c r="P23" s="21" t="str">
        <f aca="false">"(" &amp; IF(G23&lt;&gt;"","("&amp;F23&amp;"+line.W)&gt;"&amp;G23,"") &amp; IF(AND(G23&lt;&gt;"",H23&lt;&gt;"")," and ","") &amp; IF(H23&lt;&gt;"","("&amp;F23&amp;"+line.W)&lt;="&amp;H23,"") &amp; ") and (line.mat_joint_choices.code in ("&amp;I23&amp;")) and (line.mat_inside_skin_choices.code=="&amp;L23&amp;") and (line.mat_outside_skin_choices.code=="&amp;M23&amp;") and ("&amp;O23&amp;") or 0.0"</f>
        <v>((14+line.W)&lt;=457) and (line.mat_joint_choices.code in ('NN')) and (line.mat_inside_skin_choices.code=='SS') and (line.mat_outside_skin_choices.code=='OW') and (457*line.L/1000000*3.75) or 0.0</v>
      </c>
      <c r="Q23" s="16" t="str">
        <f aca="false">VLOOKUP(D23,Parts!$A$2:$C$1001,3,0)</f>
        <v>kg</v>
      </c>
    </row>
    <row r="24" customFormat="false" ht="12.75" hidden="false" customHeight="false" outlineLevel="0" collapsed="false">
      <c r="A24" s="3"/>
      <c r="B24" s="3"/>
      <c r="C24" s="2" t="str">
        <f aca="false">"["&amp;VLOOKUP(D24,Parts!$A$2:$B$1001,2,0)&amp;"]"</f>
        <v>[SP05013]</v>
      </c>
      <c r="D24" s="128" t="s">
        <v>1409</v>
      </c>
      <c r="E24" s="16"/>
      <c r="F24" s="125" t="n">
        <v>14</v>
      </c>
      <c r="G24" s="125"/>
      <c r="H24" s="125" t="n">
        <v>457</v>
      </c>
      <c r="I24" s="125" t="s">
        <v>1625</v>
      </c>
      <c r="J24" s="116"/>
      <c r="K24" s="48"/>
      <c r="L24" s="125" t="s">
        <v>1607</v>
      </c>
      <c r="M24" s="124" t="s">
        <v>1572</v>
      </c>
      <c r="N24" s="129" t="s">
        <v>1616</v>
      </c>
      <c r="O24" s="130" t="s">
        <v>1617</v>
      </c>
      <c r="P24" s="21" t="str">
        <f aca="false">"(" &amp; IF(G24&lt;&gt;"","("&amp;F24&amp;"+line.W)&gt;"&amp;G24,"") &amp; IF(AND(G24&lt;&gt;"",H24&lt;&gt;"")," and ","") &amp; IF(H24&lt;&gt;"","("&amp;F24&amp;"+line.W)&lt;="&amp;H24,"") &amp; ") and (line.mat_joint_choices.code in ("&amp;I24&amp;")) and (line.mat_inside_skin_choices.code=="&amp;L24&amp;") and (line.mat_outside_skin_choices.code=="&amp;M24&amp;") and ("&amp;O24&amp;") or 0.0"</f>
        <v>((14+line.W)&lt;=457) and (line.mat_joint_choices.code in ('NN')) and (line.mat_inside_skin_choices.code=='SS') and (line.mat_outside_skin_choices.code=='OW') and (457*line.L/1000000*3.9) or 0.0</v>
      </c>
      <c r="Q24" s="16" t="str">
        <f aca="false">VLOOKUP(D24,Parts!$A$2:$C$1001,3,0)</f>
        <v>kg</v>
      </c>
    </row>
    <row r="25" customFormat="false" ht="12.75" hidden="false" customHeight="false" outlineLevel="0" collapsed="false">
      <c r="A25" s="3"/>
      <c r="B25" s="3"/>
      <c r="C25" s="3" t="str">
        <f aca="false">"["&amp;VLOOKUP(D25,Parts!$A$2:$B$1001,2,0)&amp;"]"</f>
        <v>[SP05007]</v>
      </c>
      <c r="D25" s="123" t="s">
        <v>1397</v>
      </c>
      <c r="E25" s="16"/>
      <c r="F25" s="124" t="n">
        <v>14</v>
      </c>
      <c r="G25" s="124" t="n">
        <v>457</v>
      </c>
      <c r="H25" s="124" t="n">
        <v>610</v>
      </c>
      <c r="I25" s="124" t="s">
        <v>1625</v>
      </c>
      <c r="J25" s="116"/>
      <c r="K25" s="48"/>
      <c r="L25" s="125" t="s">
        <v>1607</v>
      </c>
      <c r="M25" s="124" t="s">
        <v>1572</v>
      </c>
      <c r="N25" s="126" t="s">
        <v>1595</v>
      </c>
      <c r="O25" s="127" t="s">
        <v>1596</v>
      </c>
      <c r="P25" s="21" t="str">
        <f aca="false">"(" &amp; IF(G25&lt;&gt;"","("&amp;F25&amp;"+line.W)&gt;"&amp;G25,"") &amp; IF(AND(G25&lt;&gt;"",H25&lt;&gt;"")," and ","") &amp; IF(H25&lt;&gt;"","("&amp;F25&amp;"+line.W)&lt;="&amp;H25,"") &amp; ") and (line.mat_joint_choices.code in ("&amp;I25&amp;")) and (line.mat_inside_skin_choices.code=="&amp;L25&amp;") and (line.mat_outside_skin_choices.code=="&amp;M25&amp;") and ("&amp;O25&amp;") or 0.0"</f>
        <v>((14+line.W)&gt;457 and (14+line.W)&lt;=610) and (line.mat_joint_choices.code in ('NN')) and (line.mat_inside_skin_choices.code=='SS') and (line.mat_outside_skin_choices.code=='OW') and (610*line.L/1000000*3.75) or 0.0</v>
      </c>
      <c r="Q25" s="16" t="str">
        <f aca="false">VLOOKUP(D25,Parts!$A$2:$C$1001,3,0)</f>
        <v>kg</v>
      </c>
    </row>
    <row r="26" customFormat="false" ht="12.75" hidden="false" customHeight="false" outlineLevel="0" collapsed="false">
      <c r="A26" s="3"/>
      <c r="B26" s="3"/>
      <c r="C26" s="2" t="str">
        <f aca="false">"["&amp;VLOOKUP(D26,Parts!$A$2:$B$1001,2,0)&amp;"]"</f>
        <v>[SP05013]</v>
      </c>
      <c r="D26" s="128" t="s">
        <v>1409</v>
      </c>
      <c r="E26" s="16"/>
      <c r="F26" s="125" t="n">
        <v>14</v>
      </c>
      <c r="G26" s="125" t="n">
        <v>457</v>
      </c>
      <c r="H26" s="125" t="n">
        <v>610</v>
      </c>
      <c r="I26" s="125" t="s">
        <v>1625</v>
      </c>
      <c r="J26" s="116"/>
      <c r="K26" s="48"/>
      <c r="L26" s="125" t="s">
        <v>1607</v>
      </c>
      <c r="M26" s="124" t="s">
        <v>1572</v>
      </c>
      <c r="N26" s="129" t="s">
        <v>1618</v>
      </c>
      <c r="O26" s="130" t="s">
        <v>1619</v>
      </c>
      <c r="P26" s="21" t="str">
        <f aca="false">"(" &amp; IF(G26&lt;&gt;"","("&amp;F26&amp;"+line.W)&gt;"&amp;G26,"") &amp; IF(AND(G26&lt;&gt;"",H26&lt;&gt;"")," and ","") &amp; IF(H26&lt;&gt;"","("&amp;F26&amp;"+line.W)&lt;="&amp;H26,"") &amp; ") and (line.mat_joint_choices.code in ("&amp;I26&amp;")) and (line.mat_inside_skin_choices.code=="&amp;L26&amp;") and (line.mat_outside_skin_choices.code=="&amp;M26&amp;") and ("&amp;O26&amp;") or 0.0"</f>
        <v>((14+line.W)&gt;457 and (14+line.W)&lt;=610) and (line.mat_joint_choices.code in ('NN')) and (line.mat_inside_skin_choices.code=='SS') and (line.mat_outside_skin_choices.code=='OW') and (610*line.L/1000000*3.9) or 0.0</v>
      </c>
      <c r="Q26" s="16" t="str">
        <f aca="false">VLOOKUP(D26,Parts!$A$2:$C$1001,3,0)</f>
        <v>kg</v>
      </c>
    </row>
    <row r="27" customFormat="false" ht="12.75" hidden="false" customHeight="false" outlineLevel="0" collapsed="false">
      <c r="A27" s="3"/>
      <c r="B27" s="3"/>
      <c r="C27" s="3" t="str">
        <f aca="false">"["&amp;VLOOKUP(D27,Parts!$A$2:$B$1001,2,0)&amp;"]"</f>
        <v>[SP05006]</v>
      </c>
      <c r="D27" s="123" t="s">
        <v>1395</v>
      </c>
      <c r="E27" s="16"/>
      <c r="F27" s="124" t="n">
        <v>14</v>
      </c>
      <c r="G27" s="124" t="n">
        <v>610</v>
      </c>
      <c r="H27" s="124" t="n">
        <v>914</v>
      </c>
      <c r="I27" s="124" t="s">
        <v>1625</v>
      </c>
      <c r="J27" s="116"/>
      <c r="K27" s="48"/>
      <c r="L27" s="125" t="s">
        <v>1607</v>
      </c>
      <c r="M27" s="124" t="s">
        <v>1572</v>
      </c>
      <c r="N27" s="126" t="s">
        <v>1599</v>
      </c>
      <c r="O27" s="127" t="s">
        <v>1600</v>
      </c>
      <c r="P27" s="21" t="str">
        <f aca="false">"(" &amp; IF(G27&lt;&gt;"","("&amp;F27&amp;"+line.W)&gt;"&amp;G27,"") &amp; IF(AND(G27&lt;&gt;"",H27&lt;&gt;"")," and ","") &amp; IF(H27&lt;&gt;"","("&amp;F27&amp;"+line.W)&lt;="&amp;H27,"") &amp; ") and (line.mat_joint_choices.code in ("&amp;I27&amp;")) and (line.mat_inside_skin_choices.code=="&amp;L27&amp;") and (line.mat_outside_skin_choices.code=="&amp;M27&amp;") and ("&amp;O27&amp;") or 0.0"</f>
        <v>((14+line.W)&gt;610 and (14+line.W)&lt;=914) and (line.mat_joint_choices.code in ('NN')) and (line.mat_inside_skin_choices.code=='SS') and (line.mat_outside_skin_choices.code=='OW') and (914*line.L/1000000*3.75) or 0.0</v>
      </c>
      <c r="Q27" s="16" t="str">
        <f aca="false">VLOOKUP(D27,Parts!$A$2:$C$1001,3,0)</f>
        <v>kg</v>
      </c>
    </row>
    <row r="28" customFormat="false" ht="12.75" hidden="false" customHeight="false" outlineLevel="0" collapsed="false">
      <c r="A28" s="3"/>
      <c r="B28" s="3"/>
      <c r="C28" s="2" t="str">
        <f aca="false">"["&amp;VLOOKUP(D28,Parts!$A$2:$B$1001,2,0)&amp;"]"</f>
        <v>[SP05013]</v>
      </c>
      <c r="D28" s="128" t="s">
        <v>1409</v>
      </c>
      <c r="E28" s="16"/>
      <c r="F28" s="125" t="n">
        <v>14</v>
      </c>
      <c r="G28" s="125" t="n">
        <v>610</v>
      </c>
      <c r="H28" s="125" t="n">
        <v>914</v>
      </c>
      <c r="I28" s="125" t="s">
        <v>1625</v>
      </c>
      <c r="J28" s="116"/>
      <c r="K28" s="48"/>
      <c r="L28" s="125" t="s">
        <v>1607</v>
      </c>
      <c r="M28" s="124" t="s">
        <v>1572</v>
      </c>
      <c r="N28" s="129" t="s">
        <v>1620</v>
      </c>
      <c r="O28" s="130" t="s">
        <v>1621</v>
      </c>
      <c r="P28" s="21" t="str">
        <f aca="false">"(" &amp; IF(G28&lt;&gt;"","("&amp;F28&amp;"+line.W)&gt;"&amp;G28,"") &amp; IF(AND(G28&lt;&gt;"",H28&lt;&gt;"")," and ","") &amp; IF(H28&lt;&gt;"","("&amp;F28&amp;"+line.W)&lt;="&amp;H28,"") &amp; ") and (line.mat_joint_choices.code in ("&amp;I28&amp;")) and (line.mat_inside_skin_choices.code=="&amp;L28&amp;") and (line.mat_outside_skin_choices.code=="&amp;M28&amp;") and ("&amp;O28&amp;") or 0.0"</f>
        <v>((14+line.W)&gt;610 and (14+line.W)&lt;=914) and (line.mat_joint_choices.code in ('NN')) and (line.mat_inside_skin_choices.code=='SS') and (line.mat_outside_skin_choices.code=='OW') and (914*line.L/1000000*3.9) or 0.0</v>
      </c>
      <c r="Q28" s="16" t="str">
        <f aca="false">VLOOKUP(D28,Parts!$A$2:$C$1001,3,0)</f>
        <v>kg</v>
      </c>
    </row>
    <row r="29" customFormat="false" ht="12.75" hidden="false" customHeight="false" outlineLevel="0" collapsed="false">
      <c r="A29" s="3"/>
      <c r="B29" s="3"/>
      <c r="C29" s="3" t="str">
        <f aca="false">"["&amp;VLOOKUP(D29,Parts!$A$2:$B$1001,2,0)&amp;"]"</f>
        <v>[SP05007]</v>
      </c>
      <c r="D29" s="123" t="s">
        <v>1397</v>
      </c>
      <c r="E29" s="16"/>
      <c r="F29" s="124" t="n">
        <v>14</v>
      </c>
      <c r="G29" s="124" t="n">
        <v>914</v>
      </c>
      <c r="H29" s="124"/>
      <c r="I29" s="124" t="s">
        <v>1625</v>
      </c>
      <c r="J29" s="116"/>
      <c r="K29" s="48"/>
      <c r="L29" s="125" t="s">
        <v>1607</v>
      </c>
      <c r="M29" s="124" t="s">
        <v>1572</v>
      </c>
      <c r="N29" s="126" t="s">
        <v>1603</v>
      </c>
      <c r="O29" s="127" t="s">
        <v>1604</v>
      </c>
      <c r="P29" s="21" t="str">
        <f aca="false">"(" &amp; IF(G29&lt;&gt;"","("&amp;F29&amp;"+line.W)&gt;"&amp;G29,"") &amp; IF(AND(G29&lt;&gt;"",H29&lt;&gt;"")," and ","") &amp; IF(H29&lt;&gt;"","("&amp;F29&amp;"+line.W)&lt;="&amp;H29,"") &amp; ") and (line.mat_joint_choices.code in ("&amp;I29&amp;")) and (line.mat_inside_skin_choices.code=="&amp;L29&amp;") and (line.mat_outside_skin_choices.code=="&amp;M29&amp;") and ("&amp;O29&amp;") or 0.0"</f>
        <v>((14+line.W)&gt;914) and (line.mat_joint_choices.code in ('NN')) and (line.mat_inside_skin_choices.code=='SS') and (line.mat_outside_skin_choices.code=='OW') and (1219*line.L/1000000*3.75) or 0.0</v>
      </c>
      <c r="Q29" s="16" t="str">
        <f aca="false">VLOOKUP(D29,Parts!$A$2:$C$1001,3,0)</f>
        <v>kg</v>
      </c>
    </row>
    <row r="30" customFormat="false" ht="12.75" hidden="false" customHeight="false" outlineLevel="0" collapsed="false">
      <c r="A30" s="3"/>
      <c r="B30" s="3"/>
      <c r="C30" s="2" t="str">
        <f aca="false">"["&amp;VLOOKUP(D30,Parts!$A$2:$B$1001,2,0)&amp;"]"</f>
        <v>[SP05013]</v>
      </c>
      <c r="D30" s="128" t="s">
        <v>1409</v>
      </c>
      <c r="E30" s="16"/>
      <c r="F30" s="125" t="n">
        <v>14</v>
      </c>
      <c r="G30" s="125" t="n">
        <v>914</v>
      </c>
      <c r="H30" s="125"/>
      <c r="I30" s="125" t="s">
        <v>1625</v>
      </c>
      <c r="J30" s="116"/>
      <c r="K30" s="48"/>
      <c r="L30" s="125" t="s">
        <v>1607</v>
      </c>
      <c r="M30" s="124" t="s">
        <v>1572</v>
      </c>
      <c r="N30" s="129" t="s">
        <v>1622</v>
      </c>
      <c r="O30" s="130" t="s">
        <v>1623</v>
      </c>
      <c r="P30" s="21" t="str">
        <f aca="false">"(" &amp; IF(G30&lt;&gt;"","("&amp;F30&amp;"+line.W)&gt;"&amp;G30,"") &amp; IF(AND(G30&lt;&gt;"",H30&lt;&gt;"")," and ","") &amp; IF(H30&lt;&gt;"","("&amp;F30&amp;"+line.W)&lt;="&amp;H30,"") &amp; ") and (line.mat_joint_choices.code in ("&amp;I30&amp;")) and (line.mat_inside_skin_choices.code=="&amp;L30&amp;") and (line.mat_outside_skin_choices.code=="&amp;M30&amp;") and ("&amp;O30&amp;") or 0.0"</f>
        <v>((14+line.W)&gt;914) and (line.mat_joint_choices.code in ('NN')) and (line.mat_inside_skin_choices.code=='SS') and (line.mat_outside_skin_choices.code=='OW') and (1219*line.L/1000000*3.9) or 0.0</v>
      </c>
      <c r="Q30" s="16" t="str">
        <f aca="false">VLOOKUP(D30,Parts!$A$2:$C$1001,3,0)</f>
        <v>kg</v>
      </c>
    </row>
    <row r="31" customFormat="false" ht="12.75" hidden="false" customHeight="false" outlineLevel="0" collapsed="false">
      <c r="C31" s="3" t="str">
        <f aca="false">"["&amp;VLOOKUP(D31,Parts!$A$2:$B$1001,2,0)&amp;"]"</f>
        <v>[SP05002]</v>
      </c>
      <c r="D31" s="49" t="s">
        <v>1387</v>
      </c>
      <c r="E31" s="16"/>
      <c r="J31" s="50" t="s">
        <v>1626</v>
      </c>
      <c r="K31" s="16"/>
      <c r="L31" s="5"/>
      <c r="M31" s="5"/>
      <c r="N31" s="51" t="s">
        <v>1627</v>
      </c>
      <c r="O31" s="52" t="s">
        <v>1628</v>
      </c>
      <c r="P31" s="21" t="str">
        <f aca="false">"(line.mat_insulation_choices.code == "&amp;J31&amp;") and ("&amp;O31&amp;") or 0.0"</f>
        <v>(line.mat_insulation_choices.code == 'PU') and (line.W*line.L*line.T.value/1000000000*40*0.437*1.13-(line.cut_area*line.T.value*40*0.437*1.13/1000)) or 0.0</v>
      </c>
      <c r="Q31" s="16" t="str">
        <f aca="false">VLOOKUP(D31,Parts!$A$2:$C$1001,3,0)</f>
        <v>kg</v>
      </c>
    </row>
    <row r="32" customFormat="false" ht="12.75" hidden="false" customHeight="false" outlineLevel="0" collapsed="false">
      <c r="C32" s="3" t="str">
        <f aca="false">"["&amp;VLOOKUP(D32,Parts!$A$2:$B$1001,2,0)&amp;"]"</f>
        <v>[SP05003]</v>
      </c>
      <c r="D32" s="49" t="s">
        <v>1389</v>
      </c>
      <c r="E32" s="16"/>
      <c r="J32" s="50" t="s">
        <v>1626</v>
      </c>
      <c r="K32" s="16"/>
      <c r="L32" s="5"/>
      <c r="M32" s="5"/>
      <c r="N32" s="51" t="s">
        <v>1629</v>
      </c>
      <c r="O32" s="52" t="s">
        <v>1630</v>
      </c>
      <c r="P32" s="21" t="str">
        <f aca="false">"(line.mat_insulation_choices.code == "&amp;J32&amp;") and ("&amp;O32&amp;") or 0.0"</f>
        <v>(line.mat_insulation_choices.code == 'PU') and (line.W*line.L*line.T.value/1000000000*40*0.563*1.13-(line.cut_area*line.T.value*40*0.563*1.13/1000)) or 0.0</v>
      </c>
      <c r="Q32" s="16" t="str">
        <f aca="false">VLOOKUP(D32,Parts!$A$2:$C$1001,3,0)</f>
        <v>kg</v>
      </c>
    </row>
    <row r="33" customFormat="false" ht="12.75" hidden="false" customHeight="false" outlineLevel="0" collapsed="false">
      <c r="B33" s="54" t="n">
        <v>41733</v>
      </c>
      <c r="C33" s="3" t="str">
        <f aca="false">"["&amp;VLOOKUP(D33,Parts!$A$2:$B$1001,2,0)&amp;"]"</f>
        <v>[SP05024]</v>
      </c>
      <c r="D33" s="37" t="s">
        <v>1538</v>
      </c>
      <c r="E33" s="16"/>
      <c r="J33" s="38" t="s">
        <v>1631</v>
      </c>
      <c r="K33" s="16"/>
      <c r="L33" s="5"/>
      <c r="M33" s="5"/>
      <c r="N33" s="40" t="s">
        <v>1632</v>
      </c>
      <c r="O33" s="41" t="s">
        <v>1633</v>
      </c>
      <c r="P33" s="21" t="str">
        <f aca="false">"(line.mat_insulation_choices.code == "&amp;J33&amp;") and ("&amp;O33&amp;") or 0.0"</f>
        <v>(line.mat_insulation_choices.code == 'PIR') and (line.W*line.L*line.T.value/1000000000*36*0.242*1.2*1.05-(line.cut_area*line.T.value*36*0.242*1.2*1.05/1000)) or 0.0</v>
      </c>
      <c r="Q33" s="16" t="str">
        <f aca="false">VLOOKUP(D33,Parts!$A$2:$C$1001,3,0)</f>
        <v>kg</v>
      </c>
    </row>
    <row r="34" customFormat="false" ht="12.75" hidden="false" customHeight="false" outlineLevel="0" collapsed="false">
      <c r="B34" s="54" t="n">
        <v>41733</v>
      </c>
      <c r="C34" s="3" t="str">
        <f aca="false">"["&amp;VLOOKUP(D34,Parts!$A$2:$B$1001,2,0)&amp;"]"</f>
        <v>[SP05003]</v>
      </c>
      <c r="D34" s="37" t="s">
        <v>1389</v>
      </c>
      <c r="E34" s="16"/>
      <c r="J34" s="38" t="s">
        <v>1631</v>
      </c>
      <c r="K34" s="16"/>
      <c r="L34" s="5"/>
      <c r="M34" s="5"/>
      <c r="N34" s="57" t="s">
        <v>1634</v>
      </c>
      <c r="O34" s="47" t="s">
        <v>1635</v>
      </c>
      <c r="P34" s="21" t="str">
        <f aca="false">"(line.mat_insulation_choices.code == "&amp;J34&amp;") and ("&amp;O34&amp;") or 0.0"</f>
        <v>(line.mat_insulation_choices.code == 'PIR') and (line.W*line.L*line.T.value/1000000000*36*0.714*1.2*1.05-(line.cut_area*line.T.value*36*0.714*1.2*1.05/1000)) or 0.0</v>
      </c>
      <c r="Q34" s="16" t="str">
        <f aca="false">VLOOKUP(D34,Parts!$A$2:$C$1001,3,0)</f>
        <v>kg</v>
      </c>
    </row>
    <row r="35" customFormat="false" ht="12.75" hidden="false" customHeight="false" outlineLevel="0" collapsed="false">
      <c r="B35" s="54" t="n">
        <v>41733</v>
      </c>
      <c r="C35" s="3" t="str">
        <f aca="false">"["&amp;VLOOKUP(D35,Parts!$A$2:$B$1001,2,0)&amp;"]"</f>
        <v>[SP05023]</v>
      </c>
      <c r="D35" s="37" t="s">
        <v>1536</v>
      </c>
      <c r="E35" s="16"/>
      <c r="F35" s="42"/>
      <c r="G35" s="42"/>
      <c r="H35" s="42"/>
      <c r="I35" s="42"/>
      <c r="J35" s="45" t="s">
        <v>1631</v>
      </c>
      <c r="K35" s="44"/>
      <c r="L35" s="56"/>
      <c r="M35" s="56"/>
      <c r="N35" s="57" t="s">
        <v>1636</v>
      </c>
      <c r="O35" s="47" t="s">
        <v>1637</v>
      </c>
      <c r="P35" s="21" t="str">
        <f aca="false">"(line.mat_insulation_choices.code == "&amp;J35&amp;") and ("&amp;O35&amp;") or 0.0"</f>
        <v>(line.mat_insulation_choices.code == 'PIR') and (line.W*line.L*line.T.value/1000000000*36*0.044*1.2*1.05-(line.cut_area*line.T.value*36*0.044*1.2*1.05/1000)) or 0.0</v>
      </c>
      <c r="Q35" s="16" t="str">
        <f aca="false">VLOOKUP(D35,Parts!$A$2:$C$1001,3,0)</f>
        <v>kg</v>
      </c>
    </row>
    <row r="36" s="42" customFormat="true" ht="12.75" hidden="false" customHeight="false" outlineLevel="0" collapsed="false">
      <c r="B36" s="123"/>
      <c r="C36" s="3" t="str">
        <f aca="false">"["&amp;VLOOKUP(D36,Parts!$A$2:$B$1001,2,0)&amp;"]"</f>
        <v>[SP04017]</v>
      </c>
      <c r="D36" s="58" t="s">
        <v>1247</v>
      </c>
      <c r="E36" s="59" t="n">
        <v>50</v>
      </c>
      <c r="J36" s="16"/>
      <c r="K36" s="56"/>
      <c r="L36" s="56"/>
      <c r="M36" s="56"/>
      <c r="N36" s="61" t="s">
        <v>1639</v>
      </c>
      <c r="O36" s="62" t="s">
        <v>1640</v>
      </c>
      <c r="P36" s="131" t="str">
        <f aca="false">"(line.T.value == "&amp;E36&amp;") and ("&amp;O36&amp;") or 0.0"</f>
        <v>(line.T.value == 50) and (round((line.W*line.L/1000000)-0.5,0)*6) or 0.0</v>
      </c>
      <c r="Q36" s="16" t="str">
        <f aca="false">VLOOKUP(D36,Parts!$A$2:$C$1001,3,0)</f>
        <v>pcs</v>
      </c>
    </row>
    <row r="37" s="87" customFormat="true" ht="12.75" hidden="false" customHeight="false" outlineLevel="0" collapsed="false">
      <c r="C37" s="2" t="str">
        <f aca="false">"["&amp;VLOOKUP(D37,Parts!$A$2:$B$1001,2,0)&amp;"]"</f>
        <v>[SP03007]</v>
      </c>
      <c r="D37" s="132" t="s">
        <v>946</v>
      </c>
      <c r="E37" s="48"/>
      <c r="J37" s="16"/>
      <c r="K37" s="133"/>
      <c r="L37" s="83" t="s">
        <v>1607</v>
      </c>
      <c r="M37" s="83" t="s">
        <v>1607</v>
      </c>
      <c r="N37" s="121" t="s">
        <v>1677</v>
      </c>
      <c r="O37" s="121" t="s">
        <v>1678</v>
      </c>
      <c r="P37" s="121" t="str">
        <f aca="false">"(line.mat_inside_skin_choices.code=="&amp;L37&amp;") and (line.mat_outside_skin_choices.code=="&amp;M37&amp;") and ("&amp;O37&amp;") or 0.0"</f>
        <v>(line.mat_inside_skin_choices.code=='SS') and (line.mat_outside_skin_choices.code=='SS') and (line.L/1000/200*2) or 0.0</v>
      </c>
      <c r="Q37" s="16" t="str">
        <f aca="false">VLOOKUP(D37,Parts!$A$2:$C$1001,3,0)</f>
        <v>roll</v>
      </c>
      <c r="R37" s="132"/>
    </row>
    <row r="38" s="132" customFormat="true" ht="12.75" hidden="false" customHeight="false" outlineLevel="0" collapsed="false">
      <c r="C38" s="2" t="str">
        <f aca="false">"["&amp;VLOOKUP(D38,Parts!$A$2:$B$1001,2,0)&amp;"]"</f>
        <v>[SP03007]</v>
      </c>
      <c r="D38" s="132" t="s">
        <v>946</v>
      </c>
      <c r="E38" s="116"/>
      <c r="J38" s="83"/>
      <c r="K38" s="116"/>
      <c r="L38" s="83" t="s">
        <v>1607</v>
      </c>
      <c r="M38" s="5" t="s">
        <v>1572</v>
      </c>
      <c r="N38" s="121" t="s">
        <v>1679</v>
      </c>
      <c r="O38" s="121" t="s">
        <v>1680</v>
      </c>
      <c r="P38" s="121" t="str">
        <f aca="false">"(line.mat_inside_skin_choices.code=="&amp;L38&amp;") and (line.mat_outside_skin_choices.code=="&amp;M38&amp;") and ("&amp;O38&amp;") or 0.0"</f>
        <v>(line.mat_inside_skin_choices.code=='SS') and (line.mat_outside_skin_choices.code=='OW') and (line.L/1000/200) or 0.0</v>
      </c>
      <c r="Q38" s="16" t="str">
        <f aca="false">VLOOKUP(D38,Parts!$A$2:$C$1001,3,0)</f>
        <v>roll</v>
      </c>
    </row>
    <row r="39" customFormat="false" ht="12.75" hidden="false" customHeight="false" outlineLevel="0" collapsed="false">
      <c r="A39" s="132"/>
      <c r="B39" s="132"/>
      <c r="C39" s="2" t="str">
        <f aca="false">"["&amp;VLOOKUP(D39,Parts!$A$2:$B$1001,2,0)&amp;"]"</f>
        <v>[SP03006]</v>
      </c>
      <c r="D39" s="134" t="s">
        <v>944</v>
      </c>
      <c r="E39" s="116"/>
      <c r="J39" s="83"/>
      <c r="K39" s="116"/>
      <c r="L39" s="83" t="s">
        <v>1607</v>
      </c>
      <c r="M39" s="5" t="s">
        <v>1572</v>
      </c>
      <c r="N39" s="121" t="s">
        <v>1679</v>
      </c>
      <c r="O39" s="121" t="s">
        <v>1680</v>
      </c>
      <c r="P39" s="121" t="str">
        <f aca="false">"(line.mat_inside_skin_choices.code=="&amp;L39&amp;") and (line.mat_outside_skin_choices.code=="&amp;M39&amp;") and ("&amp;O39&amp;") or 0.0"</f>
        <v>(line.mat_inside_skin_choices.code=='SS') and (line.mat_outside_skin_choices.code=='OW') and (line.L/1000/200) or 0.0</v>
      </c>
      <c r="Q39" s="16" t="str">
        <f aca="false">VLOOKUP(D39,Parts!$A$2:$C$1001,3,0)</f>
        <v>roll</v>
      </c>
    </row>
    <row r="40" customFormat="false" ht="12.75" hidden="false" customHeight="false" outlineLevel="0" collapsed="false">
      <c r="C40" s="3" t="str">
        <f aca="false">"["&amp;VLOOKUP(D40,Parts!$A$2:$B$1001,2,0)&amp;"]"</f>
        <v>[SP03006]</v>
      </c>
      <c r="D40" s="27" t="s">
        <v>944</v>
      </c>
      <c r="E40" s="16"/>
      <c r="J40" s="5"/>
      <c r="K40" s="5"/>
      <c r="L40" s="5" t="s">
        <v>1572</v>
      </c>
      <c r="M40" s="5" t="s">
        <v>1572</v>
      </c>
      <c r="N40" s="30" t="s">
        <v>1651</v>
      </c>
      <c r="O40" s="30" t="s">
        <v>1652</v>
      </c>
      <c r="P40" s="121" t="str">
        <f aca="false">"(line.mat_inside_skin_choices.code=="&amp;L40&amp;") and (line.mat_outside_skin_choices.code=="&amp;M40&amp;") and ("&amp;O40&amp;") or 0.0"</f>
        <v>(line.mat_inside_skin_choices.code=='OW') and (line.mat_outside_skin_choices.code=='OW') and (line.L/1000/200*2) or 0.0</v>
      </c>
      <c r="Q40" s="16" t="str">
        <f aca="false">VLOOKUP(D40,Parts!$A$2:$C$1001,3,0)</f>
        <v>roll</v>
      </c>
      <c r="R40" s="2"/>
    </row>
    <row r="41" customFormat="false" ht="12.75" hidden="false" customHeight="false" outlineLevel="0" collapsed="false">
      <c r="C41" s="3" t="str">
        <f aca="false">"["&amp;VLOOKUP(D41,Parts!$A$2:$B$1001,2,0)&amp;"]"</f>
        <v>[SP03006]</v>
      </c>
      <c r="D41" s="27" t="s">
        <v>944</v>
      </c>
      <c r="E41" s="16"/>
      <c r="J41" s="5"/>
      <c r="K41" s="5"/>
      <c r="L41" s="5" t="s">
        <v>1590</v>
      </c>
      <c r="M41" s="5" t="s">
        <v>1572</v>
      </c>
      <c r="N41" s="30" t="s">
        <v>1655</v>
      </c>
      <c r="O41" s="30" t="s">
        <v>1656</v>
      </c>
      <c r="P41" s="121" t="str">
        <f aca="false">"(line.mat_inside_skin_choices.code=="&amp;L41&amp;") and (line.mat_outside_skin_choices.code=="&amp;M41&amp;") and ("&amp;O41&amp;") or 0.0"</f>
        <v>(line.mat_inside_skin_choices.code=='GI') and (line.mat_outside_skin_choices.code=='OW') and (line.L/1000/200) or 0.0</v>
      </c>
      <c r="Q41" s="16" t="str">
        <f aca="false">VLOOKUP(D41,Parts!$A$2:$C$1001,3,0)</f>
        <v>roll</v>
      </c>
      <c r="R41" s="2"/>
    </row>
    <row r="42" customFormat="false" ht="12.75" hidden="false" customHeight="false" outlineLevel="0" collapsed="false">
      <c r="B42" s="135" t="s">
        <v>1681</v>
      </c>
      <c r="C42" s="49" t="str">
        <f aca="false">"["&amp;VLOOKUP(D42,Parts!$A$2:$B$1001,2,0)&amp;"]"</f>
        <v>[SP02179]</v>
      </c>
      <c r="D42" s="110" t="s">
        <v>847</v>
      </c>
      <c r="E42" s="136" t="n">
        <v>25</v>
      </c>
      <c r="F42" s="53"/>
      <c r="G42" s="53"/>
      <c r="H42" s="53"/>
      <c r="I42" s="53"/>
      <c r="J42" s="53"/>
      <c r="K42" s="53"/>
      <c r="L42" s="53"/>
      <c r="M42" s="53"/>
      <c r="N42" s="53" t="n">
        <v>1</v>
      </c>
      <c r="O42" s="53" t="n">
        <v>1</v>
      </c>
      <c r="P42" s="63" t="str">
        <f aca="false">"(line.mat_model_choices.code==" &amp; B42 &amp; " and line.T.value == "&amp;E42&amp;") and ("&amp;O42&amp;") or 0.0"</f>
        <v>(line.mat_model_choices.code=='AG' and line.T.value == 25) and (1) or 0.0</v>
      </c>
      <c r="Q42" s="16" t="str">
        <f aca="false">VLOOKUP(D42,Parts!$A$2:$C$1001,3,0)</f>
        <v>set</v>
      </c>
    </row>
    <row r="43" customFormat="false" ht="12.75" hidden="false" customHeight="false" outlineLevel="0" collapsed="false">
      <c r="B43" s="135" t="s">
        <v>1681</v>
      </c>
      <c r="C43" s="49" t="str">
        <f aca="false">"["&amp;VLOOKUP(D43,Parts!$A$2:$B$1001,2,0)&amp;"]"</f>
        <v>[SP02180]</v>
      </c>
      <c r="D43" s="110" t="s">
        <v>849</v>
      </c>
      <c r="E43" s="136" t="n">
        <v>50</v>
      </c>
      <c r="F43" s="53"/>
      <c r="G43" s="53"/>
      <c r="H43" s="53"/>
      <c r="I43" s="53"/>
      <c r="J43" s="53"/>
      <c r="K43" s="53"/>
      <c r="L43" s="53"/>
      <c r="M43" s="53"/>
      <c r="N43" s="53" t="n">
        <v>1</v>
      </c>
      <c r="O43" s="53" t="n">
        <v>1</v>
      </c>
      <c r="P43" s="63" t="str">
        <f aca="false">"(line.mat_model_choices.code==" &amp; B43 &amp; " and line.T.value == "&amp;E43&amp;") and ("&amp;O43&amp;") or 0.0"</f>
        <v>(line.mat_model_choices.code=='AG' and line.T.value == 50) and (1) or 0.0</v>
      </c>
      <c r="Q43" s="16" t="str">
        <f aca="false">VLOOKUP(D43,Parts!$A$2:$C$1001,3,0)</f>
        <v>set</v>
      </c>
    </row>
    <row r="44" customFormat="false" ht="12.75" hidden="false" customHeight="false" outlineLevel="0" collapsed="false">
      <c r="B44" s="135" t="s">
        <v>1682</v>
      </c>
      <c r="C44" s="3" t="str">
        <f aca="false">"["&amp;VLOOKUP(D44,Parts!$A$2:$B$1001,2,0)&amp;"]"</f>
        <v>[SP04010]</v>
      </c>
      <c r="D44" s="53" t="s">
        <v>1235</v>
      </c>
      <c r="E44" s="136" t="n">
        <v>25</v>
      </c>
      <c r="F44" s="53"/>
      <c r="G44" s="53"/>
      <c r="H44" s="53"/>
      <c r="I44" s="53"/>
      <c r="J44" s="53"/>
      <c r="K44" s="53"/>
      <c r="L44" s="53"/>
      <c r="M44" s="53"/>
      <c r="N44" s="0" t="s">
        <v>1683</v>
      </c>
      <c r="O44" s="0" t="s">
        <v>1684</v>
      </c>
      <c r="P44" s="63" t="str">
        <f aca="false">"(line.mat_model_choices.code==" &amp; B44 &amp; " and line.T.value == "&amp;E44&amp;") and ("&amp;O44&amp;") or 0.0"</f>
        <v>(line.mat_model_choices.code=='AH' and line.T.value == 25) and ((line.W+line.L)*2/1000/3) or 0.0</v>
      </c>
      <c r="Q44" s="16" t="str">
        <f aca="false">VLOOKUP(D44,Parts!$A$2:$C$1001,3,0)</f>
        <v>pcs</v>
      </c>
    </row>
    <row r="45" customFormat="false" ht="12.75" hidden="false" customHeight="false" outlineLevel="0" collapsed="false">
      <c r="B45" s="135" t="s">
        <v>1682</v>
      </c>
      <c r="C45" s="3" t="str">
        <f aca="false">"["&amp;VLOOKUP(D45,Parts!$A$2:$B$1001,2,0)&amp;"]"</f>
        <v>[SP04005]</v>
      </c>
      <c r="D45" s="0" t="s">
        <v>1227</v>
      </c>
      <c r="E45" s="136" t="n">
        <v>50</v>
      </c>
      <c r="N45" s="0" t="s">
        <v>1683</v>
      </c>
      <c r="O45" s="0" t="s">
        <v>1684</v>
      </c>
      <c r="P45" s="63" t="str">
        <f aca="false">"(line.mat_model_choices.code==" &amp; B45 &amp; " and line.T.value == "&amp;E45&amp;") and ("&amp;O45&amp;") or 0.0"</f>
        <v>(line.mat_model_choices.code=='AH' and line.T.value == 50) and ((line.W+line.L)*2/1000/3) or 0.0</v>
      </c>
      <c r="Q45" s="16" t="str">
        <f aca="false">VLOOKUP(D45,Parts!$A$2:$C$1001,3,0)</f>
        <v>pcs</v>
      </c>
    </row>
    <row r="46" customFormat="false" ht="12.75" hidden="false" customHeight="false" outlineLevel="0" collapsed="false">
      <c r="B46" s="135" t="s">
        <v>1682</v>
      </c>
      <c r="C46" s="3" t="str">
        <f aca="false">"["&amp;VLOOKUP(D46,Parts!$A$2:$B$1001,2,0)&amp;"]"</f>
        <v>[SP04103]</v>
      </c>
      <c r="D46" s="0" t="s">
        <v>1369</v>
      </c>
      <c r="E46" s="136" t="n">
        <v>25</v>
      </c>
      <c r="N46" s="0" t="s">
        <v>1683</v>
      </c>
      <c r="O46" s="0" t="s">
        <v>1684</v>
      </c>
      <c r="P46" s="63" t="str">
        <f aca="false">"(line.mat_model_choices.code==" &amp; B46 &amp; " and line.T.value == "&amp;E46&amp;") and ("&amp;O46&amp;") or 0.0"</f>
        <v>(line.mat_model_choices.code=='AH' and line.T.value == 25) and ((line.W+line.L)*2/1000/3) or 0.0</v>
      </c>
      <c r="Q46" s="16" t="str">
        <f aca="false">VLOOKUP(D46,Parts!$A$2:$C$1001,3,0)</f>
        <v>pcs</v>
      </c>
    </row>
    <row r="47" customFormat="false" ht="12.75" hidden="false" customHeight="false" outlineLevel="0" collapsed="false">
      <c r="B47" s="135" t="s">
        <v>1682</v>
      </c>
      <c r="C47" s="3" t="str">
        <f aca="false">"["&amp;VLOOKUP(D47,Parts!$A$2:$B$1001,2,0)&amp;"]"</f>
        <v>[SP04093]</v>
      </c>
      <c r="D47" s="0" t="s">
        <v>1351</v>
      </c>
      <c r="E47" s="136" t="n">
        <v>50</v>
      </c>
      <c r="N47" s="0" t="s">
        <v>1683</v>
      </c>
      <c r="O47" s="0" t="s">
        <v>1684</v>
      </c>
      <c r="P47" s="63" t="str">
        <f aca="false">"(line.mat_model_choices.code==" &amp; B47 &amp; " and line.T.value == "&amp;E47&amp;") and ("&amp;O47&amp;") or 0.0"</f>
        <v>(line.mat_model_choices.code=='AH' and line.T.value == 50) and ((line.W+line.L)*2/1000/3) or 0.0</v>
      </c>
      <c r="Q47" s="16" t="str">
        <f aca="false">VLOOKUP(D47,Parts!$A$2:$C$1001,3,0)</f>
        <v>pcs</v>
      </c>
    </row>
    <row r="48" customFormat="false" ht="12.75" hidden="false" customHeight="false" outlineLevel="0" collapsed="false">
      <c r="B48" s="135" t="s">
        <v>1682</v>
      </c>
      <c r="C48" s="3" t="str">
        <f aca="false">"["&amp;VLOOKUP(D48,Parts!$A$2:$B$1001,2,0)&amp;"]"</f>
        <v>[SP04104]</v>
      </c>
      <c r="D48" s="0" t="s">
        <v>1371</v>
      </c>
      <c r="E48" s="136" t="n">
        <v>25</v>
      </c>
      <c r="N48" s="0" t="s">
        <v>1683</v>
      </c>
      <c r="O48" s="0" t="s">
        <v>1684</v>
      </c>
      <c r="P48" s="63" t="str">
        <f aca="false">"(line.mat_model_choices.code==" &amp; B48 &amp; " and line.T.value == "&amp;E48&amp;") and ("&amp;O48&amp;") or 0.0"</f>
        <v>(line.mat_model_choices.code=='AH' and line.T.value == 25) and ((line.W+line.L)*2/1000/3) or 0.0</v>
      </c>
      <c r="Q48" s="16" t="str">
        <f aca="false">VLOOKUP(D48,Parts!$A$2:$C$1001,3,0)</f>
        <v>pcs</v>
      </c>
    </row>
    <row r="49" customFormat="false" ht="12.75" hidden="false" customHeight="false" outlineLevel="0" collapsed="false">
      <c r="B49" s="135" t="s">
        <v>1682</v>
      </c>
      <c r="C49" s="3" t="str">
        <f aca="false">"["&amp;VLOOKUP(D49,Parts!$A$2:$B$1001,2,0)&amp;"]"</f>
        <v>[SP04039]</v>
      </c>
      <c r="D49" s="0" t="s">
        <v>1279</v>
      </c>
      <c r="E49" s="136" t="n">
        <v>50</v>
      </c>
      <c r="N49" s="0" t="s">
        <v>1683</v>
      </c>
      <c r="O49" s="0" t="s">
        <v>1684</v>
      </c>
      <c r="P49" s="63" t="str">
        <f aca="false">"(line.mat_model_choices.code==" &amp; B49 &amp; " and line.T.value == "&amp;E49&amp;") and ("&amp;O49&amp;") or 0.0"</f>
        <v>(line.mat_model_choices.code=='AH' and line.T.value == 50) and ((line.W+line.L)*2/1000/3) or 0.0</v>
      </c>
      <c r="Q49" s="16" t="str">
        <f aca="false">VLOOKUP(D49,Parts!$A$2:$C$1001,3,0)</f>
        <v>pcs</v>
      </c>
    </row>
    <row r="50" customFormat="false" ht="12.75" hidden="false" customHeight="true" outlineLevel="0" collapsed="false">
      <c r="B50" s="135" t="s">
        <v>1682</v>
      </c>
      <c r="C50" s="3" t="str">
        <f aca="false">"["&amp;VLOOKUP(D50,Parts!$A$2:$B$1001,2,0)&amp;"]"</f>
        <v>[SP02177]</v>
      </c>
      <c r="D50" s="0" t="s">
        <v>843</v>
      </c>
      <c r="E50" s="136" t="n">
        <v>25</v>
      </c>
      <c r="M50" s="137"/>
      <c r="N50" s="2" t="s">
        <v>1685</v>
      </c>
      <c r="O50" s="2" t="s">
        <v>1686</v>
      </c>
      <c r="P50" s="63" t="str">
        <f aca="false">"(line.mat_model_choices.code==" &amp; B50 &amp; " and line.T.value == "&amp;E50&amp;") and ("&amp;O50&amp;") or 0.0"</f>
        <v>(line.mat_model_choices.code=='AH' and line.T.value == 25) and ((line.L &lt;= 614) and 1.0 or ((line.L &gt; 614) and 2.0 or 0.0)) or 0.0</v>
      </c>
      <c r="Q50" s="16" t="str">
        <f aca="false">VLOOKUP(D50,Parts!$A$2:$C$1001,3,0)</f>
        <v>pcs</v>
      </c>
    </row>
    <row r="51" customFormat="false" ht="12.75" hidden="false" customHeight="true" outlineLevel="0" collapsed="false">
      <c r="B51" s="135" t="s">
        <v>1682</v>
      </c>
      <c r="C51" s="3" t="str">
        <f aca="false">"["&amp;VLOOKUP(D51,Parts!$A$2:$B$1001,2,0)&amp;"]"</f>
        <v>[SP02178]</v>
      </c>
      <c r="D51" s="0" t="s">
        <v>845</v>
      </c>
      <c r="E51" s="136" t="n">
        <v>50</v>
      </c>
      <c r="N51" s="2" t="s">
        <v>1685</v>
      </c>
      <c r="O51" s="2" t="s">
        <v>1686</v>
      </c>
      <c r="P51" s="63" t="str">
        <f aca="false">"(line.mat_model_choices.code==" &amp; B51 &amp; " and line.T.value == "&amp;E51&amp;") and ("&amp;O51&amp;") or 0.0"</f>
        <v>(line.mat_model_choices.code=='AH' and line.T.value == 50) and ((line.L &lt;= 614) and 1.0 or ((line.L &gt; 614) and 2.0 or 0.0)) or 0.0</v>
      </c>
      <c r="Q51" s="16" t="str">
        <f aca="false">VLOOKUP(D51,Parts!$A$2:$C$1001,3,0)</f>
        <v>pcs</v>
      </c>
    </row>
    <row r="52" customFormat="false" ht="12.75" hidden="false" customHeight="true" outlineLevel="0" collapsed="false">
      <c r="B52" s="135" t="s">
        <v>1682</v>
      </c>
      <c r="C52" s="3" t="str">
        <f aca="false">"["&amp;VLOOKUP(D52,Parts!$A$2:$B$1001,2,0)&amp;"]"</f>
        <v>[SP02176]</v>
      </c>
      <c r="D52" s="0" t="s">
        <v>841</v>
      </c>
      <c r="E52" s="0"/>
      <c r="N52" s="53" t="n">
        <v>2</v>
      </c>
      <c r="O52" s="53" t="n">
        <v>2</v>
      </c>
      <c r="P52" s="63" t="str">
        <f aca="false">"(line.mat_model_choices.code==" &amp; B52 &amp; ") and ("&amp;O52&amp;") or 0.0"</f>
        <v>(line.mat_model_choices.code=='AH') and (2) or 0.0</v>
      </c>
      <c r="Q52" s="16" t="str">
        <f aca="false">VLOOKUP(D52,Parts!$A$2:$C$1001,3,0)</f>
        <v>pcs</v>
      </c>
    </row>
    <row r="53" customFormat="false" ht="12.75" hidden="false" customHeight="true" outlineLevel="0" collapsed="false">
      <c r="B53" s="135" t="s">
        <v>1682</v>
      </c>
      <c r="C53" s="3" t="str">
        <f aca="false">"["&amp;VLOOKUP(D53,Parts!$A$2:$B$1001,2,0)&amp;"]"</f>
        <v>[SP02158]</v>
      </c>
      <c r="D53" s="0" t="s">
        <v>813</v>
      </c>
      <c r="E53" s="0"/>
      <c r="N53" s="2" t="s">
        <v>1685</v>
      </c>
      <c r="O53" s="2" t="s">
        <v>1686</v>
      </c>
      <c r="P53" s="63" t="str">
        <f aca="false">"(line.mat_model_choices.code==" &amp; B53 &amp; ") and ("&amp;O53&amp;") or 0.0"</f>
        <v>(line.mat_model_choices.code=='AH') and ((line.L &lt;= 614) and 1.0 or ((line.L &gt; 614) and 2.0 or 0.0)) or 0.0</v>
      </c>
      <c r="Q53" s="16" t="str">
        <f aca="false">VLOOKUP(D53,Parts!$A$2:$C$1001,3,0)</f>
        <v>pcs</v>
      </c>
    </row>
    <row r="54" customFormat="false" ht="12.75" hidden="false" customHeight="true" outlineLevel="0" collapsed="false">
      <c r="B54" s="135" t="s">
        <v>1682</v>
      </c>
      <c r="C54" s="3" t="str">
        <f aca="false">"["&amp;VLOOKUP(D54,Parts!$A$2:$B$1001,2,0)&amp;"]"</f>
        <v>[SP04108]</v>
      </c>
      <c r="D54" s="0" t="s">
        <v>1379</v>
      </c>
      <c r="E54" s="0"/>
      <c r="N54" s="53" t="n">
        <v>4</v>
      </c>
      <c r="O54" s="53" t="n">
        <v>4</v>
      </c>
      <c r="P54" s="63" t="str">
        <f aca="false">"(line.mat_model_choices.code==" &amp; B54 &amp; ") and ("&amp;O54&amp;") or 0.0"</f>
        <v>(line.mat_model_choices.code=='AH') and (4) or 0.0</v>
      </c>
      <c r="Q54" s="16" t="str">
        <f aca="false">VLOOKUP(D54,Parts!$A$2:$C$1001,3,0)</f>
        <v>pcs</v>
      </c>
    </row>
    <row r="55" customFormat="false" ht="12.75" hidden="false" customHeight="true" outlineLevel="0" collapsed="false">
      <c r="B55" s="135" t="s">
        <v>1687</v>
      </c>
      <c r="C55" s="3" t="str">
        <f aca="false">"["&amp;VLOOKUP(D55,Parts!$A$2:$B$1001,2,0)&amp;"]"</f>
        <v>[SP04005]</v>
      </c>
      <c r="D55" s="0" t="s">
        <v>1227</v>
      </c>
      <c r="E55" s="136" t="n">
        <v>50</v>
      </c>
      <c r="N55" s="0" t="s">
        <v>1683</v>
      </c>
      <c r="O55" s="0" t="s">
        <v>1684</v>
      </c>
      <c r="P55" s="63" t="str">
        <f aca="false">"(line.mat_model_choices.code==" &amp; B55 &amp; " and line.T.value == "&amp;E55&amp;") and ("&amp;O55&amp;") or 0.0"</f>
        <v>(line.mat_model_choices.code=='AL' and line.T.value == 50) and ((line.W+line.L)*2/1000/3) or 0.0</v>
      </c>
      <c r="Q55" s="16" t="str">
        <f aca="false">VLOOKUP(D55,Parts!$A$2:$C$1001,3,0)</f>
        <v>pcs</v>
      </c>
    </row>
    <row r="56" customFormat="false" ht="12.75" hidden="false" customHeight="true" outlineLevel="0" collapsed="false">
      <c r="A56" s="0" t="s">
        <v>1688</v>
      </c>
      <c r="B56" s="0" t="s">
        <v>1689</v>
      </c>
      <c r="C56" s="3" t="str">
        <f aca="false">"["&amp;VLOOKUP(D56,Parts!$A$2:$B$1001,2,0)&amp;"]"</f>
        <v>[SP04010]</v>
      </c>
      <c r="D56" s="0" t="s">
        <v>1235</v>
      </c>
      <c r="N56" s="0" t="s">
        <v>1683</v>
      </c>
      <c r="O56" s="0" t="s">
        <v>1684</v>
      </c>
      <c r="P56" s="63" t="str">
        <f aca="false">"(line.mat_model_choices.code==" &amp; B56 &amp; ") and ("&amp;O56&amp;") or 0.0"</f>
        <v>(line.mat_model_choices.code=='Access') and ((line.W+line.L)*2/1000/3) or 0.0</v>
      </c>
      <c r="Q56" s="16" t="str">
        <f aca="false">VLOOKUP(D56,Parts!$A$2:$C$1001,3,0)</f>
        <v>pcs</v>
      </c>
    </row>
  </sheetData>
  <mergeCells count="1">
    <mergeCell ref="E1:M1"/>
  </mergeCells>
  <printOptions headings="false" gridLines="false" gridLinesSet="true" horizontalCentered="false" verticalCentered="false"/>
  <pageMargins left="0.236111111111111" right="0.236111111111111" top="0.748611111111111" bottom="0.74861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2" activeCellId="0" sqref="B12"/>
    </sheetView>
  </sheetViews>
  <sheetFormatPr defaultRowHeight="12.75"/>
  <cols>
    <col collapsed="false" hidden="false" max="1" min="1" style="0" width="27"/>
    <col collapsed="false" hidden="false" max="2" min="2" style="0" width="18.2857142857143"/>
    <col collapsed="false" hidden="false" max="3" min="3" style="0" width="23.8571428571429"/>
    <col collapsed="false" hidden="false" max="4" min="4" style="0" width="39.5714285714286"/>
    <col collapsed="false" hidden="false" max="5" min="5" style="5" width="8.29081632653061"/>
    <col collapsed="false" hidden="false" max="6" min="6" style="0" width="8.29081632653061"/>
    <col collapsed="false" hidden="false" max="7" min="7" style="0" width="13.8571428571429"/>
    <col collapsed="false" hidden="false" max="8" min="8" style="0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53"/>
    <col collapsed="false" hidden="false" max="16" min="16" style="0" width="197.571428571429"/>
    <col collapsed="false" hidden="false" max="17" min="17" style="0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1690</v>
      </c>
      <c r="B3" s="14"/>
      <c r="C3" s="3" t="str">
        <f aca="false">"["&amp;VLOOKUP(D3,Parts!$A$2:$B$1001,2,0)&amp;"]"</f>
        <v>[SP05006]</v>
      </c>
      <c r="D3" s="15" t="s">
        <v>1395</v>
      </c>
      <c r="E3" s="0"/>
      <c r="F3" s="138" t="n">
        <v>49</v>
      </c>
      <c r="G3" s="17"/>
      <c r="H3" s="17" t="n">
        <v>457</v>
      </c>
      <c r="I3" s="17" t="s">
        <v>1571</v>
      </c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((49+line.W)&lt;=457) and (line.mat_joint_choices.code in ('MF','MM','FF')) and (line.mat_inside_skin_choices.code=='OW') and (line.mat_outside_skin_choices.code=='OW') and (457*line.L/1000000*3.75*2) or 0.0</v>
      </c>
      <c r="Q3" s="17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0"/>
      <c r="F4" s="138" t="n">
        <v>49</v>
      </c>
      <c r="G4" s="17" t="n">
        <v>457</v>
      </c>
      <c r="H4" s="17" t="n">
        <v>610</v>
      </c>
      <c r="I4" s="17" t="s">
        <v>1571</v>
      </c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((49+line.W)&gt;457 and (49+line.W)&lt;=610) and (line.mat_joint_choices.code in ('MF','MM','FF')) and (line.mat_inside_skin_choices.code=='OW') and (line.mat_outside_skin_choices.code=='OW') and (610*line.L/1000000*3.75*2)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0"/>
      <c r="F5" s="138" t="n">
        <v>49</v>
      </c>
      <c r="G5" s="17" t="n">
        <v>610</v>
      </c>
      <c r="H5" s="17" t="n">
        <v>914</v>
      </c>
      <c r="I5" s="17" t="s">
        <v>1571</v>
      </c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(line.mat_joint_choices.code in ("&amp;I5&amp;")) and (line.mat_inside_skin_choices.code=="&amp;L5&amp;") and (line.mat_outside_skin_choices.code=="&amp;M5&amp;") and ("&amp;O5&amp;") or 0.0"</f>
        <v>((49+line.W)&gt;610 and (49+line.W)&lt;=914) and (line.mat_joint_choices.code in ('MF','MM','FF')) and (line.mat_inside_skin_choices.code=='OW') and (line.mat_outside_skin_choices.code=='OW') and (914*line.L/1000000*3.75*2)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0"/>
      <c r="F6" s="138" t="n">
        <v>49</v>
      </c>
      <c r="G6" s="17" t="n">
        <v>914</v>
      </c>
      <c r="H6" s="17"/>
      <c r="I6" s="17" t="s">
        <v>1571</v>
      </c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(line.mat_joint_choices.code in ("&amp;I6&amp;")) and (line.mat_inside_skin_choices.code=="&amp;L6&amp;") and (line.mat_outside_skin_choices.code=="&amp;M6&amp;") and ("&amp;O6&amp;") or 0.0"</f>
        <v>((49+line.W)&gt;914) and (line.mat_joint_choices.code in ('MF','MM','FF')) and (line.mat_inside_skin_choices.code=='OW') and (line.mat_outside_skin_choices.code=='OW') and (1219*line.L/1000000*3.75*2)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[SP05020]</v>
      </c>
      <c r="D7" s="15" t="s">
        <v>1424</v>
      </c>
      <c r="E7" s="0"/>
      <c r="F7" s="138" t="n">
        <v>49</v>
      </c>
      <c r="G7" s="17"/>
      <c r="H7" s="17" t="n">
        <v>457</v>
      </c>
      <c r="I7" s="17" t="s">
        <v>1571</v>
      </c>
      <c r="L7" s="17" t="s">
        <v>1691</v>
      </c>
      <c r="M7" s="17" t="s">
        <v>1691</v>
      </c>
      <c r="N7" s="19" t="s">
        <v>1692</v>
      </c>
      <c r="O7" s="20" t="s">
        <v>1693</v>
      </c>
      <c r="P7" s="21" t="str">
        <f aca="false">"(" &amp; IF(G7&lt;&gt;"","("&amp;F7&amp;"+line.W)&gt;"&amp;G7,"") &amp; IF(AND(G7&lt;&gt;"",H7&lt;&gt;"")," and ","") &amp; IF(H7&lt;&gt;"","("&amp;F7&amp;"+line.W)&lt;="&amp;H7,"") &amp; ") and (line.mat_joint_choices.code in ("&amp;I7&amp;")) and (line.mat_inside_skin_choices.code=="&amp;L7&amp;") and (line.mat_outside_skin_choices.code=="&amp;M7&amp;") and ("&amp;O7&amp;") or 0.0"</f>
        <v>((49+line.W)&lt;=457) and (line.mat_joint_choices.code in ('MF','MM','FF')) and (line.mat_inside_skin_choices.code=='GI8') and (line.mat_outside_skin_choices.code=='GI8') and (457*line.L/1000000*5.85*2)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[SP05020]</v>
      </c>
      <c r="D8" s="139" t="s">
        <v>1424</v>
      </c>
      <c r="E8" s="56"/>
      <c r="F8" s="140" t="n">
        <v>49</v>
      </c>
      <c r="G8" s="141" t="n">
        <v>610</v>
      </c>
      <c r="H8" s="141" t="n">
        <v>914</v>
      </c>
      <c r="I8" s="141" t="s">
        <v>1571</v>
      </c>
      <c r="L8" s="17" t="s">
        <v>1691</v>
      </c>
      <c r="M8" s="17" t="s">
        <v>1691</v>
      </c>
      <c r="N8" s="19" t="s">
        <v>1694</v>
      </c>
      <c r="O8" s="20" t="s">
        <v>1695</v>
      </c>
      <c r="P8" s="21" t="str">
        <f aca="false">"(" &amp; IF(G8&lt;&gt;"","("&amp;F8&amp;"+line.W)&gt;"&amp;G8,"") &amp; IF(AND(G8&lt;&gt;"",H8&lt;&gt;"")," and ","") &amp; IF(H8&lt;&gt;"","("&amp;F8&amp;"+line.W)&lt;="&amp;H8,"") &amp; ") and (line.mat_joint_choices.code in ("&amp;I8&amp;")) and (line.mat_inside_skin_choices.code=="&amp;L8&amp;") and (line.mat_outside_skin_choices.code=="&amp;M8&amp;") and ("&amp;O8&amp;") or 0.0"</f>
        <v>((49+line.W)&gt;610 and (49+line.W)&lt;=914) and (line.mat_joint_choices.code in ('MF','MM','FF')) and (line.mat_inside_skin_choices.code=='GI8') and (line.mat_outside_skin_choices.code=='GI8') and (914*line.L/1000000*5.85*2)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[SP05006]</v>
      </c>
      <c r="D9" s="15" t="s">
        <v>1395</v>
      </c>
      <c r="E9" s="0"/>
      <c r="F9" s="138" t="n">
        <v>29</v>
      </c>
      <c r="G9" s="17"/>
      <c r="H9" s="17" t="n">
        <v>457</v>
      </c>
      <c r="I9" s="17" t="s">
        <v>1624</v>
      </c>
      <c r="L9" s="17" t="s">
        <v>1572</v>
      </c>
      <c r="M9" s="17" t="s">
        <v>1572</v>
      </c>
      <c r="N9" s="19" t="s">
        <v>1573</v>
      </c>
      <c r="O9" s="20" t="s">
        <v>1574</v>
      </c>
      <c r="P9" s="21" t="str">
        <f aca="false">"(" &amp; IF(G9&lt;&gt;"","("&amp;F9&amp;"+line.W)&gt;"&amp;G9,"") &amp; IF(AND(G9&lt;&gt;"",H9&lt;&gt;"")," and ","") &amp; IF(H9&lt;&gt;"","("&amp;F9&amp;"+line.W)&lt;="&amp;H9,"") &amp; ") and (line.mat_joint_choices.code in ("&amp;I9&amp;")) and (line.mat_inside_skin_choices.code=="&amp;L9&amp;") and (line.mat_outside_skin_choices.code=="&amp;M9&amp;") and ("&amp;O9&amp;") or 0.0"</f>
        <v>((29+line.W)&lt;=457) and (line.mat_joint_choices.code in ('MN','FN')) and (line.mat_inside_skin_choices.code=='OW') and (line.mat_outside_skin_choices.code=='OW') and (457*line.L/1000000*3.75*2) or 0.0</v>
      </c>
      <c r="Q9" s="17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[SP05007]</v>
      </c>
      <c r="D10" s="15" t="s">
        <v>1397</v>
      </c>
      <c r="E10" s="0"/>
      <c r="F10" s="138" t="n">
        <v>29</v>
      </c>
      <c r="G10" s="17" t="n">
        <v>457</v>
      </c>
      <c r="H10" s="17" t="n">
        <v>610</v>
      </c>
      <c r="I10" s="17" t="s">
        <v>1624</v>
      </c>
      <c r="L10" s="17" t="s">
        <v>1572</v>
      </c>
      <c r="M10" s="17" t="s">
        <v>1572</v>
      </c>
      <c r="N10" s="19" t="s">
        <v>1575</v>
      </c>
      <c r="O10" s="20" t="s">
        <v>1576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(line.mat_joint_choices.code in ("&amp;I10&amp;")) and (line.mat_inside_skin_choices.code=="&amp;L10&amp;") and (line.mat_outside_skin_choices.code=="&amp;M10&amp;") and ("&amp;O10&amp;") or 0.0"</f>
        <v>((29+line.W)&gt;457 and (29+line.W)&lt;=610) and (line.mat_joint_choices.code in ('MN','FN')) and (line.mat_inside_skin_choices.code=='OW') and (line.mat_outside_skin_choices.code=='OW') and (610*line.L/1000000*3.75*2) or 0.0</v>
      </c>
      <c r="Q10" s="17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[SP05006]</v>
      </c>
      <c r="D11" s="15" t="s">
        <v>1395</v>
      </c>
      <c r="E11" s="0"/>
      <c r="F11" s="138" t="n">
        <v>29</v>
      </c>
      <c r="G11" s="17" t="n">
        <v>610</v>
      </c>
      <c r="H11" s="17" t="n">
        <v>914</v>
      </c>
      <c r="I11" s="17" t="s">
        <v>1624</v>
      </c>
      <c r="L11" s="17" t="s">
        <v>1572</v>
      </c>
      <c r="M11" s="17" t="s">
        <v>1572</v>
      </c>
      <c r="N11" s="19" t="s">
        <v>1577</v>
      </c>
      <c r="O11" s="20" t="s">
        <v>1578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(line.mat_joint_choices.code in ("&amp;I11&amp;")) and (line.mat_inside_skin_choices.code=="&amp;L11&amp;") and (line.mat_outside_skin_choices.code=="&amp;M11&amp;") and ("&amp;O11&amp;") or 0.0"</f>
        <v>((29+line.W)&gt;610 and (29+line.W)&lt;=914) and (line.mat_joint_choices.code in ('MN','FN')) and (line.mat_inside_skin_choices.code=='OW') and (line.mat_outside_skin_choices.code=='OW') and (914*line.L/1000000*3.75*2) or 0.0</v>
      </c>
      <c r="Q11" s="17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[SP05007]</v>
      </c>
      <c r="D12" s="15" t="s">
        <v>1397</v>
      </c>
      <c r="E12" s="0"/>
      <c r="F12" s="138" t="n">
        <v>29</v>
      </c>
      <c r="G12" s="17" t="n">
        <v>914</v>
      </c>
      <c r="H12" s="17"/>
      <c r="I12" s="17" t="s">
        <v>1624</v>
      </c>
      <c r="L12" s="17" t="s">
        <v>1572</v>
      </c>
      <c r="M12" s="17" t="s">
        <v>1572</v>
      </c>
      <c r="N12" s="19" t="s">
        <v>1579</v>
      </c>
      <c r="O12" s="20" t="s">
        <v>1580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(line.mat_joint_choices.code in ("&amp;I12&amp;")) and (line.mat_inside_skin_choices.code=="&amp;L12&amp;") and (line.mat_outside_skin_choices.code=="&amp;M12&amp;") and ("&amp;O12&amp;") or 0.0"</f>
        <v>((29+line.W)&gt;914) and (line.mat_joint_choices.code in ('MN','FN')) and (line.mat_inside_skin_choices.code=='OW') and (line.mat_outside_skin_choices.code=='OW') and (1219*line.L/1000000*3.75*2) or 0.0</v>
      </c>
      <c r="Q12" s="17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[SP05020]</v>
      </c>
      <c r="D13" s="15" t="s">
        <v>1424</v>
      </c>
      <c r="E13" s="0"/>
      <c r="F13" s="138" t="n">
        <v>29</v>
      </c>
      <c r="G13" s="17"/>
      <c r="H13" s="17" t="n">
        <v>457</v>
      </c>
      <c r="I13" s="17" t="s">
        <v>1624</v>
      </c>
      <c r="L13" s="17" t="s">
        <v>1691</v>
      </c>
      <c r="M13" s="17" t="s">
        <v>1691</v>
      </c>
      <c r="N13" s="19" t="s">
        <v>1692</v>
      </c>
      <c r="O13" s="20" t="s">
        <v>1693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(line.mat_joint_choices.code in ("&amp;I13&amp;")) and (line.mat_inside_skin_choices.code=="&amp;L13&amp;") and (line.mat_outside_skin_choices.code=="&amp;M13&amp;") and ("&amp;O13&amp;") or 0.0"</f>
        <v>((29+line.W)&lt;=457) and (line.mat_joint_choices.code in ('MN','FN')) and (line.mat_inside_skin_choices.code=='GI8') and (line.mat_outside_skin_choices.code=='GI8') and (457*line.L/1000000*5.85*2) or 0.0</v>
      </c>
      <c r="Q13" s="17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[SP05020]</v>
      </c>
      <c r="D14" s="139" t="s">
        <v>1424</v>
      </c>
      <c r="E14" s="56"/>
      <c r="F14" s="140" t="n">
        <v>29</v>
      </c>
      <c r="G14" s="141" t="n">
        <v>610</v>
      </c>
      <c r="H14" s="141" t="n">
        <v>914</v>
      </c>
      <c r="I14" s="141" t="s">
        <v>1624</v>
      </c>
      <c r="L14" s="17" t="s">
        <v>1691</v>
      </c>
      <c r="M14" s="17" t="s">
        <v>1691</v>
      </c>
      <c r="N14" s="19" t="s">
        <v>1694</v>
      </c>
      <c r="O14" s="20" t="s">
        <v>1695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(line.mat_joint_choices.code in ("&amp;I14&amp;")) and (line.mat_inside_skin_choices.code=="&amp;L14&amp;") and (line.mat_outside_skin_choices.code=="&amp;M14&amp;") and ("&amp;O14&amp;") or 0.0"</f>
        <v>((29+line.W)&gt;610 and (29+line.W)&lt;=914) and (line.mat_joint_choices.code in ('MN','FN')) and (line.mat_inside_skin_choices.code=='GI8') and (line.mat_outside_skin_choices.code=='GI8') and (914*line.L/1000000*5.85*2) or 0.0</v>
      </c>
      <c r="Q14" s="17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[SP05006]</v>
      </c>
      <c r="D15" s="15" t="s">
        <v>1395</v>
      </c>
      <c r="E15" s="0"/>
      <c r="F15" s="138" t="n">
        <v>14</v>
      </c>
      <c r="G15" s="17"/>
      <c r="H15" s="17" t="n">
        <v>457</v>
      </c>
      <c r="I15" s="17" t="s">
        <v>1625</v>
      </c>
      <c r="L15" s="17" t="s">
        <v>1572</v>
      </c>
      <c r="M15" s="17" t="s">
        <v>1572</v>
      </c>
      <c r="N15" s="19" t="s">
        <v>1573</v>
      </c>
      <c r="O15" s="20" t="s">
        <v>1574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(line.mat_joint_choices.code in ("&amp;I15&amp;")) and (line.mat_inside_skin_choices.code=="&amp;L15&amp;") and (line.mat_outside_skin_choices.code=="&amp;M15&amp;") and ("&amp;O15&amp;") or 0.0"</f>
        <v>((14+line.W)&lt;=457) and (line.mat_joint_choices.code in ('NN')) and (line.mat_inside_skin_choices.code=='OW') and (line.mat_outside_skin_choices.code=='OW') and (457*line.L/1000000*3.75*2) or 0.0</v>
      </c>
      <c r="Q15" s="17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[SP05007]</v>
      </c>
      <c r="D16" s="15" t="s">
        <v>1397</v>
      </c>
      <c r="E16" s="0"/>
      <c r="F16" s="138" t="n">
        <v>14</v>
      </c>
      <c r="G16" s="17" t="n">
        <v>457</v>
      </c>
      <c r="H16" s="17" t="n">
        <v>610</v>
      </c>
      <c r="I16" s="17" t="s">
        <v>1625</v>
      </c>
      <c r="L16" s="17" t="s">
        <v>1572</v>
      </c>
      <c r="M16" s="17" t="s">
        <v>1572</v>
      </c>
      <c r="N16" s="19" t="s">
        <v>1575</v>
      </c>
      <c r="O16" s="20" t="s">
        <v>1576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(line.mat_joint_choices.code in ("&amp;I16&amp;")) and (line.mat_inside_skin_choices.code=="&amp;L16&amp;") and (line.mat_outside_skin_choices.code=="&amp;M16&amp;") and ("&amp;O16&amp;") or 0.0"</f>
        <v>((14+line.W)&gt;457 and (14+line.W)&lt;=610) and (line.mat_joint_choices.code in ('NN')) and (line.mat_inside_skin_choices.code=='OW') and (line.mat_outside_skin_choices.code=='OW') and (610*line.L/1000000*3.75*2) or 0.0</v>
      </c>
      <c r="Q16" s="17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[SP05006]</v>
      </c>
      <c r="D17" s="15" t="s">
        <v>1395</v>
      </c>
      <c r="E17" s="0"/>
      <c r="F17" s="138" t="n">
        <v>14</v>
      </c>
      <c r="G17" s="17" t="n">
        <v>610</v>
      </c>
      <c r="H17" s="17" t="n">
        <v>914</v>
      </c>
      <c r="I17" s="17" t="s">
        <v>1625</v>
      </c>
      <c r="L17" s="17" t="s">
        <v>1572</v>
      </c>
      <c r="M17" s="17" t="s">
        <v>1572</v>
      </c>
      <c r="N17" s="19" t="s">
        <v>1577</v>
      </c>
      <c r="O17" s="20" t="s">
        <v>1578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(line.mat_joint_choices.code in ("&amp;I17&amp;")) and (line.mat_inside_skin_choices.code=="&amp;L17&amp;") and (line.mat_outside_skin_choices.code=="&amp;M17&amp;") and ("&amp;O17&amp;") or 0.0"</f>
        <v>((14+line.W)&gt;610 and (14+line.W)&lt;=914) and (line.mat_joint_choices.code in ('NN')) and (line.mat_inside_skin_choices.code=='OW') and (line.mat_outside_skin_choices.code=='OW') and (914*line.L/1000000*3.75*2) or 0.0</v>
      </c>
      <c r="Q17" s="17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[SP05007]</v>
      </c>
      <c r="D18" s="15" t="s">
        <v>1397</v>
      </c>
      <c r="E18" s="0"/>
      <c r="F18" s="138" t="n">
        <v>14</v>
      </c>
      <c r="G18" s="17" t="n">
        <v>914</v>
      </c>
      <c r="H18" s="17"/>
      <c r="I18" s="17" t="s">
        <v>1625</v>
      </c>
      <c r="L18" s="17" t="s">
        <v>1572</v>
      </c>
      <c r="M18" s="17" t="s">
        <v>1572</v>
      </c>
      <c r="N18" s="19" t="s">
        <v>1579</v>
      </c>
      <c r="O18" s="20" t="s">
        <v>1580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(line.mat_joint_choices.code in ("&amp;I18&amp;")) and (line.mat_inside_skin_choices.code=="&amp;L18&amp;") and (line.mat_outside_skin_choices.code=="&amp;M18&amp;") and ("&amp;O18&amp;") or 0.0"</f>
        <v>((14+line.W)&gt;914) and (line.mat_joint_choices.code in ('NN')) and (line.mat_inside_skin_choices.code=='OW') and (line.mat_outside_skin_choices.code=='OW') and (1219*line.L/1000000*3.75*2) or 0.0</v>
      </c>
      <c r="Q18" s="17" t="str">
        <f aca="false">VLOOKUP(D18,Parts!$A$2:$C$1001,3,0)</f>
        <v>kg</v>
      </c>
    </row>
    <row r="19" s="42" customFormat="true" ht="12.75" hidden="false" customHeight="false" outlineLevel="0" collapsed="false">
      <c r="C19" s="3" t="str">
        <f aca="false">"["&amp;VLOOKUP(D19,Parts!$A$2:$B$1001,2,0)&amp;"]"</f>
        <v>[SP05020]</v>
      </c>
      <c r="D19" s="15" t="s">
        <v>1424</v>
      </c>
      <c r="E19" s="5"/>
      <c r="F19" s="138" t="n">
        <v>14</v>
      </c>
      <c r="G19" s="17"/>
      <c r="H19" s="17" t="n">
        <v>457</v>
      </c>
      <c r="I19" s="17" t="s">
        <v>1625</v>
      </c>
      <c r="L19" s="17" t="s">
        <v>1691</v>
      </c>
      <c r="M19" s="17" t="s">
        <v>1691</v>
      </c>
      <c r="N19" s="19" t="s">
        <v>1692</v>
      </c>
      <c r="O19" s="20" t="s">
        <v>1693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(line.mat_joint_choices.code in ("&amp;I19&amp;")) and (line.mat_inside_skin_choices.code=="&amp;L19&amp;") and (line.mat_outside_skin_choices.code=="&amp;M19&amp;") and ("&amp;O19&amp;") or 0.0"</f>
        <v>((14+line.W)&lt;=457) and (line.mat_joint_choices.code in ('NN')) and (line.mat_inside_skin_choices.code=='GI8') and (line.mat_outside_skin_choices.code=='GI8') and (457*line.L/1000000*5.85*2) or 0.0</v>
      </c>
      <c r="Q19" s="17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[SP05020]</v>
      </c>
      <c r="D20" s="15" t="s">
        <v>1424</v>
      </c>
      <c r="E20" s="0"/>
      <c r="F20" s="138" t="n">
        <v>14</v>
      </c>
      <c r="G20" s="17" t="n">
        <v>610</v>
      </c>
      <c r="H20" s="17" t="n">
        <v>914</v>
      </c>
      <c r="I20" s="17" t="s">
        <v>1625</v>
      </c>
      <c r="L20" s="17" t="s">
        <v>1691</v>
      </c>
      <c r="M20" s="17" t="s">
        <v>1691</v>
      </c>
      <c r="N20" s="19" t="s">
        <v>1694</v>
      </c>
      <c r="O20" s="20" t="s">
        <v>1695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(line.mat_joint_choices.code in ("&amp;I20&amp;")) and (line.mat_inside_skin_choices.code=="&amp;L20&amp;") and (line.mat_outside_skin_choices.code=="&amp;M20&amp;") and ("&amp;O20&amp;") or 0.0"</f>
        <v>((14+line.W)&gt;610 and (14+line.W)&lt;=914) and (line.mat_joint_choices.code in ('NN')) and (line.mat_inside_skin_choices.code=='GI8') and (line.mat_outside_skin_choices.code=='GI8') and (914*line.L/1000000*5.85*2) or 0.0</v>
      </c>
      <c r="Q20" s="17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[SP05021]</v>
      </c>
      <c r="D21" s="61" t="s">
        <v>1426</v>
      </c>
      <c r="E21" s="60" t="n">
        <v>50</v>
      </c>
      <c r="J21" s="60" t="s">
        <v>1696</v>
      </c>
      <c r="N21" s="61" t="s">
        <v>1697</v>
      </c>
      <c r="O21" s="61" t="s">
        <v>1698</v>
      </c>
      <c r="P21" s="0" t="str">
        <f aca="false">"(line.mat_insulation_choices.code == "&amp;J21&amp;") and (line.T.value=="&amp;E21&amp;") and ("&amp;O21&amp;") or 0.0"</f>
        <v>(line.mat_insulation_choices.code == 'Rockwool') and (line.T.value==50) and (round((line.W*line.L/1000000/2.52)+0.5,0)) or 0.0</v>
      </c>
      <c r="Q21" s="17" t="str">
        <f aca="false">VLOOKUP(D21,Parts!$A$2:$C$1001,3,0)</f>
        <v>pcs</v>
      </c>
    </row>
    <row r="22" customFormat="false" ht="12.75" hidden="false" customHeight="false" outlineLevel="0" collapsed="false">
      <c r="C22" s="3" t="str">
        <f aca="false">"["&amp;VLOOKUP(D22,Parts!$A$2:$B$1001,2,0)&amp;"]"</f>
        <v>[SP05021]</v>
      </c>
      <c r="D22" s="61" t="s">
        <v>1426</v>
      </c>
      <c r="E22" s="60" t="n">
        <v>75</v>
      </c>
      <c r="J22" s="60" t="s">
        <v>1696</v>
      </c>
      <c r="N22" s="61" t="s">
        <v>1699</v>
      </c>
      <c r="O22" s="61" t="s">
        <v>1700</v>
      </c>
      <c r="P22" s="0" t="str">
        <f aca="false">"(line.mat_insulation_choices.code == "&amp;J22&amp;") and (line.T.value=="&amp;E22&amp;") and ("&amp;O22&amp;") or 0.0"</f>
        <v>(line.mat_insulation_choices.code == 'Rockwool') and (line.T.value==75) and (round((line.W*line.L/1000000/1.68)+0.5,0)) or 0.0</v>
      </c>
      <c r="Q22" s="17" t="str">
        <f aca="false">VLOOKUP(D22,Parts!$A$2:$C$1001,3,0)</f>
        <v>pcs</v>
      </c>
    </row>
    <row r="23" customFormat="false" ht="12.75" hidden="false" customHeight="false" outlineLevel="0" collapsed="false">
      <c r="C23" s="3" t="str">
        <f aca="false">"["&amp;VLOOKUP(D23,Parts!$A$2:$B$1001,2,0)&amp;"]"</f>
        <v>[SP05021]</v>
      </c>
      <c r="D23" s="61" t="s">
        <v>1426</v>
      </c>
      <c r="E23" s="60" t="n">
        <v>100</v>
      </c>
      <c r="J23" s="60" t="s">
        <v>1696</v>
      </c>
      <c r="N23" s="61" t="s">
        <v>1701</v>
      </c>
      <c r="O23" s="61" t="s">
        <v>1702</v>
      </c>
      <c r="P23" s="0" t="str">
        <f aca="false">"(line.mat_insulation_choices.code == "&amp;J23&amp;") and (line.T.value=="&amp;E23&amp;") and ("&amp;O23&amp;") or 0.0"</f>
        <v>(line.mat_insulation_choices.code == 'Rockwool') and (line.T.value==100) and (round((line.W*line.L/1000000/1.32)+0.5,0)) or 0.0</v>
      </c>
      <c r="Q23" s="17" t="str">
        <f aca="false">VLOOKUP(D23,Parts!$A$2:$C$1001,3,0)</f>
        <v>pcs</v>
      </c>
    </row>
    <row r="24" customFormat="false" ht="12.75" hidden="false" customHeight="false" outlineLevel="0" collapsed="false">
      <c r="C24" s="3" t="str">
        <f aca="false">"["&amp;VLOOKUP(D24,Parts!$A$2:$B$1001,2,0)&amp;"]"</f>
        <v>[SP03131]</v>
      </c>
      <c r="D24" s="74" t="s">
        <v>1139</v>
      </c>
      <c r="E24" s="0"/>
      <c r="N24" s="30" t="s">
        <v>1703</v>
      </c>
      <c r="O24" s="30" t="s">
        <v>1704</v>
      </c>
      <c r="P24" s="63" t="str">
        <f aca="false">"("&amp;O24&amp;") or 0.0"</f>
        <v>(line.W*line.L/1000000*0.3) or 0.0</v>
      </c>
      <c r="Q24" s="17" t="str">
        <f aca="false">VLOOKUP(D24,Parts!$A$2:$C$1001,3,0)</f>
        <v>kg</v>
      </c>
      <c r="R24" s="0" t="s">
        <v>1705</v>
      </c>
    </row>
    <row r="25" customFormat="false" ht="12.75" hidden="false" customHeight="false" outlineLevel="0" collapsed="false">
      <c r="C25" s="3" t="str">
        <f aca="false">"["&amp;VLOOKUP(D25,Parts!$A$2:$B$1001,2,0)&amp;"]"</f>
        <v>[SP03006]</v>
      </c>
      <c r="D25" s="27" t="s">
        <v>944</v>
      </c>
      <c r="E25" s="16"/>
      <c r="J25" s="5"/>
      <c r="K25" s="5"/>
      <c r="L25" s="5"/>
      <c r="M25" s="5"/>
      <c r="N25" s="30" t="s">
        <v>1651</v>
      </c>
      <c r="O25" s="30" t="s">
        <v>1652</v>
      </c>
      <c r="P25" s="63" t="str">
        <f aca="false">"("&amp;O25&amp;") or 0.0"</f>
        <v>(line.L/1000/200*2) or 0.0</v>
      </c>
      <c r="Q25" s="17" t="str">
        <f aca="false">VLOOKUP(D25,Parts!$A$2:$C$1001,3,0)</f>
        <v>roll</v>
      </c>
      <c r="R25" s="2" t="s">
        <v>1706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D7" activeCellId="0" sqref="D7"/>
    </sheetView>
  </sheetViews>
  <sheetFormatPr defaultRowHeight="12.75"/>
  <cols>
    <col collapsed="false" hidden="false" max="1" min="1" style="0" width="27"/>
    <col collapsed="false" hidden="false" max="2" min="2" style="0" width="18.2857142857143"/>
    <col collapsed="false" hidden="false" max="3" min="3" style="0" width="8.70918367346939"/>
    <col collapsed="false" hidden="false" max="4" min="4" style="0" width="39.5714285714286"/>
    <col collapsed="false" hidden="false" max="5" min="5" style="5" width="8.29081632653061"/>
    <col collapsed="false" hidden="false" max="6" min="6" style="0" width="8.29081632653061"/>
    <col collapsed="false" hidden="false" max="7" min="7" style="0" width="13.8571428571429"/>
    <col collapsed="false" hidden="false" max="8" min="8" style="0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53"/>
    <col collapsed="false" hidden="false" max="16" min="16" style="0" width="62.8622448979592"/>
    <col collapsed="false" hidden="false" max="17" min="17" style="0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1708</v>
      </c>
      <c r="B3" s="14"/>
      <c r="C3" s="3" t="str">
        <f aca="false">"["&amp;VLOOKUP(D3,Parts!$A$2:$B$1001,2,0)&amp;"]"</f>
        <v>[SP05006]</v>
      </c>
      <c r="D3" s="15" t="s">
        <v>1395</v>
      </c>
      <c r="E3" s="0"/>
      <c r="F3" s="138" t="n">
        <v>74</v>
      </c>
      <c r="G3" s="17"/>
      <c r="H3" s="17" t="n">
        <v>457</v>
      </c>
      <c r="I3" s="17" t="s">
        <v>1571</v>
      </c>
      <c r="J3" s="16"/>
      <c r="K3" s="16"/>
      <c r="L3" s="17" t="s">
        <v>1572</v>
      </c>
      <c r="M3" s="17" t="s">
        <v>1572</v>
      </c>
      <c r="N3" s="19" t="s">
        <v>1573</v>
      </c>
      <c r="O3" s="20" t="s">
        <v>1574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((74+line.W)&lt;=457) and (line.mat_joint_choices.code in ('MF','MM','FF')) and (line.mat_inside_skin_choices.code=='OW') and (line.mat_outside_skin_choices.code=='OW') and (457*line.L/1000000*3.75*2) or 0.0</v>
      </c>
      <c r="Q3" s="17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0"/>
      <c r="F4" s="138" t="n">
        <v>74</v>
      </c>
      <c r="G4" s="17" t="n">
        <v>457</v>
      </c>
      <c r="H4" s="17" t="n">
        <v>610</v>
      </c>
      <c r="I4" s="17" t="s">
        <v>1571</v>
      </c>
      <c r="J4" s="16"/>
      <c r="K4" s="16"/>
      <c r="L4" s="17" t="s">
        <v>1572</v>
      </c>
      <c r="M4" s="17" t="s">
        <v>1572</v>
      </c>
      <c r="N4" s="19" t="s">
        <v>1575</v>
      </c>
      <c r="O4" s="20" t="s">
        <v>1576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((74+line.W)&gt;457 and (74+line.W)&lt;=610) and (line.mat_joint_choices.code in ('MF','MM','FF')) and (line.mat_inside_skin_choices.code=='OW') and (line.mat_outside_skin_choices.code=='OW') and (610*line.L/1000000*3.75*2)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[SP05006]</v>
      </c>
      <c r="D5" s="15" t="s">
        <v>1395</v>
      </c>
      <c r="E5" s="0"/>
      <c r="F5" s="138" t="n">
        <v>74</v>
      </c>
      <c r="G5" s="17" t="n">
        <v>610</v>
      </c>
      <c r="H5" s="17" t="n">
        <v>914</v>
      </c>
      <c r="I5" s="17" t="s">
        <v>1571</v>
      </c>
      <c r="J5" s="16"/>
      <c r="K5" s="16"/>
      <c r="L5" s="17" t="s">
        <v>1572</v>
      </c>
      <c r="M5" s="17" t="s">
        <v>1572</v>
      </c>
      <c r="N5" s="19" t="s">
        <v>1577</v>
      </c>
      <c r="O5" s="20" t="s">
        <v>1578</v>
      </c>
      <c r="P5" s="21" t="str">
        <f aca="false">"(" &amp; IF(G5&lt;&gt;"","("&amp;F5&amp;"+line.W)&gt;"&amp;G5,"") &amp; IF(AND(G5&lt;&gt;"",H5&lt;&gt;"")," and ","") &amp; IF(H5&lt;&gt;"","("&amp;F5&amp;"+line.W)&lt;="&amp;H5,"") &amp; ") and (line.mat_joint_choices.code in ("&amp;I5&amp;")) and (line.mat_inside_skin_choices.code=="&amp;L5&amp;") and (line.mat_outside_skin_choices.code=="&amp;M5&amp;") and ("&amp;O5&amp;") or 0.0"</f>
        <v>((74+line.W)&gt;610 and (74+line.W)&lt;=914) and (line.mat_joint_choices.code in ('MF','MM','FF')) and (line.mat_inside_skin_choices.code=='OW') and (line.mat_outside_skin_choices.code=='OW') and (914*line.L/1000000*3.75*2)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[SP05007]</v>
      </c>
      <c r="D6" s="15" t="s">
        <v>1397</v>
      </c>
      <c r="E6" s="0"/>
      <c r="F6" s="138" t="n">
        <v>74</v>
      </c>
      <c r="G6" s="17" t="n">
        <v>914</v>
      </c>
      <c r="H6" s="17"/>
      <c r="I6" s="17" t="s">
        <v>1571</v>
      </c>
      <c r="J6" s="16"/>
      <c r="K6" s="16"/>
      <c r="L6" s="17" t="s">
        <v>1572</v>
      </c>
      <c r="M6" s="17" t="s">
        <v>1572</v>
      </c>
      <c r="N6" s="19" t="s">
        <v>1579</v>
      </c>
      <c r="O6" s="20" t="s">
        <v>1580</v>
      </c>
      <c r="P6" s="21" t="str">
        <f aca="false">"(" &amp; IF(G6&lt;&gt;"","("&amp;F6&amp;"+line.W)&gt;"&amp;G6,"") &amp; IF(AND(G6&lt;&gt;"",H6&lt;&gt;"")," and ","") &amp; IF(H6&lt;&gt;"","("&amp;F6&amp;"+line.W)&lt;="&amp;H6,"") &amp; ") and (line.mat_joint_choices.code in ("&amp;I6&amp;")) and (line.mat_inside_skin_choices.code=="&amp;L6&amp;") and (line.mat_outside_skin_choices.code=="&amp;M6&amp;") and ("&amp;O6&amp;") or 0.0"</f>
        <v>((74+line.W)&gt;914) and (line.mat_joint_choices.code in ('MF','MM','FF')) and (line.mat_inside_skin_choices.code=='OW') and (line.mat_outside_skin_choices.code=='OW') and (1219*line.L/1000000*3.75*2)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[SP05020]</v>
      </c>
      <c r="D7" s="15" t="s">
        <v>1424</v>
      </c>
      <c r="E7" s="0"/>
      <c r="F7" s="138" t="n">
        <v>74</v>
      </c>
      <c r="G7" s="17"/>
      <c r="H7" s="17" t="n">
        <v>457</v>
      </c>
      <c r="I7" s="17" t="s">
        <v>1571</v>
      </c>
      <c r="L7" s="17" t="s">
        <v>1691</v>
      </c>
      <c r="M7" s="17" t="s">
        <v>1691</v>
      </c>
      <c r="N7" s="19" t="s">
        <v>1692</v>
      </c>
      <c r="O7" s="20" t="s">
        <v>1693</v>
      </c>
      <c r="P7" s="21" t="str">
        <f aca="false">"(" &amp; IF(G7&lt;&gt;"","("&amp;F7&amp;"+line.W)&gt;"&amp;G7,"") &amp; IF(AND(G7&lt;&gt;"",H7&lt;&gt;"")," and ","") &amp; IF(H7&lt;&gt;"","("&amp;F7&amp;"+line.W)&lt;="&amp;H7,"") &amp; ") and (line.mat_joint_choices.code in ("&amp;I7&amp;")) and (line.mat_inside_skin_choices.code=="&amp;L7&amp;") and (line.mat_outside_skin_choices.code=="&amp;M7&amp;") and ("&amp;O7&amp;") or 0.0"</f>
        <v>((74+line.W)&lt;=457) and (line.mat_joint_choices.code in ('MF','MM','FF')) and (line.mat_inside_skin_choices.code=='GI8') and (line.mat_outside_skin_choices.code=='GI8') and (457*line.L/1000000*5.85*2)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[SP05020]</v>
      </c>
      <c r="D8" s="15" t="s">
        <v>1424</v>
      </c>
      <c r="E8" s="56"/>
      <c r="F8" s="138" t="n">
        <v>74</v>
      </c>
      <c r="G8" s="141" t="n">
        <v>610</v>
      </c>
      <c r="H8" s="141" t="n">
        <v>914</v>
      </c>
      <c r="I8" s="141" t="s">
        <v>1571</v>
      </c>
      <c r="L8" s="17" t="s">
        <v>1691</v>
      </c>
      <c r="M8" s="17" t="s">
        <v>1691</v>
      </c>
      <c r="N8" s="19" t="s">
        <v>1694</v>
      </c>
      <c r="O8" s="20" t="s">
        <v>1695</v>
      </c>
      <c r="P8" s="21" t="str">
        <f aca="false">"(" &amp; IF(G8&lt;&gt;"","("&amp;F8&amp;"+line.W)&gt;"&amp;G8,"") &amp; IF(AND(G8&lt;&gt;"",H8&lt;&gt;"")," and ","") &amp; IF(H8&lt;&gt;"","("&amp;F8&amp;"+line.W)&lt;="&amp;H8,"") &amp; ") and (line.mat_joint_choices.code in ("&amp;I8&amp;")) and (line.mat_inside_skin_choices.code=="&amp;L8&amp;") and (line.mat_outside_skin_choices.code=="&amp;M8&amp;") and ("&amp;O8&amp;") or 0.0"</f>
        <v>((74+line.W)&gt;610 and (74+line.W)&lt;=914) and (line.mat_joint_choices.code in ('MF','MM','FF')) and (line.mat_inside_skin_choices.code=='GI8') and (line.mat_outside_skin_choices.code=='GI8') and (914*line.L/1000000*5.85*2)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[SP05021]</v>
      </c>
      <c r="D9" s="61" t="s">
        <v>1426</v>
      </c>
      <c r="E9" s="60" t="n">
        <v>50</v>
      </c>
      <c r="J9" s="60" t="s">
        <v>1696</v>
      </c>
      <c r="N9" s="61" t="s">
        <v>1697</v>
      </c>
      <c r="O9" s="61" t="s">
        <v>1698</v>
      </c>
      <c r="P9" s="0" t="str">
        <f aca="false">"(line.mat_insulation_choices.code == "&amp;J9&amp;") and (line.T.value=="&amp;E9&amp;") and ("&amp;O9&amp;") or 0.0"</f>
        <v>(line.mat_insulation_choices.code == 'Rockwool') and (line.T.value==50) and (round((line.W*line.L/1000000/2.52)+0.5,0)) or 0.0</v>
      </c>
      <c r="Q9" s="17" t="str">
        <f aca="false">VLOOKUP(D9,Parts!$A$2:$C$1001,3,0)</f>
        <v>pcs</v>
      </c>
    </row>
    <row r="10" customFormat="false" ht="12.75" hidden="false" customHeight="false" outlineLevel="0" collapsed="false">
      <c r="C10" s="3" t="str">
        <f aca="false">"["&amp;VLOOKUP(D10,Parts!$A$2:$B$1001,2,0)&amp;"]"</f>
        <v>[SP05021]</v>
      </c>
      <c r="D10" s="61" t="s">
        <v>1426</v>
      </c>
      <c r="E10" s="60" t="n">
        <v>75</v>
      </c>
      <c r="J10" s="60" t="s">
        <v>1696</v>
      </c>
      <c r="N10" s="61" t="s">
        <v>1699</v>
      </c>
      <c r="O10" s="61" t="s">
        <v>1700</v>
      </c>
      <c r="P10" s="0" t="str">
        <f aca="false">"(line.mat_insulation_choices.code == "&amp;J10&amp;") and (line.T.value=="&amp;E10&amp;") and ("&amp;O10&amp;") or 0.0"</f>
        <v>(line.mat_insulation_choices.code == 'Rockwool') and (line.T.value==75) and (round((line.W*line.L/1000000/1.68)+0.5,0)) or 0.0</v>
      </c>
      <c r="Q10" s="17" t="str">
        <f aca="false">VLOOKUP(D10,Parts!$A$2:$C$1001,3,0)</f>
        <v>pcs</v>
      </c>
    </row>
    <row r="11" customFormat="false" ht="12.75" hidden="false" customHeight="false" outlineLevel="0" collapsed="false">
      <c r="C11" s="3" t="str">
        <f aca="false">"["&amp;VLOOKUP(D11,Parts!$A$2:$B$1001,2,0)&amp;"]"</f>
        <v>[SP05021]</v>
      </c>
      <c r="D11" s="61" t="s">
        <v>1426</v>
      </c>
      <c r="E11" s="60" t="n">
        <v>100</v>
      </c>
      <c r="J11" s="60" t="s">
        <v>1696</v>
      </c>
      <c r="N11" s="61" t="s">
        <v>1701</v>
      </c>
      <c r="O11" s="61" t="s">
        <v>1702</v>
      </c>
      <c r="P11" s="0" t="str">
        <f aca="false">"(line.mat_insulation_choices.code == "&amp;J11&amp;") and (line.T.value=="&amp;E11&amp;") and ("&amp;O11&amp;") or 0.0"</f>
        <v>(line.mat_insulation_choices.code == 'Rockwool') and (line.T.value==100) and (round((line.W*line.L/1000000/1.32)+0.5,0)) or 0.0</v>
      </c>
      <c r="Q11" s="17" t="str">
        <f aca="false">VLOOKUP(D11,Parts!$A$2:$C$1001,3,0)</f>
        <v>pcs</v>
      </c>
    </row>
    <row r="12" customFormat="false" ht="12.75" hidden="false" customHeight="false" outlineLevel="0" collapsed="false">
      <c r="C12" s="3" t="str">
        <f aca="false">"["&amp;VLOOKUP(D12,Parts!$A$2:$B$1001,2,0)&amp;"]"</f>
        <v>[SP03131]</v>
      </c>
      <c r="D12" s="74" t="s">
        <v>1139</v>
      </c>
      <c r="E12" s="0"/>
      <c r="N12" s="30" t="s">
        <v>1703</v>
      </c>
      <c r="O12" s="30" t="s">
        <v>1704</v>
      </c>
      <c r="P12" s="63" t="str">
        <f aca="false">"("&amp;O12&amp;") or 0.0"</f>
        <v>(line.W*line.L/1000000*0.3) or 0.0</v>
      </c>
      <c r="Q12" s="17" t="str">
        <f aca="false">VLOOKUP(D12,Parts!$A$2:$C$1001,3,0)</f>
        <v>kg</v>
      </c>
      <c r="R12" s="0" t="s">
        <v>1705</v>
      </c>
    </row>
    <row r="13" customFormat="false" ht="12.75" hidden="false" customHeight="false" outlineLevel="0" collapsed="false">
      <c r="C13" s="3" t="str">
        <f aca="false">"["&amp;VLOOKUP(D13,Parts!$A$2:$B$1001,2,0)&amp;"]"</f>
        <v>[SP03006]</v>
      </c>
      <c r="D13" s="27" t="s">
        <v>944</v>
      </c>
      <c r="E13" s="16"/>
      <c r="J13" s="5"/>
      <c r="K13" s="5"/>
      <c r="L13" s="5"/>
      <c r="M13" s="5"/>
      <c r="N13" s="30" t="s">
        <v>1651</v>
      </c>
      <c r="O13" s="30" t="s">
        <v>1652</v>
      </c>
      <c r="P13" s="63" t="str">
        <f aca="false">"("&amp;O13&amp;") or 0.0"</f>
        <v>(line.L/1000/200*2) or 0.0</v>
      </c>
      <c r="Q13" s="17" t="str">
        <f aca="false">VLOOKUP(D13,Parts!$A$2:$C$1001,3,0)</f>
        <v>roll</v>
      </c>
      <c r="R13" s="2" t="s">
        <v>1706</v>
      </c>
    </row>
    <row r="19" s="42" customFormat="true" ht="12.75" hidden="false" customHeight="false" outlineLevel="0" collapsed="false"/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N6" activeCellId="0" sqref="N6"/>
    </sheetView>
  </sheetViews>
  <sheetFormatPr defaultRowHeight="12.75"/>
  <cols>
    <col collapsed="false" hidden="false" max="1" min="1" style="0" width="27"/>
    <col collapsed="false" hidden="false" max="3" min="2" style="0" width="18.2857142857143"/>
    <col collapsed="false" hidden="false" max="4" min="4" style="0" width="64.280612244898"/>
    <col collapsed="false" hidden="false" max="5" min="5" style="5" width="8.29081632653061"/>
    <col collapsed="false" hidden="false" max="6" min="6" style="0" width="8.29081632653061"/>
    <col collapsed="false" hidden="false" max="7" min="7" style="0" width="13.8571428571429"/>
    <col collapsed="false" hidden="false" max="8" min="8" style="0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53"/>
    <col collapsed="false" hidden="false" max="16" min="16" style="0" width="62.8622448979592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1709</v>
      </c>
      <c r="B3" s="14"/>
      <c r="C3" s="3" t="str">
        <f aca="false">"["&amp;VLOOKUP(D3,Parts!$A$2:$B$1001,2,0)&amp;"]"</f>
        <v>[SP05020]</v>
      </c>
      <c r="D3" s="15" t="s">
        <v>1424</v>
      </c>
      <c r="E3" s="0"/>
      <c r="F3" s="138" t="n">
        <v>14</v>
      </c>
      <c r="G3" s="17"/>
      <c r="H3" s="17" t="n">
        <v>457</v>
      </c>
      <c r="I3" s="17" t="s">
        <v>1643</v>
      </c>
      <c r="L3" s="17" t="s">
        <v>1691</v>
      </c>
      <c r="M3" s="17" t="s">
        <v>1691</v>
      </c>
      <c r="N3" s="19" t="s">
        <v>1692</v>
      </c>
      <c r="O3" s="20" t="s">
        <v>1693</v>
      </c>
      <c r="P3" s="21" t="str">
        <f aca="false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('MF')) and (line.mat_inside_skin_choices.code=='GI8') and (line.mat_outside_skin_choices.code=='GI8') and (457*line.L/1000000*5.85*2) or 0.0</v>
      </c>
      <c r="Q3" s="17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[SP05020]</v>
      </c>
      <c r="D4" s="15" t="s">
        <v>1424</v>
      </c>
      <c r="E4" s="56"/>
      <c r="F4" s="138" t="n">
        <v>14</v>
      </c>
      <c r="G4" s="141" t="n">
        <v>610</v>
      </c>
      <c r="H4" s="141" t="n">
        <v>914</v>
      </c>
      <c r="I4" s="17" t="s">
        <v>1643</v>
      </c>
      <c r="L4" s="17" t="s">
        <v>1691</v>
      </c>
      <c r="M4" s="17" t="s">
        <v>1691</v>
      </c>
      <c r="N4" s="19" t="s">
        <v>1694</v>
      </c>
      <c r="O4" s="20" t="s">
        <v>1695</v>
      </c>
      <c r="P4" s="21" t="str">
        <f aca="false"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((14+line.W)&gt;610 and (14+line.W)&lt;=914) and (line.mat_joint_choices.code in ('MF')) and (line.mat_inside_skin_choices.code=='GI8') and (line.mat_outside_skin_choices.code=='GI8') and (914*line.L/1000000*5.85*2)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[SP01420]</v>
      </c>
      <c r="D5" s="142" t="s">
        <v>524</v>
      </c>
      <c r="E5" s="143" t="n">
        <v>50</v>
      </c>
      <c r="N5" s="144" t="s">
        <v>1710</v>
      </c>
      <c r="O5" s="142" t="s">
        <v>1711</v>
      </c>
      <c r="P5" s="63" t="str">
        <f aca="false">"(line.T.value=="&amp;E5&amp;") and ("&amp;O5&amp;") or 0.0"</f>
        <v>(line.T.value==50) and (round(((line.W+line.L)*2/6000)+0,2)) or 0.0</v>
      </c>
      <c r="Q5" s="17" t="str">
        <f aca="false">VLOOKUP(D5,Parts!$A$2:$C$1001,3,0)</f>
        <v>pcs</v>
      </c>
    </row>
    <row r="6" customFormat="false" ht="12.75" hidden="false" customHeight="false" outlineLevel="0" collapsed="false">
      <c r="C6" s="3" t="str">
        <f aca="false">"["&amp;VLOOKUP(D6,Parts!$A$2:$B$1001,2,0)&amp;"]"</f>
        <v>[SP01424]</v>
      </c>
      <c r="D6" s="142" t="s">
        <v>526</v>
      </c>
      <c r="E6" s="143" t="n">
        <v>75</v>
      </c>
      <c r="N6" s="144" t="s">
        <v>1710</v>
      </c>
      <c r="O6" s="142" t="s">
        <v>1711</v>
      </c>
      <c r="P6" s="63" t="str">
        <f aca="false">"(line.T.value=="&amp;E6&amp;") and ("&amp;O6&amp;") or 0.0"</f>
        <v>(line.T.value==75) and (round(((line.W+line.L)*2/6000)+0,2)) or 0.0</v>
      </c>
      <c r="Q6" s="17" t="str">
        <f aca="false">VLOOKUP(D6,Parts!$A$2:$C$1001,3,0)</f>
        <v>pcs</v>
      </c>
    </row>
    <row r="7" customFormat="false" ht="12.75" hidden="false" customHeight="false" outlineLevel="0" collapsed="false">
      <c r="C7" s="3" t="str">
        <f aca="false">"["&amp;VLOOKUP(D7,Parts!$A$2:$B$1001,2,0)&amp;"]"</f>
        <v>[SP05021]</v>
      </c>
      <c r="D7" s="61" t="s">
        <v>1426</v>
      </c>
      <c r="E7" s="60" t="n">
        <v>50</v>
      </c>
      <c r="J7" s="60" t="s">
        <v>1696</v>
      </c>
      <c r="N7" s="61" t="s">
        <v>1697</v>
      </c>
      <c r="O7" s="61" t="s">
        <v>1698</v>
      </c>
      <c r="P7" s="0" t="str">
        <f aca="false">"(line.mat_insulation_choices.code == "&amp;J7&amp;") and (line.T.value=="&amp;E7&amp;") and ("&amp;O7&amp;") or 0.0"</f>
        <v>(line.mat_insulation_choices.code == 'Rockwool') and (line.T.value==50) and (round((line.W*line.L/1000000/2.52)+0.5,0)) or 0.0</v>
      </c>
      <c r="Q7" s="17" t="str">
        <f aca="false">VLOOKUP(D7,Parts!$A$2:$C$1001,3,0)</f>
        <v>pcs</v>
      </c>
    </row>
    <row r="8" customFormat="false" ht="12.75" hidden="false" customHeight="false" outlineLevel="0" collapsed="false">
      <c r="C8" s="3" t="str">
        <f aca="false">"["&amp;VLOOKUP(D8,Parts!$A$2:$B$1001,2,0)&amp;"]"</f>
        <v>[SP05021]</v>
      </c>
      <c r="D8" s="61" t="s">
        <v>1426</v>
      </c>
      <c r="E8" s="60" t="n">
        <v>75</v>
      </c>
      <c r="J8" s="60" t="s">
        <v>1696</v>
      </c>
      <c r="N8" s="61" t="s">
        <v>1699</v>
      </c>
      <c r="O8" s="61" t="s">
        <v>1700</v>
      </c>
      <c r="P8" s="0" t="str">
        <f aca="false">"(line.mat_insulation_choices.code == "&amp;J8&amp;") and (line.T.value=="&amp;E8&amp;") and ("&amp;O8&amp;") or 0.0"</f>
        <v>(line.mat_insulation_choices.code == 'Rockwool') and (line.T.value==75) and (round((line.W*line.L/1000000/1.68)+0.5,0)) or 0.0</v>
      </c>
      <c r="Q8" s="17" t="str">
        <f aca="false">VLOOKUP(D8,Parts!$A$2:$C$1001,3,0)</f>
        <v>pcs</v>
      </c>
    </row>
    <row r="9" customFormat="false" ht="12.75" hidden="false" customHeight="false" outlineLevel="0" collapsed="false">
      <c r="C9" s="3" t="str">
        <f aca="false">"["&amp;VLOOKUP(D9,Parts!$A$2:$B$1001,2,0)&amp;"]"</f>
        <v>[SP03131]</v>
      </c>
      <c r="D9" s="74" t="s">
        <v>1139</v>
      </c>
      <c r="E9" s="0"/>
      <c r="N9" s="30" t="s">
        <v>1703</v>
      </c>
      <c r="O9" s="30" t="s">
        <v>1704</v>
      </c>
      <c r="P9" s="63" t="str">
        <f aca="false">"("&amp;O9&amp;") or 0.0"</f>
        <v>(line.W*line.L/1000000*0.3) or 0.0</v>
      </c>
      <c r="Q9" s="17" t="str">
        <f aca="false">VLOOKUP(D9,Parts!$A$2:$C$1001,3,0)</f>
        <v>kg</v>
      </c>
      <c r="R9" s="0" t="s">
        <v>1705</v>
      </c>
    </row>
    <row r="10" customFormat="false" ht="12.75" hidden="false" customHeight="false" outlineLevel="0" collapsed="false">
      <c r="C10" s="3" t="str">
        <f aca="false">"["&amp;VLOOKUP(D10,Parts!$A$2:$B$1001,2,0)&amp;"]"</f>
        <v>[SP03006]</v>
      </c>
      <c r="D10" s="27" t="s">
        <v>944</v>
      </c>
      <c r="E10" s="16"/>
      <c r="J10" s="5"/>
      <c r="K10" s="5"/>
      <c r="L10" s="5"/>
      <c r="M10" s="5"/>
      <c r="N10" s="30" t="s">
        <v>1651</v>
      </c>
      <c r="O10" s="30" t="s">
        <v>1652</v>
      </c>
      <c r="P10" s="63" t="str">
        <f aca="false">"("&amp;O10&amp;") or 0.0"</f>
        <v>(line.L/1000/200*2) or 0.0</v>
      </c>
      <c r="Q10" s="17" t="str">
        <f aca="false">VLOOKUP(D10,Parts!$A$2:$C$1001,3,0)</f>
        <v>roll</v>
      </c>
      <c r="R10" s="2" t="s">
        <v>1706</v>
      </c>
    </row>
    <row r="16" s="42" customFormat="true" ht="12.75" hidden="false" customHeight="false" outlineLevel="0" collapsed="false">
      <c r="Q16" s="5"/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3" activeCellId="0" sqref="Q3"/>
    </sheetView>
  </sheetViews>
  <sheetFormatPr defaultRowHeight="12.75"/>
  <cols>
    <col collapsed="false" hidden="false" max="1" min="1" style="0" width="27"/>
    <col collapsed="false" hidden="false" max="2" min="2" style="0" width="18.2857142857143"/>
    <col collapsed="false" hidden="false" max="3" min="3" style="0" width="13.8571428571429"/>
    <col collapsed="false" hidden="false" max="4" min="4" style="0" width="39.5714285714286"/>
    <col collapsed="false" hidden="false" max="5" min="5" style="5" width="8.29081632653061"/>
    <col collapsed="false" hidden="false" max="6" min="6" style="0" width="8.29081632653061"/>
    <col collapsed="false" hidden="false" max="7" min="7" style="0" width="13.8571428571429"/>
    <col collapsed="false" hidden="false" max="8" min="8" style="0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0" width="18.4234693877551"/>
    <col collapsed="false" hidden="false" max="13" min="13" style="0" width="19.8520408163265"/>
    <col collapsed="false" hidden="false" max="14" min="14" style="0" width="56.5714285714286"/>
    <col collapsed="false" hidden="false" max="15" min="15" style="0" width="89.7040816326531"/>
    <col collapsed="false" hidden="false" max="16" min="16" style="0" width="102.142857142857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1561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1712</v>
      </c>
      <c r="B3" s="14"/>
      <c r="C3" s="3" t="str">
        <f aca="false">"["&amp;VLOOKUP(D3,Parts!$A$2:$B$1001,2,0)&amp;"]"</f>
        <v>[SP05002]</v>
      </c>
      <c r="D3" s="49" t="s">
        <v>1387</v>
      </c>
      <c r="E3" s="16"/>
      <c r="J3" s="50" t="s">
        <v>1626</v>
      </c>
      <c r="K3" s="16"/>
      <c r="L3" s="5"/>
      <c r="M3" s="5"/>
      <c r="N3" s="51" t="s">
        <v>1627</v>
      </c>
      <c r="O3" s="52" t="s">
        <v>1628</v>
      </c>
      <c r="P3" s="21" t="str">
        <f aca="false">"(line.mat_insulation_choices.code == "&amp;J3&amp;") and ("&amp;O3&amp;") or 0.0"</f>
        <v>(line.mat_insulation_choices.code == 'PU') and (line.W*line.L*line.T.value/1000000000*40*0.437*1.13-(line.cut_area*line.T.value*40*0.437*1.13/1000)) or 0.0</v>
      </c>
      <c r="Q3" s="50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[SP05003]</v>
      </c>
      <c r="D4" s="49" t="s">
        <v>1389</v>
      </c>
      <c r="E4" s="16"/>
      <c r="J4" s="50" t="s">
        <v>1626</v>
      </c>
      <c r="K4" s="16"/>
      <c r="L4" s="5"/>
      <c r="M4" s="5"/>
      <c r="N4" s="51" t="s">
        <v>1629</v>
      </c>
      <c r="O4" s="52" t="s">
        <v>1630</v>
      </c>
      <c r="P4" s="21" t="str">
        <f aca="false">"(line.mat_insulation_choices.code == "&amp;J4&amp;") and ("&amp;O4&amp;") or 0.0"</f>
        <v>(line.mat_insulation_choices.code == 'PU') and (line.W*line.L*line.T.value/1000000000*40*0.563*1.13-(line.cut_area*line.T.value*40*0.563*1.13/1000)) or 0.0</v>
      </c>
      <c r="Q4" s="50" t="str">
        <f aca="false">VLOOKUP(D4,Parts!$A$2:$C$1001,3,0)</f>
        <v>kg</v>
      </c>
    </row>
    <row r="5" customFormat="false" ht="12.75" hidden="false" customHeight="false" outlineLevel="0" collapsed="false">
      <c r="B5" s="54" t="n">
        <v>41733</v>
      </c>
      <c r="C5" s="3" t="str">
        <f aca="false">"["&amp;VLOOKUP(D5,Parts!$A$2:$B$1001,2,0)&amp;"]"</f>
        <v>[SP05024]</v>
      </c>
      <c r="D5" s="37" t="s">
        <v>1538</v>
      </c>
      <c r="E5" s="16"/>
      <c r="J5" s="38" t="s">
        <v>1631</v>
      </c>
      <c r="K5" s="16"/>
      <c r="L5" s="5"/>
      <c r="M5" s="5"/>
      <c r="N5" s="40" t="s">
        <v>1632</v>
      </c>
      <c r="O5" s="41" t="s">
        <v>1633</v>
      </c>
      <c r="P5" s="21" t="str">
        <f aca="false">"(line.mat_insulation_choices.code == "&amp;J5&amp;") and ("&amp;O5&amp;") or 0.0"</f>
        <v>(line.mat_insulation_choices.code == 'PIR') and (line.W*line.L*line.T.value/1000000000*36*0.242*1.2*1.05-(line.cut_area*line.T.value*36*0.242*1.2*1.05/1000)) or 0.0</v>
      </c>
      <c r="Q5" s="50" t="str">
        <f aca="false">VLOOKUP(D5,Parts!$A$2:$C$1001,3,0)</f>
        <v>kg</v>
      </c>
    </row>
    <row r="6" customFormat="false" ht="12.75" hidden="false" customHeight="false" outlineLevel="0" collapsed="false">
      <c r="B6" s="54" t="n">
        <v>41733</v>
      </c>
      <c r="C6" s="3" t="str">
        <f aca="false">"["&amp;VLOOKUP(D6,Parts!$A$2:$B$1001,2,0)&amp;"]"</f>
        <v>[SP05003]</v>
      </c>
      <c r="D6" s="37" t="s">
        <v>1389</v>
      </c>
      <c r="E6" s="16"/>
      <c r="J6" s="38" t="s">
        <v>1631</v>
      </c>
      <c r="K6" s="44"/>
      <c r="L6" s="56"/>
      <c r="M6" s="56"/>
      <c r="N6" s="57" t="s">
        <v>1634</v>
      </c>
      <c r="O6" s="47" t="s">
        <v>1635</v>
      </c>
      <c r="P6" s="21" t="str">
        <f aca="false">"(line.mat_insulation_choices.code == "&amp;J6&amp;") and ("&amp;O6&amp;") or 0.0"</f>
        <v>(line.mat_insulation_choices.code == 'PIR') and (line.W*line.L*line.T.value/1000000000*36*0.714*1.2*1.05-(line.cut_area*line.T.value*36*0.714*1.2*1.05/1000)) or 0.0</v>
      </c>
      <c r="Q6" s="50" t="str">
        <f aca="false">VLOOKUP(D6,Parts!$A$2:$C$1001,3,0)</f>
        <v>kg</v>
      </c>
    </row>
    <row r="7" customFormat="false" ht="12.75" hidden="false" customHeight="false" outlineLevel="0" collapsed="false">
      <c r="B7" s="54" t="n">
        <v>41733</v>
      </c>
      <c r="C7" s="3" t="str">
        <f aca="false">"["&amp;VLOOKUP(D7,Parts!$A$2:$B$1001,2,0)&amp;"]"</f>
        <v>[SP05023]</v>
      </c>
      <c r="D7" s="37" t="s">
        <v>1536</v>
      </c>
      <c r="E7" s="16"/>
      <c r="F7" s="42"/>
      <c r="G7" s="42"/>
      <c r="H7" s="42"/>
      <c r="I7" s="42"/>
      <c r="J7" s="45" t="s">
        <v>1631</v>
      </c>
      <c r="N7" s="57" t="s">
        <v>1636</v>
      </c>
      <c r="O7" s="47" t="s">
        <v>1637</v>
      </c>
      <c r="P7" s="21" t="str">
        <f aca="false">"(line.mat_insulation_choices.code == "&amp;J7&amp;") and ("&amp;O7&amp;") or 0.0"</f>
        <v>(line.mat_insulation_choices.code == 'PIR') and (line.W*line.L*line.T.value/1000000000*36*0.044*1.2*1.05-(line.cut_area*line.T.value*36*0.044*1.2*1.05/1000)) or 0.0</v>
      </c>
      <c r="Q7" s="50" t="str">
        <f aca="false">VLOOKUP(D7,Parts!$A$2:$C$1001,3,0)</f>
        <v>kg</v>
      </c>
    </row>
    <row r="16" s="42" customFormat="true" ht="12.75" hidden="false" customHeight="false" outlineLevel="0" collapsed="false">
      <c r="E16" s="5"/>
      <c r="Q16" s="5"/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O33" activeCellId="0" sqref="O33"/>
    </sheetView>
  </sheetViews>
  <sheetFormatPr defaultRowHeight="12.75"/>
  <cols>
    <col collapsed="false" hidden="false" max="1" min="1" style="0" width="27"/>
    <col collapsed="false" hidden="false" max="2" min="2" style="0" width="18.2857142857143"/>
    <col collapsed="false" hidden="false" max="3" min="3" style="0" width="17.2857142857143"/>
    <col collapsed="false" hidden="false" max="4" min="4" style="0" width="49.7142857142857"/>
    <col collapsed="false" hidden="false" max="5" min="5" style="5" width="16.2908163265306"/>
    <col collapsed="false" hidden="false" max="6" min="6" style="5" width="8.29081632653061"/>
    <col collapsed="false" hidden="false" max="7" min="7" style="5" width="13.8571428571429"/>
    <col collapsed="false" hidden="false" max="8" min="8" style="5" width="12.7091836734694"/>
    <col collapsed="false" hidden="false" max="9" min="9" style="0" width="19.8520408163265"/>
    <col collapsed="false" hidden="false" max="10" min="10" style="0" width="10.2857142857143"/>
    <col collapsed="false" hidden="false" max="11" min="11" style="0" width="18.8520408163265"/>
    <col collapsed="false" hidden="false" max="12" min="12" style="5" width="18.4234693877551"/>
    <col collapsed="false" hidden="false" max="13" min="13" style="5" width="19.8520408163265"/>
    <col collapsed="false" hidden="false" max="14" min="14" style="0" width="56.5714285714286"/>
    <col collapsed="false" hidden="false" max="15" min="15" style="0" width="83.7142857142857"/>
    <col collapsed="false" hidden="false" max="16" min="16" style="0" width="99.7040816326531"/>
    <col collapsed="false" hidden="false" max="17" min="17" style="5" width="5.57142857142857"/>
    <col collapsed="false" hidden="false" max="1025" min="18" style="0" width="11.5714285714286"/>
  </cols>
  <sheetData>
    <row r="1" s="6" customFormat="true" ht="12.75" hidden="false" customHeight="true" outlineLevel="0" collapsed="false">
      <c r="E1" s="7" t="s">
        <v>1553</v>
      </c>
      <c r="F1" s="7"/>
      <c r="G1" s="7"/>
      <c r="H1" s="7"/>
      <c r="I1" s="7"/>
      <c r="J1" s="7"/>
      <c r="K1" s="7"/>
      <c r="L1" s="7"/>
      <c r="M1" s="7"/>
      <c r="N1" s="8"/>
      <c r="O1" s="9"/>
      <c r="Q1" s="10"/>
    </row>
    <row r="2" customFormat="false" ht="24.6" hidden="false" customHeight="true" outlineLevel="0" collapsed="false">
      <c r="A2" s="6" t="s">
        <v>1554</v>
      </c>
      <c r="C2" s="6" t="s">
        <v>1555</v>
      </c>
      <c r="D2" s="6" t="s">
        <v>1556</v>
      </c>
      <c r="E2" s="11" t="s">
        <v>1557</v>
      </c>
      <c r="F2" s="12" t="s">
        <v>1558</v>
      </c>
      <c r="G2" s="7" t="s">
        <v>1559</v>
      </c>
      <c r="H2" s="7" t="s">
        <v>1560</v>
      </c>
      <c r="I2" s="7" t="s">
        <v>1707</v>
      </c>
      <c r="J2" s="7" t="s">
        <v>1562</v>
      </c>
      <c r="K2" s="7" t="s">
        <v>1563</v>
      </c>
      <c r="L2" s="7" t="s">
        <v>1564</v>
      </c>
      <c r="M2" s="7" t="s">
        <v>1565</v>
      </c>
      <c r="N2" s="8" t="s">
        <v>1566</v>
      </c>
      <c r="O2" s="9" t="s">
        <v>1567</v>
      </c>
      <c r="P2" s="6" t="s">
        <v>1568</v>
      </c>
      <c r="Q2" s="10" t="s">
        <v>1569</v>
      </c>
    </row>
    <row r="3" customFormat="false" ht="19.5" hidden="false" customHeight="false" outlineLevel="0" collapsed="false">
      <c r="A3" s="14" t="s">
        <v>1713</v>
      </c>
      <c r="B3" s="14"/>
      <c r="C3" s="3" t="str">
        <f aca="false">"["&amp;VLOOKUP(D3,Parts!$A$2:$B$1001,2,0)&amp;"]"</f>
        <v>[SP05006]</v>
      </c>
      <c r="D3" s="15" t="s">
        <v>1395</v>
      </c>
      <c r="E3" s="16"/>
      <c r="F3" s="17" t="n">
        <v>14</v>
      </c>
      <c r="G3" s="17"/>
      <c r="H3" s="17" t="n">
        <v>914</v>
      </c>
      <c r="J3" s="16"/>
      <c r="K3" s="16"/>
      <c r="L3" s="17" t="s">
        <v>1572</v>
      </c>
      <c r="M3" s="17" t="s">
        <v>1572</v>
      </c>
      <c r="N3" s="19" t="s">
        <v>1577</v>
      </c>
      <c r="O3" s="20" t="s">
        <v>1578</v>
      </c>
      <c r="P3" s="21" t="str">
        <f aca="false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((14+line.W)&lt;=914) and (line.mat_inside_skin_choices.code=='OW') and (line.mat_outside_skin_choices.code=='OW') and (914*line.L/1000000*3.75*2) or 0.0</v>
      </c>
      <c r="Q3" s="17" t="str">
        <f aca="false">VLOOKUP(D3,Parts!$A$2:$C$1001,3,0)</f>
        <v>kg</v>
      </c>
    </row>
    <row r="4" customFormat="false" ht="12.75" hidden="false" customHeight="false" outlineLevel="0" collapsed="false">
      <c r="C4" s="3" t="str">
        <f aca="false">"["&amp;VLOOKUP(D4,Parts!$A$2:$B$1001,2,0)&amp;"]"</f>
        <v>[SP05007]</v>
      </c>
      <c r="D4" s="15" t="s">
        <v>1397</v>
      </c>
      <c r="E4" s="16"/>
      <c r="F4" s="17" t="n">
        <v>14</v>
      </c>
      <c r="G4" s="17" t="n">
        <v>914</v>
      </c>
      <c r="H4" s="17" t="n">
        <v>1219</v>
      </c>
      <c r="J4" s="16"/>
      <c r="K4" s="16"/>
      <c r="L4" s="17" t="s">
        <v>1572</v>
      </c>
      <c r="M4" s="17" t="s">
        <v>1572</v>
      </c>
      <c r="N4" s="19" t="s">
        <v>1579</v>
      </c>
      <c r="O4" s="20" t="s">
        <v>1580</v>
      </c>
      <c r="P4" s="21" t="str">
        <f aca="false">"(" &amp; IF(G4&lt;&gt;"","("&amp;F4&amp;"+line.W)&gt;"&amp;G4,"") &amp; IF(AND(G4&lt;&gt;"",H4&lt;&gt;"")," and ","") &amp; IF(H4&lt;&gt;"","("&amp;F4&amp;"+line.W)&lt;="&amp;H4,"") &amp; ") and (line.mat_inside_skin_choices.code=="&amp;L4&amp;") and (line.mat_outside_skin_choices.code=="&amp;M4&amp;") and ("&amp;O4&amp;") or 0.0"</f>
        <v>((14+line.W)&gt;914 and (14+line.W)&lt;=1219) and (line.mat_inside_skin_choices.code=='OW') and (line.mat_outside_skin_choices.code=='OW') and (1219*line.L/1000000*3.75*2) or 0.0</v>
      </c>
      <c r="Q4" s="17" t="str">
        <f aca="false">VLOOKUP(D4,Parts!$A$2:$C$1001,3,0)</f>
        <v>kg</v>
      </c>
    </row>
    <row r="5" customFormat="false" ht="12.75" hidden="false" customHeight="false" outlineLevel="0" collapsed="false">
      <c r="C5" s="3" t="str">
        <f aca="false">"["&amp;VLOOKUP(D5,Parts!$A$2:$B$1001,2,0)&amp;"]"</f>
        <v>[SP05007]</v>
      </c>
      <c r="D5" s="15" t="s">
        <v>1397</v>
      </c>
      <c r="E5" s="16"/>
      <c r="F5" s="17" t="n">
        <v>14</v>
      </c>
      <c r="G5" s="17" t="n">
        <v>1219</v>
      </c>
      <c r="H5" s="17"/>
      <c r="J5" s="16"/>
      <c r="K5" s="16"/>
      <c r="L5" s="17" t="s">
        <v>1572</v>
      </c>
      <c r="M5" s="17" t="s">
        <v>1572</v>
      </c>
      <c r="N5" s="19" t="s">
        <v>1714</v>
      </c>
      <c r="O5" s="20" t="s">
        <v>1715</v>
      </c>
      <c r="P5" s="21" t="str">
        <f aca="false">"(" &amp; IF(G5&lt;&gt;"","("&amp;F5&amp;"+line.W)&gt;"&amp;G5,"") &amp; IF(AND(G5&lt;&gt;"",H5&lt;&gt;"")," and ","") &amp; IF(H5&lt;&gt;"","("&amp;F5&amp;"+line.W)&lt;="&amp;H5,"") &amp; ") and (line.mat_inside_skin_choices.code=="&amp;L5&amp;") and (line.mat_outside_skin_choices.code=="&amp;M5&amp;") and ("&amp;O5&amp;") or 0.0"</f>
        <v>((14+line.W)&gt;1219) and (line.mat_inside_skin_choices.code=='OW') and (line.mat_outside_skin_choices.code=='OW') and (1219*line.L/1000000*3.75*4) or 0.0</v>
      </c>
      <c r="Q5" s="17" t="str">
        <f aca="false">VLOOKUP(D5,Parts!$A$2:$C$1001,3,0)</f>
        <v>kg</v>
      </c>
    </row>
    <row r="6" customFormat="false" ht="12.75" hidden="false" customHeight="false" outlineLevel="0" collapsed="false">
      <c r="C6" s="3" t="str">
        <f aca="false">"["&amp;VLOOKUP(D6,Parts!$A$2:$B$1001,2,0)&amp;"]"</f>
        <v>[SP05008]</v>
      </c>
      <c r="D6" s="22" t="s">
        <v>1399</v>
      </c>
      <c r="E6" s="16"/>
      <c r="F6" s="23" t="n">
        <v>14</v>
      </c>
      <c r="G6" s="23"/>
      <c r="H6" s="23" t="n">
        <v>914</v>
      </c>
      <c r="J6" s="16"/>
      <c r="K6" s="16"/>
      <c r="L6" s="23" t="s">
        <v>1581</v>
      </c>
      <c r="M6" s="23" t="s">
        <v>1581</v>
      </c>
      <c r="N6" s="25" t="s">
        <v>1586</v>
      </c>
      <c r="O6" s="25" t="s">
        <v>1587</v>
      </c>
      <c r="P6" s="21" t="str">
        <f aca="false">"(" &amp; IF(G6&lt;&gt;"","("&amp;F6&amp;"+line.W)&gt;"&amp;G6,"") &amp; IF(AND(G6&lt;&gt;"",H6&lt;&gt;"")," and ","") &amp; IF(H6&lt;&gt;"","("&amp;F6&amp;"+line.W)&lt;="&amp;H6,"") &amp; ") and (line.mat_inside_skin_choices.code=="&amp;L6&amp;") and (line.mat_outside_skin_choices.code=="&amp;M6&amp;") and ("&amp;O6&amp;") or 0.0"</f>
        <v>((14+line.W)&lt;=914) and (line.mat_inside_skin_choices.code=='AW') and (line.mat_outside_skin_choices.code=='AW') and (914*line.L/1000000*3.4*2) or 0.0</v>
      </c>
      <c r="Q6" s="17" t="str">
        <f aca="false">VLOOKUP(D6,Parts!$A$2:$C$1001,3,0)</f>
        <v>kg</v>
      </c>
    </row>
    <row r="7" customFormat="false" ht="12.75" hidden="false" customHeight="false" outlineLevel="0" collapsed="false">
      <c r="C7" s="3" t="str">
        <f aca="false">"["&amp;VLOOKUP(D7,Parts!$A$2:$B$1001,2,0)&amp;"]"</f>
        <v>[SP05009]</v>
      </c>
      <c r="D7" s="22" t="s">
        <v>1401</v>
      </c>
      <c r="E7" s="16"/>
      <c r="F7" s="23" t="n">
        <v>14</v>
      </c>
      <c r="G7" s="23" t="n">
        <v>914</v>
      </c>
      <c r="H7" s="23" t="n">
        <v>1219</v>
      </c>
      <c r="J7" s="16"/>
      <c r="K7" s="16"/>
      <c r="L7" s="23" t="s">
        <v>1581</v>
      </c>
      <c r="M7" s="23" t="s">
        <v>1581</v>
      </c>
      <c r="N7" s="25" t="s">
        <v>1588</v>
      </c>
      <c r="O7" s="25" t="s">
        <v>1589</v>
      </c>
      <c r="P7" s="21" t="str">
        <f aca="false">"(" &amp; IF(G7&lt;&gt;"","("&amp;F7&amp;"+line.W)&gt;"&amp;G7,"") &amp; IF(AND(G7&lt;&gt;"",H7&lt;&gt;"")," and ","") &amp; IF(H7&lt;&gt;"","("&amp;F7&amp;"+line.W)&lt;="&amp;H7,"") &amp; ") and (line.mat_inside_skin_choices.code=="&amp;L7&amp;") and (line.mat_outside_skin_choices.code=="&amp;M7&amp;") and ("&amp;O7&amp;") or 0.0"</f>
        <v>((14+line.W)&gt;914 and (14+line.W)&lt;=1219) and (line.mat_inside_skin_choices.code=='AW') and (line.mat_outside_skin_choices.code=='AW') and (1219*line.L/1000000*3.4*2) or 0.0</v>
      </c>
      <c r="Q7" s="17" t="str">
        <f aca="false">VLOOKUP(D7,Parts!$A$2:$C$1001,3,0)</f>
        <v>kg</v>
      </c>
    </row>
    <row r="8" customFormat="false" ht="12.75" hidden="false" customHeight="false" outlineLevel="0" collapsed="false">
      <c r="C8" s="3" t="str">
        <f aca="false">"["&amp;VLOOKUP(D8,Parts!$A$2:$B$1001,2,0)&amp;"]"</f>
        <v>[SP05009]</v>
      </c>
      <c r="D8" s="22" t="s">
        <v>1401</v>
      </c>
      <c r="E8" s="16"/>
      <c r="F8" s="23" t="n">
        <v>14</v>
      </c>
      <c r="G8" s="23" t="n">
        <v>1219</v>
      </c>
      <c r="H8" s="23"/>
      <c r="J8" s="16"/>
      <c r="K8" s="16"/>
      <c r="L8" s="23" t="s">
        <v>1581</v>
      </c>
      <c r="M8" s="23" t="s">
        <v>1581</v>
      </c>
      <c r="N8" s="25" t="s">
        <v>1716</v>
      </c>
      <c r="O8" s="25" t="s">
        <v>1717</v>
      </c>
      <c r="P8" s="21" t="str">
        <f aca="false">"(" &amp; IF(G8&lt;&gt;"","("&amp;F8&amp;"+line.W)&gt;"&amp;G8,"") &amp; IF(AND(G8&lt;&gt;"",H8&lt;&gt;"")," and ","") &amp; IF(H8&lt;&gt;"","("&amp;F8&amp;"+line.W)&lt;="&amp;H8,"") &amp; ") and (line.mat_inside_skin_choices.code=="&amp;L8&amp;") and (line.mat_outside_skin_choices.code=="&amp;M8&amp;") and ("&amp;O8&amp;") or 0.0"</f>
        <v>((14+line.W)&gt;1219) and (line.mat_inside_skin_choices.code=='AW') and (line.mat_outside_skin_choices.code=='AW') and (1219*line.L/1000000*3.4*4) or 0.0</v>
      </c>
      <c r="Q8" s="17" t="str">
        <f aca="false">VLOOKUP(D8,Parts!$A$2:$C$1001,3,0)</f>
        <v>kg</v>
      </c>
    </row>
    <row r="9" customFormat="false" ht="12.75" hidden="false" customHeight="false" outlineLevel="0" collapsed="false">
      <c r="C9" s="3" t="str">
        <f aca="false">"["&amp;VLOOKUP(D9,Parts!$A$2:$B$1001,2,0)&amp;"]"</f>
        <v>[SP05018]</v>
      </c>
      <c r="D9" s="27" t="s">
        <v>1420</v>
      </c>
      <c r="E9" s="16"/>
      <c r="F9" s="28" t="n">
        <v>14</v>
      </c>
      <c r="G9" s="28"/>
      <c r="H9" s="28" t="n">
        <v>1219</v>
      </c>
      <c r="J9" s="16"/>
      <c r="K9" s="16"/>
      <c r="L9" s="28" t="s">
        <v>1590</v>
      </c>
      <c r="M9" s="28" t="s">
        <v>1590</v>
      </c>
      <c r="N9" s="30" t="s">
        <v>1718</v>
      </c>
      <c r="O9" s="31" t="s">
        <v>1670</v>
      </c>
      <c r="P9" s="21" t="str">
        <f aca="false">"(" &amp; IF(G9&lt;&gt;"","("&amp;F9&amp;"+line.W)&gt;"&amp;G9,"") &amp; IF(AND(G9&lt;&gt;"",H9&lt;&gt;"")," and ","") &amp; IF(H9&lt;&gt;"","("&amp;F9&amp;"+line.W)&lt;="&amp;H9,"") &amp; ") and (line.mat_inside_skin_choices.code=="&amp;L9&amp;") and (line.mat_outside_skin_choices.code=="&amp;M9&amp;") and ("&amp;O9&amp;") or 0.0"</f>
        <v>((14+line.W)&lt;=1219) and (line.mat_inside_skin_choices.code=='GI') and (line.mat_outside_skin_choices.code=='GI') and (1219*line.L/1000000*3.2*2) or 0.0</v>
      </c>
      <c r="Q9" s="17" t="str">
        <f aca="false">VLOOKUP(D9,Parts!$A$2:$C$1001,3,0)</f>
        <v>kg</v>
      </c>
    </row>
    <row r="10" customFormat="false" ht="12.75" hidden="false" customHeight="false" outlineLevel="0" collapsed="false">
      <c r="C10" s="3" t="str">
        <f aca="false">"["&amp;VLOOKUP(D10,Parts!$A$2:$B$1001,2,0)&amp;"]"</f>
        <v>[SP05018]</v>
      </c>
      <c r="D10" s="27" t="s">
        <v>1420</v>
      </c>
      <c r="E10" s="16"/>
      <c r="F10" s="28" t="n">
        <v>14</v>
      </c>
      <c r="G10" s="28" t="n">
        <v>1219</v>
      </c>
      <c r="H10" s="28"/>
      <c r="J10" s="16"/>
      <c r="K10" s="16"/>
      <c r="L10" s="28" t="s">
        <v>1590</v>
      </c>
      <c r="M10" s="28" t="s">
        <v>1590</v>
      </c>
      <c r="N10" s="30" t="s">
        <v>1719</v>
      </c>
      <c r="O10" s="31" t="s">
        <v>1720</v>
      </c>
      <c r="P10" s="21" t="str">
        <f aca="false">"(" &amp; IF(G10&lt;&gt;"","("&amp;F10&amp;"+line.W)&gt;"&amp;G10,"") &amp; IF(AND(G10&lt;&gt;"",H10&lt;&gt;"")," and ","") &amp; IF(H10&lt;&gt;"","("&amp;F10&amp;"+line.W)&lt;="&amp;H10,"") &amp; ") and (line.mat_inside_skin_choices.code=="&amp;L10&amp;") and (line.mat_outside_skin_choices.code=="&amp;M10&amp;") and ("&amp;O10&amp;") or 0.0"</f>
        <v>((14+line.W)&gt;1219) and (line.mat_inside_skin_choices.code=='GI') and (line.mat_outside_skin_choices.code=='GI') and (1219*line.L/1000000*3.2*4) or 0.0</v>
      </c>
      <c r="Q10" s="17" t="str">
        <f aca="false">VLOOKUP(D10,Parts!$A$2:$C$1001,3,0)</f>
        <v>kg</v>
      </c>
    </row>
    <row r="11" customFormat="false" ht="12.75" hidden="false" customHeight="false" outlineLevel="0" collapsed="false">
      <c r="C11" s="3" t="str">
        <f aca="false">"["&amp;VLOOKUP(D11,Parts!$A$2:$B$1001,2,0)&amp;"]"</f>
        <v>[SP05013]</v>
      </c>
      <c r="D11" s="32" t="s">
        <v>1409</v>
      </c>
      <c r="E11" s="16"/>
      <c r="F11" s="33" t="n">
        <v>14</v>
      </c>
      <c r="G11" s="33"/>
      <c r="H11" s="33" t="n">
        <v>914</v>
      </c>
      <c r="J11" s="16"/>
      <c r="K11" s="16"/>
      <c r="L11" s="33" t="s">
        <v>1607</v>
      </c>
      <c r="M11" s="33" t="s">
        <v>1607</v>
      </c>
      <c r="N11" s="35" t="s">
        <v>1612</v>
      </c>
      <c r="O11" s="35" t="s">
        <v>1613</v>
      </c>
      <c r="P11" s="21" t="str">
        <f aca="false">"(" &amp; IF(G11&lt;&gt;"","("&amp;F11&amp;"+line.W)&gt;"&amp;G11,"") &amp; IF(AND(G11&lt;&gt;"",H11&lt;&gt;"")," and ","") &amp; IF(H11&lt;&gt;"","("&amp;F11&amp;"+line.W)&lt;="&amp;H11,"") &amp; ") and (line.mat_inside_skin_choices.code=="&amp;L11&amp;") and (line.mat_outside_skin_choices.code=="&amp;M11&amp;") and ("&amp;O11&amp;") or 0.0"</f>
        <v>((14+line.W)&lt;=914) and (line.mat_inside_skin_choices.code=='SS') and (line.mat_outside_skin_choices.code=='SS') and (914*line.L/1000000*3.9*2) or 0.0</v>
      </c>
      <c r="Q11" s="17" t="str">
        <f aca="false">VLOOKUP(D11,Parts!$A$2:$C$1001,3,0)</f>
        <v>kg</v>
      </c>
    </row>
    <row r="12" customFormat="false" ht="12.75" hidden="false" customHeight="false" outlineLevel="0" collapsed="false">
      <c r="C12" s="3" t="str">
        <f aca="false">"["&amp;VLOOKUP(D12,Parts!$A$2:$B$1001,2,0)&amp;"]"</f>
        <v>[SP05013]</v>
      </c>
      <c r="D12" s="32" t="s">
        <v>1409</v>
      </c>
      <c r="E12" s="16"/>
      <c r="F12" s="33" t="n">
        <v>14</v>
      </c>
      <c r="G12" s="33" t="n">
        <v>914</v>
      </c>
      <c r="H12" s="33" t="n">
        <v>1219</v>
      </c>
      <c r="J12" s="16"/>
      <c r="K12" s="16"/>
      <c r="L12" s="33" t="s">
        <v>1607</v>
      </c>
      <c r="M12" s="33" t="s">
        <v>1607</v>
      </c>
      <c r="N12" s="35" t="s">
        <v>1614</v>
      </c>
      <c r="O12" s="35" t="s">
        <v>1615</v>
      </c>
      <c r="P12" s="21" t="str">
        <f aca="false">"(" &amp; IF(G12&lt;&gt;"","("&amp;F12&amp;"+line.W)&gt;"&amp;G12,"") &amp; IF(AND(G12&lt;&gt;"",H12&lt;&gt;"")," and ","") &amp; IF(H12&lt;&gt;"","("&amp;F12&amp;"+line.W)&lt;="&amp;H12,"") &amp; ") and (line.mat_inside_skin_choices.code=="&amp;L12&amp;") and (line.mat_outside_skin_choices.code=="&amp;M12&amp;") and ("&amp;O12&amp;") or 0.0"</f>
        <v>((14+line.W)&gt;914 and (14+line.W)&lt;=1219) and (line.mat_inside_skin_choices.code=='SS') and (line.mat_outside_skin_choices.code=='SS') and (1219*line.L/1000000*3.9*2) or 0.0</v>
      </c>
      <c r="Q12" s="17" t="str">
        <f aca="false">VLOOKUP(D12,Parts!$A$2:$C$1001,3,0)</f>
        <v>kg</v>
      </c>
    </row>
    <row r="13" customFormat="false" ht="12.75" hidden="false" customHeight="false" outlineLevel="0" collapsed="false">
      <c r="C13" s="3" t="str">
        <f aca="false">"["&amp;VLOOKUP(D13,Parts!$A$2:$B$1001,2,0)&amp;"]"</f>
        <v>[SP05013]</v>
      </c>
      <c r="D13" s="32" t="s">
        <v>1409</v>
      </c>
      <c r="E13" s="16"/>
      <c r="F13" s="33" t="n">
        <v>14</v>
      </c>
      <c r="G13" s="33" t="n">
        <v>1219</v>
      </c>
      <c r="H13" s="33"/>
      <c r="J13" s="16"/>
      <c r="K13" s="16"/>
      <c r="L13" s="33" t="s">
        <v>1607</v>
      </c>
      <c r="M13" s="33" t="s">
        <v>1607</v>
      </c>
      <c r="N13" s="35" t="s">
        <v>1721</v>
      </c>
      <c r="O13" s="35" t="s">
        <v>1722</v>
      </c>
      <c r="P13" s="21" t="str">
        <f aca="false">"(" &amp; IF(G13&lt;&gt;"","("&amp;F13&amp;"+line.W)&gt;"&amp;G13,"") &amp; IF(AND(G13&lt;&gt;"",H13&lt;&gt;"")," and ","") &amp; IF(H13&lt;&gt;"","("&amp;F13&amp;"+line.W)&lt;="&amp;H13,"") &amp; ") and (line.mat_inside_skin_choices.code=="&amp;L13&amp;") and (line.mat_outside_skin_choices.code=="&amp;M13&amp;") and ("&amp;O13&amp;") or 0.0"</f>
        <v>((14+line.W)&gt;1219) and (line.mat_inside_skin_choices.code=='SS') and (line.mat_outside_skin_choices.code=='SS') and (1219*line.L/1000000*3.9*4) or 0.0</v>
      </c>
      <c r="Q13" s="17" t="str">
        <f aca="false">VLOOKUP(D13,Parts!$A$2:$C$1001,3,0)</f>
        <v>kg</v>
      </c>
    </row>
    <row r="14" customFormat="false" ht="12.75" hidden="false" customHeight="false" outlineLevel="0" collapsed="false">
      <c r="C14" s="3" t="str">
        <f aca="false">"["&amp;VLOOKUP(D14,Parts!$A$2:$B$1001,2,0)&amp;"]"</f>
        <v>[SP05006]</v>
      </c>
      <c r="D14" s="2" t="s">
        <v>1395</v>
      </c>
      <c r="E14" s="83"/>
      <c r="F14" s="83" t="n">
        <v>14</v>
      </c>
      <c r="G14" s="83"/>
      <c r="H14" s="83" t="n">
        <v>914</v>
      </c>
      <c r="J14" s="16"/>
      <c r="K14" s="16"/>
      <c r="L14" s="83" t="s">
        <v>1607</v>
      </c>
      <c r="M14" s="83" t="s">
        <v>1572</v>
      </c>
      <c r="N14" s="121" t="s">
        <v>1599</v>
      </c>
      <c r="O14" s="121" t="s">
        <v>1600</v>
      </c>
      <c r="P14" s="21" t="str">
        <f aca="false">"(" &amp; IF(G14&lt;&gt;"","("&amp;F14&amp;"+line.W)&gt;"&amp;G14,"") &amp; IF(AND(G14&lt;&gt;"",H14&lt;&gt;"")," and ","") &amp; IF(H14&lt;&gt;"","("&amp;F14&amp;"+line.W)&lt;="&amp;H14,"") &amp; ") and (line.mat_inside_skin_choices.code=="&amp;L14&amp;") and (line.mat_outside_skin_choices.code=="&amp;M14&amp;") and ("&amp;O14&amp;") or 0.0"</f>
        <v>((14+line.W)&lt;=914) and (line.mat_inside_skin_choices.code=='SS') and (line.mat_outside_skin_choices.code=='OW') and (914*line.L/1000000*3.75) or 0.0</v>
      </c>
      <c r="Q14" s="17" t="str">
        <f aca="false">VLOOKUP(D14,Parts!$A$2:$C$1001,3,0)</f>
        <v>kg</v>
      </c>
    </row>
    <row r="15" customFormat="false" ht="12.75" hidden="false" customHeight="false" outlineLevel="0" collapsed="false">
      <c r="C15" s="3" t="str">
        <f aca="false">"["&amp;VLOOKUP(D15,Parts!$A$2:$B$1001,2,0)&amp;"]"</f>
        <v>[SP05007]</v>
      </c>
      <c r="D15" s="2" t="s">
        <v>1397</v>
      </c>
      <c r="E15" s="83"/>
      <c r="F15" s="83" t="n">
        <v>14</v>
      </c>
      <c r="G15" s="83" t="n">
        <v>914</v>
      </c>
      <c r="H15" s="83" t="n">
        <v>1219</v>
      </c>
      <c r="J15" s="16"/>
      <c r="K15" s="16"/>
      <c r="L15" s="83" t="s">
        <v>1607</v>
      </c>
      <c r="M15" s="83" t="s">
        <v>1572</v>
      </c>
      <c r="N15" s="121" t="s">
        <v>1603</v>
      </c>
      <c r="O15" s="121" t="s">
        <v>1604</v>
      </c>
      <c r="P15" s="21" t="str">
        <f aca="false">"(" &amp; IF(G15&lt;&gt;"","("&amp;F15&amp;"+line.W)&gt;"&amp;G15,"") &amp; IF(AND(G15&lt;&gt;"",H15&lt;&gt;"")," and ","") &amp; IF(H15&lt;&gt;"","("&amp;F15&amp;"+line.W)&lt;="&amp;H15,"") &amp; ") and (line.mat_inside_skin_choices.code=="&amp;L15&amp;") and (line.mat_outside_skin_choices.code=="&amp;M15&amp;") and ("&amp;O15&amp;") or 0.0"</f>
        <v>((14+line.W)&gt;914 and (14+line.W)&lt;=1219) and (line.mat_inside_skin_choices.code=='SS') and (line.mat_outside_skin_choices.code=='OW') and (1219*line.L/1000000*3.75) or 0.0</v>
      </c>
      <c r="Q15" s="17" t="str">
        <f aca="false">VLOOKUP(D15,Parts!$A$2:$C$1001,3,0)</f>
        <v>kg</v>
      </c>
    </row>
    <row r="16" customFormat="false" ht="12.75" hidden="false" customHeight="false" outlineLevel="0" collapsed="false">
      <c r="C16" s="3" t="str">
        <f aca="false">"["&amp;VLOOKUP(D16,Parts!$A$2:$B$1001,2,0)&amp;"]"</f>
        <v>[SP05007]</v>
      </c>
      <c r="D16" s="2" t="s">
        <v>1397</v>
      </c>
      <c r="E16" s="83"/>
      <c r="F16" s="83" t="n">
        <v>14</v>
      </c>
      <c r="G16" s="83" t="n">
        <v>1219</v>
      </c>
      <c r="H16" s="83"/>
      <c r="J16" s="16"/>
      <c r="K16" s="16"/>
      <c r="L16" s="83" t="s">
        <v>1607</v>
      </c>
      <c r="M16" s="83" t="s">
        <v>1572</v>
      </c>
      <c r="N16" s="121" t="s">
        <v>1579</v>
      </c>
      <c r="O16" s="121" t="s">
        <v>1580</v>
      </c>
      <c r="P16" s="21" t="str">
        <f aca="false">"(" &amp; IF(G16&lt;&gt;"","("&amp;F16&amp;"+line.W)&gt;"&amp;G16,"") &amp; IF(AND(G16&lt;&gt;"",H16&lt;&gt;"")," and ","") &amp; IF(H16&lt;&gt;"","("&amp;F16&amp;"+line.W)&lt;="&amp;H16,"") &amp; ") and (line.mat_inside_skin_choices.code=="&amp;L16&amp;") and (line.mat_outside_skin_choices.code=="&amp;M16&amp;") and ("&amp;O16&amp;") or 0.0"</f>
        <v>((14+line.W)&gt;1219) and (line.mat_inside_skin_choices.code=='SS') and (line.mat_outside_skin_choices.code=='OW') and (1219*line.L/1000000*3.75*2) or 0.0</v>
      </c>
      <c r="Q16" s="17" t="str">
        <f aca="false">VLOOKUP(D16,Parts!$A$2:$C$1001,3,0)</f>
        <v>kg</v>
      </c>
    </row>
    <row r="17" customFormat="false" ht="12.75" hidden="false" customHeight="false" outlineLevel="0" collapsed="false">
      <c r="C17" s="3" t="str">
        <f aca="false">"["&amp;VLOOKUP(D17,Parts!$A$2:$B$1001,2,0)&amp;"]"</f>
        <v>[SP05013]</v>
      </c>
      <c r="D17" s="2" t="s">
        <v>1409</v>
      </c>
      <c r="E17" s="83"/>
      <c r="F17" s="83" t="n">
        <v>14</v>
      </c>
      <c r="G17" s="83"/>
      <c r="H17" s="83" t="n">
        <v>914</v>
      </c>
      <c r="J17" s="16"/>
      <c r="K17" s="16"/>
      <c r="L17" s="83" t="s">
        <v>1607</v>
      </c>
      <c r="M17" s="83" t="s">
        <v>1572</v>
      </c>
      <c r="N17" s="121" t="s">
        <v>1620</v>
      </c>
      <c r="O17" s="121" t="s">
        <v>1621</v>
      </c>
      <c r="P17" s="21" t="str">
        <f aca="false">"(" &amp; IF(G17&lt;&gt;"","("&amp;F17&amp;"+line.W)&gt;"&amp;G17,"") &amp; IF(AND(G17&lt;&gt;"",H17&lt;&gt;"")," and ","") &amp; IF(H17&lt;&gt;"","("&amp;F17&amp;"+line.W)&lt;="&amp;H17,"") &amp; ") and (line.mat_inside_skin_choices.code=="&amp;L17&amp;") and (line.mat_outside_skin_choices.code=="&amp;M17&amp;") and ("&amp;O17&amp;") or 0.0"</f>
        <v>((14+line.W)&lt;=914) and (line.mat_inside_skin_choices.code=='SS') and (line.mat_outside_skin_choices.code=='OW') and (914*line.L/1000000*3.9) or 0.0</v>
      </c>
      <c r="Q17" s="17" t="str">
        <f aca="false">VLOOKUP(D17,Parts!$A$2:$C$1001,3,0)</f>
        <v>kg</v>
      </c>
    </row>
    <row r="18" customFormat="false" ht="12.75" hidden="false" customHeight="false" outlineLevel="0" collapsed="false">
      <c r="C18" s="3" t="str">
        <f aca="false">"["&amp;VLOOKUP(D18,Parts!$A$2:$B$1001,2,0)&amp;"]"</f>
        <v>[SP05013]</v>
      </c>
      <c r="D18" s="2" t="s">
        <v>1409</v>
      </c>
      <c r="E18" s="83"/>
      <c r="F18" s="83" t="n">
        <v>14</v>
      </c>
      <c r="G18" s="83" t="n">
        <v>914</v>
      </c>
      <c r="H18" s="83" t="n">
        <v>1219</v>
      </c>
      <c r="J18" s="16"/>
      <c r="K18" s="16"/>
      <c r="L18" s="83" t="s">
        <v>1607</v>
      </c>
      <c r="M18" s="83" t="s">
        <v>1572</v>
      </c>
      <c r="N18" s="121" t="s">
        <v>1622</v>
      </c>
      <c r="O18" s="121" t="s">
        <v>1623</v>
      </c>
      <c r="P18" s="21" t="str">
        <f aca="false">"(" &amp; IF(G18&lt;&gt;"","("&amp;F18&amp;"+line.W)&gt;"&amp;G18,"") &amp; IF(AND(G18&lt;&gt;"",H18&lt;&gt;"")," and ","") &amp; IF(H18&lt;&gt;"","("&amp;F18&amp;"+line.W)&lt;="&amp;H18,"") &amp; ") and (line.mat_inside_skin_choices.code=="&amp;L18&amp;") and (line.mat_outside_skin_choices.code=="&amp;M18&amp;") and ("&amp;O18&amp;") or 0.0"</f>
        <v>((14+line.W)&gt;914 and (14+line.W)&lt;=1219) and (line.mat_inside_skin_choices.code=='SS') and (line.mat_outside_skin_choices.code=='OW') and (1219*line.L/1000000*3.9) or 0.0</v>
      </c>
      <c r="Q18" s="17" t="str">
        <f aca="false">VLOOKUP(D18,Parts!$A$2:$C$1001,3,0)</f>
        <v>kg</v>
      </c>
    </row>
    <row r="19" customFormat="false" ht="12.75" hidden="false" customHeight="false" outlineLevel="0" collapsed="false">
      <c r="C19" s="3" t="str">
        <f aca="false">"["&amp;VLOOKUP(D19,Parts!$A$2:$B$1001,2,0)&amp;"]"</f>
        <v>[SP05013]</v>
      </c>
      <c r="D19" s="2" t="s">
        <v>1409</v>
      </c>
      <c r="E19" s="83"/>
      <c r="F19" s="83" t="n">
        <v>14</v>
      </c>
      <c r="G19" s="83" t="n">
        <v>1219</v>
      </c>
      <c r="H19" s="83"/>
      <c r="J19" s="16"/>
      <c r="K19" s="16"/>
      <c r="L19" s="83" t="s">
        <v>1607</v>
      </c>
      <c r="M19" s="83" t="s">
        <v>1572</v>
      </c>
      <c r="N19" s="121" t="s">
        <v>1614</v>
      </c>
      <c r="O19" s="121" t="s">
        <v>1615</v>
      </c>
      <c r="P19" s="21" t="str">
        <f aca="false">"(" &amp; IF(G19&lt;&gt;"","("&amp;F19&amp;"+line.W)&gt;"&amp;G19,"") &amp; IF(AND(G19&lt;&gt;"",H19&lt;&gt;"")," and ","") &amp; IF(H19&lt;&gt;"","("&amp;F19&amp;"+line.W)&lt;="&amp;H19,"") &amp; ") and (line.mat_inside_skin_choices.code=="&amp;L19&amp;") and (line.mat_outside_skin_choices.code=="&amp;M19&amp;") and ("&amp;O19&amp;") or 0.0"</f>
        <v>((14+line.W)&gt;1219) and (line.mat_inside_skin_choices.code=='SS') and (line.mat_outside_skin_choices.code=='OW') and (1219*line.L/1000000*3.9*2) or 0.0</v>
      </c>
      <c r="Q19" s="17" t="str">
        <f aca="false">VLOOKUP(D19,Parts!$A$2:$C$1001,3,0)</f>
        <v>kg</v>
      </c>
    </row>
    <row r="20" customFormat="false" ht="12.75" hidden="false" customHeight="false" outlineLevel="0" collapsed="false">
      <c r="C20" s="3" t="str">
        <f aca="false">"["&amp;VLOOKUP(D20,Parts!$A$2:$B$1001,2,0)&amp;"]"</f>
        <v>[SP05008]</v>
      </c>
      <c r="D20" s="2" t="s">
        <v>1399</v>
      </c>
      <c r="E20" s="83"/>
      <c r="F20" s="83" t="n">
        <v>14</v>
      </c>
      <c r="G20" s="83"/>
      <c r="H20" s="83" t="n">
        <v>914</v>
      </c>
      <c r="J20" s="16"/>
      <c r="K20" s="16"/>
      <c r="L20" s="83" t="s">
        <v>1607</v>
      </c>
      <c r="M20" s="83" t="s">
        <v>1581</v>
      </c>
      <c r="N20" s="121" t="s">
        <v>1723</v>
      </c>
      <c r="O20" s="121" t="s">
        <v>1724</v>
      </c>
      <c r="P20" s="21" t="str">
        <f aca="false">"(" &amp; IF(G20&lt;&gt;"","("&amp;F20&amp;"+line.W)&gt;"&amp;G20,"") &amp; IF(AND(G20&lt;&gt;"",H20&lt;&gt;"")," and ","") &amp; IF(H20&lt;&gt;"","("&amp;F20&amp;"+line.W)&lt;="&amp;H20,"") &amp; ") and (line.mat_inside_skin_choices.code=="&amp;L20&amp;") and (line.mat_outside_skin_choices.code=="&amp;M20&amp;") and ("&amp;O20&amp;") or 0.0"</f>
        <v>((14+line.W)&lt;=914) and (line.mat_inside_skin_choices.code=='SS') and (line.mat_outside_skin_choices.code=='AW') and (914*line.L/1000000*3.4) or 0.0</v>
      </c>
      <c r="Q20" s="17" t="str">
        <f aca="false">VLOOKUP(D20,Parts!$A$2:$C$1001,3,0)</f>
        <v>kg</v>
      </c>
    </row>
    <row r="21" customFormat="false" ht="12.75" hidden="false" customHeight="false" outlineLevel="0" collapsed="false">
      <c r="C21" s="3" t="str">
        <f aca="false">"["&amp;VLOOKUP(D21,Parts!$A$2:$B$1001,2,0)&amp;"]"</f>
        <v>[SP05009]</v>
      </c>
      <c r="D21" s="2" t="s">
        <v>1401</v>
      </c>
      <c r="E21" s="83"/>
      <c r="F21" s="83" t="n">
        <v>14</v>
      </c>
      <c r="G21" s="83" t="n">
        <v>914</v>
      </c>
      <c r="H21" s="83" t="n">
        <v>1219</v>
      </c>
      <c r="J21" s="16"/>
      <c r="K21" s="16"/>
      <c r="L21" s="83" t="s">
        <v>1607</v>
      </c>
      <c r="M21" s="83" t="s">
        <v>1581</v>
      </c>
      <c r="N21" s="121" t="s">
        <v>1725</v>
      </c>
      <c r="O21" s="121" t="s">
        <v>1726</v>
      </c>
      <c r="P21" s="21" t="str">
        <f aca="false">"(" &amp; IF(G21&lt;&gt;"","("&amp;F21&amp;"+line.W)&gt;"&amp;G21,"") &amp; IF(AND(G21&lt;&gt;"",H21&lt;&gt;"")," and ","") &amp; IF(H21&lt;&gt;"","("&amp;F21&amp;"+line.W)&lt;="&amp;H21,"") &amp; ") and (line.mat_inside_skin_choices.code=="&amp;L21&amp;") and (line.mat_outside_skin_choices.code=="&amp;M21&amp;") and ("&amp;O21&amp;") or 0.0"</f>
        <v>((14+line.W)&gt;914 and (14+line.W)&lt;=1219) and (line.mat_inside_skin_choices.code=='SS') and (line.mat_outside_skin_choices.code=='AW') and (1219*line.L/1000000*3.4) or 0.0</v>
      </c>
      <c r="Q21" s="17" t="str">
        <f aca="false">VLOOKUP(D21,Parts!$A$2:$C$1001,3,0)</f>
        <v>kg</v>
      </c>
    </row>
    <row r="22" customFormat="false" ht="12.75" hidden="false" customHeight="false" outlineLevel="0" collapsed="false">
      <c r="C22" s="3" t="str">
        <f aca="false">"["&amp;VLOOKUP(D22,Parts!$A$2:$B$1001,2,0)&amp;"]"</f>
        <v>[SP05009]</v>
      </c>
      <c r="D22" s="2" t="s">
        <v>1401</v>
      </c>
      <c r="E22" s="83"/>
      <c r="F22" s="83" t="n">
        <v>14</v>
      </c>
      <c r="G22" s="83" t="n">
        <v>1219</v>
      </c>
      <c r="H22" s="83"/>
      <c r="J22" s="16"/>
      <c r="K22" s="16"/>
      <c r="L22" s="83" t="s">
        <v>1607</v>
      </c>
      <c r="M22" s="83" t="s">
        <v>1581</v>
      </c>
      <c r="N22" s="121" t="s">
        <v>1588</v>
      </c>
      <c r="O22" s="121" t="s">
        <v>1589</v>
      </c>
      <c r="P22" s="21" t="str">
        <f aca="false">"(" &amp; IF(G22&lt;&gt;"","("&amp;F22&amp;"+line.W)&gt;"&amp;G22,"") &amp; IF(AND(G22&lt;&gt;"",H22&lt;&gt;"")," and ","") &amp; IF(H22&lt;&gt;"","("&amp;F22&amp;"+line.W)&lt;="&amp;H22,"") &amp; ") and (line.mat_inside_skin_choices.code=="&amp;L22&amp;") and (line.mat_outside_skin_choices.code=="&amp;M22&amp;") and ("&amp;O22&amp;") or 0.0"</f>
        <v>((14+line.W)&gt;1219) and (line.mat_inside_skin_choices.code=='SS') and (line.mat_outside_skin_choices.code=='AW') and (1219*line.L/1000000*3.4*2) or 0.0</v>
      </c>
      <c r="Q22" s="17" t="str">
        <f aca="false">VLOOKUP(D22,Parts!$A$2:$C$1001,3,0)</f>
        <v>kg</v>
      </c>
    </row>
    <row r="23" customFormat="false" ht="12.75" hidden="false" customHeight="false" outlineLevel="0" collapsed="false">
      <c r="C23" s="3" t="str">
        <f aca="false">"["&amp;VLOOKUP(D23,Parts!$A$2:$B$1001,2,0)&amp;"]"</f>
        <v>[SP05013]</v>
      </c>
      <c r="D23" s="2" t="s">
        <v>1409</v>
      </c>
      <c r="E23" s="83"/>
      <c r="F23" s="83" t="n">
        <v>14</v>
      </c>
      <c r="G23" s="83"/>
      <c r="H23" s="83" t="n">
        <v>914</v>
      </c>
      <c r="J23" s="16"/>
      <c r="K23" s="16"/>
      <c r="L23" s="83" t="s">
        <v>1607</v>
      </c>
      <c r="M23" s="83" t="s">
        <v>1581</v>
      </c>
      <c r="N23" s="121" t="s">
        <v>1620</v>
      </c>
      <c r="O23" s="121" t="s">
        <v>1621</v>
      </c>
      <c r="P23" s="21" t="str">
        <f aca="false">"(" &amp; IF(G23&lt;&gt;"","("&amp;F23&amp;"+line.W)&gt;"&amp;G23,"") &amp; IF(AND(G23&lt;&gt;"",H23&lt;&gt;"")," and ","") &amp; IF(H23&lt;&gt;"","("&amp;F23&amp;"+line.W)&lt;="&amp;H23,"") &amp; ") and (line.mat_inside_skin_choices.code=="&amp;L23&amp;") and (line.mat_outside_skin_choices.code=="&amp;M23&amp;") and ("&amp;O23&amp;") or 0.0"</f>
        <v>((14+line.W)&lt;=914) and (line.mat_inside_skin_choices.code=='SS') and (line.mat_outside_skin_choices.code=='AW') and (914*line.L/1000000*3.9) or 0.0</v>
      </c>
      <c r="Q23" s="17" t="str">
        <f aca="false">VLOOKUP(D23,Parts!$A$2:$C$1001,3,0)</f>
        <v>kg</v>
      </c>
    </row>
    <row r="24" customFormat="false" ht="12.75" hidden="false" customHeight="false" outlineLevel="0" collapsed="false">
      <c r="C24" s="3" t="str">
        <f aca="false">"["&amp;VLOOKUP(D24,Parts!$A$2:$B$1001,2,0)&amp;"]"</f>
        <v>[SP05013]</v>
      </c>
      <c r="D24" s="2" t="s">
        <v>1409</v>
      </c>
      <c r="E24" s="83"/>
      <c r="F24" s="83" t="n">
        <v>14</v>
      </c>
      <c r="G24" s="83" t="n">
        <v>914</v>
      </c>
      <c r="H24" s="83" t="n">
        <v>1219</v>
      </c>
      <c r="J24" s="16"/>
      <c r="K24" s="16"/>
      <c r="L24" s="83" t="s">
        <v>1607</v>
      </c>
      <c r="M24" s="83" t="s">
        <v>1581</v>
      </c>
      <c r="N24" s="121" t="s">
        <v>1622</v>
      </c>
      <c r="O24" s="121" t="s">
        <v>1623</v>
      </c>
      <c r="P24" s="21" t="str">
        <f aca="false">"(" &amp; IF(G24&lt;&gt;"","("&amp;F24&amp;"+line.W)&gt;"&amp;G24,"") &amp; IF(AND(G24&lt;&gt;"",H24&lt;&gt;"")," and ","") &amp; IF(H24&lt;&gt;"","("&amp;F24&amp;"+line.W)&lt;="&amp;H24,"") &amp; ") and (line.mat_inside_skin_choices.code=="&amp;L24&amp;") and (line.mat_outside_skin_choices.code=="&amp;M24&amp;") and ("&amp;O24&amp;") or 0.0"</f>
        <v>((14+line.W)&gt;914 and (14+line.W)&lt;=1219) and (line.mat_inside_skin_choices.code=='SS') and (line.mat_outside_skin_choices.code=='AW') and (1219*line.L/1000000*3.9) or 0.0</v>
      </c>
      <c r="Q24" s="17" t="str">
        <f aca="false">VLOOKUP(D24,Parts!$A$2:$C$1001,3,0)</f>
        <v>kg</v>
      </c>
    </row>
    <row r="25" customFormat="false" ht="12.75" hidden="false" customHeight="false" outlineLevel="0" collapsed="false">
      <c r="C25" s="3" t="str">
        <f aca="false">"["&amp;VLOOKUP(D25,Parts!$A$2:$B$1001,2,0)&amp;"]"</f>
        <v>[SP05013]</v>
      </c>
      <c r="D25" s="2" t="s">
        <v>1409</v>
      </c>
      <c r="E25" s="83"/>
      <c r="F25" s="83" t="n">
        <v>14</v>
      </c>
      <c r="G25" s="83" t="n">
        <v>1219</v>
      </c>
      <c r="H25" s="83"/>
      <c r="J25" s="16"/>
      <c r="K25" s="16"/>
      <c r="L25" s="83" t="s">
        <v>1607</v>
      </c>
      <c r="M25" s="83" t="s">
        <v>1581</v>
      </c>
      <c r="N25" s="121" t="s">
        <v>1614</v>
      </c>
      <c r="O25" s="121" t="s">
        <v>1615</v>
      </c>
      <c r="P25" s="21" t="str">
        <f aca="false">"(" &amp; IF(G25&lt;&gt;"","("&amp;F25&amp;"+line.W)&gt;"&amp;G25,"") &amp; IF(AND(G25&lt;&gt;"",H25&lt;&gt;"")," and ","") &amp; IF(H25&lt;&gt;"","("&amp;F25&amp;"+line.W)&lt;="&amp;H25,"") &amp; ") and (line.mat_inside_skin_choices.code=="&amp;L25&amp;") and (line.mat_outside_skin_choices.code=="&amp;M25&amp;") and ("&amp;O25&amp;") or 0.0"</f>
        <v>((14+line.W)&gt;1219) and (line.mat_inside_skin_choices.code=='SS') and (line.mat_outside_skin_choices.code=='AW') and (1219*line.L/1000000*3.9*2) or 0.0</v>
      </c>
      <c r="Q25" s="17" t="str">
        <f aca="false">VLOOKUP(D25,Parts!$A$2:$C$1001,3,0)</f>
        <v>kg</v>
      </c>
    </row>
    <row r="26" customFormat="false" ht="12.75" hidden="false" customHeight="false" outlineLevel="0" collapsed="false">
      <c r="C26" s="3" t="str">
        <f aca="false">"["&amp;VLOOKUP(D26,Parts!$A$2:$B$1001,2,0)&amp;"]"</f>
        <v>[SP05018]</v>
      </c>
      <c r="D26" s="2" t="s">
        <v>1420</v>
      </c>
      <c r="E26" s="83"/>
      <c r="F26" s="83" t="n">
        <v>14</v>
      </c>
      <c r="G26" s="83"/>
      <c r="H26" s="83" t="n">
        <v>1219</v>
      </c>
      <c r="J26" s="16"/>
      <c r="K26" s="16"/>
      <c r="L26" s="83" t="s">
        <v>1607</v>
      </c>
      <c r="M26" s="83" t="s">
        <v>1590</v>
      </c>
      <c r="N26" s="121" t="s">
        <v>1622</v>
      </c>
      <c r="O26" s="121" t="s">
        <v>1623</v>
      </c>
      <c r="P26" s="21" t="str">
        <f aca="false">"(" &amp; IF(G26&lt;&gt;"","("&amp;F26&amp;"+line.W)&gt;"&amp;G26,"") &amp; IF(AND(G26&lt;&gt;"",H26&lt;&gt;"")," and ","") &amp; IF(H26&lt;&gt;"","("&amp;F26&amp;"+line.W)&lt;="&amp;H26,"") &amp; ") and (line.mat_inside_skin_choices.code=="&amp;L26&amp;") and (line.mat_outside_skin_choices.code=="&amp;M26&amp;") and ("&amp;O26&amp;") or 0.0"</f>
        <v>((14+line.W)&lt;=1219) and (line.mat_inside_skin_choices.code=='SS') and (line.mat_outside_skin_choices.code=='GI') and (1219*line.L/1000000*3.9) or 0.0</v>
      </c>
      <c r="Q26" s="17" t="str">
        <f aca="false">VLOOKUP(D26,Parts!$A$2:$C$1001,3,0)</f>
        <v>kg</v>
      </c>
    </row>
    <row r="27" customFormat="false" ht="12.75" hidden="false" customHeight="false" outlineLevel="0" collapsed="false">
      <c r="C27" s="3" t="str">
        <f aca="false">"["&amp;VLOOKUP(D27,Parts!$A$2:$B$1001,2,0)&amp;"]"</f>
        <v>[SP05018]</v>
      </c>
      <c r="D27" s="2" t="s">
        <v>1420</v>
      </c>
      <c r="E27" s="83"/>
      <c r="F27" s="83" t="n">
        <v>14</v>
      </c>
      <c r="G27" s="83" t="n">
        <v>1219</v>
      </c>
      <c r="H27" s="83"/>
      <c r="J27" s="16"/>
      <c r="K27" s="16"/>
      <c r="L27" s="83" t="s">
        <v>1607</v>
      </c>
      <c r="M27" s="83" t="s">
        <v>1590</v>
      </c>
      <c r="N27" s="121" t="s">
        <v>1614</v>
      </c>
      <c r="O27" s="121" t="s">
        <v>1615</v>
      </c>
      <c r="P27" s="21" t="str">
        <f aca="false">"(" &amp; IF(G27&lt;&gt;"","("&amp;F27&amp;"+line.W)&gt;"&amp;G27,"") &amp; IF(AND(G27&lt;&gt;"",H27&lt;&gt;"")," and ","") &amp; IF(H27&lt;&gt;"","("&amp;F27&amp;"+line.W)&lt;="&amp;H27,"") &amp; ") and (line.mat_inside_skin_choices.code=="&amp;L27&amp;") and (line.mat_outside_skin_choices.code=="&amp;M27&amp;") and ("&amp;O27&amp;") or 0.0"</f>
        <v>((14+line.W)&gt;1219) and (line.mat_inside_skin_choices.code=='SS') and (line.mat_outside_skin_choices.code=='GI') and (1219*line.L/1000000*3.9*2) or 0.0</v>
      </c>
      <c r="Q27" s="17" t="str">
        <f aca="false">VLOOKUP(D27,Parts!$A$2:$C$1001,3,0)</f>
        <v>kg</v>
      </c>
    </row>
    <row r="28" customFormat="false" ht="12.75" hidden="false" customHeight="false" outlineLevel="0" collapsed="false">
      <c r="C28" s="3" t="str">
        <f aca="false">"["&amp;VLOOKUP(D28,Parts!$A$2:$B$1001,2,0)&amp;"]"</f>
        <v>[SP05013]</v>
      </c>
      <c r="D28" s="2" t="s">
        <v>1409</v>
      </c>
      <c r="E28" s="83"/>
      <c r="F28" s="83" t="n">
        <v>14</v>
      </c>
      <c r="G28" s="83"/>
      <c r="H28" s="83" t="n">
        <v>914</v>
      </c>
      <c r="J28" s="16"/>
      <c r="K28" s="16"/>
      <c r="L28" s="83" t="s">
        <v>1607</v>
      </c>
      <c r="M28" s="83" t="s">
        <v>1590</v>
      </c>
      <c r="N28" s="121" t="s">
        <v>1620</v>
      </c>
      <c r="O28" s="121" t="s">
        <v>1621</v>
      </c>
      <c r="P28" s="21" t="str">
        <f aca="false">"(" &amp; IF(G28&lt;&gt;"","("&amp;F28&amp;"+line.W)&gt;"&amp;G28,"") &amp; IF(AND(G28&lt;&gt;"",H28&lt;&gt;"")," and ","") &amp; IF(H28&lt;&gt;"","("&amp;F28&amp;"+line.W)&lt;="&amp;H28,"") &amp; ") and (line.mat_inside_skin_choices.code=="&amp;L28&amp;") and (line.mat_outside_skin_choices.code=="&amp;M28&amp;") and ("&amp;O28&amp;") or 0.0"</f>
        <v>((14+line.W)&lt;=914) and (line.mat_inside_skin_choices.code=='SS') and (line.mat_outside_skin_choices.code=='GI') and (914*line.L/1000000*3.9) or 0.0</v>
      </c>
      <c r="Q28" s="17" t="str">
        <f aca="false">VLOOKUP(D28,Parts!$A$2:$C$1001,3,0)</f>
        <v>kg</v>
      </c>
    </row>
    <row r="29" customFormat="false" ht="12.75" hidden="false" customHeight="false" outlineLevel="0" collapsed="false">
      <c r="C29" s="3" t="str">
        <f aca="false">"["&amp;VLOOKUP(D29,Parts!$A$2:$B$1001,2,0)&amp;"]"</f>
        <v>[SP05013]</v>
      </c>
      <c r="D29" s="2" t="s">
        <v>1409</v>
      </c>
      <c r="E29" s="83"/>
      <c r="F29" s="83" t="n">
        <v>14</v>
      </c>
      <c r="G29" s="83" t="n">
        <v>914</v>
      </c>
      <c r="H29" s="83" t="n">
        <v>1219</v>
      </c>
      <c r="J29" s="16"/>
      <c r="K29" s="16"/>
      <c r="L29" s="83" t="s">
        <v>1607</v>
      </c>
      <c r="M29" s="83" t="s">
        <v>1590</v>
      </c>
      <c r="N29" s="121" t="s">
        <v>1622</v>
      </c>
      <c r="O29" s="121" t="s">
        <v>1623</v>
      </c>
      <c r="P29" s="21" t="str">
        <f aca="false">"(" &amp; IF(G29&lt;&gt;"","("&amp;F29&amp;"+line.W)&gt;"&amp;G29,"") &amp; IF(AND(G29&lt;&gt;"",H29&lt;&gt;"")," and ","") &amp; IF(H29&lt;&gt;"","("&amp;F29&amp;"+line.W)&lt;="&amp;H29,"") &amp; ") and (line.mat_inside_skin_choices.code=="&amp;L29&amp;") and (line.mat_outside_skin_choices.code=="&amp;M29&amp;") and ("&amp;O29&amp;") or 0.0"</f>
        <v>((14+line.W)&gt;914 and (14+line.W)&lt;=1219) and (line.mat_inside_skin_choices.code=='SS') and (line.mat_outside_skin_choices.code=='GI') and (1219*line.L/1000000*3.9) or 0.0</v>
      </c>
      <c r="Q29" s="17" t="str">
        <f aca="false">VLOOKUP(D29,Parts!$A$2:$C$1001,3,0)</f>
        <v>kg</v>
      </c>
    </row>
    <row r="30" customFormat="false" ht="12.75" hidden="false" customHeight="false" outlineLevel="0" collapsed="false">
      <c r="C30" s="3" t="str">
        <f aca="false">"["&amp;VLOOKUP(D30,Parts!$A$2:$B$1001,2,0)&amp;"]"</f>
        <v>[SP05013]</v>
      </c>
      <c r="D30" s="2" t="s">
        <v>1409</v>
      </c>
      <c r="E30" s="83"/>
      <c r="F30" s="83" t="n">
        <v>14</v>
      </c>
      <c r="G30" s="83" t="n">
        <v>1219</v>
      </c>
      <c r="H30" s="83"/>
      <c r="J30" s="16"/>
      <c r="K30" s="16"/>
      <c r="L30" s="83" t="s">
        <v>1607</v>
      </c>
      <c r="M30" s="83" t="s">
        <v>1590</v>
      </c>
      <c r="N30" s="121" t="s">
        <v>1614</v>
      </c>
      <c r="O30" s="121" t="s">
        <v>1615</v>
      </c>
      <c r="P30" s="21" t="str">
        <f aca="false">"(" &amp; IF(G30&lt;&gt;"","("&amp;F30&amp;"+line.W)&gt;"&amp;G30,"") &amp; IF(AND(G30&lt;&gt;"",H30&lt;&gt;"")," and ","") &amp; IF(H30&lt;&gt;"","("&amp;F30&amp;"+line.W)&lt;="&amp;H30,"") &amp; ") and (line.mat_inside_skin_choices.code=="&amp;L30&amp;") and (line.mat_outside_skin_choices.code=="&amp;M30&amp;") and ("&amp;O30&amp;") or 0.0"</f>
        <v>((14+line.W)&gt;1219) and (line.mat_inside_skin_choices.code=='SS') and (line.mat_outside_skin_choices.code=='GI') and (1219*line.L/1000000*3.9*2) or 0.0</v>
      </c>
      <c r="Q30" s="17" t="str">
        <f aca="false">VLOOKUP(D30,Parts!$A$2:$C$1001,3,0)</f>
        <v>kg</v>
      </c>
    </row>
    <row r="31" customFormat="false" ht="12.75" hidden="false" customHeight="false" outlineLevel="0" collapsed="false">
      <c r="C31" s="3" t="str">
        <f aca="false">"["&amp;VLOOKUP(D31,Parts!$A$2:$B$1001,2,0)&amp;"]"</f>
        <v>[SP05002]</v>
      </c>
      <c r="D31" s="49" t="s">
        <v>1387</v>
      </c>
      <c r="E31" s="16"/>
      <c r="F31" s="0"/>
      <c r="G31" s="0"/>
      <c r="H31" s="0"/>
      <c r="J31" s="50" t="s">
        <v>1626</v>
      </c>
      <c r="K31" s="16"/>
      <c r="L31" s="0"/>
      <c r="M31" s="0"/>
      <c r="N31" s="51" t="s">
        <v>1727</v>
      </c>
      <c r="O31" s="52" t="s">
        <v>1728</v>
      </c>
      <c r="P31" s="21" t="str">
        <f aca="false">"(line.mat_insulation_choices.code == "&amp;J31&amp;") and ("&amp;O31&amp;") or 0.0"</f>
        <v>(line.mat_insulation_choices.code == 'PU') and (line.W*line.L*line.T.value/1000000000*80*0.437*1.13-(line.cut_area*line.T.value*80*0.437*1.13/1000)) or 0.0</v>
      </c>
      <c r="Q31" s="17" t="str">
        <f aca="false">VLOOKUP(D31,Parts!$A$2:$C$1001,3,0)</f>
        <v>kg</v>
      </c>
    </row>
    <row r="32" customFormat="false" ht="12.75" hidden="false" customHeight="false" outlineLevel="0" collapsed="false">
      <c r="C32" s="3" t="str">
        <f aca="false">"["&amp;VLOOKUP(D32,Parts!$A$2:$B$1001,2,0)&amp;"]"</f>
        <v>[SP05003]</v>
      </c>
      <c r="D32" s="49" t="s">
        <v>1389</v>
      </c>
      <c r="E32" s="16"/>
      <c r="F32" s="0"/>
      <c r="G32" s="0"/>
      <c r="H32" s="0"/>
      <c r="J32" s="50" t="s">
        <v>1626</v>
      </c>
      <c r="K32" s="16"/>
      <c r="L32" s="0"/>
      <c r="M32" s="0"/>
      <c r="N32" s="51" t="s">
        <v>1729</v>
      </c>
      <c r="O32" s="52" t="s">
        <v>1730</v>
      </c>
      <c r="P32" s="21" t="str">
        <f aca="false">"(line.mat_insulation_choices.code == "&amp;J32&amp;") and ("&amp;O32&amp;") or 0.0"</f>
        <v>(line.mat_insulation_choices.code == 'PU') and (line.W*line.L*line.T.value/1000000000*80*0.563*1.13-(line.cut_area*line.T.value*80*0.563*1.13/1000)) or 0.0</v>
      </c>
      <c r="Q32" s="17" t="str">
        <f aca="false">VLOOKUP(D32,Parts!$A$2:$C$1001,3,0)</f>
        <v>kg</v>
      </c>
    </row>
    <row r="33" customFormat="false" ht="12.75" hidden="false" customHeight="false" outlineLevel="0" collapsed="false">
      <c r="C33" s="3" t="str">
        <f aca="false">"["&amp;VLOOKUP(D33,Parts!$A$2:$B$1001,2,0)&amp;"]"</f>
        <v>[SP01328]</v>
      </c>
      <c r="D33" s="145" t="s">
        <v>414</v>
      </c>
      <c r="E33" s="146" t="s">
        <v>1731</v>
      </c>
      <c r="F33" s="0"/>
      <c r="G33" s="0"/>
      <c r="H33" s="0"/>
      <c r="L33" s="0"/>
      <c r="M33" s="0"/>
      <c r="N33" s="142" t="s">
        <v>1732</v>
      </c>
      <c r="O33" s="142" t="s">
        <v>1733</v>
      </c>
      <c r="P33" s="63" t="str">
        <f aca="false">"(line.T.name=='"&amp;E33&amp;"') and ("&amp;O33&amp;") or 0.0"</f>
        <v>(line.T.name=='42(F42)') and (round((line.W+(line.L*2))/1000/6+0.5,0)) or 0.0</v>
      </c>
      <c r="Q33" s="17" t="str">
        <f aca="false">VLOOKUP(D33,Parts!$A$2:$C$1001,3,0)</f>
        <v>pcs</v>
      </c>
    </row>
    <row r="34" customFormat="false" ht="12.75" hidden="false" customHeight="false" outlineLevel="0" collapsed="false">
      <c r="C34" s="3" t="str">
        <f aca="false">"["&amp;VLOOKUP(D34,Parts!$A$2:$B$1001,2,0)&amp;"]"</f>
        <v>[SP01340]</v>
      </c>
      <c r="D34" s="145" t="s">
        <v>420</v>
      </c>
      <c r="E34" s="146" t="s">
        <v>1734</v>
      </c>
      <c r="F34" s="0"/>
      <c r="G34" s="0"/>
      <c r="H34" s="0"/>
      <c r="L34" s="0"/>
      <c r="M34" s="0"/>
      <c r="N34" s="142" t="s">
        <v>1732</v>
      </c>
      <c r="O34" s="142" t="s">
        <v>1733</v>
      </c>
      <c r="P34" s="63" t="str">
        <f aca="false">"(line.T.name=='"&amp;E34&amp;"') and ("&amp;O34&amp;") or 0.0"</f>
        <v>(line.T.name=='50(F50)') and (round((line.W+(line.L*2))/1000/6+0.5,0)) or 0.0</v>
      </c>
      <c r="Q34" s="17" t="str">
        <f aca="false">VLOOKUP(D34,Parts!$A$2:$C$1001,3,0)</f>
        <v>pcs</v>
      </c>
    </row>
    <row r="35" customFormat="false" ht="12.75" hidden="false" customHeight="false" outlineLevel="0" collapsed="false">
      <c r="C35" s="3" t="str">
        <f aca="false">"["&amp;VLOOKUP(D35,Parts!$A$2:$B$1001,2,0)&amp;"]"</f>
        <v>[SP01344]</v>
      </c>
      <c r="D35" s="145" t="s">
        <v>426</v>
      </c>
      <c r="E35" s="146" t="s">
        <v>1735</v>
      </c>
      <c r="F35" s="0"/>
      <c r="G35" s="0"/>
      <c r="H35" s="0"/>
      <c r="L35" s="0"/>
      <c r="M35" s="0"/>
      <c r="N35" s="142" t="s">
        <v>1732</v>
      </c>
      <c r="O35" s="142" t="s">
        <v>1733</v>
      </c>
      <c r="P35" s="63" t="str">
        <f aca="false">"(line.T.name=='"&amp;E35&amp;"') and ("&amp;O35&amp;") or 0.0"</f>
        <v>(line.T.name=='42(F100)') and (round((line.W+(line.L*2))/1000/6+0.5,0)) or 0.0</v>
      </c>
      <c r="Q35" s="17" t="str">
        <f aca="false">VLOOKUP(D35,Parts!$A$2:$C$1001,3,0)</f>
        <v>pcs</v>
      </c>
    </row>
    <row r="36" customFormat="false" ht="12.75" hidden="false" customHeight="false" outlineLevel="0" collapsed="false">
      <c r="C36" s="3" t="str">
        <f aca="false">"["&amp;VLOOKUP(D36,Parts!$A$2:$B$1001,2,0)&amp;"]"</f>
        <v>[SP01431]</v>
      </c>
      <c r="D36" s="145" t="s">
        <v>534</v>
      </c>
      <c r="E36" s="146" t="s">
        <v>1736</v>
      </c>
      <c r="F36" s="0"/>
      <c r="G36" s="0"/>
      <c r="H36" s="0"/>
      <c r="L36" s="0"/>
      <c r="M36" s="0"/>
      <c r="N36" s="142" t="s">
        <v>1732</v>
      </c>
      <c r="O36" s="142" t="s">
        <v>1733</v>
      </c>
      <c r="P36" s="63" t="str">
        <f aca="false">"(line.T.name=='"&amp;E36&amp;"') and ("&amp;O36&amp;") or 0.0"</f>
        <v>(line.T.name=='50(F100)') and (round((line.W+(line.L*2))/1000/6+0.5,0)) or 0.0</v>
      </c>
      <c r="Q36" s="17" t="str">
        <f aca="false">VLOOKUP(D36,Parts!$A$2:$C$1001,3,0)</f>
        <v>pcs</v>
      </c>
    </row>
    <row r="37" customFormat="false" ht="12.75" hidden="false" customHeight="false" outlineLevel="0" collapsed="false">
      <c r="C37" s="3" t="str">
        <f aca="false">"["&amp;VLOOKUP(D37,Parts!$A$2:$B$1001,2,0)&amp;"]"</f>
        <v>[SP02183]</v>
      </c>
      <c r="D37" s="22" t="s">
        <v>855</v>
      </c>
      <c r="E37" s="0"/>
      <c r="F37" s="0"/>
      <c r="G37" s="0"/>
      <c r="H37" s="0"/>
      <c r="L37" s="0"/>
      <c r="M37" s="0"/>
      <c r="N37" s="22" t="s">
        <v>1737</v>
      </c>
      <c r="O37" s="22" t="s">
        <v>1738</v>
      </c>
      <c r="P37" s="3" t="str">
        <f aca="false">"("&amp;O37&amp;") or 0.0"</f>
        <v>(round(((line.W+(line.L*2))/1000),1)) or 0.0</v>
      </c>
      <c r="Q37" s="17" t="str">
        <f aca="false">VLOOKUP(D37,Parts!$A$2:$C$1001,3,0)</f>
        <v>m</v>
      </c>
    </row>
    <row r="38" customFormat="false" ht="12.75" hidden="false" customHeight="false" outlineLevel="0" collapsed="false">
      <c r="C38" s="3" t="str">
        <f aca="false">"["&amp;VLOOKUP(D38,Parts!$A$2:$B$1001,2,0)&amp;"]"</f>
        <v>[SP01181]</v>
      </c>
      <c r="D38" s="2" t="s">
        <v>234</v>
      </c>
      <c r="E38" s="0"/>
      <c r="F38" s="0"/>
      <c r="G38" s="0"/>
      <c r="H38" s="0"/>
      <c r="L38" s="0"/>
      <c r="M38" s="0"/>
      <c r="N38" s="121" t="s">
        <v>1739</v>
      </c>
      <c r="O38" s="2" t="s">
        <v>1740</v>
      </c>
      <c r="P38" s="3" t="str">
        <f aca="false">"("&amp;O38&amp;") or 0.0"</f>
        <v>(round(line.W/1000*6,0)) or 0.0</v>
      </c>
      <c r="Q38" s="17" t="str">
        <f aca="false">VLOOKUP(D38,Parts!$A$2:$C$1001,3,0)</f>
        <v>pcs</v>
      </c>
    </row>
    <row r="39" customFormat="false" ht="12.75" hidden="false" customHeight="false" outlineLevel="0" collapsed="false">
      <c r="C39" s="3" t="str">
        <f aca="false">"["&amp;VLOOKUP(D39,Parts!$A$2:$B$1001,2,0)&amp;"]"</f>
        <v>[SP01134]</v>
      </c>
      <c r="D39" s="147" t="s">
        <v>188</v>
      </c>
      <c r="E39" s="146" t="s">
        <v>1731</v>
      </c>
      <c r="F39" s="0"/>
      <c r="G39" s="0"/>
      <c r="H39" s="0"/>
      <c r="L39" s="0"/>
      <c r="M39" s="0"/>
      <c r="N39" s="142" t="s">
        <v>1732</v>
      </c>
      <c r="O39" s="142" t="s">
        <v>1733</v>
      </c>
      <c r="P39" s="63" t="str">
        <f aca="false">"(line.T.name=='"&amp;E39&amp;"') and ("&amp;O39&amp;") or 0.0"</f>
        <v>(line.T.name=='42(F42)') and (round((line.W+(line.L*2))/1000/6+0.5,0)) or 0.0</v>
      </c>
      <c r="Q39" s="17" t="str">
        <f aca="false">VLOOKUP(D39,Parts!$A$2:$C$1001,3,0)</f>
        <v>pcs</v>
      </c>
    </row>
    <row r="40" customFormat="false" ht="12.75" hidden="false" customHeight="false" outlineLevel="0" collapsed="false">
      <c r="C40" s="3" t="str">
        <f aca="false">"["&amp;VLOOKUP(D40,Parts!$A$2:$B$1001,2,0)&amp;"]"</f>
        <v>[SP01300]</v>
      </c>
      <c r="D40" s="147" t="s">
        <v>376</v>
      </c>
      <c r="E40" s="146" t="s">
        <v>1734</v>
      </c>
      <c r="F40" s="0"/>
      <c r="G40" s="0"/>
      <c r="H40" s="0"/>
      <c r="L40" s="0"/>
      <c r="M40" s="0"/>
      <c r="N40" s="142" t="s">
        <v>1732</v>
      </c>
      <c r="O40" s="142" t="s">
        <v>1733</v>
      </c>
      <c r="P40" s="63" t="str">
        <f aca="false">"(line.T.name=='"&amp;E40&amp;"') and ("&amp;O40&amp;") or 0.0"</f>
        <v>(line.T.name=='50(F50)') and (round((line.W+(line.L*2))/1000/6+0.5,0)) or 0.0</v>
      </c>
      <c r="Q40" s="17" t="str">
        <f aca="false">VLOOKUP(D40,Parts!$A$2:$C$1001,3,0)</f>
        <v>pcs</v>
      </c>
    </row>
    <row r="41" customFormat="false" ht="12.75" hidden="false" customHeight="false" outlineLevel="0" collapsed="false">
      <c r="C41" s="3" t="str">
        <f aca="false">"["&amp;VLOOKUP(D41,Parts!$A$2:$B$1001,2,0)&amp;"]"</f>
        <v>[SP01134]</v>
      </c>
      <c r="D41" s="147" t="s">
        <v>188</v>
      </c>
      <c r="E41" s="146" t="s">
        <v>1735</v>
      </c>
      <c r="F41" s="0"/>
      <c r="G41" s="0"/>
      <c r="H41" s="0"/>
      <c r="L41" s="0"/>
      <c r="M41" s="0"/>
      <c r="N41" s="142" t="s">
        <v>1732</v>
      </c>
      <c r="O41" s="142" t="s">
        <v>1733</v>
      </c>
      <c r="P41" s="63" t="str">
        <f aca="false">"(line.T.name=='"&amp;E41&amp;"') and ("&amp;O41&amp;") or 0.0"</f>
        <v>(line.T.name=='42(F100)') and (round((line.W+(line.L*2))/1000/6+0.5,0)) or 0.0</v>
      </c>
      <c r="Q41" s="17" t="str">
        <f aca="false">VLOOKUP(D41,Parts!$A$2:$C$1001,3,0)</f>
        <v>pcs</v>
      </c>
    </row>
    <row r="42" customFormat="false" ht="12.75" hidden="false" customHeight="false" outlineLevel="0" collapsed="false">
      <c r="C42" s="3" t="str">
        <f aca="false">"["&amp;VLOOKUP(D42,Parts!$A$2:$B$1001,2,0)&amp;"]"</f>
        <v>[SP01300]</v>
      </c>
      <c r="D42" s="147" t="s">
        <v>376</v>
      </c>
      <c r="E42" s="146" t="s">
        <v>1736</v>
      </c>
      <c r="F42" s="0"/>
      <c r="G42" s="0"/>
      <c r="H42" s="0"/>
      <c r="L42" s="0"/>
      <c r="M42" s="0"/>
      <c r="N42" s="142" t="s">
        <v>1732</v>
      </c>
      <c r="O42" s="142" t="s">
        <v>1733</v>
      </c>
      <c r="P42" s="63" t="str">
        <f aca="false">"(line.T.name=='"&amp;E42&amp;"') and ("&amp;O42&amp;") or 0.0"</f>
        <v>(line.T.name=='50(F100)') and (round((line.W+(line.L*2))/1000/6+0.5,0)) or 0.0</v>
      </c>
      <c r="Q42" s="17" t="str">
        <f aca="false">VLOOKUP(D42,Parts!$A$2:$C$1001,3,0)</f>
        <v>pcs</v>
      </c>
    </row>
    <row r="43" customFormat="false" ht="12.75" hidden="false" customHeight="false" outlineLevel="0" collapsed="false">
      <c r="C43" s="3" t="str">
        <f aca="false">"["&amp;VLOOKUP(D43,Parts!$A$2:$B$1001,2,0)&amp;"]"</f>
        <v>[SP02114]</v>
      </c>
      <c r="D43" s="27" t="s">
        <v>759</v>
      </c>
      <c r="E43" s="0"/>
      <c r="F43" s="0"/>
      <c r="G43" s="0"/>
      <c r="H43" s="0"/>
      <c r="L43" s="0"/>
      <c r="M43" s="0"/>
      <c r="N43" s="27" t="s">
        <v>1741</v>
      </c>
      <c r="O43" s="27" t="s">
        <v>1742</v>
      </c>
      <c r="P43" s="0" t="str">
        <f aca="false">O43</f>
        <v>(line.W &lt;= 930) and 1.0 or 0.0</v>
      </c>
      <c r="Q43" s="17" t="str">
        <f aca="false">VLOOKUP(D43,Parts!$A$2:$C$1001,3,0)</f>
        <v>pcs</v>
      </c>
    </row>
    <row r="44" customFormat="false" ht="12.75" hidden="false" customHeight="false" outlineLevel="0" collapsed="false">
      <c r="C44" s="3" t="str">
        <f aca="false">"["&amp;VLOOKUP(D44,Parts!$A$2:$B$1001,2,0)&amp;"]"</f>
        <v>[SP02122]</v>
      </c>
      <c r="D44" s="27" t="s">
        <v>771</v>
      </c>
      <c r="E44" s="0"/>
      <c r="F44" s="0"/>
      <c r="G44" s="0"/>
      <c r="H44" s="0"/>
      <c r="L44" s="0"/>
      <c r="M44" s="0"/>
      <c r="N44" s="27" t="s">
        <v>1743</v>
      </c>
      <c r="O44" s="27" t="s">
        <v>1744</v>
      </c>
      <c r="P44" s="0" t="str">
        <f aca="false">O44</f>
        <v>(line.W &gt; 930 and line.W &lt;= 1085) and 1.0 or 0.0</v>
      </c>
      <c r="Q44" s="17" t="str">
        <f aca="false">VLOOKUP(D44,Parts!$A$2:$C$1001,3,0)</f>
        <v>pcs</v>
      </c>
    </row>
    <row r="45" customFormat="false" ht="12.75" hidden="false" customHeight="false" outlineLevel="0" collapsed="false">
      <c r="C45" s="3" t="str">
        <f aca="false">"["&amp;VLOOKUP(D45,Parts!$A$2:$B$1001,2,0)&amp;"]"</f>
        <v>[SP02116]</v>
      </c>
      <c r="D45" s="27" t="s">
        <v>761</v>
      </c>
      <c r="E45" s="0"/>
      <c r="F45" s="0"/>
      <c r="G45" s="0"/>
      <c r="H45" s="0"/>
      <c r="L45" s="0"/>
      <c r="M45" s="0"/>
      <c r="N45" s="27" t="s">
        <v>1745</v>
      </c>
      <c r="O45" s="27" t="s">
        <v>1746</v>
      </c>
      <c r="P45" s="0" t="str">
        <f aca="false">O45</f>
        <v>(line.W &gt; 1085 and line.W &lt;= 1230) and 1.0 or 0.0</v>
      </c>
      <c r="Q45" s="17" t="str">
        <f aca="false">VLOOKUP(D45,Parts!$A$2:$C$1001,3,0)</f>
        <v>pcs</v>
      </c>
    </row>
    <row r="46" customFormat="false" ht="12.75" hidden="false" customHeight="false" outlineLevel="0" collapsed="false">
      <c r="C46" s="3" t="str">
        <f aca="false">"["&amp;VLOOKUP(D46,Parts!$A$2:$B$1001,2,0)&amp;"]"</f>
        <v>[SP02071]</v>
      </c>
      <c r="D46" s="148" t="s">
        <v>688</v>
      </c>
      <c r="E46" s="0"/>
      <c r="F46" s="0"/>
      <c r="G46" s="0"/>
      <c r="H46" s="0"/>
      <c r="I46" s="60" t="s">
        <v>1641</v>
      </c>
      <c r="L46" s="0"/>
      <c r="M46" s="0"/>
      <c r="N46" s="61" t="n">
        <v>0</v>
      </c>
      <c r="O46" s="61" t="n">
        <v>0</v>
      </c>
      <c r="P46" s="0" t="str">
        <f aca="false">"(line.mat_window_choices.code == "&amp;I46&amp;") and "&amp;O46&amp;" or 0.0"</f>
        <v>(line.mat_window_choices.code == 'None') and 0 or 0.0</v>
      </c>
      <c r="Q46" s="17" t="str">
        <f aca="false">VLOOKUP(D46,Parts!$A$2:$C$1001,3,0)</f>
        <v>pcs</v>
      </c>
    </row>
    <row r="47" customFormat="false" ht="12.75" hidden="false" customHeight="false" outlineLevel="0" collapsed="false">
      <c r="C47" s="3" t="str">
        <f aca="false">"["&amp;VLOOKUP(D47,Parts!$A$2:$B$1001,2,0)&amp;"]"</f>
        <v>[SP02071]</v>
      </c>
      <c r="D47" s="148" t="s">
        <v>688</v>
      </c>
      <c r="E47" s="0"/>
      <c r="F47" s="0"/>
      <c r="G47" s="0"/>
      <c r="H47" s="0"/>
      <c r="I47" s="60" t="s">
        <v>1747</v>
      </c>
      <c r="L47" s="0"/>
      <c r="M47" s="0"/>
      <c r="N47" s="61" t="n">
        <v>1</v>
      </c>
      <c r="O47" s="61" t="n">
        <v>1</v>
      </c>
      <c r="P47" s="0" t="str">
        <f aca="false">"(line.mat_window_choices.code == "&amp;I47&amp;") and "&amp;O47&amp;" or 0.0"</f>
        <v>(line.mat_window_choices.code == 'Single') and 1 or 0.0</v>
      </c>
      <c r="Q47" s="17" t="str">
        <f aca="false">VLOOKUP(D47,Parts!$A$2:$C$1001,3,0)</f>
        <v>pcs</v>
      </c>
    </row>
    <row r="48" customFormat="false" ht="12.75" hidden="false" customHeight="false" outlineLevel="0" collapsed="false">
      <c r="C48" s="3" t="str">
        <f aca="false">"["&amp;VLOOKUP(D48,Parts!$A$2:$B$1001,2,0)&amp;"]"</f>
        <v>[SP02071]</v>
      </c>
      <c r="D48" s="148" t="s">
        <v>688</v>
      </c>
      <c r="E48" s="0"/>
      <c r="F48" s="0"/>
      <c r="G48" s="0"/>
      <c r="H48" s="0"/>
      <c r="I48" s="60" t="s">
        <v>1748</v>
      </c>
      <c r="L48" s="0"/>
      <c r="M48" s="0"/>
      <c r="N48" s="61" t="n">
        <v>2</v>
      </c>
      <c r="O48" s="61" t="n">
        <v>2</v>
      </c>
      <c r="P48" s="0" t="str">
        <f aca="false">"(line.mat_window_choices.code == "&amp;I48&amp;") and "&amp;O48&amp;" or 0.0"</f>
        <v>(line.mat_window_choices.code == 'Double') and 2 or 0.0</v>
      </c>
      <c r="Q48" s="17" t="str">
        <f aca="false">VLOOKUP(D48,Parts!$A$2:$C$1001,3,0)</f>
        <v>pcs</v>
      </c>
    </row>
    <row r="49" customFormat="false" ht="12.75" hidden="false" customHeight="false" outlineLevel="0" collapsed="false">
      <c r="C49" s="3" t="str">
        <f aca="false">"["&amp;VLOOKUP(D49,Parts!$A$2:$B$1001,2,0)&amp;"]"</f>
        <v>[SP03032]</v>
      </c>
      <c r="D49" s="3" t="s">
        <v>997</v>
      </c>
      <c r="E49" s="0"/>
      <c r="F49" s="0"/>
      <c r="G49" s="0"/>
      <c r="H49" s="0"/>
      <c r="L49" s="0"/>
      <c r="M49" s="0"/>
      <c r="N49" s="21" t="n">
        <v>1</v>
      </c>
      <c r="O49" s="21" t="n">
        <v>1</v>
      </c>
      <c r="P49" s="53" t="str">
        <f aca="false">"("&amp;O49&amp;") or 0.0"</f>
        <v>(1) or 0.0</v>
      </c>
      <c r="Q49" s="17" t="str">
        <f aca="false">VLOOKUP(D49,Parts!$A$2:$C$1001,3,0)</f>
        <v>pcs</v>
      </c>
    </row>
    <row r="50" customFormat="false" ht="12.75" hidden="false" customHeight="false" outlineLevel="0" collapsed="false">
      <c r="C50" s="3" t="str">
        <f aca="false">"["&amp;VLOOKUP(D50,Parts!$A$2:$B$1001,2,0)&amp;"]"</f>
        <v>[SP02197]</v>
      </c>
      <c r="D50" s="3" t="s">
        <v>871</v>
      </c>
      <c r="E50" s="0"/>
      <c r="F50" s="0"/>
      <c r="G50" s="0"/>
      <c r="H50" s="0"/>
      <c r="L50" s="0"/>
      <c r="M50" s="0"/>
      <c r="N50" s="21" t="n">
        <v>1</v>
      </c>
      <c r="O50" s="21" t="n">
        <v>1</v>
      </c>
      <c r="P50" s="53" t="str">
        <f aca="false">"("&amp;O50&amp;") or 0.0"</f>
        <v>(1) or 0.0</v>
      </c>
      <c r="Q50" s="17" t="str">
        <f aca="false">VLOOKUP(D50,Parts!$A$2:$C$1001,3,0)</f>
        <v>set</v>
      </c>
    </row>
    <row r="51" customFormat="false" ht="12.75" hidden="false" customHeight="false" outlineLevel="0" collapsed="false">
      <c r="C51" s="3" t="str">
        <f aca="false">"["&amp;VLOOKUP(D51,Parts!$A$2:$B$1001,2,0)&amp;"]"</f>
        <v>[SP02195]</v>
      </c>
      <c r="D51" s="3" t="s">
        <v>867</v>
      </c>
      <c r="E51" s="0"/>
      <c r="F51" s="0"/>
      <c r="G51" s="0"/>
      <c r="H51" s="0"/>
      <c r="L51" s="0"/>
      <c r="M51" s="0"/>
      <c r="N51" s="21" t="n">
        <v>2</v>
      </c>
      <c r="O51" s="21" t="n">
        <v>2</v>
      </c>
      <c r="P51" s="53" t="str">
        <f aca="false">"("&amp;O51&amp;") or 0.0"</f>
        <v>(2) or 0.0</v>
      </c>
      <c r="Q51" s="17" t="str">
        <f aca="false">VLOOKUP(D51,Parts!$A$2:$C$1001,3,0)</f>
        <v>set</v>
      </c>
    </row>
    <row r="52" customFormat="false" ht="12.75" hidden="false" customHeight="false" outlineLevel="0" collapsed="false">
      <c r="C52" s="3" t="str">
        <f aca="false">"["&amp;VLOOKUP(D52,Parts!$A$2:$B$1001,2,0)&amp;"]"</f>
        <v>[SP02196]</v>
      </c>
      <c r="D52" s="3" t="s">
        <v>869</v>
      </c>
      <c r="E52" s="0"/>
      <c r="F52" s="0"/>
      <c r="G52" s="0"/>
      <c r="H52" s="0"/>
      <c r="L52" s="0"/>
      <c r="M52" s="0"/>
      <c r="N52" s="21" t="n">
        <v>2</v>
      </c>
      <c r="O52" s="21" t="n">
        <v>2</v>
      </c>
      <c r="P52" s="53" t="str">
        <f aca="false">"("&amp;O52&amp;") or 0.0"</f>
        <v>(2) or 0.0</v>
      </c>
      <c r="Q52" s="17" t="str">
        <f aca="false">VLOOKUP(D52,Parts!$A$2:$C$1001,3,0)</f>
        <v>set</v>
      </c>
    </row>
    <row r="53" customFormat="false" ht="12.75" hidden="false" customHeight="false" outlineLevel="0" collapsed="false">
      <c r="C53" s="3" t="str">
        <f aca="false">"["&amp;VLOOKUP(D53,Parts!$A$2:$B$1001,2,0)&amp;"]"</f>
        <v>[SP03173]</v>
      </c>
      <c r="D53" s="3" t="s">
        <v>1207</v>
      </c>
      <c r="E53" s="0"/>
      <c r="F53" s="0"/>
      <c r="G53" s="0"/>
      <c r="H53" s="0"/>
      <c r="L53" s="0"/>
      <c r="M53" s="0"/>
      <c r="N53" s="21" t="n">
        <v>2</v>
      </c>
      <c r="O53" s="21" t="n">
        <v>2</v>
      </c>
      <c r="P53" s="53" t="str">
        <f aca="false">"("&amp;O53&amp;") or 0.0"</f>
        <v>(2) or 0.0</v>
      </c>
      <c r="Q53" s="17" t="str">
        <f aca="false">VLOOKUP(D53,Parts!$A$2:$C$1001,3,0)</f>
        <v>pcs</v>
      </c>
    </row>
    <row r="54" customFormat="false" ht="12.75" hidden="false" customHeight="false" outlineLevel="0" collapsed="false">
      <c r="C54" s="3" t="str">
        <f aca="false">"["&amp;VLOOKUP(D54,Parts!$A$2:$B$1001,2,0)&amp;"]"</f>
        <v>[SP03177]</v>
      </c>
      <c r="D54" s="3" t="s">
        <v>1215</v>
      </c>
      <c r="E54" s="0"/>
      <c r="F54" s="0"/>
      <c r="G54" s="0"/>
      <c r="H54" s="0"/>
      <c r="L54" s="0"/>
      <c r="M54" s="0"/>
      <c r="N54" s="21" t="n">
        <v>1</v>
      </c>
      <c r="O54" s="21" t="n">
        <v>1</v>
      </c>
      <c r="P54" s="53" t="str">
        <f aca="false">"("&amp;O54&amp;") or 0.0"</f>
        <v>(1) or 0.0</v>
      </c>
      <c r="Q54" s="17" t="str">
        <f aca="false">VLOOKUP(D54,Parts!$A$2:$C$1001,3,0)</f>
        <v>pcs</v>
      </c>
    </row>
    <row r="55" customFormat="false" ht="12.75" hidden="false" customHeight="false" outlineLevel="0" collapsed="false">
      <c r="C55" s="3" t="str">
        <f aca="false">"["&amp;VLOOKUP(D55,Parts!$A$2:$B$1001,2,0)&amp;"]"</f>
        <v>[SP03178]</v>
      </c>
      <c r="D55" s="3" t="s">
        <v>1217</v>
      </c>
      <c r="E55" s="0"/>
      <c r="F55" s="0"/>
      <c r="G55" s="0"/>
      <c r="H55" s="0"/>
      <c r="L55" s="0"/>
      <c r="M55" s="0"/>
      <c r="N55" s="21" t="n">
        <v>1</v>
      </c>
      <c r="O55" s="21" t="n">
        <v>1</v>
      </c>
      <c r="P55" s="53" t="str">
        <f aca="false">"("&amp;O55&amp;") or 0.0"</f>
        <v>(1) or 0.0</v>
      </c>
      <c r="Q55" s="17" t="str">
        <f aca="false">VLOOKUP(D55,Parts!$A$2:$C$1001,3,0)</f>
        <v>pcs</v>
      </c>
    </row>
    <row r="56" customFormat="false" ht="12.75" hidden="false" customHeight="false" outlineLevel="0" collapsed="false">
      <c r="C56" s="3" t="str">
        <f aca="false">"["&amp;VLOOKUP(D56,Parts!$A$2:$B$1001,2,0)&amp;"]"</f>
        <v>[SP02147]</v>
      </c>
      <c r="D56" s="3" t="s">
        <v>799</v>
      </c>
      <c r="E56" s="0"/>
      <c r="F56" s="0"/>
      <c r="G56" s="0"/>
      <c r="H56" s="0"/>
      <c r="L56" s="0"/>
      <c r="M56" s="0"/>
      <c r="N56" s="21" t="n">
        <v>1</v>
      </c>
      <c r="O56" s="21" t="n">
        <v>1</v>
      </c>
      <c r="P56" s="53" t="str">
        <f aca="false">"("&amp;O56&amp;") or 0.0"</f>
        <v>(1) or 0.0</v>
      </c>
      <c r="Q56" s="17" t="str">
        <f aca="false">VLOOKUP(D56,Parts!$A$2:$C$1001,3,0)</f>
        <v>set</v>
      </c>
    </row>
    <row r="57" customFormat="false" ht="12.75" hidden="false" customHeight="false" outlineLevel="0" collapsed="false">
      <c r="C57" s="3" t="str">
        <f aca="false">"["&amp;VLOOKUP(D57,Parts!$A$2:$B$1001,2,0)&amp;"]"</f>
        <v>[SP02148]</v>
      </c>
      <c r="D57" s="3" t="s">
        <v>801</v>
      </c>
      <c r="E57" s="0"/>
      <c r="F57" s="0"/>
      <c r="G57" s="0"/>
      <c r="H57" s="0"/>
      <c r="L57" s="0"/>
      <c r="M57" s="0"/>
      <c r="N57" s="21" t="n">
        <v>1</v>
      </c>
      <c r="O57" s="21" t="n">
        <v>1</v>
      </c>
      <c r="P57" s="53" t="str">
        <f aca="false">"("&amp;O57&amp;") or 0.0"</f>
        <v>(1) or 0.0</v>
      </c>
      <c r="Q57" s="17" t="str">
        <f aca="false">VLOOKUP(D57,Parts!$A$2:$C$1001,3,0)</f>
        <v>pcs</v>
      </c>
    </row>
    <row r="58" s="2" customFormat="true" ht="12.75" hidden="false" customHeight="false" outlineLevel="0" collapsed="false">
      <c r="C58" s="2" t="str">
        <f aca="false">"["&amp;VLOOKUP(D58,Parts!$A$2:$B$1001,2,0)&amp;"]"</f>
        <v>[SP03007]</v>
      </c>
      <c r="D58" s="121" t="s">
        <v>946</v>
      </c>
      <c r="J58" s="83"/>
      <c r="K58" s="83"/>
      <c r="L58" s="83" t="s">
        <v>1607</v>
      </c>
      <c r="M58" s="83" t="s">
        <v>1607</v>
      </c>
      <c r="N58" s="121" t="s">
        <v>1677</v>
      </c>
      <c r="O58" s="121" t="s">
        <v>1678</v>
      </c>
      <c r="P58" s="149" t="str">
        <f aca="false">"(line.mat_inside_skin_choices.code=="&amp;L58&amp;") and (line.mat_outside_skin_choices.code=="&amp;M58&amp;") and ("&amp;O58&amp;") or 0.0"</f>
        <v>(line.mat_inside_skin_choices.code=='SS') and (line.mat_outside_skin_choices.code=='SS') and (line.L/1000/200*2) or 0.0</v>
      </c>
      <c r="Q58" s="83" t="str">
        <f aca="false">VLOOKUP(D58,Parts!$A$2:$C$1001,3,0)</f>
        <v>roll</v>
      </c>
      <c r="R58" s="2" t="s">
        <v>1653</v>
      </c>
    </row>
    <row r="59" customFormat="false" ht="12.75" hidden="false" customHeight="false" outlineLevel="0" collapsed="false">
      <c r="A59" s="2"/>
      <c r="B59" s="2"/>
      <c r="C59" s="2" t="str">
        <f aca="false">"["&amp;VLOOKUP(D59,Parts!$A$2:$B$1001,2,0)&amp;"]"</f>
        <v>[SP03006]</v>
      </c>
      <c r="D59" s="2" t="s">
        <v>944</v>
      </c>
      <c r="E59" s="83"/>
      <c r="J59" s="83"/>
      <c r="K59" s="83"/>
      <c r="L59" s="83" t="s">
        <v>1572</v>
      </c>
      <c r="M59" s="83" t="s">
        <v>1572</v>
      </c>
      <c r="N59" s="121" t="s">
        <v>1677</v>
      </c>
      <c r="O59" s="121" t="s">
        <v>1678</v>
      </c>
      <c r="P59" s="149" t="str">
        <f aca="false">"(line.mat_inside_skin_choices.code=="&amp;L59&amp;") and (line.mat_outside_skin_choices.code=="&amp;M59&amp;") and ("&amp;O59&amp;") or 0.0"</f>
        <v>(line.mat_inside_skin_choices.code=='OW') and (line.mat_outside_skin_choices.code=='OW') and (line.L/1000/200*2) or 0.0</v>
      </c>
      <c r="Q59" s="83" t="str">
        <f aca="false">VLOOKUP(D59,Parts!$A$2:$C$1001,3,0)</f>
        <v>roll</v>
      </c>
      <c r="R59" s="2" t="s">
        <v>1749</v>
      </c>
    </row>
    <row r="60" customFormat="false" ht="12.75" hidden="false" customHeight="false" outlineLevel="0" collapsed="false">
      <c r="C60" s="2" t="str">
        <f aca="false">"["&amp;VLOOKUP(D60,Parts!$A$2:$B$1001,2,0)&amp;"]"</f>
        <v>[SP03006]</v>
      </c>
      <c r="D60" s="72" t="s">
        <v>944</v>
      </c>
      <c r="L60" s="5" t="s">
        <v>1581</v>
      </c>
      <c r="M60" s="5" t="s">
        <v>1581</v>
      </c>
      <c r="N60" s="121" t="s">
        <v>1677</v>
      </c>
      <c r="O60" s="121" t="s">
        <v>1678</v>
      </c>
      <c r="P60" s="149" t="str">
        <f aca="false">"(line.mat_inside_skin_choices.code=="&amp;L60&amp;") and (line.mat_outside_skin_choices.code=="&amp;M60&amp;") and ("&amp;O60&amp;") or 0.0"</f>
        <v>(line.mat_inside_skin_choices.code=='AW') and (line.mat_outside_skin_choices.code=='AW') and (line.L/1000/200*2) or 0.0</v>
      </c>
      <c r="Q60" s="5" t="s">
        <v>612</v>
      </c>
    </row>
    <row r="61" customFormat="false" ht="12.75" hidden="false" customHeight="false" outlineLevel="0" collapsed="false">
      <c r="C61" s="2" t="str">
        <f aca="false">"["&amp;VLOOKUP(D61,Parts!$A$2:$B$1001,2,0)&amp;"]"</f>
        <v>[SP03007]</v>
      </c>
      <c r="D61" s="72" t="s">
        <v>946</v>
      </c>
      <c r="L61" s="83" t="s">
        <v>1607</v>
      </c>
      <c r="M61" s="83" t="s">
        <v>1572</v>
      </c>
      <c r="N61" s="2" t="s">
        <v>1679</v>
      </c>
      <c r="O61" s="121" t="s">
        <v>1680</v>
      </c>
      <c r="P61" s="149" t="str">
        <f aca="false">"(line.mat_inside_skin_choices.code=="&amp;L61&amp;") and (line.mat_outside_skin_choices.code=="&amp;M61&amp;") and ("&amp;O61&amp;") or 0.0"</f>
        <v>(line.mat_inside_skin_choices.code=='SS') and (line.mat_outside_skin_choices.code=='OW') and (line.L/1000/200) or 0.0</v>
      </c>
      <c r="Q61" s="5" t="s">
        <v>612</v>
      </c>
    </row>
    <row r="62" customFormat="false" ht="12.75" hidden="false" customHeight="false" outlineLevel="0" collapsed="false">
      <c r="C62" s="2" t="str">
        <f aca="false">"["&amp;VLOOKUP(D62,Parts!$A$2:$B$1001,2,0)&amp;"]"</f>
        <v>[SP03006]</v>
      </c>
      <c r="D62" s="72" t="s">
        <v>944</v>
      </c>
      <c r="L62" s="83" t="s">
        <v>1607</v>
      </c>
      <c r="M62" s="83" t="s">
        <v>1572</v>
      </c>
      <c r="N62" s="2" t="s">
        <v>1679</v>
      </c>
      <c r="O62" s="121" t="s">
        <v>1680</v>
      </c>
      <c r="P62" s="149" t="str">
        <f aca="false">"(line.mat_inside_skin_choices.code=="&amp;L62&amp;") and (line.mat_outside_skin_choices.code=="&amp;M62&amp;") and ("&amp;O62&amp;") or 0.0"</f>
        <v>(line.mat_inside_skin_choices.code=='SS') and (line.mat_outside_skin_choices.code=='OW') and (line.L/1000/200) or 0.0</v>
      </c>
      <c r="Q62" s="5" t="s">
        <v>612</v>
      </c>
    </row>
    <row r="63" customFormat="false" ht="12.75" hidden="false" customHeight="false" outlineLevel="0" collapsed="false">
      <c r="C63" s="2" t="str">
        <f aca="false">"["&amp;VLOOKUP(D63,Parts!$A$2:$B$1001,2,0)&amp;"]"</f>
        <v>[SP03007]</v>
      </c>
      <c r="D63" s="72" t="s">
        <v>946</v>
      </c>
      <c r="L63" s="83" t="s">
        <v>1607</v>
      </c>
      <c r="M63" s="83" t="s">
        <v>1581</v>
      </c>
      <c r="N63" s="2" t="s">
        <v>1679</v>
      </c>
      <c r="O63" s="121" t="s">
        <v>1680</v>
      </c>
      <c r="P63" s="149" t="str">
        <f aca="false">"(line.mat_inside_skin_choices.code=="&amp;L63&amp;") and (line.mat_outside_skin_choices.code=="&amp;M63&amp;") and ("&amp;O63&amp;") or 0.0"</f>
        <v>(line.mat_inside_skin_choices.code=='SS') and (line.mat_outside_skin_choices.code=='AW') and (line.L/1000/200) or 0.0</v>
      </c>
      <c r="Q63" s="5" t="s">
        <v>612</v>
      </c>
    </row>
    <row r="64" customFormat="false" ht="12.75" hidden="false" customHeight="false" outlineLevel="0" collapsed="false">
      <c r="C64" s="2" t="str">
        <f aca="false">"["&amp;VLOOKUP(D64,Parts!$A$2:$B$1001,2,0)&amp;"]"</f>
        <v>[SP03006]</v>
      </c>
      <c r="D64" s="72" t="s">
        <v>944</v>
      </c>
      <c r="L64" s="83" t="s">
        <v>1607</v>
      </c>
      <c r="M64" s="83" t="s">
        <v>1581</v>
      </c>
      <c r="N64" s="2" t="s">
        <v>1679</v>
      </c>
      <c r="O64" s="121" t="s">
        <v>1680</v>
      </c>
      <c r="P64" s="149" t="str">
        <f aca="false">"(line.mat_inside_skin_choices.code=="&amp;L64&amp;") and (line.mat_outside_skin_choices.code=="&amp;M64&amp;") and ("&amp;O64&amp;") or 0.0"</f>
        <v>(line.mat_inside_skin_choices.code=='SS') and (line.mat_outside_skin_choices.code=='AW') and (line.L/1000/200) or 0.0</v>
      </c>
      <c r="Q64" s="5" t="s">
        <v>612</v>
      </c>
    </row>
    <row r="65" customFormat="false" ht="12.75" hidden="false" customHeight="false" outlineLevel="0" collapsed="false">
      <c r="C65" s="2" t="str">
        <f aca="false">"["&amp;VLOOKUP(D65,Parts!$A$2:$B$1001,2,0)&amp;"]"</f>
        <v>[SP03007]</v>
      </c>
      <c r="D65" s="72" t="s">
        <v>946</v>
      </c>
      <c r="L65" s="83" t="s">
        <v>1607</v>
      </c>
      <c r="M65" s="83" t="s">
        <v>1590</v>
      </c>
      <c r="N65" s="2" t="s">
        <v>1679</v>
      </c>
      <c r="O65" s="121" t="s">
        <v>1680</v>
      </c>
      <c r="P65" s="149" t="str">
        <f aca="false">"(line.mat_inside_skin_choices.code=="&amp;L65&amp;") and (line.mat_outside_skin_choices.code=="&amp;M65&amp;") and ("&amp;O65&amp;") or 0.0"</f>
        <v>(line.mat_inside_skin_choices.code=='SS') and (line.mat_outside_skin_choices.code=='GI') and (line.L/1000/200) or 0.0</v>
      </c>
      <c r="Q65" s="5" t="s">
        <v>612</v>
      </c>
    </row>
  </sheetData>
  <mergeCells count="1">
    <mergeCell ref="E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29487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2013-05-13T11:08:41Z</dcterms:created>
  <dc:creator>kittiu</dc:creator>
  <dc:language>en-US</dc:language>
  <cp:lastModifiedBy>SQUARE</cp:lastModifiedBy>
  <cp:lastPrinted>2013-10-17T07:15:56Z</cp:lastPrinted>
  <dcterms:modified xsi:type="dcterms:W3CDTF">2014-04-10T04:42:23Z</dcterms:modified>
  <cp:revision>237</cp:revision>
</cp:coreProperties>
</file>