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<sst xmlns="http://schemas.openxmlformats.org/spreadsheetml/2006/main" count="39" uniqueCount="39">
  <si>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Stock</t>
  </si>
  <si>
    <t>Price</t>
  </si>
  <si>
    <t>Name</t>
  </si>
  <si>
    <t>ChangePct</t>
  </si>
  <si>
    <t>Volume</t>
  </si>
  <si>
    <t>1Y Trend</t>
  </si>
  <si>
    <t>META</t>
  </si>
  <si>
    <t>AAPL</t>
  </si>
  <si>
    <t>AMZN</t>
  </si>
  <si>
    <t>NFLX</t>
  </si>
  <si>
    <t>GOOG</t>
  </si>
  <si>
    <t>NVDA</t>
  </si>
  <si>
    <t>TSLA</t>
  </si>
  <si>
    <t>MSFT</t>
  </si>
  <si>
    <t>JNJ</t>
  </si>
  <si>
    <t>PFE</t>
  </si>
  <si>
    <t>MRNA</t>
  </si>
  <si>
    <t>MRK</t>
  </si>
  <si>
    <t>UNH</t>
  </si>
  <si>
    <t>JPM</t>
  </si>
  <si>
    <t>BAC</t>
  </si>
  <si>
    <t>WFC</t>
  </si>
  <si>
    <t>GS</t>
  </si>
  <si>
    <t>C</t>
  </si>
  <si>
    <t>XOM</t>
  </si>
  <si>
    <t>CVX</t>
  </si>
  <si>
    <t>COP</t>
  </si>
  <si>
    <t>NEE</t>
  </si>
  <si>
    <t>SLB</t>
  </si>
  <si>
    <t>PG</t>
  </si>
  <si>
    <t>KO</t>
  </si>
  <si>
    <t>PEP</t>
  </si>
  <si>
    <t>UL</t>
  </si>
  <si>
    <t>CL</t>
  </si>
  <si>
    <t>CAT</t>
  </si>
  <si>
    <t>BA</t>
  </si>
  <si>
    <t>LMT</t>
  </si>
  <si>
    <t>HON</t>
  </si>
  <si>
    <t>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</si>
</sst>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+0.00&quot;%&quot;[Color 50];-0.00&quot;%&quot;[red];&quot;-&quot;"/>
    <numFmt numFmtId="166" formatCode="#,##0.00,,&quot;M&quot;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2" numFmtId="166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4" displayName="Table_1" name="Table_1" id="1">
  <tableColumns count="6">
    <tableColumn name="Stock" id="1"/>
    <tableColumn name="Price" id="2"/>
    <tableColumn name="Name" id="3"/>
    <tableColumn name="ChangePct" id="4"/>
    <tableColumn name="Volume" id="5"/>
    <tableColumn name="1Y Trend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  <col customWidth="1" min="3" max="3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>
        <f>IFERROR(__xludf.DUMMYFUNCTION("GOOGLEFINANCE($A2,B$1)"),573.25)</f>
        <v>573.25</v>
      </c>
      <c r="C2" s="5" t="str">
        <f>IFERROR(__xludf.DUMMYFUNCTION("GOOGLEFINANCE($A2,C$1)"),"Meta Platforms Inc")</f>
        <v>Meta Platforms Inc</v>
      </c>
      <c r="D2" s="6">
        <f>IFERROR(__xludf.DUMMYFUNCTION("GOOGLEFINANCE($A2,D$1)"),0.96)</f>
        <v>0.96</v>
      </c>
      <c r="E2" s="7">
        <f>IFERROR(__xludf.DUMMYFUNCTION("GOOGLEFINANCE($A2,E$1)"),1.1337874E7)</f>
        <v>11337874</v>
      </c>
      <c r="F2" s="5" t="str">
        <f>IFERROR(__xludf.DUMMYFUNCTION("SPARKLINE(INDEX(GOOGLEFINANCE(A2,""price"",TODAY()-365,TODAY()),,2),{""charttype"",""column"";""color"",""green""})"),"")</f>
        <v/>
      </c>
    </row>
    <row r="3">
      <c r="A3" s="3" t="s">
        <v>7</v>
      </c>
      <c r="B3" s="4">
        <f>IFERROR(__xludf.DUMMYFUNCTION("GOOGLEFINANCE($A3,B$1)"),231.41)</f>
        <v>231.41</v>
      </c>
      <c r="C3" s="5" t="str">
        <f>IFERROR(__xludf.DUMMYFUNCTION("GOOGLEFINANCE($A3,C$1)"),"Apple Inc")</f>
        <v>Apple Inc</v>
      </c>
      <c r="D3" s="6">
        <f>IFERROR(__xludf.DUMMYFUNCTION("GOOGLEFINANCE($A3,D$1)"),0.36)</f>
        <v>0.36</v>
      </c>
      <c r="E3" s="7">
        <f>IFERROR(__xludf.DUMMYFUNCTION("GOOGLEFINANCE($A3,E$1)"),3.8802304E7)</f>
        <v>38802304</v>
      </c>
      <c r="F3" s="5" t="str">
        <f>IFERROR(__xludf.DUMMYFUNCTION("SPARKLINE(INDEX(GOOGLEFINANCE(A3,""price"",TODAY()-365,TODAY()),,2),{""charttype"",""column"";""color"",""green""})"),"")</f>
        <v/>
      </c>
    </row>
    <row r="4">
      <c r="A4" s="3" t="s">
        <v>8</v>
      </c>
      <c r="B4" s="4">
        <f>IFERROR(__xludf.DUMMYFUNCTION("GOOGLEFINANCE($A4,B$1)"),187.83)</f>
        <v>187.83</v>
      </c>
      <c r="C4" s="5" t="str">
        <f>IFERROR(__xludf.DUMMYFUNCTION("GOOGLEFINANCE($A4,C$1)"),"Amazon.com Inc")</f>
        <v>Amazon.com Inc</v>
      </c>
      <c r="D4" s="6">
        <f>IFERROR(__xludf.DUMMYFUNCTION("GOOGLEFINANCE($A4,D$1)"),0.78)</f>
        <v>0.78</v>
      </c>
      <c r="E4" s="7">
        <f>IFERROR(__xludf.DUMMYFUNCTION("GOOGLEFINANCE($A4,E$1)"),2.936206E7)</f>
        <v>29362060</v>
      </c>
      <c r="F4" s="5" t="str">
        <f>IFERROR(__xludf.DUMMYFUNCTION("SPARKLINE(INDEX(GOOGLEFINANCE(A4,""price"",TODAY()-365,TODAY()),,2),{""charttype"",""column"";""color"",""green""})"),"")</f>
        <v/>
      </c>
    </row>
    <row r="5">
      <c r="A5" s="3" t="s">
        <v>9</v>
      </c>
      <c r="B5" s="4">
        <f>IFERROR(__xludf.DUMMYFUNCTION("GOOGLEFINANCE($A5,B$1)"),754.68)</f>
        <v>754.68</v>
      </c>
      <c r="C5" s="5" t="str">
        <f>IFERROR(__xludf.DUMMYFUNCTION("GOOGLEFINANCE($A5,C$1)"),"Netflix Inc")</f>
        <v>Netflix Inc</v>
      </c>
      <c r="D5" s="6">
        <f>IFERROR(__xludf.DUMMYFUNCTION("GOOGLEFINANCE($A5,D$1)"),0.02)</f>
        <v>0.02</v>
      </c>
      <c r="E5" s="7">
        <f>IFERROR(__xludf.DUMMYFUNCTION("GOOGLEFINANCE($A5,E$1)"),2819473.0)</f>
        <v>2819473</v>
      </c>
      <c r="F5" s="5" t="str">
        <f>IFERROR(__xludf.DUMMYFUNCTION("SPARKLINE(INDEX(GOOGLEFINANCE(A5,""price"",TODAY()-365,TODAY()),,2),{""charttype"",""column"";""color"",""green""})"),"")</f>
        <v/>
      </c>
    </row>
    <row r="6">
      <c r="A6" s="3" t="s">
        <v>10</v>
      </c>
      <c r="B6" s="4">
        <f>IFERROR(__xludf.DUMMYFUNCTION("GOOGLEFINANCE($A6,B$1)"),166.99)</f>
        <v>166.99</v>
      </c>
      <c r="C6" s="5" t="str">
        <f>IFERROR(__xludf.DUMMYFUNCTION("GOOGLEFINANCE($A6,C$1)"),"Alphabet Inc Class C")</f>
        <v>Alphabet Inc Class C</v>
      </c>
      <c r="D6" s="6">
        <f>IFERROR(__xludf.DUMMYFUNCTION("GOOGLEFINANCE($A6,D$1)"),1.5)</f>
        <v>1.5</v>
      </c>
      <c r="E6" s="7">
        <f>IFERROR(__xludf.DUMMYFUNCTION("GOOGLEFINANCE($A6,E$1)"),1.456641E7)</f>
        <v>14566410</v>
      </c>
      <c r="F6" s="5" t="str">
        <f>IFERROR(__xludf.DUMMYFUNCTION("SPARKLINE(INDEX(GOOGLEFINANCE(A6,""price"",TODAY()-365,TODAY()),,2),{""charttype"",""column"";""color"",""green""})"),"")</f>
        <v/>
      </c>
    </row>
    <row r="7">
      <c r="A7" s="3" t="s">
        <v>11</v>
      </c>
      <c r="B7" s="4">
        <f>IFERROR(__xludf.DUMMYFUNCTION("GOOGLEFINANCE($A7,B$1)"),141.54)</f>
        <v>141.54</v>
      </c>
      <c r="C7" s="5" t="str">
        <f>IFERROR(__xludf.DUMMYFUNCTION("GOOGLEFINANCE($A7,C$1)"),"NVIDIA Corp")</f>
        <v>NVIDIA Corp</v>
      </c>
      <c r="D7" s="6">
        <f>IFERROR(__xludf.DUMMYFUNCTION("GOOGLEFINANCE($A7,D$1)"),0.8)</f>
        <v>0.8</v>
      </c>
      <c r="E7" s="7">
        <f>IFERROR(__xludf.DUMMYFUNCTION("GOOGLEFINANCE($A7,E$1)"),2.05122109E8)</f>
        <v>205122109</v>
      </c>
      <c r="F7" s="5" t="str">
        <f>IFERROR(__xludf.DUMMYFUNCTION("SPARKLINE(INDEX(GOOGLEFINANCE(A7,""price"",TODAY()-365,TODAY()),,2),{""charttype"",""column"";""color"",""green""})"),"")</f>
        <v/>
      </c>
    </row>
    <row r="8">
      <c r="A8" s="3" t="s">
        <v>12</v>
      </c>
      <c r="B8" s="4">
        <f>IFERROR(__xludf.DUMMYFUNCTION("GOOGLEFINANCE($A8,B$1)"),269.19)</f>
        <v>269.19</v>
      </c>
      <c r="C8" s="5" t="str">
        <f>IFERROR(__xludf.DUMMYFUNCTION("GOOGLEFINANCE($A8,C$1)"),"Tesla Inc")</f>
        <v>Tesla Inc</v>
      </c>
      <c r="D8" s="6">
        <f>IFERROR(__xludf.DUMMYFUNCTION("GOOGLEFINANCE($A8,D$1)"),3.34)</f>
        <v>3.34</v>
      </c>
      <c r="E8" s="7">
        <f>IFERROR(__xludf.DUMMYFUNCTION("GOOGLEFINANCE($A8,E$1)"),1.61611931E8)</f>
        <v>161611931</v>
      </c>
      <c r="F8" s="5" t="str">
        <f>IFERROR(__xludf.DUMMYFUNCTION("SPARKLINE(INDEX(GOOGLEFINANCE(A8,""price"",TODAY()-365,TODAY()),,2),{""charttype"",""column"";""color"",""green""})"),"")</f>
        <v/>
      </c>
    </row>
    <row r="9">
      <c r="A9" s="8" t="s">
        <v>13</v>
      </c>
      <c r="B9" s="4">
        <f>IFERROR(__xludf.DUMMYFUNCTION("GOOGLEFINANCE($A9,B$1)"),428.15)</f>
        <v>428.15</v>
      </c>
      <c r="C9" s="5" t="str">
        <f>IFERROR(__xludf.DUMMYFUNCTION("GOOGLEFINANCE($A9,C$1)"),"Microsoft Corp")</f>
        <v>Microsoft Corp</v>
      </c>
      <c r="D9" s="6">
        <f>IFERROR(__xludf.DUMMYFUNCTION("GOOGLEFINANCE($A9,D$1)"),0.81)</f>
        <v>0.81</v>
      </c>
      <c r="E9" s="7">
        <f>IFERROR(__xludf.DUMMYFUNCTION("GOOGLEFINANCE($A9,E$1)"),1.6899064E7)</f>
        <v>16899064</v>
      </c>
      <c r="F9" s="5" t="str">
        <f>IFERROR(__xludf.DUMMYFUNCTION("SPARKLINE(INDEX(GOOGLEFINANCE(A9,""price"",TODAY()-365,TODAY()),,2),{""charttype"",""column"";""color"",""green""})"),"")</f>
        <v/>
      </c>
    </row>
    <row r="10">
      <c r="A10" s="8" t="s">
        <v>14</v>
      </c>
      <c r="B10" s="4">
        <f>IFERROR(__xludf.DUMMYFUNCTION("GOOGLEFINANCE($A10,B$1)"),160.88)</f>
        <v>160.88</v>
      </c>
      <c r="C10" s="5" t="str">
        <f>IFERROR(__xludf.DUMMYFUNCTION("GOOGLEFINANCE($A10,C$1)"),"Johnson &amp; Johnson")</f>
        <v>Johnson &amp; Johnson</v>
      </c>
      <c r="D10" s="6">
        <f>IFERROR(__xludf.DUMMYFUNCTION("GOOGLEFINANCE($A10,D$1)"),-1.7)</f>
        <v>-1.7</v>
      </c>
      <c r="E10" s="7">
        <f>IFERROR(__xludf.DUMMYFUNCTION("GOOGLEFINANCE($A10,E$1)"),6400449.0)</f>
        <v>6400449</v>
      </c>
      <c r="F10" s="5" t="str">
        <f>IFERROR(__xludf.DUMMYFUNCTION("SPARKLINE(INDEX(GOOGLEFINANCE(A10,""price"",TODAY()-365,TODAY()),,2),{""charttype"",""column"";""color"",""green""})"),"")</f>
        <v/>
      </c>
    </row>
    <row r="11">
      <c r="A11" s="8" t="s">
        <v>15</v>
      </c>
      <c r="B11" s="4">
        <f>IFERROR(__xludf.DUMMYFUNCTION("GOOGLEFINANCE($A11,B$1)"),28.45)</f>
        <v>28.45</v>
      </c>
      <c r="C11" s="5" t="str">
        <f>IFERROR(__xludf.DUMMYFUNCTION("GOOGLEFINANCE($A11,C$1)"),"Pfizer Inc")</f>
        <v>Pfizer Inc</v>
      </c>
      <c r="D11" s="6">
        <f>IFERROR(__xludf.DUMMYFUNCTION("GOOGLEFINANCE($A11,D$1)"),-0.66)</f>
        <v>-0.66</v>
      </c>
      <c r="E11" s="7">
        <f>IFERROR(__xludf.DUMMYFUNCTION("GOOGLEFINANCE($A11,E$1)"),2.6091111E7)</f>
        <v>26091111</v>
      </c>
      <c r="F11" s="5" t="str">
        <f>IFERROR(__xludf.DUMMYFUNCTION("SPARKLINE(INDEX(GOOGLEFINANCE(A11,""price"",TODAY()-365,TODAY()),,2),{""charttype"",""column"";""color"",""green""})"),"")</f>
        <v/>
      </c>
    </row>
    <row r="12">
      <c r="A12" s="8" t="s">
        <v>16</v>
      </c>
      <c r="B12" s="4">
        <f>IFERROR(__xludf.DUMMYFUNCTION("GOOGLEFINANCE($A12,B$1)"),53.09)</f>
        <v>53.09</v>
      </c>
      <c r="C12" s="5" t="str">
        <f>IFERROR(__xludf.DUMMYFUNCTION("GOOGLEFINANCE($A12,C$1)"),"Moderna Inc")</f>
        <v>Moderna Inc</v>
      </c>
      <c r="D12" s="6">
        <f>IFERROR(__xludf.DUMMYFUNCTION("GOOGLEFINANCE($A12,D$1)"),0.55)</f>
        <v>0.55</v>
      </c>
      <c r="E12" s="7">
        <f>IFERROR(__xludf.DUMMYFUNCTION("GOOGLEFINANCE($A12,E$1)"),3704422.0)</f>
        <v>3704422</v>
      </c>
      <c r="F12" s="5" t="str">
        <f>IFERROR(__xludf.DUMMYFUNCTION("SPARKLINE(INDEX(GOOGLEFINANCE(A12,""price"",TODAY()-365,TODAY()),,2),{""charttype"",""column"";""color"",""green""})"),"")</f>
        <v/>
      </c>
    </row>
    <row r="13">
      <c r="A13" s="8" t="s">
        <v>17</v>
      </c>
      <c r="B13" s="4">
        <f>IFERROR(__xludf.DUMMYFUNCTION("GOOGLEFINANCE($A13,B$1)"),103.98)</f>
        <v>103.98</v>
      </c>
      <c r="C13" s="5" t="str">
        <f>IFERROR(__xludf.DUMMYFUNCTION("GOOGLEFINANCE($A13,C$1)"),"Merck &amp; Co Inc")</f>
        <v>Merck &amp; Co Inc</v>
      </c>
      <c r="D13" s="6">
        <f>IFERROR(__xludf.DUMMYFUNCTION("GOOGLEFINANCE($A13,D$1)"),-1.79)</f>
        <v>-1.79</v>
      </c>
      <c r="E13" s="7">
        <f>IFERROR(__xludf.DUMMYFUNCTION("GOOGLEFINANCE($A13,E$1)"),9625498.0)</f>
        <v>9625498</v>
      </c>
      <c r="F13" s="5" t="str">
        <f>IFERROR(__xludf.DUMMYFUNCTION("SPARKLINE(INDEX(GOOGLEFINANCE(A13,""price"",TODAY()-365,TODAY()),,2),{""charttype"",""column"";""color"",""green""})"),"")</f>
        <v/>
      </c>
    </row>
    <row r="14">
      <c r="A14" s="8" t="s">
        <v>18</v>
      </c>
      <c r="B14" s="4">
        <f>IFERROR(__xludf.DUMMYFUNCTION("GOOGLEFINANCE($A14,B$1)"),564.56)</f>
        <v>564.56</v>
      </c>
      <c r="C14" s="5" t="str">
        <f>IFERROR(__xludf.DUMMYFUNCTION("GOOGLEFINANCE($A14,C$1)"),"UnitedHealth Group Inc")</f>
        <v>UnitedHealth Group Inc</v>
      </c>
      <c r="D14" s="6">
        <f>IFERROR(__xludf.DUMMYFUNCTION("GOOGLEFINANCE($A14,D$1)"),0.67)</f>
        <v>0.67</v>
      </c>
      <c r="E14" s="7">
        <f>IFERROR(__xludf.DUMMYFUNCTION("GOOGLEFINANCE($A14,E$1)"),2513728.0)</f>
        <v>2513728</v>
      </c>
      <c r="F14" s="5" t="str">
        <f>IFERROR(__xludf.DUMMYFUNCTION("SPARKLINE(INDEX(GOOGLEFINANCE(A14,""price"",TODAY()-365,TODAY()),,2),{""charttype"",""column"";""color"",""green""})"),"")</f>
        <v/>
      </c>
    </row>
    <row r="15">
      <c r="A15" s="8" t="s">
        <v>19</v>
      </c>
      <c r="B15" s="4">
        <f>IFERROR(__xludf.DUMMYFUNCTION("GOOGLEFINANCE($A15,B$1)"),222.31)</f>
        <v>222.31</v>
      </c>
      <c r="C15" s="5" t="str">
        <f>IFERROR(__xludf.DUMMYFUNCTION("GOOGLEFINANCE($A15,C$1)"),"JPMorgan Chase &amp; Co")</f>
        <v>JPMorgan Chase &amp; Co</v>
      </c>
      <c r="D15" s="6">
        <f>IFERROR(__xludf.DUMMYFUNCTION("GOOGLEFINANCE($A15,D$1)"),-1.19)</f>
        <v>-1.19</v>
      </c>
      <c r="E15" s="7">
        <f>IFERROR(__xludf.DUMMYFUNCTION("GOOGLEFINANCE($A15,E$1)"),6369720.0)</f>
        <v>6369720</v>
      </c>
      <c r="F15" s="5" t="str">
        <f>IFERROR(__xludf.DUMMYFUNCTION("SPARKLINE(INDEX(GOOGLEFINANCE(A15,""price"",TODAY()-365,TODAY()),,2),{""charttype"",""column"";""color"",""green""})"),"")</f>
        <v/>
      </c>
    </row>
    <row r="16">
      <c r="A16" s="8" t="s">
        <v>20</v>
      </c>
      <c r="B16" s="4">
        <f>IFERROR(__xludf.DUMMYFUNCTION("GOOGLEFINANCE($A16,B$1)"),41.89)</f>
        <v>41.89</v>
      </c>
      <c r="C16" s="5" t="str">
        <f>IFERROR(__xludf.DUMMYFUNCTION("GOOGLEFINANCE($A16,C$1)"),"Bank of America Corp")</f>
        <v>Bank of America Corp</v>
      </c>
      <c r="D16" s="6">
        <f>IFERROR(__xludf.DUMMYFUNCTION("GOOGLEFINANCE($A16,D$1)"),-1.77)</f>
        <v>-1.77</v>
      </c>
      <c r="E16" s="7">
        <f>IFERROR(__xludf.DUMMYFUNCTION("GOOGLEFINANCE($A16,E$1)"),2.7466909E7)</f>
        <v>27466909</v>
      </c>
      <c r="F16" s="5" t="str">
        <f>IFERROR(__xludf.DUMMYFUNCTION("SPARKLINE(INDEX(GOOGLEFINANCE(A16,""price"",TODAY()-365,TODAY()),,2),{""charttype"",""column"";""color"",""green""})"),"")</f>
        <v/>
      </c>
    </row>
    <row r="17">
      <c r="A17" s="8" t="s">
        <v>21</v>
      </c>
      <c r="B17" s="4">
        <f>IFERROR(__xludf.DUMMYFUNCTION("GOOGLEFINANCE($A17,B$1)"),64.53)</f>
        <v>64.53</v>
      </c>
      <c r="C17" s="5" t="str">
        <f>IFERROR(__xludf.DUMMYFUNCTION("GOOGLEFINANCE($A17,C$1)"),"Wells Fargo &amp; Co")</f>
        <v>Wells Fargo &amp; Co</v>
      </c>
      <c r="D17" s="6">
        <f>IFERROR(__xludf.DUMMYFUNCTION("GOOGLEFINANCE($A17,D$1)"),-1.35)</f>
        <v>-1.35</v>
      </c>
      <c r="E17" s="7">
        <f>IFERROR(__xludf.DUMMYFUNCTION("GOOGLEFINANCE($A17,E$1)"),1.4855494E7)</f>
        <v>14855494</v>
      </c>
      <c r="F17" s="5" t="str">
        <f>IFERROR(__xludf.DUMMYFUNCTION("SPARKLINE(INDEX(GOOGLEFINANCE(A17,""price"",TODAY()-365,TODAY()),,2),{""charttype"",""column"";""color"",""green""})"),"")</f>
        <v/>
      </c>
    </row>
    <row r="18">
      <c r="A18" s="8" t="s">
        <v>22</v>
      </c>
      <c r="B18" s="4">
        <f>IFERROR(__xludf.DUMMYFUNCTION("GOOGLEFINANCE($A18,B$1)"),512.6)</f>
        <v>512.6</v>
      </c>
      <c r="C18" s="5" t="str">
        <f>IFERROR(__xludf.DUMMYFUNCTION("GOOGLEFINANCE($A18,C$1)"),"Goldman Sachs Group Inc")</f>
        <v>Goldman Sachs Group Inc</v>
      </c>
      <c r="D18" s="6">
        <f>IFERROR(__xludf.DUMMYFUNCTION("GOOGLEFINANCE($A18,D$1)"),-2.28)</f>
        <v>-2.28</v>
      </c>
      <c r="E18" s="7">
        <f>IFERROR(__xludf.DUMMYFUNCTION("GOOGLEFINANCE($A18,E$1)"),1633203.0)</f>
        <v>1633203</v>
      </c>
      <c r="F18" s="5" t="str">
        <f>IFERROR(__xludf.DUMMYFUNCTION("SPARKLINE(INDEX(GOOGLEFINANCE(A18,""price"",TODAY()-365,TODAY()),,2),{""charttype"",""column"";""color"",""green""})"),"")</f>
        <v/>
      </c>
    </row>
    <row r="19">
      <c r="A19" s="8" t="s">
        <v>23</v>
      </c>
      <c r="B19" s="4">
        <f>IFERROR(__xludf.DUMMYFUNCTION("GOOGLEFINANCE($A19,B$1)"),61.76)</f>
        <v>61.76</v>
      </c>
      <c r="C19" s="5" t="str">
        <f>IFERROR(__xludf.DUMMYFUNCTION("GOOGLEFINANCE($A19,C$1)"),"Citigroup Inc")</f>
        <v>Citigroup Inc</v>
      </c>
      <c r="D19" s="6">
        <f>IFERROR(__xludf.DUMMYFUNCTION("GOOGLEFINANCE($A19,D$1)"),-1.98)</f>
        <v>-1.98</v>
      </c>
      <c r="E19" s="7">
        <f>IFERROR(__xludf.DUMMYFUNCTION("GOOGLEFINANCE($A19,E$1)"),9697845.0)</f>
        <v>9697845</v>
      </c>
      <c r="F19" s="5" t="str">
        <f>IFERROR(__xludf.DUMMYFUNCTION("SPARKLINE(INDEX(GOOGLEFINANCE(A19,""price"",TODAY()-365,TODAY()),,2),{""charttype"",""column"";""color"",""green""})"),"")</f>
        <v/>
      </c>
    </row>
    <row r="20">
      <c r="A20" s="8" t="s">
        <v>24</v>
      </c>
      <c r="B20" s="4">
        <f>IFERROR(__xludf.DUMMYFUNCTION("GOOGLEFINANCE($A20,B$1)"),119.49)</f>
        <v>119.49</v>
      </c>
      <c r="C20" s="5" t="str">
        <f>IFERROR(__xludf.DUMMYFUNCTION("GOOGLEFINANCE($A20,C$1)"),"Exxon Mobil Corp")</f>
        <v>Exxon Mobil Corp</v>
      </c>
      <c r="D20" s="6">
        <f>IFERROR(__xludf.DUMMYFUNCTION("GOOGLEFINANCE($A20,D$1)"),-0.1)</f>
        <v>-0.1</v>
      </c>
      <c r="E20" s="7">
        <f>IFERROR(__xludf.DUMMYFUNCTION("GOOGLEFINANCE($A20,E$1)"),1.0714583E7)</f>
        <v>10714583</v>
      </c>
      <c r="F20" s="5" t="str">
        <f>IFERROR(__xludf.DUMMYFUNCTION("SPARKLINE(INDEX(GOOGLEFINANCE(A20,""price"",TODAY()-365,TODAY()),,2),{""charttype"",""column"";""color"",""green""})"),"")</f>
        <v/>
      </c>
    </row>
    <row r="21">
      <c r="A21" s="8" t="s">
        <v>25</v>
      </c>
      <c r="B21" s="4">
        <f>IFERROR(__xludf.DUMMYFUNCTION("GOOGLEFINANCE($A21,B$1)"),150.81)</f>
        <v>150.81</v>
      </c>
      <c r="C21" s="5" t="str">
        <f>IFERROR(__xludf.DUMMYFUNCTION("GOOGLEFINANCE($A21,C$1)"),"Chevron Corp")</f>
        <v>Chevron Corp</v>
      </c>
      <c r="D21" s="6">
        <f>IFERROR(__xludf.DUMMYFUNCTION("GOOGLEFINANCE($A21,D$1)"),0.24)</f>
        <v>0.24</v>
      </c>
      <c r="E21" s="7">
        <f>IFERROR(__xludf.DUMMYFUNCTION("GOOGLEFINANCE($A21,E$1)"),6839894.0)</f>
        <v>6839894</v>
      </c>
      <c r="F21" s="5" t="str">
        <f>IFERROR(__xludf.DUMMYFUNCTION("SPARKLINE(INDEX(GOOGLEFINANCE(A21,""price"",TODAY()-365,TODAY()),,2),{""charttype"",""column"";""color"",""green""})"),"")</f>
        <v/>
      </c>
    </row>
    <row r="22">
      <c r="A22" s="8" t="s">
        <v>26</v>
      </c>
      <c r="B22" s="4">
        <f>IFERROR(__xludf.DUMMYFUNCTION("GOOGLEFINANCE($A22,B$1)"),104.56)</f>
        <v>104.56</v>
      </c>
      <c r="C22" s="5" t="str">
        <f>IFERROR(__xludf.DUMMYFUNCTION("GOOGLEFINANCE($A22,C$1)"),"ConocoPhillips")</f>
        <v>ConocoPhillips</v>
      </c>
      <c r="D22" s="6">
        <f>IFERROR(__xludf.DUMMYFUNCTION("GOOGLEFINANCE($A22,D$1)"),0.17)</f>
        <v>0.17</v>
      </c>
      <c r="E22" s="7">
        <f>IFERROR(__xludf.DUMMYFUNCTION("GOOGLEFINANCE($A22,E$1)"),3823136.0)</f>
        <v>3823136</v>
      </c>
      <c r="F22" s="5" t="str">
        <f>IFERROR(__xludf.DUMMYFUNCTION("SPARKLINE(INDEX(GOOGLEFINANCE(A22,""price"",TODAY()-365,TODAY()),,2),{""charttype"",""column"";""color"",""green""})"),"")</f>
        <v/>
      </c>
    </row>
    <row r="23">
      <c r="A23" s="8" t="s">
        <v>27</v>
      </c>
      <c r="B23" s="4">
        <f>IFERROR(__xludf.DUMMYFUNCTION("GOOGLEFINANCE($A23,B$1)"),81.43)</f>
        <v>81.43</v>
      </c>
      <c r="C23" s="5" t="str">
        <f>IFERROR(__xludf.DUMMYFUNCTION("GOOGLEFINANCE($A23,C$1)"),"NextEra Energy Inc")</f>
        <v>NextEra Energy Inc</v>
      </c>
      <c r="D23" s="6">
        <f>IFERROR(__xludf.DUMMYFUNCTION("GOOGLEFINANCE($A23,D$1)"),-1.67)</f>
        <v>-1.67</v>
      </c>
      <c r="E23" s="7">
        <f>IFERROR(__xludf.DUMMYFUNCTION("GOOGLEFINANCE($A23,E$1)"),6581101.0)</f>
        <v>6581101</v>
      </c>
      <c r="F23" s="5" t="str">
        <f>IFERROR(__xludf.DUMMYFUNCTION("SPARKLINE(INDEX(GOOGLEFINANCE(A23,""price"",TODAY()-365,TODAY()),,2),{""charttype"",""column"";""color"",""green""})"),"")</f>
        <v/>
      </c>
    </row>
    <row r="24">
      <c r="A24" s="8" t="s">
        <v>28</v>
      </c>
      <c r="B24" s="4">
        <f>IFERROR(__xludf.DUMMYFUNCTION("GOOGLEFINANCE($A24,B$1)"),41.74)</f>
        <v>41.74</v>
      </c>
      <c r="C24" s="5" t="str">
        <f>IFERROR(__xludf.DUMMYFUNCTION("GOOGLEFINANCE($A24,C$1)"),"Schlumberger NV")</f>
        <v>Schlumberger NV</v>
      </c>
      <c r="D24" s="6">
        <f>IFERROR(__xludf.DUMMYFUNCTION("GOOGLEFINANCE($A24,D$1)"),1.19)</f>
        <v>1.19</v>
      </c>
      <c r="E24" s="7">
        <f>IFERROR(__xludf.DUMMYFUNCTION("GOOGLEFINANCE($A24,E$1)"),1.534571E7)</f>
        <v>15345710</v>
      </c>
      <c r="F24" s="5" t="str">
        <f>IFERROR(__xludf.DUMMYFUNCTION("SPARKLINE(INDEX(GOOGLEFINANCE(A24,""price"",TODAY()-365,TODAY()),,2),{""charttype"",""column"";""color"",""green""})"),"")</f>
        <v/>
      </c>
    </row>
    <row r="25">
      <c r="A25" s="8" t="s">
        <v>29</v>
      </c>
      <c r="B25" s="4">
        <f>IFERROR(__xludf.DUMMYFUNCTION("GOOGLEFINANCE($A25,B$1)"),168.22)</f>
        <v>168.22</v>
      </c>
      <c r="C25" s="5" t="str">
        <f>IFERROR(__xludf.DUMMYFUNCTION("GOOGLEFINANCE($A25,C$1)"),"Procter &amp; Gamble Co")</f>
        <v>Procter &amp; Gamble Co</v>
      </c>
      <c r="D25" s="6">
        <f>IFERROR(__xludf.DUMMYFUNCTION("GOOGLEFINANCE($A25,D$1)"),-0.83)</f>
        <v>-0.83</v>
      </c>
      <c r="E25" s="7">
        <f>IFERROR(__xludf.DUMMYFUNCTION("GOOGLEFINANCE($A25,E$1)"),4877911.0)</f>
        <v>4877911</v>
      </c>
      <c r="F25" s="5" t="str">
        <f>IFERROR(__xludf.DUMMYFUNCTION("SPARKLINE(INDEX(GOOGLEFINANCE(A25,""price"",TODAY()-365,TODAY()),,2),{""charttype"",""column"";""color"",""green""})"),"")</f>
        <v/>
      </c>
    </row>
    <row r="26">
      <c r="A26" s="8" t="s">
        <v>30</v>
      </c>
      <c r="B26" s="4">
        <f>IFERROR(__xludf.DUMMYFUNCTION("GOOGLEFINANCE($A26,B$1)"),66.92)</f>
        <v>66.92</v>
      </c>
      <c r="C26" s="5" t="str">
        <f>IFERROR(__xludf.DUMMYFUNCTION("GOOGLEFINANCE($A26,C$1)"),"Coca-Cola Co")</f>
        <v>Coca-Cola Co</v>
      </c>
      <c r="D26" s="6">
        <f>IFERROR(__xludf.DUMMYFUNCTION("GOOGLEFINANCE($A26,D$1)"),-0.56)</f>
        <v>-0.56</v>
      </c>
      <c r="E26" s="7">
        <f>IFERROR(__xludf.DUMMYFUNCTION("GOOGLEFINANCE($A26,E$1)"),1.1138127E7)</f>
        <v>11138127</v>
      </c>
      <c r="F26" s="5" t="str">
        <f>IFERROR(__xludf.DUMMYFUNCTION("SPARKLINE(INDEX(GOOGLEFINANCE(A26,""price"",TODAY()-365,TODAY()),,2),{""charttype"",""column"";""color"",""green""})"),"")</f>
        <v/>
      </c>
    </row>
    <row r="27">
      <c r="A27" s="8" t="s">
        <v>31</v>
      </c>
      <c r="B27" s="4">
        <f>IFERROR(__xludf.DUMMYFUNCTION("GOOGLEFINANCE($A27,B$1)"),171.79)</f>
        <v>171.79</v>
      </c>
      <c r="C27" s="5" t="str">
        <f>IFERROR(__xludf.DUMMYFUNCTION("GOOGLEFINANCE($A27,C$1)"),"PepsiCo Inc")</f>
        <v>PepsiCo Inc</v>
      </c>
      <c r="D27" s="6">
        <f>IFERROR(__xludf.DUMMYFUNCTION("GOOGLEFINANCE($A27,D$1)"),-0.21)</f>
        <v>-0.21</v>
      </c>
      <c r="E27" s="7">
        <f>IFERROR(__xludf.DUMMYFUNCTION("GOOGLEFINANCE($A27,E$1)"),4442863.0)</f>
        <v>4442863</v>
      </c>
      <c r="F27" s="5" t="str">
        <f>IFERROR(__xludf.DUMMYFUNCTION("SPARKLINE(INDEX(GOOGLEFINANCE(A27,""price"",TODAY()-365,TODAY()),,2),{""charttype"",""column"";""color"",""green""})"),"")</f>
        <v/>
      </c>
    </row>
    <row r="28">
      <c r="A28" s="8" t="s">
        <v>32</v>
      </c>
      <c r="B28" s="4">
        <f>IFERROR(__xludf.DUMMYFUNCTION("GOOGLEFINANCE($A28,B$1)"),61.69)</f>
        <v>61.69</v>
      </c>
      <c r="C28" s="5" t="str">
        <f>IFERROR(__xludf.DUMMYFUNCTION("GOOGLEFINANCE($A28,C$1)"),"Unilever plc")</f>
        <v>Unilever plc</v>
      </c>
      <c r="D28" s="6">
        <f>IFERROR(__xludf.DUMMYFUNCTION("GOOGLEFINANCE($A28,D$1)"),-0.98)</f>
        <v>-0.98</v>
      </c>
      <c r="E28" s="7">
        <f>IFERROR(__xludf.DUMMYFUNCTION("GOOGLEFINANCE($A28,E$1)"),1512274.0)</f>
        <v>1512274</v>
      </c>
      <c r="F28" s="5" t="str">
        <f>IFERROR(__xludf.DUMMYFUNCTION("SPARKLINE(INDEX(GOOGLEFINANCE(A28,""price"",TODAY()-365,TODAY()),,2),{""charttype"",""column"";""color"",""green""})"),"")</f>
        <v/>
      </c>
    </row>
    <row r="29">
      <c r="A29" s="8" t="s">
        <v>33</v>
      </c>
      <c r="B29" s="4">
        <f>IFERROR(__xludf.DUMMYFUNCTION("GOOGLEFINANCE($A29,B$1)"),95.61)</f>
        <v>95.61</v>
      </c>
      <c r="C29" s="5" t="str">
        <f>IFERROR(__xludf.DUMMYFUNCTION("GOOGLEFINANCE($A29,C$1)"),"Colgate-Palmolive Company")</f>
        <v>Colgate-Palmolive Company</v>
      </c>
      <c r="D29" s="6">
        <f>IFERROR(__xludf.DUMMYFUNCTION("GOOGLEFINANCE($A29,D$1)"),-4.14)</f>
        <v>-4.14</v>
      </c>
      <c r="E29" s="7">
        <f>IFERROR(__xludf.DUMMYFUNCTION("GOOGLEFINANCE($A29,E$1)"),7978868.0)</f>
        <v>7978868</v>
      </c>
      <c r="F29" s="5" t="str">
        <f>IFERROR(__xludf.DUMMYFUNCTION("SPARKLINE(INDEX(GOOGLEFINANCE(A29,""price"",TODAY()-365,TODAY()),,2),{""charttype"",""column"";""color"",""green""})"),"")</f>
        <v/>
      </c>
    </row>
    <row r="30">
      <c r="A30" s="8" t="s">
        <v>34</v>
      </c>
      <c r="B30" s="4">
        <f>IFERROR(__xludf.DUMMYFUNCTION("GOOGLEFINANCE($A30,B$1)"),385.97)</f>
        <v>385.97</v>
      </c>
      <c r="C30" s="5" t="str">
        <f>IFERROR(__xludf.DUMMYFUNCTION("GOOGLEFINANCE($A30,C$1)"),"Caterpillar Inc.")</f>
        <v>Caterpillar Inc.</v>
      </c>
      <c r="D30" s="6">
        <f>IFERROR(__xludf.DUMMYFUNCTION("GOOGLEFINANCE($A30,D$1)"),-0.27)</f>
        <v>-0.27</v>
      </c>
      <c r="E30" s="7">
        <f>IFERROR(__xludf.DUMMYFUNCTION("GOOGLEFINANCE($A30,E$1)"),1606883.0)</f>
        <v>1606883</v>
      </c>
      <c r="F30" s="5" t="str">
        <f>IFERROR(__xludf.DUMMYFUNCTION("SPARKLINE(INDEX(GOOGLEFINANCE(A30,""price"",TODAY()-365,TODAY()),,2),{""charttype"",""column"";""color"",""green""})"),"")</f>
        <v/>
      </c>
    </row>
    <row r="31">
      <c r="A31" s="8" t="s">
        <v>35</v>
      </c>
      <c r="B31" s="4">
        <f>IFERROR(__xludf.DUMMYFUNCTION("GOOGLEFINANCE($A31,B$1)"),155.01)</f>
        <v>155.01</v>
      </c>
      <c r="C31" s="5" t="str">
        <f>IFERROR(__xludf.DUMMYFUNCTION("GOOGLEFINANCE($A31,C$1)"),"Boeing Co")</f>
        <v>Boeing Co</v>
      </c>
      <c r="D31" s="6">
        <f>IFERROR(__xludf.DUMMYFUNCTION("GOOGLEFINANCE($A31,D$1)"),-0.1)</f>
        <v>-0.1</v>
      </c>
      <c r="E31" s="7">
        <f>IFERROR(__xludf.DUMMYFUNCTION("GOOGLEFINANCE($A31,E$1)"),8152969.0)</f>
        <v>8152969</v>
      </c>
      <c r="F31" s="5" t="str">
        <f>IFERROR(__xludf.DUMMYFUNCTION("SPARKLINE(INDEX(GOOGLEFINANCE(A31,""price"",TODAY()-365,TODAY()),,2),{""charttype"",""column"";""color"",""green""})"),"")</f>
        <v/>
      </c>
    </row>
    <row r="32">
      <c r="A32" s="8" t="s">
        <v>36</v>
      </c>
      <c r="B32" s="4">
        <f>IFERROR(__xludf.DUMMYFUNCTION("GOOGLEFINANCE($A32,B$1)"),562.29)</f>
        <v>562.29</v>
      </c>
      <c r="C32" s="5" t="str">
        <f>IFERROR(__xludf.DUMMYFUNCTION("GOOGLEFINANCE($A32,C$1)"),"Lockheed Martin Corp")</f>
        <v>Lockheed Martin Corp</v>
      </c>
      <c r="D32" s="6">
        <f>IFERROR(__xludf.DUMMYFUNCTION("GOOGLEFINANCE($A32,D$1)"),-0.34)</f>
        <v>-0.34</v>
      </c>
      <c r="E32" s="7">
        <f>IFERROR(__xludf.DUMMYFUNCTION("GOOGLEFINANCE($A32,E$1)"),1077563.0)</f>
        <v>1077563</v>
      </c>
      <c r="F32" s="5" t="str">
        <f>IFERROR(__xludf.DUMMYFUNCTION("SPARKLINE(INDEX(GOOGLEFINANCE(A32,""price"",TODAY()-365,TODAY()),,2),{""charttype"",""column"";""color"",""green""})"),"")</f>
        <v/>
      </c>
    </row>
    <row r="33">
      <c r="A33" s="8" t="s">
        <v>37</v>
      </c>
      <c r="B33" s="4">
        <f>IFERROR(__xludf.DUMMYFUNCTION("GOOGLEFINANCE($A33,B$1)"),208.0)</f>
        <v>208</v>
      </c>
      <c r="C33" s="5" t="str">
        <f>IFERROR(__xludf.DUMMYFUNCTION("GOOGLEFINANCE($A33,C$1)"),"Honeywell International Inc")</f>
        <v>Honeywell International Inc</v>
      </c>
      <c r="D33" s="6">
        <f>IFERROR(__xludf.DUMMYFUNCTION("GOOGLEFINANCE($A33,D$1)"),-0.53)</f>
        <v>-0.53</v>
      </c>
      <c r="E33" s="7">
        <f>IFERROR(__xludf.DUMMYFUNCTION("GOOGLEFINANCE($A33,E$1)"),6088157.0)</f>
        <v>6088157</v>
      </c>
      <c r="F33" s="5" t="str">
        <f>IFERROR(__xludf.DUMMYFUNCTION("SPARKLINE(INDEX(GOOGLEFINANCE(A33,""price"",TODAY()-365,TODAY()),,2),{""charttype"",""column"";""color"",""green""})"),"")</f>
        <v/>
      </c>
    </row>
    <row r="34">
      <c r="A34" s="8" t="s">
        <v>38</v>
      </c>
      <c r="B34" s="4">
        <f>IFERROR(__xludf.DUMMYFUNCTION("GOOGLEFINANCE($A34,B$1)"),179.1)</f>
        <v>179.1</v>
      </c>
      <c r="C34" s="5" t="str">
        <f>IFERROR(__xludf.DUMMYFUNCTION("GOOGLEFINANCE($A34,C$1)"),"General Electric Co")</f>
        <v>General Electric Co</v>
      </c>
      <c r="D34" s="6">
        <f>IFERROR(__xludf.DUMMYFUNCTION("GOOGLEFINANCE($A34,D$1)"),-0.32)</f>
        <v>-0.32</v>
      </c>
      <c r="E34" s="7">
        <f>IFERROR(__xludf.DUMMYFUNCTION("GOOGLEFINANCE($A34,E$1)"),3974941.0)</f>
        <v>3974941</v>
      </c>
      <c r="F34" s="5" t="str">
        <f>IFERROR(__xludf.DUMMYFUNCTION("SPARKLINE(INDEX(GOOGLEFINANCE(A34,""price"",TODAY()-365,TODAY()),,2),{""charttype"",""column"";""color"",""green""})"),"")</f>
        <v/>
      </c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  <row r="42">
      <c r="A42" s="9"/>
      <c r="B42" s="9"/>
      <c r="C42" s="9"/>
      <c r="D42" s="9"/>
      <c r="E42" s="9"/>
    </row>
    <row r="43">
      <c r="A43" s="9"/>
      <c r="B43" s="9"/>
      <c r="C43" s="9"/>
      <c r="D43" s="9"/>
      <c r="E43" s="9"/>
    </row>
    <row r="44">
      <c r="A44" s="9"/>
      <c r="B44" s="9"/>
      <c r="C44" s="9"/>
      <c r="D44" s="9"/>
      <c r="E44" s="9"/>
    </row>
    <row r="45">
      <c r="A45" s="9"/>
      <c r="B45" s="9"/>
      <c r="C45" s="9"/>
      <c r="D45" s="9"/>
      <c r="E45" s="9"/>
    </row>
    <row r="46">
      <c r="A46" s="9"/>
      <c r="B46" s="9"/>
      <c r="C46" s="9"/>
      <c r="D46" s="9"/>
      <c r="E46" s="9"/>
    </row>
    <row r="47">
      <c r="A47" s="9"/>
      <c r="B47" s="9"/>
      <c r="C47" s="9"/>
      <c r="D47" s="9"/>
      <c r="E47" s="9"/>
    </row>
    <row r="48">
      <c r="A48" s="9"/>
      <c r="B48" s="9"/>
      <c r="C48" s="9"/>
      <c r="D48" s="9"/>
      <c r="E48" s="9"/>
    </row>
    <row r="49">
      <c r="A49" s="9"/>
      <c r="B49" s="9"/>
      <c r="C49" s="9"/>
      <c r="D49" s="9"/>
      <c r="E49" s="9"/>
    </row>
    <row r="50">
      <c r="A50" s="9"/>
      <c r="B50" s="9"/>
      <c r="C50" s="9"/>
      <c r="D50" s="9"/>
      <c r="E50" s="9"/>
    </row>
    <row r="51">
      <c r="A51" s="9"/>
      <c r="B51" s="9"/>
      <c r="C51" s="9"/>
      <c r="D51" s="9"/>
      <c r="E51" s="9"/>
    </row>
    <row r="52">
      <c r="A52" s="9"/>
      <c r="B52" s="9"/>
      <c r="C52" s="9"/>
      <c r="D52" s="9"/>
      <c r="E52" s="9"/>
    </row>
    <row r="53">
      <c r="A53" s="9"/>
      <c r="B53" s="9"/>
      <c r="C53" s="9"/>
      <c r="D53" s="9"/>
      <c r="E53" s="9"/>
    </row>
    <row r="54">
      <c r="A54" s="9"/>
      <c r="B54" s="9"/>
      <c r="C54" s="9"/>
      <c r="D54" s="9"/>
      <c r="E54" s="9"/>
    </row>
    <row r="55">
      <c r="A55" s="9"/>
      <c r="B55" s="9"/>
      <c r="C55" s="9"/>
      <c r="D55" s="9"/>
      <c r="E55" s="9"/>
    </row>
    <row r="56">
      <c r="A56" s="9"/>
      <c r="B56" s="9"/>
      <c r="C56" s="9"/>
      <c r="D56" s="9"/>
      <c r="E56" s="9"/>
    </row>
    <row r="57">
      <c r="A57" s="9"/>
      <c r="B57" s="9"/>
      <c r="C57" s="9"/>
      <c r="D57" s="9"/>
      <c r="E57" s="9"/>
    </row>
    <row r="58">
      <c r="A58" s="9"/>
      <c r="B58" s="9"/>
      <c r="C58" s="9"/>
      <c r="D58" s="9"/>
      <c r="E58" s="9"/>
    </row>
    <row r="59">
      <c r="A59" s="9"/>
      <c r="B59" s="9"/>
      <c r="C59" s="9"/>
      <c r="D59" s="9"/>
      <c r="E59" s="9"/>
    </row>
    <row r="60">
      <c r="A60" s="9"/>
      <c r="B60" s="9"/>
      <c r="C60" s="9"/>
      <c r="D60" s="9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  <tableParts count="1">
    <tablePart r:id="rId3"/>
  </tableParts>
</worksheet>
</file>