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mc:AlternateContent xmlns:mc="http://schemas.openxmlformats.org/markup-compatibility/2006">
    <mc:Choice Requires="x15">
      <x15ac:absPath xmlns:x15ac="http://schemas.microsoft.com/office/spreadsheetml/2010/11/ac" url="C:\Users\kitty\Documents\BYU-IDAHO\Semester 1\Jennifer\wdd130\personal_site_plan\images\"/>
    </mc:Choice>
  </mc:AlternateContent>
  <xr:revisionPtr revIDLastSave="0" documentId="13_ncr:1_{159DFA72-0E97-4875-B97C-5ACB76BBAE92}" xr6:coauthVersionLast="47" xr6:coauthVersionMax="47" xr10:uidLastSave="{00000000-0000-0000-0000-000000000000}"/>
  <bookViews>
    <workbookView xWindow="-120" yWindow="-120" windowWidth="29040" windowHeight="15840" xr2:uid="{00000000-000D-0000-FFFF-FFFF00000000}"/>
  </bookViews>
  <sheets>
    <sheet name="Student Work" sheetId="1" r:id="rId1"/>
    <sheet name="How Did I Do" sheetId="3"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3" i="1" l="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K22" i="1"/>
  <c r="K21" i="1"/>
  <c r="H22" i="1"/>
  <c r="I22" i="1"/>
  <c r="J22" i="1"/>
  <c r="J21" i="1"/>
  <c r="H21" i="1"/>
  <c r="H20" i="1"/>
  <c r="I20" i="1"/>
  <c r="J20" i="1"/>
  <c r="K20" i="1"/>
  <c r="I21" i="1"/>
  <c r="V16" i="1"/>
  <c r="W80" i="1"/>
  <c r="V23" i="1"/>
  <c r="W23" i="1"/>
  <c r="X23" i="1"/>
  <c r="Y23" i="1"/>
  <c r="V24" i="1"/>
  <c r="W24" i="1"/>
  <c r="X24" i="1"/>
  <c r="Y24" i="1"/>
  <c r="V25" i="1"/>
  <c r="W25" i="1"/>
  <c r="X25" i="1"/>
  <c r="Y25" i="1"/>
  <c r="V26" i="1"/>
  <c r="W26" i="1"/>
  <c r="X26" i="1"/>
  <c r="Y26" i="1"/>
  <c r="V27" i="1"/>
  <c r="W27" i="1"/>
  <c r="X27" i="1"/>
  <c r="Y27" i="1"/>
  <c r="V28" i="1"/>
  <c r="W28" i="1"/>
  <c r="X28" i="1"/>
  <c r="Y28" i="1"/>
  <c r="V29" i="1"/>
  <c r="W29" i="1"/>
  <c r="X29" i="1"/>
  <c r="Y29" i="1"/>
  <c r="V30" i="1"/>
  <c r="W30" i="1"/>
  <c r="X30" i="1"/>
  <c r="Y30" i="1"/>
  <c r="V31" i="1"/>
  <c r="W31" i="1"/>
  <c r="X31" i="1"/>
  <c r="Y31" i="1"/>
  <c r="V32" i="1"/>
  <c r="W32" i="1"/>
  <c r="X32" i="1"/>
  <c r="Y32" i="1"/>
  <c r="V33" i="1"/>
  <c r="W33" i="1"/>
  <c r="X33" i="1"/>
  <c r="Y33" i="1"/>
  <c r="V34" i="1"/>
  <c r="W34" i="1"/>
  <c r="X34" i="1"/>
  <c r="Y34" i="1"/>
  <c r="V35" i="1"/>
  <c r="W35" i="1"/>
  <c r="X35" i="1"/>
  <c r="Y35" i="1"/>
  <c r="V36" i="1"/>
  <c r="W36" i="1"/>
  <c r="X36" i="1"/>
  <c r="Y36" i="1"/>
  <c r="V37" i="1"/>
  <c r="W37" i="1"/>
  <c r="X37" i="1"/>
  <c r="Y37" i="1"/>
  <c r="V38" i="1"/>
  <c r="W38" i="1"/>
  <c r="X38" i="1"/>
  <c r="Y38" i="1"/>
  <c r="V39" i="1"/>
  <c r="W39" i="1"/>
  <c r="X39" i="1"/>
  <c r="Y39" i="1"/>
  <c r="V40" i="1"/>
  <c r="W40" i="1"/>
  <c r="X40" i="1"/>
  <c r="Y40" i="1"/>
  <c r="V41" i="1"/>
  <c r="W41" i="1"/>
  <c r="X41" i="1"/>
  <c r="Y41" i="1"/>
  <c r="V42" i="1"/>
  <c r="W42" i="1"/>
  <c r="X42" i="1"/>
  <c r="Y42" i="1"/>
  <c r="V43" i="1"/>
  <c r="W43" i="1"/>
  <c r="X43" i="1"/>
  <c r="Y43" i="1"/>
  <c r="V44" i="1"/>
  <c r="W44" i="1"/>
  <c r="X44" i="1"/>
  <c r="Y44" i="1"/>
  <c r="V45" i="1"/>
  <c r="W45" i="1"/>
  <c r="X45" i="1"/>
  <c r="Y45" i="1"/>
  <c r="V46" i="1"/>
  <c r="W46" i="1"/>
  <c r="X46" i="1"/>
  <c r="Y46" i="1"/>
  <c r="V47" i="1"/>
  <c r="W47" i="1"/>
  <c r="X47" i="1"/>
  <c r="Y47" i="1"/>
  <c r="V48" i="1"/>
  <c r="W48" i="1"/>
  <c r="X48" i="1"/>
  <c r="Y48" i="1"/>
  <c r="V49" i="1"/>
  <c r="W49" i="1"/>
  <c r="X49" i="1"/>
  <c r="Y49" i="1"/>
  <c r="V50" i="1"/>
  <c r="W50" i="1"/>
  <c r="X50" i="1"/>
  <c r="Y50" i="1"/>
  <c r="V51" i="1"/>
  <c r="W51" i="1"/>
  <c r="X51" i="1"/>
  <c r="Y51" i="1"/>
  <c r="V52" i="1"/>
  <c r="W52" i="1"/>
  <c r="X52" i="1"/>
  <c r="Y52" i="1"/>
  <c r="V53" i="1"/>
  <c r="W53" i="1"/>
  <c r="X53" i="1"/>
  <c r="Y53" i="1"/>
  <c r="V54" i="1"/>
  <c r="W54" i="1"/>
  <c r="X54" i="1"/>
  <c r="Y54" i="1"/>
  <c r="V55" i="1"/>
  <c r="W55" i="1"/>
  <c r="X55" i="1"/>
  <c r="Y55" i="1"/>
  <c r="V56" i="1"/>
  <c r="W56" i="1"/>
  <c r="X56" i="1"/>
  <c r="Y56" i="1"/>
  <c r="V57" i="1"/>
  <c r="W57" i="1"/>
  <c r="X57" i="1"/>
  <c r="Y57" i="1"/>
  <c r="V58" i="1"/>
  <c r="W58" i="1"/>
  <c r="X58" i="1"/>
  <c r="Y58" i="1"/>
  <c r="V59" i="1"/>
  <c r="W59" i="1"/>
  <c r="X59" i="1"/>
  <c r="Y59" i="1"/>
  <c r="V60" i="1"/>
  <c r="W60" i="1"/>
  <c r="X60" i="1"/>
  <c r="Y60" i="1"/>
  <c r="V61" i="1"/>
  <c r="W61" i="1"/>
  <c r="X61" i="1"/>
  <c r="Y61" i="1"/>
  <c r="V62" i="1"/>
  <c r="W62" i="1"/>
  <c r="X62" i="1"/>
  <c r="Y62" i="1"/>
  <c r="V63" i="1"/>
  <c r="W63" i="1"/>
  <c r="X63" i="1"/>
  <c r="Y63" i="1"/>
  <c r="V64" i="1"/>
  <c r="W64" i="1"/>
  <c r="X64" i="1"/>
  <c r="Y64" i="1"/>
  <c r="V65" i="1"/>
  <c r="W65" i="1"/>
  <c r="X65" i="1"/>
  <c r="Y65" i="1"/>
  <c r="V66" i="1"/>
  <c r="W66" i="1"/>
  <c r="X66" i="1"/>
  <c r="Y66" i="1"/>
  <c r="V67" i="1"/>
  <c r="W67" i="1"/>
  <c r="X67" i="1"/>
  <c r="Y67" i="1"/>
  <c r="V68" i="1"/>
  <c r="W68" i="1"/>
  <c r="X68" i="1"/>
  <c r="Y68" i="1"/>
  <c r="V69" i="1"/>
  <c r="W69" i="1"/>
  <c r="X69" i="1"/>
  <c r="Y69" i="1"/>
  <c r="V70" i="1"/>
  <c r="W70" i="1"/>
  <c r="X70" i="1"/>
  <c r="Y70" i="1"/>
  <c r="V71" i="1"/>
  <c r="W71" i="1"/>
  <c r="X71" i="1"/>
  <c r="Y71" i="1"/>
  <c r="V72" i="1"/>
  <c r="W72" i="1"/>
  <c r="X72" i="1"/>
  <c r="Y72" i="1"/>
  <c r="V73" i="1"/>
  <c r="W73" i="1"/>
  <c r="X73" i="1"/>
  <c r="Y73" i="1"/>
  <c r="V74" i="1"/>
  <c r="W74" i="1"/>
  <c r="X74" i="1"/>
  <c r="Y74" i="1"/>
  <c r="V75" i="1"/>
  <c r="W75" i="1"/>
  <c r="X75" i="1"/>
  <c r="Y75" i="1"/>
  <c r="V76" i="1"/>
  <c r="W76" i="1"/>
  <c r="X76" i="1"/>
  <c r="Y76" i="1"/>
  <c r="V77" i="1"/>
  <c r="W77" i="1"/>
  <c r="X77" i="1"/>
  <c r="Y77" i="1"/>
  <c r="V78" i="1"/>
  <c r="W78" i="1"/>
  <c r="X78" i="1"/>
  <c r="Y78" i="1"/>
  <c r="V79" i="1"/>
  <c r="W79" i="1"/>
  <c r="X79" i="1"/>
  <c r="Y79" i="1"/>
  <c r="Y22" i="1"/>
  <c r="Y21" i="1"/>
  <c r="Y20" i="1"/>
  <c r="V21" i="1"/>
  <c r="W21" i="1"/>
  <c r="X22" i="1"/>
  <c r="X21" i="1"/>
  <c r="V22" i="1"/>
  <c r="W22" i="1"/>
  <c r="W20" i="1"/>
  <c r="X20" i="1"/>
  <c r="X16" i="1"/>
  <c r="X15" i="1"/>
  <c r="X14" i="1"/>
  <c r="V15" i="1"/>
  <c r="V14" i="1"/>
  <c r="K14" i="1"/>
  <c r="V8" i="1"/>
  <c r="V9" i="1"/>
  <c r="V10" i="1"/>
  <c r="V12" i="1"/>
  <c r="K15" i="1"/>
  <c r="I14" i="1"/>
  <c r="I16" i="1"/>
  <c r="I15" i="1"/>
  <c r="K16" i="1"/>
  <c r="K12" i="1"/>
  <c r="K11" i="1"/>
  <c r="K9" i="1"/>
  <c r="X18" i="1"/>
  <c r="H1" i="3"/>
  <c r="O7" i="3"/>
  <c r="V16" i="3"/>
  <c r="V13" i="3"/>
  <c r="U25" i="3"/>
  <c r="U26" i="3"/>
  <c r="U27" i="3"/>
  <c r="X27" i="3"/>
  <c r="W27" i="3"/>
  <c r="K13" i="3"/>
  <c r="G25" i="3"/>
  <c r="G26" i="3"/>
  <c r="G27" i="3"/>
  <c r="G28" i="3"/>
  <c r="G29" i="3"/>
  <c r="G30" i="3"/>
  <c r="G31" i="3"/>
  <c r="G32" i="3"/>
  <c r="G33" i="3"/>
  <c r="G34" i="3"/>
  <c r="G35" i="3"/>
  <c r="G36" i="3"/>
  <c r="G37" i="3"/>
  <c r="G38" i="3"/>
  <c r="G39" i="3"/>
  <c r="G40" i="3"/>
  <c r="G41" i="3"/>
  <c r="G42" i="3"/>
  <c r="G43" i="3"/>
  <c r="G44" i="3"/>
  <c r="G45" i="3"/>
  <c r="G46" i="3"/>
  <c r="G47" i="3"/>
  <c r="Y27" i="3"/>
  <c r="V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X142" i="3"/>
  <c r="V132" i="3"/>
  <c r="Z132" i="3"/>
  <c r="X128" i="3"/>
  <c r="V116" i="3"/>
  <c r="Z116" i="3"/>
  <c r="W112" i="3"/>
  <c r="X84" i="3"/>
  <c r="X68" i="3"/>
  <c r="V64" i="3"/>
  <c r="Z64" i="3"/>
  <c r="V52" i="3"/>
  <c r="Z52" i="3"/>
  <c r="V46" i="3"/>
  <c r="Z46" i="3"/>
  <c r="Y139" i="3"/>
  <c r="X125" i="3"/>
  <c r="Y123" i="3"/>
  <c r="X69" i="3"/>
  <c r="Y47" i="3"/>
  <c r="V43" i="3"/>
  <c r="Z43"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V59" i="3"/>
  <c r="Z59" i="3"/>
  <c r="W59" i="3"/>
  <c r="V123" i="3"/>
  <c r="Z123" i="3"/>
  <c r="W123" i="3"/>
  <c r="X36" i="3"/>
  <c r="Y36" i="3"/>
  <c r="X100" i="3"/>
  <c r="Y100" i="3"/>
  <c r="W107" i="3"/>
  <c r="V36" i="3"/>
  <c r="Z36" i="3"/>
  <c r="X139" i="3"/>
  <c r="X123" i="3"/>
  <c r="X40" i="3"/>
  <c r="G115" i="3"/>
  <c r="G116" i="3"/>
  <c r="G117" i="3"/>
  <c r="G118" i="3"/>
  <c r="G119" i="3"/>
  <c r="G120" i="3"/>
  <c r="G121" i="3"/>
  <c r="G122" i="3"/>
  <c r="G123" i="3"/>
  <c r="G124" i="3"/>
  <c r="G125" i="3"/>
  <c r="G126" i="3"/>
  <c r="Y52" i="3"/>
  <c r="W36" i="3"/>
  <c r="Y84" i="3"/>
  <c r="X52" i="3"/>
  <c r="V127" i="3"/>
  <c r="Z127" i="3"/>
  <c r="W47" i="3"/>
  <c r="X104" i="3"/>
  <c r="X43" i="3"/>
  <c r="Y43" i="3"/>
  <c r="X91" i="3"/>
  <c r="V91" i="3"/>
  <c r="Z91" i="3"/>
  <c r="Y68" i="3"/>
  <c r="W68" i="3"/>
  <c r="Y132" i="3"/>
  <c r="W132" i="3"/>
  <c r="W139" i="3"/>
  <c r="V107" i="3"/>
  <c r="Z107"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27" i="3"/>
  <c r="G128" i="3"/>
  <c r="G129" i="3"/>
  <c r="G130" i="3"/>
  <c r="G131" i="3"/>
  <c r="G132" i="3"/>
  <c r="G133" i="3"/>
  <c r="X75" i="3"/>
  <c r="V75" i="3"/>
  <c r="Z75" i="3"/>
  <c r="G134" i="3"/>
  <c r="G135" i="3"/>
  <c r="G136" i="3"/>
  <c r="G137" i="3"/>
  <c r="G138" i="3"/>
  <c r="G139" i="3"/>
  <c r="G140" i="3"/>
  <c r="G141" i="3"/>
  <c r="G142" i="3"/>
  <c r="G143" i="3"/>
  <c r="X132" i="3"/>
  <c r="Y75" i="3"/>
  <c r="W43" i="3"/>
  <c r="V100" i="3"/>
  <c r="Z100" i="3"/>
  <c r="W84" i="3"/>
  <c r="V68" i="3"/>
  <c r="Z68" i="3"/>
  <c r="Y91" i="3"/>
  <c r="W75" i="3"/>
  <c r="X59" i="3"/>
  <c r="V71" i="3"/>
  <c r="Z71" i="3"/>
  <c r="Y31" i="3"/>
  <c r="W64" i="3"/>
  <c r="W11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<sst xmlns="http://schemas.openxmlformats.org/spreadsheetml/2006/main" count="168" uniqueCount="81">
  <si>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</si>
  <si>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</si>
  <si>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</si>
  <si>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</si>
  <si>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</si>
  <si>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</si>
  <si>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</si>
  <si>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</si>
  <si>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</si>
  <si>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</si>
  <si>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</si>
  <si>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</si>
  <si>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</si>
  <si>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</si>
  <si>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</si>
  <si>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</si>
  <si>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</si>
  <si>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</si>
  <si>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</si>
  <si>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</si>
  <si>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</si>
  <si>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</si>
  <si>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</si>
  <si>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</si>
  <si>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</si>
  <si>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</si>
  <si>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</si>
  <si>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</si>
  <si>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</si>
  <si>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</si>
  <si>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</si>
  <si>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</si>
  <si>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</si>
  <si>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</si>
  <si>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</si>
  <si>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</si>
  <si>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</si>
  <si>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</si>
  <si>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</si>
  <si>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</si>
  <si>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</si>
  <si>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</si>
  <si>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</si>
  <si>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</si>
  <si>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</si>
  <si>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</si>
  <si>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</si>
  <si>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</si>
  <si>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</si>
  <si>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</si>
  <si>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</si>
  <si>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</si>
  <si>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</si>
  <si>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</si>
  <si>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</si>
  <si>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</si>
  <si>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</si>
  <si>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</si>
  <si>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</si>
  <si>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</si>
  <si>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</si>
  <si>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</si>
  <si>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</si>
  <si>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</si>
  <si>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</si>
  <si>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</si>
  <si>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</si>
  <si>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</si>
  <si>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</si>
  <si>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</si>
  <si>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</si>
  <si>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</si>
  <si>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</si>
  <si>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</si>
  <si>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</si>
  <si>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</si>
  <si>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</si>
  <si>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</si>
  <si>
    <t>Fall 2023</t>
  </si>
  <si>
    <t>Jeep</t>
  </si>
  <si>
    <t>Renegade 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</si>
</sst>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165"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166"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82">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10" fontId="0" fillId="2" borderId="0" xfId="0" applyNumberFormat="1" applyFill="1"/>
    <xf numFmtId="0" fontId="7" fillId="2" borderId="0" xfId="0" applyFont="1" applyFill="1" applyAlignment="1">
      <alignment vertical="center" wrapText="1"/>
    </xf>
    <xf numFmtId="0" fontId="0" fillId="2" borderId="0" xfId="0" applyFill="1" applyAlignment="1">
      <alignment vertical="top"/>
    </xf>
    <xf numFmtId="2" fontId="0" fillId="2" borderId="0" xfId="0" applyNumberFormat="1" applyFill="1" applyAlignment="1">
      <alignment horizontal="center"/>
    </xf>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xf numFmtId="0" fontId="18" fillId="2" borderId="0" xfId="0" applyFont="1" applyFill="1" applyAlignment="1" applyProtection="1">
      <alignment vertical="top"/>
      <protection locked="0"/>
    </xf>
    <xf numFmtId="0" fontId="16" fillId="2" borderId="0" xfId="0" applyFont="1" applyFill="1"/>
    <xf numFmtId="0" fontId="17" fillId="5" borderId="0" xfId="0" applyFont="1" applyFill="1" applyAlignment="1">
      <alignment vertical="center" wrapText="1"/>
    </xf>
    <xf numFmtId="0" fontId="20" fillId="2" borderId="0" xfId="0" applyFont="1" applyFill="1"/>
    <xf numFmtId="0" fontId="17" fillId="2" borderId="0" xfId="0" applyFont="1" applyFill="1" applyAlignment="1">
      <alignment vertical="center" wrapText="1"/>
    </xf>
    <xf numFmtId="0" fontId="19"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left" vertical="top"/>
    </xf>
    <xf numFmtId="0" fontId="23" fillId="2" borderId="0" xfId="0" applyFont="1" applyFill="1" applyAlignment="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1" xfId="0" applyFont="1" applyFill="1" applyBorder="1"/>
    <xf numFmtId="0" fontId="4" fillId="2" borderId="2" xfId="0" applyFont="1" applyFill="1" applyBorder="1"/>
    <xf numFmtId="0" fontId="2" fillId="2" borderId="0" xfId="0" applyFont="1" applyFill="1" applyAlignment="1">
      <alignment horizontal="center"/>
    </xf>
    <xf numFmtId="0" fontId="17" fillId="7" borderId="0" xfId="0" applyFont="1" applyFill="1" applyAlignment="1">
      <alignment vertical="center" wrapText="1"/>
    </xf>
    <xf numFmtId="0" fontId="20" fillId="7" borderId="0" xfId="0" applyFont="1" applyFill="1" applyAlignment="1">
      <alignment vertical="center" wrapText="1"/>
    </xf>
    <xf numFmtId="0" fontId="26" fillId="2" borderId="0" xfId="0" applyFont="1" applyFill="1" applyAlignment="1">
      <alignment horizontal="center" vertical="center"/>
    </xf>
    <xf numFmtId="0" fontId="7" fillId="2" borderId="0" xfId="0" applyFont="1" applyFill="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5" fillId="2" borderId="0" xfId="0" applyFont="1" applyFill="1" applyAlignment="1">
      <alignment horizontal="center" vertical="center"/>
    </xf>
    <xf numFmtId="0" fontId="0" fillId="2" borderId="0" xfId="0" applyFill="1" applyAlignment="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xf numFmtId="0" fontId="21" fillId="12" borderId="0" xfId="0" applyFont="1" applyFill="1" applyAlignment="1">
      <alignment horizontal="center" vertical="center"/>
    </xf>
    <xf numFmtId="0" fontId="3" fillId="12" borderId="0" xfId="0" applyFont="1" applyFill="1" applyAlignment="1">
      <alignment horizontal="center"/>
    </xf>
    <xf numFmtId="0" fontId="4" fillId="12" borderId="0" xfId="0" applyFont="1" applyFill="1" applyAlignment="1">
      <alignment horizontal="center"/>
    </xf>
    <xf numFmtId="0" fontId="39" fillId="12" borderId="0" xfId="0" applyFont="1" applyFill="1"/>
    <xf numFmtId="0" fontId="18" fillId="12" borderId="0" xfId="0" applyFont="1" applyFill="1" applyProtection="1">
      <protection locked="0"/>
    </xf>
    <xf numFmtId="0" fontId="0" fillId="12" borderId="0" xfId="0" applyFill="1"/>
    <xf numFmtId="0" fontId="18" fillId="12" borderId="0" xfId="0" applyFont="1" applyFill="1"/>
    <xf numFmtId="0" fontId="19" fillId="12" borderId="0" xfId="0" applyFont="1" applyFill="1"/>
    <xf numFmtId="0" fontId="17" fillId="12" borderId="0" xfId="0" applyFont="1" applyFill="1" applyAlignment="1">
      <alignment vertical="center" wrapText="1"/>
    </xf>
    <xf numFmtId="0" fontId="20" fillId="12" borderId="0" xfId="0" applyFont="1" applyFill="1"/>
    <xf numFmtId="0" fontId="16" fillId="12" borderId="0" xfId="0" applyFont="1" applyFill="1"/>
    <xf numFmtId="0" fontId="22" fillId="12" borderId="0" xfId="0" applyFont="1" applyFill="1" applyAlignment="1">
      <alignment horizontal="left" vertical="top"/>
    </xf>
    <xf numFmtId="0" fontId="15" fillId="12" borderId="0" xfId="0" applyFont="1" applyFill="1"/>
    <xf numFmtId="0" fontId="1" fillId="12" borderId="0" xfId="0" applyFont="1" applyFill="1" applyAlignment="1">
      <alignment horizontal="center"/>
    </xf>
    <xf numFmtId="0" fontId="0" fillId="12" borderId="0" xfId="0" applyFill="1" applyAlignment="1">
      <alignment horizontal="center"/>
    </xf>
    <xf numFmtId="0" fontId="0" fillId="12" borderId="0" xfId="0" applyFill="1" applyAlignment="1">
      <alignment vertical="top" wrapText="1"/>
    </xf>
    <xf numFmtId="0" fontId="26" fillId="12" borderId="0" xfId="0" applyFont="1" applyFill="1" applyAlignment="1">
      <alignment horizontal="center" vertical="center"/>
    </xf>
    <xf numFmtId="0" fontId="6" fillId="12" borderId="0" xfId="0" applyFont="1" applyFill="1"/>
    <xf numFmtId="0" fontId="4" fillId="12" borderId="0" xfId="0" applyFont="1" applyFill="1"/>
    <xf numFmtId="0" fontId="34" fillId="13" borderId="0" xfId="0" applyFont="1" applyFill="1"/>
    <xf numFmtId="10" fontId="0" fillId="12" borderId="0" xfId="0" applyNumberFormat="1" applyFill="1"/>
    <xf numFmtId="164" fontId="0" fillId="12" borderId="0" xfId="0" applyNumberFormat="1" applyFill="1" applyAlignment="1">
      <alignment horizontal="center"/>
    </xf>
    <xf numFmtId="164" fontId="8" fillId="12" borderId="0" xfId="0" applyNumberFormat="1" applyFont="1" applyFill="1" applyAlignment="1">
      <alignment horizontal="left"/>
    </xf>
    <xf numFmtId="0" fontId="0" fillId="12" borderId="0" xfId="0" applyFill="1" applyAlignment="1">
      <alignment vertical="center" wrapText="1"/>
    </xf>
    <xf numFmtId="0" fontId="7" fillId="12" borderId="0" xfId="0" applyFont="1" applyFill="1" applyAlignment="1">
      <alignment vertical="center" wrapText="1"/>
    </xf>
    <xf numFmtId="164" fontId="0" fillId="12" borderId="0" xfId="0" applyNumberFormat="1" applyFill="1"/>
    <xf numFmtId="0" fontId="0" fillId="12" borderId="0" xfId="0" applyFill="1" applyAlignment="1">
      <alignment vertical="top"/>
    </xf>
    <xf numFmtId="2" fontId="0" fillId="12" borderId="0" xfId="0" applyNumberFormat="1" applyFill="1" applyAlignment="1">
      <alignment horizontal="center"/>
    </xf>
    <xf numFmtId="0" fontId="46" fillId="12" borderId="0" xfId="0" applyFont="1" applyFill="1" applyAlignment="1">
      <alignment horizontal="left" vertical="top" wrapText="1"/>
    </xf>
    <xf numFmtId="0" fontId="50" fillId="18" borderId="0" xfId="0" applyFont="1" applyFill="1"/>
    <xf numFmtId="0" fontId="28" fillId="6" borderId="21" xfId="0" applyFont="1" applyFill="1" applyBorder="1" applyAlignment="1">
      <alignment horizontal="right"/>
    </xf>
    <xf numFmtId="0" fontId="28" fillId="6" borderId="22" xfId="0" applyFont="1" applyFill="1" applyBorder="1" applyAlignment="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lignment horizontal="right"/>
    </xf>
    <xf numFmtId="0" fontId="28" fillId="6" borderId="31" xfId="0" applyFont="1" applyFill="1" applyBorder="1" applyAlignment="1">
      <alignment horizontal="left"/>
    </xf>
    <xf numFmtId="0" fontId="28" fillId="6" borderId="30" xfId="0" applyFont="1" applyFill="1" applyBorder="1"/>
    <xf numFmtId="0" fontId="28" fillId="6" borderId="32" xfId="0" applyFont="1" applyFill="1" applyBorder="1" applyAlignment="1">
      <alignment horizontal="left"/>
    </xf>
    <xf numFmtId="0" fontId="28" fillId="6" borderId="33" xfId="0" applyFont="1" applyFill="1" applyBorder="1" applyAlignment="1">
      <alignment horizontal="left" vertical="top" wrapText="1"/>
    </xf>
    <xf numFmtId="0" fontId="28" fillId="6" borderId="34" xfId="0" applyFont="1" applyFill="1" applyBorder="1" applyAlignment="1">
      <alignment horizontal="left" vertical="top" wrapText="1"/>
    </xf>
    <xf numFmtId="0" fontId="14" fillId="6" borderId="34" xfId="0" applyFont="1" applyFill="1" applyBorder="1" applyAlignment="1">
      <alignment horizontal="center"/>
    </xf>
    <xf numFmtId="0" fontId="44" fillId="11" borderId="0" xfId="0" applyFont="1" applyFill="1" applyAlignment="1">
      <alignment horizontal="center" vertical="center"/>
    </xf>
    <xf numFmtId="165" fontId="0" fillId="2" borderId="37" xfId="1" applyFont="1" applyFill="1" applyBorder="1" applyAlignment="1" applyProtection="1">
      <alignment horizontal="center"/>
      <protection locked="0"/>
    </xf>
    <xf numFmtId="165"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164" fontId="0" fillId="2" borderId="39" xfId="1" applyNumberFormat="1" applyFont="1" applyFill="1" applyBorder="1" applyAlignment="1" applyProtection="1">
      <alignment horizontal="center"/>
      <protection locked="0"/>
    </xf>
    <xf numFmtId="165" fontId="0" fillId="2" borderId="41" xfId="1" applyFont="1" applyFill="1" applyBorder="1" applyAlignment="1" applyProtection="1">
      <alignment horizontal="center"/>
      <protection locked="0"/>
    </xf>
    <xf numFmtId="165" fontId="0" fillId="2" borderId="36" xfId="1" applyFont="1" applyFill="1" applyBorder="1" applyAlignment="1">
      <alignment horizontal="center"/>
    </xf>
    <xf numFmtId="165" fontId="0" fillId="2" borderId="38" xfId="1" applyFont="1" applyFill="1" applyBorder="1" applyAlignment="1">
      <alignment horizontal="center"/>
    </xf>
    <xf numFmtId="165" fontId="0" fillId="2" borderId="40" xfId="1" applyFont="1" applyFill="1" applyBorder="1" applyAlignment="1">
      <alignment horizontal="center"/>
    </xf>
    <xf numFmtId="165" fontId="0" fillId="2" borderId="36" xfId="1" applyFont="1" applyFill="1" applyBorder="1" applyAlignment="1" applyProtection="1">
      <alignment horizontal="center" wrapText="1"/>
    </xf>
    <xf numFmtId="0" fontId="28" fillId="14" borderId="36" xfId="0" applyFont="1" applyFill="1" applyBorder="1" applyAlignment="1">
      <alignment horizontal="left" vertical="top" wrapText="1"/>
    </xf>
    <xf numFmtId="165" fontId="0" fillId="2" borderId="38" xfId="1" applyFont="1" applyFill="1" applyBorder="1" applyAlignment="1" applyProtection="1">
      <alignment horizontal="center" wrapText="1"/>
    </xf>
    <xf numFmtId="0" fontId="28" fillId="14" borderId="38" xfId="0" applyFont="1" applyFill="1" applyBorder="1" applyAlignment="1">
      <alignment horizontal="left" vertical="top" wrapText="1"/>
    </xf>
    <xf numFmtId="165" fontId="0" fillId="2" borderId="40" xfId="1" applyFont="1" applyFill="1" applyBorder="1" applyAlignment="1" applyProtection="1">
      <alignment horizontal="center" wrapText="1"/>
    </xf>
    <xf numFmtId="0" fontId="28" fillId="14" borderId="40" xfId="0" applyFont="1" applyFill="1" applyBorder="1" applyAlignment="1">
      <alignment horizontal="left" vertical="top" wrapText="1"/>
    </xf>
    <xf numFmtId="0" fontId="21" fillId="2" borderId="0" xfId="0" applyFont="1" applyFill="1" applyAlignment="1">
      <alignment vertical="center"/>
    </xf>
    <xf numFmtId="0" fontId="52" fillId="12" borderId="0" xfId="0" applyFont="1" applyFill="1" applyAlignment="1">
      <alignment horizontal="center" vertical="center"/>
    </xf>
    <xf numFmtId="165" fontId="0" fillId="2" borderId="42" xfId="1" applyFont="1" applyFill="1" applyBorder="1" applyAlignment="1" applyProtection="1">
      <alignment horizontal="center"/>
      <protection locked="0"/>
    </xf>
    <xf numFmtId="165" fontId="0" fillId="2" borderId="43" xfId="1" applyFont="1" applyFill="1" applyBorder="1" applyAlignment="1" applyProtection="1">
      <alignment horizontal="center"/>
      <protection locked="0"/>
    </xf>
    <xf numFmtId="165"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164" fontId="0" fillId="2" borderId="42" xfId="1" applyNumberFormat="1" applyFont="1" applyFill="1" applyBorder="1" applyAlignment="1" applyProtection="1">
      <alignment horizontal="center"/>
    </xf>
    <xf numFmtId="0" fontId="20" fillId="16" borderId="0" xfId="0" applyFont="1" applyFill="1" applyAlignment="1">
      <alignment vertical="center" wrapText="1"/>
    </xf>
    <xf numFmtId="0" fontId="17" fillId="16" borderId="0" xfId="0" applyFont="1" applyFill="1" applyAlignment="1">
      <alignment vertical="center" wrapText="1"/>
    </xf>
    <xf numFmtId="0" fontId="12" fillId="14" borderId="51" xfId="0" applyFont="1" applyFill="1" applyBorder="1" applyAlignment="1">
      <alignment horizontal="center"/>
    </xf>
    <xf numFmtId="165" fontId="0" fillId="2" borderId="50" xfId="0" applyNumberFormat="1" applyFill="1" applyBorder="1" applyAlignment="1">
      <alignment horizontal="center"/>
    </xf>
    <xf numFmtId="165" fontId="0" fillId="2" borderId="50" xfId="0" applyNumberFormat="1" applyFill="1" applyBorder="1" applyAlignment="1" applyProtection="1">
      <alignment horizontal="center"/>
      <protection locked="0"/>
    </xf>
    <xf numFmtId="164" fontId="0" fillId="2" borderId="50" xfId="0" applyNumberFormat="1" applyFill="1" applyBorder="1" applyAlignment="1" applyProtection="1">
      <alignment horizontal="center"/>
      <protection locked="0"/>
    </xf>
    <xf numFmtId="1" fontId="52" fillId="12" borderId="50" xfId="0" applyNumberFormat="1" applyFont="1" applyFill="1" applyBorder="1" applyAlignment="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lignment horizontal="left" vertical="top" wrapText="1"/>
    </xf>
    <xf numFmtId="0" fontId="14" fillId="6" borderId="0" xfId="0" applyFont="1" applyFill="1" applyAlignment="1">
      <alignment horizontal="right"/>
    </xf>
    <xf numFmtId="164" fontId="14" fillId="6" borderId="0" xfId="0" applyNumberFormat="1" applyFont="1" applyFill="1" applyAlignment="1">
      <alignment horizontal="left"/>
    </xf>
    <xf numFmtId="0" fontId="14" fillId="6" borderId="52" xfId="0" applyFont="1" applyFill="1" applyBorder="1" applyAlignment="1">
      <alignment horizontal="center"/>
    </xf>
    <xf numFmtId="0" fontId="56" fillId="6" borderId="53" xfId="0" applyFont="1" applyFill="1" applyBorder="1" applyAlignment="1">
      <alignment horizontal="center"/>
    </xf>
    <xf numFmtId="0" fontId="56" fillId="6" borderId="54" xfId="0" applyFont="1" applyFill="1" applyBorder="1" applyAlignment="1">
      <alignment horizontal="center"/>
    </xf>
    <xf numFmtId="0" fontId="14" fillId="6" borderId="55" xfId="0" applyFont="1" applyFill="1" applyBorder="1" applyAlignment="1">
      <alignment horizontal="center"/>
    </xf>
    <xf numFmtId="0" fontId="7" fillId="2" borderId="56" xfId="0" applyFont="1" applyFill="1" applyBorder="1" applyAlignment="1">
      <alignment vertical="center"/>
    </xf>
    <xf numFmtId="0" fontId="7" fillId="2" borderId="0" xfId="0" applyFont="1" applyFill="1"/>
    <xf numFmtId="164" fontId="0" fillId="2" borderId="0" xfId="0" applyNumberFormat="1" applyFill="1" applyAlignment="1" applyProtection="1">
      <alignment horizontal="center"/>
      <protection locked="0"/>
    </xf>
    <xf numFmtId="0" fontId="0" fillId="6" borderId="0" xfId="0" applyFill="1"/>
    <xf numFmtId="0" fontId="0" fillId="6" borderId="0" xfId="0" applyFill="1" applyAlignment="1">
      <alignment vertical="center" wrapText="1"/>
    </xf>
    <xf numFmtId="0" fontId="0" fillId="6" borderId="60" xfId="0" applyFill="1" applyBorder="1" applyAlignment="1">
      <alignment vertical="top" wrapText="1"/>
    </xf>
    <xf numFmtId="0" fontId="0" fillId="6" borderId="61" xfId="0" applyFill="1" applyBorder="1" applyAlignment="1">
      <alignment vertical="top" wrapText="1"/>
    </xf>
    <xf numFmtId="0" fontId="0" fillId="6" borderId="62" xfId="0" applyFill="1" applyBorder="1" applyAlignment="1">
      <alignment vertical="top" wrapText="1"/>
    </xf>
    <xf numFmtId="0" fontId="54" fillId="2" borderId="56" xfId="0" applyFont="1" applyFill="1" applyBorder="1"/>
    <xf numFmtId="0" fontId="57" fillId="14" borderId="0" xfId="0" applyFont="1" applyFill="1" applyAlignment="1">
      <alignment horizontal="right"/>
    </xf>
    <xf numFmtId="164" fontId="57" fillId="14" borderId="0" xfId="0" applyNumberFormat="1" applyFont="1" applyFill="1" applyAlignment="1">
      <alignment horizontal="left"/>
    </xf>
    <xf numFmtId="0" fontId="59" fillId="14" borderId="36" xfId="0" applyFont="1" applyFill="1" applyBorder="1" applyAlignment="1">
      <alignment horizontal="right"/>
    </xf>
    <xf numFmtId="0" fontId="59" fillId="14" borderId="38" xfId="0" applyFont="1" applyFill="1" applyBorder="1" applyAlignment="1">
      <alignment horizontal="right"/>
    </xf>
    <xf numFmtId="0" fontId="59" fillId="14" borderId="40"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lignment horizontal="left"/>
    </xf>
    <xf numFmtId="0" fontId="59" fillId="14" borderId="44" xfId="0" applyFont="1" applyFill="1" applyBorder="1" applyAlignment="1">
      <alignment horizontal="left"/>
    </xf>
    <xf numFmtId="0" fontId="59" fillId="14" borderId="45" xfId="0" applyFont="1" applyFill="1" applyBorder="1"/>
    <xf numFmtId="0" fontId="57" fillId="14" borderId="38" xfId="0" applyFont="1" applyFill="1" applyBorder="1" applyAlignment="1">
      <alignment horizontal="center"/>
    </xf>
    <xf numFmtId="0" fontId="57" fillId="14" borderId="49" xfId="0" applyFont="1" applyFill="1" applyBorder="1" applyAlignment="1">
      <alignment horizontal="center"/>
    </xf>
    <xf numFmtId="0" fontId="63" fillId="14" borderId="51" xfId="0" applyFont="1" applyFill="1" applyBorder="1" applyAlignment="1">
      <alignment horizontal="center"/>
    </xf>
    <xf numFmtId="0" fontId="0" fillId="14" borderId="0" xfId="0" applyFill="1" applyAlignment="1">
      <alignment vertical="center" wrapText="1"/>
    </xf>
    <xf numFmtId="0" fontId="62" fillId="12" borderId="64" xfId="0" applyFont="1" applyFill="1" applyBorder="1"/>
    <xf numFmtId="0" fontId="12" fillId="14" borderId="66" xfId="0" applyFont="1" applyFill="1" applyBorder="1" applyAlignment="1">
      <alignment horizontal="center"/>
    </xf>
    <xf numFmtId="165" fontId="0" fillId="2" borderId="67" xfId="0" applyNumberFormat="1" applyFill="1" applyBorder="1" applyAlignment="1">
      <alignment horizontal="center"/>
    </xf>
    <xf numFmtId="165" fontId="0" fillId="2" borderId="67" xfId="0" applyNumberFormat="1" applyFill="1" applyBorder="1" applyAlignment="1" applyProtection="1">
      <alignment horizontal="center"/>
      <protection locked="0"/>
    </xf>
    <xf numFmtId="164" fontId="0" fillId="2" borderId="67" xfId="0" applyNumberFormat="1" applyFill="1" applyBorder="1" applyAlignment="1" applyProtection="1">
      <alignment horizontal="center"/>
      <protection locked="0"/>
    </xf>
    <xf numFmtId="0" fontId="57" fillId="14" borderId="0" xfId="0" applyFont="1" applyFill="1" applyAlignment="1">
      <alignment horizontal="center"/>
    </xf>
    <xf numFmtId="0" fontId="58" fillId="14" borderId="0" xfId="0" applyFont="1" applyFill="1" applyAlignment="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165" fontId="65" fillId="2" borderId="18" xfId="1" applyFont="1" applyFill="1" applyBorder="1" applyAlignment="1" applyProtection="1">
      <alignment horizontal="center"/>
      <protection locked="0"/>
    </xf>
    <xf numFmtId="165"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164" fontId="65" fillId="2" borderId="19" xfId="1" applyNumberFormat="1" applyFont="1" applyFill="1" applyBorder="1" applyAlignment="1" applyProtection="1">
      <alignment horizontal="center"/>
      <protection locked="0"/>
    </xf>
    <xf numFmtId="165" fontId="65" fillId="2" borderId="20" xfId="1" applyFont="1" applyFill="1" applyBorder="1" applyAlignment="1" applyProtection="1">
      <alignment horizontal="center"/>
      <protection locked="0"/>
    </xf>
    <xf numFmtId="165" fontId="41" fillId="2" borderId="34" xfId="0" applyNumberFormat="1" applyFont="1" applyFill="1" applyBorder="1" applyAlignment="1" applyProtection="1">
      <alignment horizontal="center"/>
      <protection locked="0"/>
    </xf>
    <xf numFmtId="164" fontId="41" fillId="2" borderId="34" xfId="0" applyNumberFormat="1" applyFont="1" applyFill="1" applyBorder="1" applyAlignment="1" applyProtection="1">
      <alignment horizontal="center"/>
      <protection locked="0"/>
    </xf>
    <xf numFmtId="0" fontId="41" fillId="2" borderId="0" xfId="0" applyFont="1" applyFill="1" applyAlignment="1" applyProtection="1">
      <alignment vertical="top" wrapText="1"/>
      <protection locked="0"/>
    </xf>
    <xf numFmtId="164" fontId="2" fillId="12" borderId="0" xfId="0" applyNumberFormat="1" applyFont="1" applyFill="1"/>
    <xf numFmtId="164" fontId="39" fillId="12" borderId="0" xfId="0" applyNumberFormat="1" applyFont="1" applyFill="1"/>
    <xf numFmtId="0" fontId="69" fillId="11" borderId="0" xfId="0" applyFont="1" applyFill="1" applyAlignment="1">
      <alignment horizontal="center" vertical="center"/>
    </xf>
    <xf numFmtId="0" fontId="41" fillId="12" borderId="0" xfId="0" applyFont="1" applyFill="1" applyAlignment="1">
      <alignment wrapText="1"/>
    </xf>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Alignment="1">
      <alignment horizontal="left" vertical="center" wrapText="1" indent="1"/>
    </xf>
    <xf numFmtId="0" fontId="25" fillId="12" borderId="0" xfId="0" applyFont="1" applyFill="1" applyAlignment="1">
      <alignment horizontal="left" vertical="center" wrapText="1" indent="1"/>
    </xf>
    <xf numFmtId="165" fontId="65" fillId="2" borderId="25" xfId="1" applyFont="1" applyFill="1" applyBorder="1" applyAlignment="1" applyProtection="1">
      <alignment horizontal="center"/>
      <protection locked="0"/>
    </xf>
    <xf numFmtId="165" fontId="66" fillId="2" borderId="26" xfId="1" applyFont="1" applyFill="1" applyBorder="1" applyAlignment="1" applyProtection="1">
      <alignment horizontal="center"/>
      <protection locked="0"/>
    </xf>
    <xf numFmtId="165"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165" fontId="65" fillId="2" borderId="33" xfId="1" applyFont="1" applyFill="1" applyBorder="1" applyAlignment="1" applyProtection="1">
      <alignment horizontal="center" wrapText="1"/>
      <protection locked="0"/>
    </xf>
    <xf numFmtId="165" fontId="66" fillId="2" borderId="34" xfId="1" applyFont="1" applyFill="1" applyBorder="1" applyAlignment="1" applyProtection="1">
      <alignment horizontal="center" wrapText="1"/>
      <protection locked="0"/>
    </xf>
    <xf numFmtId="165" fontId="66" fillId="2" borderId="35" xfId="1" applyFont="1" applyFill="1" applyBorder="1" applyAlignment="1" applyProtection="1">
      <alignment horizontal="center" wrapText="1"/>
      <protection locked="0"/>
    </xf>
    <xf numFmtId="0" fontId="36" fillId="15" borderId="0" xfId="0" applyFont="1" applyFill="1" applyAlignment="1">
      <alignment horizontal="right"/>
    </xf>
    <xf numFmtId="0" fontId="0" fillId="14" borderId="0" xfId="0" applyFill="1"/>
    <xf numFmtId="0" fontId="25" fillId="2" borderId="0" xfId="0" applyFont="1" applyFill="1" applyAlignment="1">
      <alignment horizontal="left" vertical="top" wrapText="1" indent="1"/>
    </xf>
    <xf numFmtId="0" fontId="25" fillId="2" borderId="4" xfId="0" applyFont="1" applyFill="1" applyBorder="1" applyAlignment="1">
      <alignment horizontal="left" vertical="top" wrapText="1" indent="1"/>
    </xf>
    <xf numFmtId="0" fontId="25" fillId="2" borderId="6" xfId="0" applyFont="1" applyFill="1" applyBorder="1" applyAlignment="1">
      <alignment horizontal="left" vertical="top" wrapText="1" indent="1"/>
    </xf>
    <xf numFmtId="0" fontId="25" fillId="2" borderId="5" xfId="0" applyFont="1" applyFill="1" applyBorder="1" applyAlignment="1">
      <alignment horizontal="left" vertical="top" wrapText="1" indent="1"/>
    </xf>
    <xf numFmtId="0" fontId="7" fillId="2" borderId="56" xfId="0" applyFont="1" applyFill="1" applyBorder="1" applyAlignment="1">
      <alignment horizontal="center" vertical="center"/>
    </xf>
    <xf numFmtId="0" fontId="54" fillId="2" borderId="63" xfId="0" applyFont="1" applyFill="1" applyBorder="1" applyAlignment="1">
      <alignment horizontal="center" vertical="top"/>
    </xf>
    <xf numFmtId="0" fontId="33" fillId="0" borderId="7" xfId="0" applyFont="1" applyBorder="1" applyAlignment="1">
      <alignment horizontal="center" vertical="center"/>
    </xf>
    <xf numFmtId="0" fontId="25" fillId="2" borderId="4" xfId="0" applyFont="1" applyFill="1" applyBorder="1" applyAlignment="1">
      <alignment horizontal="left" vertical="center" wrapText="1" indent="1"/>
    </xf>
    <xf numFmtId="0" fontId="25" fillId="2" borderId="5" xfId="0" applyFont="1" applyFill="1" applyBorder="1" applyAlignment="1">
      <alignment horizontal="left" vertical="center" wrapText="1" indent="1"/>
    </xf>
    <xf numFmtId="0" fontId="27" fillId="7" borderId="0" xfId="0" applyFont="1" applyFill="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71" fillId="2" borderId="0" xfId="0" applyFont="1" applyFill="1" applyAlignment="1">
      <alignment horizontal="center" vertical="center"/>
    </xf>
    <xf numFmtId="0" fontId="36" fillId="10" borderId="9" xfId="0" applyFont="1" applyFill="1" applyBorder="1" applyAlignment="1">
      <alignment horizontal="right"/>
    </xf>
    <xf numFmtId="0" fontId="36" fillId="10" borderId="0" xfId="0" applyFont="1" applyFill="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Alignment="1">
      <alignment horizontal="center" vertical="center"/>
    </xf>
    <xf numFmtId="0" fontId="0" fillId="2" borderId="0" xfId="0" applyFill="1" applyAlignment="1">
      <alignment vertical="top" wrapText="1"/>
    </xf>
    <xf numFmtId="0" fontId="25" fillId="2" borderId="69" xfId="0" applyFont="1" applyFill="1" applyBorder="1" applyAlignment="1">
      <alignment horizontal="center" vertical="top" wrapText="1"/>
    </xf>
    <xf numFmtId="0" fontId="25" fillId="2" borderId="70" xfId="0" applyFont="1" applyFill="1" applyBorder="1" applyAlignment="1">
      <alignment horizontal="center" vertical="top" wrapText="1"/>
    </xf>
    <xf numFmtId="0" fontId="25" fillId="2" borderId="7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Alignment="1">
      <alignment horizontal="center" vertical="center" wrapText="1"/>
    </xf>
    <xf numFmtId="0" fontId="41" fillId="2" borderId="0" xfId="0" applyFont="1" applyFill="1" applyAlignment="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53" fillId="10" borderId="9" xfId="0" applyFont="1" applyFill="1" applyBorder="1" applyAlignment="1">
      <alignment horizontal="center" vertical="top" wrapText="1"/>
    </xf>
    <xf numFmtId="0" fontId="53" fillId="10" borderId="0" xfId="0" applyFont="1" applyFill="1" applyAlignment="1">
      <alignment horizontal="center" vertical="top" wrapText="1"/>
    </xf>
    <xf numFmtId="0" fontId="53" fillId="10" borderId="17" xfId="0" applyFont="1" applyFill="1" applyBorder="1" applyAlignment="1">
      <alignment horizontal="center" vertical="top" wrapText="1"/>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lignment horizontal="left"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34" fillId="15" borderId="0" xfId="0" applyFont="1" applyFill="1" applyAlignment="1">
      <alignment horizontal="center"/>
    </xf>
    <xf numFmtId="0" fontId="48" fillId="16" borderId="0" xfId="0" applyFont="1" applyFill="1" applyAlignment="1">
      <alignment horizontal="center" vertical="center"/>
    </xf>
    <xf numFmtId="0" fontId="25" fillId="12" borderId="4" xfId="0" applyFont="1" applyFill="1" applyBorder="1" applyAlignment="1">
      <alignment horizontal="left" vertical="center" wrapText="1" indent="1"/>
    </xf>
    <xf numFmtId="0" fontId="25" fillId="12" borderId="5" xfId="0" applyFont="1" applyFill="1" applyBorder="1" applyAlignment="1">
      <alignment horizontal="left" vertical="center" wrapText="1" indent="1"/>
    </xf>
    <xf numFmtId="0" fontId="0" fillId="12" borderId="0" xfId="0" applyFill="1" applyAlignment="1">
      <alignment horizontal="left" vertical="top" wrapText="1" indent="1"/>
    </xf>
    <xf numFmtId="0" fontId="5" fillId="12" borderId="0" xfId="0" applyFont="1" applyFill="1" applyAlignment="1">
      <alignment horizontal="center" vertical="center"/>
    </xf>
    <xf numFmtId="0" fontId="7" fillId="12" borderId="0" xfId="0" applyFont="1" applyFill="1" applyAlignment="1">
      <alignment horizontal="center"/>
    </xf>
    <xf numFmtId="0" fontId="61" fillId="12" borderId="0" xfId="0" applyFont="1" applyFill="1" applyAlignment="1">
      <alignment horizontal="center" vertical="top"/>
    </xf>
    <xf numFmtId="0" fontId="41" fillId="12" borderId="0" xfId="0" applyFont="1" applyFill="1" applyAlignment="1" applyProtection="1">
      <alignment horizontal="center" vertical="center" wrapText="1"/>
      <protection locked="0"/>
    </xf>
    <xf numFmtId="0" fontId="62" fillId="12" borderId="64" xfId="0" applyFont="1" applyFill="1" applyBorder="1" applyAlignment="1">
      <alignment horizontal="center"/>
    </xf>
    <xf numFmtId="0" fontId="72" fillId="12" borderId="0" xfId="0" applyFont="1" applyFill="1" applyAlignment="1">
      <alignment horizontal="center" vertical="center"/>
    </xf>
    <xf numFmtId="0" fontId="45" fillId="12" borderId="0" xfId="0" applyFont="1" applyFill="1" applyAlignment="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0" fontId="36" fillId="15" borderId="0" xfId="0" applyFont="1" applyFill="1" applyAlignment="1">
      <alignment horizontal="right"/>
    </xf>
    <xf numFmtId="0" fontId="36" fillId="15" borderId="17" xfId="0" applyFont="1" applyFill="1" applyBorder="1" applyAlignment="1">
      <alignment horizontal="right"/>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lignment vertical="top" wrapText="1"/>
    </xf>
    <xf numFmtId="0" fontId="25" fillId="12" borderId="4" xfId="0" applyFont="1" applyFill="1" applyBorder="1" applyAlignment="1">
      <alignment horizontal="left" vertical="top" wrapText="1" indent="1"/>
    </xf>
    <xf numFmtId="0" fontId="25" fillId="12" borderId="5" xfId="0" applyFont="1" applyFill="1" applyBorder="1" applyAlignment="1">
      <alignment horizontal="left" vertical="top" wrapText="1" indent="1"/>
    </xf>
    <xf numFmtId="0" fontId="49" fillId="17" borderId="0" xfId="0" applyFont="1" applyFill="1" applyAlignment="1">
      <alignment horizontal="center" vertical="center"/>
    </xf>
    <xf numFmtId="0" fontId="25" fillId="12" borderId="6" xfId="0" applyFont="1" applyFill="1" applyBorder="1" applyAlignment="1">
      <alignment horizontal="left" vertical="top" wrapText="1" indent="1"/>
    </xf>
    <xf numFmtId="0" fontId="35" fillId="15" borderId="0" xfId="0" applyFont="1" applyFill="1" applyAlignment="1">
      <alignment horizontal="center" vertical="center"/>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69" fillId="11" borderId="0" xfId="0" applyFont="1" applyFill="1" applyAlignment="1">
      <alignment horizontal="center" vertical="center"/>
    </xf>
    <xf numFmtId="0" fontId="64" fillId="15" borderId="8" xfId="0" applyFont="1" applyFill="1" applyBorder="1" applyAlignment="1">
      <alignment horizontal="center" vertical="center"/>
    </xf>
    <xf numFmtId="0" fontId="64" fillId="15" borderId="0" xfId="0" applyFont="1" applyFill="1" applyAlignment="1">
      <alignment horizontal="center" vertical="center"/>
    </xf>
    <xf numFmtId="10" fontId="51" fillId="9" borderId="0" xfId="2" applyNumberFormat="1" applyFont="1" applyFill="1" applyBorder="1" applyAlignment="1" applyProtection="1">
      <alignment horizontal="center"/>
      <protection locked="0"/>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165" fontId="41" fillId="2" borderId="0" xfId="0" applyNumberFormat="1" applyFont="1" applyFill="1" applyAlignment="1" applyProtection="1">
      <alignment vertical="top" wrapText="1"/>
      <protection locked="0"/>
    </xf>
  </cellXfs>
  <cellStyles count="12">
    <cellStyle name="Hiperlink" xfId="3" builtinId="8" hidden="1"/>
    <cellStyle name="Hiperlink" xfId="5" builtinId="8" hidden="1"/>
    <cellStyle name="Hiperlink" xfId="8" builtinId="8" hidden="1"/>
    <cellStyle name="Hiperlink" xfId="10" builtinId="8" hidden="1"/>
    <cellStyle name="Hiperlink Visitado" xfId="4" builtinId="9" hidden="1"/>
    <cellStyle name="Hiperlink Visitado" xfId="6" builtinId="9" hidden="1"/>
    <cellStyle name="Hiperlink Visitado" xfId="9" builtinId="9" hidden="1"/>
    <cellStyle name="Hiperlink Visitado" xfId="11" builtinId="9" hidden="1"/>
    <cellStyle name="Moeda" xfId="1" builtinId="4"/>
    <cellStyle name="Normal" xfId="0" builtinId="0"/>
    <cellStyle name="Porcentagem" xfId="2" builtinId="5"/>
    <cellStyle name="Vírgula" xfId="7" builtinId="3"/>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511970</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511971</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525465</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127000</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I think that a mixed option is ideal to save for a while, not the entire 5-year period, because with this we reduce the amount of interest. We must also take into account the following: the car can be an asset or a liability. If we use the car as an asset, whether renting it or taking Uber, the car practically pays for itself. But the deterioration due to use must be taken into account, which is why this car must be sold at the end of 5 years and buy others since the vehicle parts have different life spans, which will increase the maintenance costs.</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If there is any doubt, this has been a topic discussed with my partner and it is clear that using the car for a ride would be a waste of money and also taking into account the more time the car passes, it depreciates over time due to use. Therefore, the car as an asset is the best alternative but it must be sold within a period of 3 to 5 years depending on use. You must also take into account the risk factor and acquiring good insurance brings additional costs not included in this exercise.</a:t>
          </a:r>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If you have any doubts, a savings plan is always good but you have to be careful because many times the interest offered is below inflation, which is why we will have a loss in purchasing power, so you should be careful in what currency you will save and also The savings system that you will currently use, a convenient measure would be to invest the money in US treasury bonds in combination with stock investments with moderate risk. By doing this strategy it would even be better to lose the loan at the beginning and invest that money instead of buying in a stable stock system there the item to buy in this case is paid practically the same as the loan.</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I have really thought a lot about what strategy I will focus on but you must have more knowledge of the financial system. It is always good to save but it will fundamentally depend on the type of currency you will use.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topLeftCell="A23" zoomScale="145" zoomScaleNormal="145" zoomScalePageLayoutView="50" workbookViewId="0">
      <selection activeCell="K6" sqref="D3:K9"/>
    </sheetView>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2" width="2.42578125" style="1" customWidth="1"/>
    <col min="13" max="13" width="9.8554687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c r="A1" s="9"/>
      <c r="B1" s="9"/>
      <c r="C1" s="9"/>
      <c r="D1" s="9"/>
      <c r="E1" s="9"/>
      <c r="F1" s="24"/>
      <c r="G1" s="25"/>
      <c r="H1" s="25"/>
      <c r="I1" s="25"/>
      <c r="J1" s="25"/>
      <c r="K1" s="25"/>
      <c r="L1" s="25"/>
      <c r="M1" s="25"/>
      <c r="N1" s="25"/>
      <c r="O1" s="25"/>
      <c r="P1" s="25"/>
      <c r="Q1" s="25"/>
      <c r="R1" s="25"/>
      <c r="S1" s="25"/>
      <c r="T1" s="25"/>
      <c r="U1" s="25"/>
      <c r="V1" s="25"/>
      <c r="W1" s="25"/>
      <c r="X1" s="25"/>
      <c r="Y1" s="25"/>
      <c r="Z1" s="25"/>
      <c r="AA1" s="24"/>
      <c r="AB1" s="24"/>
      <c r="AC1" s="24"/>
      <c r="DH1" s="175">
        <v>1</v>
      </c>
    </row>
    <row r="2" spans="1:112" s="26" customFormat="1" ht="55.15" customHeight="1">
      <c r="A2" s="9"/>
      <c r="B2" s="10"/>
      <c r="C2" s="208" t="s">
        <v>68</v>
      </c>
      <c r="D2" s="208"/>
      <c r="E2" s="208"/>
      <c r="F2" s="208"/>
      <c r="G2" s="106"/>
      <c r="I2" s="227" t="s">
        <v>32</v>
      </c>
      <c r="J2" s="227"/>
      <c r="K2" s="227"/>
      <c r="L2" s="227"/>
      <c r="M2" s="227"/>
      <c r="N2" s="227"/>
      <c r="O2" s="30"/>
      <c r="P2" s="30"/>
      <c r="Q2" s="30"/>
      <c r="R2" s="31"/>
      <c r="AC2" s="24"/>
    </row>
    <row r="3" spans="1:112" s="26" customFormat="1" ht="46.15" customHeight="1">
      <c r="A3" s="9"/>
      <c r="B3" s="10"/>
      <c r="C3" s="21"/>
      <c r="D3" s="23" t="s">
        <v>23</v>
      </c>
      <c r="E3" s="21"/>
      <c r="I3" s="32"/>
      <c r="N3" s="28"/>
      <c r="O3" s="29"/>
      <c r="P3" s="29"/>
      <c r="Q3" s="29"/>
      <c r="R3" s="40"/>
      <c r="AC3" s="24"/>
    </row>
    <row r="4" spans="1:112" ht="22.15" customHeight="1">
      <c r="A4" s="9"/>
      <c r="C4" s="34" t="s">
        <v>24</v>
      </c>
      <c r="D4" s="195" t="s">
        <v>34</v>
      </c>
      <c r="F4" s="26"/>
      <c r="G4" s="27"/>
      <c r="H4" s="27"/>
      <c r="I4" s="27"/>
      <c r="J4" s="27"/>
      <c r="K4" s="27"/>
      <c r="L4" s="27"/>
      <c r="M4" s="27"/>
      <c r="N4" s="229" t="s">
        <v>24</v>
      </c>
      <c r="O4" s="37"/>
      <c r="P4" s="37"/>
      <c r="Q4" s="40"/>
      <c r="R4" s="37"/>
      <c r="S4" s="37"/>
      <c r="T4" s="27"/>
      <c r="U4" s="27"/>
      <c r="V4" s="40"/>
      <c r="W4" s="27"/>
      <c r="X4" s="27"/>
      <c r="Y4" s="27"/>
      <c r="Z4" s="27"/>
      <c r="AC4" s="24"/>
    </row>
    <row r="5" spans="1:112" ht="22.15" customHeight="1">
      <c r="A5" s="9"/>
      <c r="C5" s="16"/>
      <c r="D5" s="197"/>
      <c r="F5" s="26"/>
      <c r="I5" s="2"/>
      <c r="N5" s="229"/>
      <c r="O5" s="37"/>
      <c r="P5" s="37"/>
      <c r="Q5" s="37"/>
      <c r="R5" s="37"/>
      <c r="S5" s="37"/>
      <c r="AC5" s="24"/>
    </row>
    <row r="6" spans="1:112" ht="22.15" customHeight="1">
      <c r="A6" s="9"/>
      <c r="C6" s="16"/>
      <c r="D6" s="22"/>
      <c r="F6" s="26"/>
      <c r="I6" s="2"/>
      <c r="J6" s="203" t="s">
        <v>27</v>
      </c>
      <c r="N6" s="220" t="s">
        <v>31</v>
      </c>
      <c r="O6" s="220"/>
      <c r="P6" s="220"/>
      <c r="Q6" s="220"/>
      <c r="R6" s="220"/>
      <c r="S6" s="220"/>
      <c r="T6" s="220"/>
      <c r="V6" s="203" t="s">
        <v>39</v>
      </c>
      <c r="AC6" s="24"/>
    </row>
    <row r="7" spans="1:112" ht="22.15" customHeight="1" thickBot="1">
      <c r="A7" s="9"/>
      <c r="C7" s="33" t="s">
        <v>25</v>
      </c>
      <c r="D7" s="195" t="s">
        <v>64</v>
      </c>
      <c r="F7" s="26"/>
      <c r="H7" s="204" t="s">
        <v>0</v>
      </c>
      <c r="I7" s="204"/>
      <c r="J7" s="203"/>
      <c r="N7" s="38" t="s">
        <v>3</v>
      </c>
      <c r="O7" s="206" t="s">
        <v>79</v>
      </c>
      <c r="P7" s="207"/>
      <c r="Q7" s="39" t="s">
        <v>4</v>
      </c>
      <c r="R7" s="206" t="s">
        <v>80</v>
      </c>
      <c r="S7" s="207"/>
      <c r="T7" s="132"/>
      <c r="V7" s="203"/>
      <c r="X7" s="204" t="s">
        <v>1</v>
      </c>
      <c r="Y7" s="204"/>
      <c r="Z7" s="41"/>
      <c r="AC7" s="24"/>
    </row>
    <row r="8" spans="1:112" ht="22.15" customHeight="1" thickTop="1">
      <c r="A8" s="9"/>
      <c r="C8" s="18"/>
      <c r="D8" s="196"/>
      <c r="H8" s="204"/>
      <c r="I8" s="204"/>
      <c r="J8" s="79" t="s">
        <v>2</v>
      </c>
      <c r="K8" s="162">
        <v>25571</v>
      </c>
      <c r="N8" s="38" t="s">
        <v>6</v>
      </c>
      <c r="O8" s="206">
        <v>2023</v>
      </c>
      <c r="P8" s="207"/>
      <c r="Q8" s="39" t="s">
        <v>7</v>
      </c>
      <c r="R8" s="206">
        <v>0</v>
      </c>
      <c r="S8" s="207"/>
      <c r="T8" s="133"/>
      <c r="U8" s="3"/>
      <c r="V8" s="162">
        <f>K8</f>
        <v>25571</v>
      </c>
      <c r="W8" s="87" t="s">
        <v>2</v>
      </c>
      <c r="X8" s="204"/>
      <c r="Y8" s="204"/>
      <c r="Z8" s="41"/>
      <c r="AC8" s="24"/>
    </row>
    <row r="9" spans="1:112" ht="22.15" customHeight="1">
      <c r="A9" s="12"/>
      <c r="B9" s="13"/>
      <c r="C9" s="18"/>
      <c r="D9" s="197"/>
      <c r="E9" s="13"/>
      <c r="H9" s="204"/>
      <c r="I9" s="204"/>
      <c r="J9" s="80" t="s">
        <v>5</v>
      </c>
      <c r="K9" s="163">
        <f>0.06*K8</f>
        <v>1534.26</v>
      </c>
      <c r="N9" s="218"/>
      <c r="O9" s="219"/>
      <c r="P9" s="219"/>
      <c r="Q9" s="219"/>
      <c r="R9" s="219"/>
      <c r="S9" s="219"/>
      <c r="T9" s="219"/>
      <c r="U9" s="3"/>
      <c r="V9" s="163">
        <f>V8*0.06</f>
        <v>1534.26</v>
      </c>
      <c r="W9" s="85" t="s">
        <v>5</v>
      </c>
      <c r="X9" s="204"/>
      <c r="Y9" s="204"/>
      <c r="Z9" s="41"/>
      <c r="AC9" s="24"/>
    </row>
    <row r="10" spans="1:112" ht="22.15" customHeight="1">
      <c r="A10" s="12"/>
      <c r="B10" s="13"/>
      <c r="C10" s="18"/>
      <c r="D10" s="11"/>
      <c r="E10" s="13"/>
      <c r="F10" s="35"/>
      <c r="H10" s="221" t="s">
        <v>16</v>
      </c>
      <c r="I10" s="221"/>
      <c r="J10" s="80" t="s">
        <v>8</v>
      </c>
      <c r="K10" s="163">
        <v>5000</v>
      </c>
      <c r="N10" s="216"/>
      <c r="O10" s="216"/>
      <c r="P10" s="216"/>
      <c r="Q10" s="216"/>
      <c r="R10" s="216"/>
      <c r="S10" s="216"/>
      <c r="T10" s="216"/>
      <c r="U10" s="3"/>
      <c r="V10" s="163">
        <f>V8+V9</f>
        <v>27105.26</v>
      </c>
      <c r="W10" s="85" t="s">
        <v>17</v>
      </c>
      <c r="X10" s="205" t="s">
        <v>19</v>
      </c>
      <c r="Y10" s="205"/>
      <c r="Z10" s="42"/>
      <c r="AC10" s="24"/>
    </row>
    <row r="11" spans="1:112" ht="22.15" customHeight="1">
      <c r="A11" s="12"/>
      <c r="B11" s="13"/>
      <c r="C11" s="17" t="s">
        <v>27</v>
      </c>
      <c r="D11" s="201" t="s">
        <v>37</v>
      </c>
      <c r="E11" s="13"/>
      <c r="F11" s="35"/>
      <c r="G11" s="4"/>
      <c r="H11" s="221"/>
      <c r="I11" s="221"/>
      <c r="J11" s="80" t="s">
        <v>10</v>
      </c>
      <c r="K11" s="163">
        <f>K8+K9-K10</f>
        <v>22105.26</v>
      </c>
      <c r="N11" s="217"/>
      <c r="O11" s="217"/>
      <c r="P11" s="217"/>
      <c r="Q11" s="217"/>
      <c r="R11" s="217"/>
      <c r="S11" s="217"/>
      <c r="T11" s="217"/>
      <c r="U11" s="3"/>
      <c r="V11" s="163">
        <v>5000</v>
      </c>
      <c r="W11" s="85" t="s">
        <v>18</v>
      </c>
      <c r="X11" s="205"/>
      <c r="Y11" s="205"/>
      <c r="Z11" s="42"/>
      <c r="AC11" s="24"/>
    </row>
    <row r="12" spans="1:112" ht="22.15" customHeight="1">
      <c r="A12" s="12"/>
      <c r="B12" s="13"/>
      <c r="C12" s="19"/>
      <c r="D12" s="202"/>
      <c r="E12" s="13"/>
      <c r="F12" s="239" t="s">
        <v>72</v>
      </c>
      <c r="G12" s="200"/>
      <c r="H12" s="221"/>
      <c r="I12" s="221"/>
      <c r="J12" s="80" t="s">
        <v>9</v>
      </c>
      <c r="K12" s="164">
        <f>R25</f>
        <v>3.8399999999999997E-2</v>
      </c>
      <c r="N12" s="217"/>
      <c r="O12" s="217"/>
      <c r="P12" s="217"/>
      <c r="Q12" s="217"/>
      <c r="R12" s="217"/>
      <c r="S12" s="217"/>
      <c r="T12" s="217"/>
      <c r="U12" s="3"/>
      <c r="V12" s="164">
        <f>R30</f>
        <v>1.2E-2</v>
      </c>
      <c r="W12" s="85" t="s">
        <v>9</v>
      </c>
      <c r="X12" s="205"/>
      <c r="Y12" s="205"/>
      <c r="Z12" s="239" t="s">
        <v>73</v>
      </c>
      <c r="AC12" s="24"/>
    </row>
    <row r="13" spans="1:112" ht="22.15" customHeight="1" thickBot="1">
      <c r="A13" s="12"/>
      <c r="B13" s="13"/>
      <c r="C13" s="18"/>
      <c r="D13" s="14"/>
      <c r="E13" s="13"/>
      <c r="F13" s="239"/>
      <c r="G13" s="200"/>
      <c r="J13" s="80" t="s">
        <v>26</v>
      </c>
      <c r="K13" s="165">
        <v>60</v>
      </c>
      <c r="N13" s="217"/>
      <c r="O13" s="217"/>
      <c r="P13" s="217"/>
      <c r="Q13" s="217"/>
      <c r="R13" s="217"/>
      <c r="S13" s="217"/>
      <c r="T13" s="217"/>
      <c r="U13" s="3"/>
      <c r="V13" s="165">
        <v>60</v>
      </c>
      <c r="W13" s="85" t="s">
        <v>28</v>
      </c>
      <c r="X13" s="4"/>
      <c r="Y13" s="4"/>
      <c r="Z13" s="239"/>
      <c r="AC13" s="24"/>
    </row>
    <row r="14" spans="1:112" ht="22.15" customHeight="1" thickTop="1">
      <c r="A14" s="12"/>
      <c r="B14" s="13"/>
      <c r="C14" s="17" t="s">
        <v>39</v>
      </c>
      <c r="D14" s="201" t="s">
        <v>38</v>
      </c>
      <c r="E14" s="13"/>
      <c r="F14" s="35"/>
      <c r="G14" s="134"/>
      <c r="H14" s="81" t="s">
        <v>20</v>
      </c>
      <c r="I14" s="179">
        <f>K10+K15</f>
        <v>29330.471994682575</v>
      </c>
      <c r="J14" s="80" t="s">
        <v>49</v>
      </c>
      <c r="K14" s="166">
        <f>PMT(K12/12,K13,-K11,0)</f>
        <v>405.50786657804292</v>
      </c>
      <c r="L14" s="5"/>
      <c r="M14" s="5"/>
      <c r="N14" s="217"/>
      <c r="O14" s="217"/>
      <c r="P14" s="217"/>
      <c r="Q14" s="217"/>
      <c r="R14" s="217"/>
      <c r="S14" s="217"/>
      <c r="T14" s="217"/>
      <c r="U14" s="3"/>
      <c r="V14" s="166">
        <f>PMT(V12/12,V13,V11,-V10)</f>
        <v>352.66301426618031</v>
      </c>
      <c r="W14" s="85" t="s">
        <v>49</v>
      </c>
      <c r="X14" s="189">
        <f>V11+V15</f>
        <v>26159.780855970817</v>
      </c>
      <c r="Y14" s="88" t="s">
        <v>20</v>
      </c>
      <c r="Z14" s="4"/>
      <c r="AC14" s="24"/>
    </row>
    <row r="15" spans="1:112" ht="22.15" customHeight="1">
      <c r="A15" s="12"/>
      <c r="B15" s="13"/>
      <c r="C15" s="20"/>
      <c r="D15" s="202"/>
      <c r="E15" s="13"/>
      <c r="G15" s="135"/>
      <c r="H15" s="82" t="s">
        <v>22</v>
      </c>
      <c r="I15" s="180">
        <f>K8+K9</f>
        <v>27105.26</v>
      </c>
      <c r="J15" s="80" t="s">
        <v>13</v>
      </c>
      <c r="K15" s="163">
        <f>K14*K13</f>
        <v>24330.471994682575</v>
      </c>
      <c r="L15" s="5"/>
      <c r="M15" s="5"/>
      <c r="N15" s="217"/>
      <c r="O15" s="217"/>
      <c r="P15" s="217"/>
      <c r="Q15" s="217"/>
      <c r="R15" s="217"/>
      <c r="S15" s="217"/>
      <c r="T15" s="217"/>
      <c r="U15" s="3"/>
      <c r="V15" s="163">
        <f>60*V14</f>
        <v>21159.780855970817</v>
      </c>
      <c r="W15" s="85" t="s">
        <v>13</v>
      </c>
      <c r="X15" s="190">
        <f>V8+V9</f>
        <v>27105.26</v>
      </c>
      <c r="Y15" s="89" t="s">
        <v>22</v>
      </c>
      <c r="Z15" s="4"/>
      <c r="AC15" s="24"/>
    </row>
    <row r="16" spans="1:112" ht="22.15" customHeight="1" thickBot="1">
      <c r="A16" s="12"/>
      <c r="B16" s="13"/>
      <c r="C16" s="20"/>
      <c r="D16" s="177"/>
      <c r="E16" s="13"/>
      <c r="G16" s="136"/>
      <c r="H16" s="83" t="s">
        <v>21</v>
      </c>
      <c r="I16" s="181">
        <f>I14-I15</f>
        <v>2225.2119946825769</v>
      </c>
      <c r="J16" s="84" t="s">
        <v>12</v>
      </c>
      <c r="K16" s="167">
        <f>K15-K11</f>
        <v>2225.2119946825769</v>
      </c>
      <c r="N16" s="217"/>
      <c r="O16" s="217"/>
      <c r="P16" s="217"/>
      <c r="Q16" s="217"/>
      <c r="R16" s="217"/>
      <c r="S16" s="217"/>
      <c r="T16" s="217"/>
      <c r="U16" s="3"/>
      <c r="V16" s="167">
        <f>W80</f>
        <v>945.47914402917741</v>
      </c>
      <c r="W16" s="86" t="s">
        <v>12</v>
      </c>
      <c r="X16" s="191">
        <f>X15-X14</f>
        <v>945.47914402918104</v>
      </c>
      <c r="Y16" s="122" t="s">
        <v>43</v>
      </c>
      <c r="Z16" s="4"/>
      <c r="AC16" s="24"/>
    </row>
    <row r="17" spans="1:29" ht="21" thickTop="1">
      <c r="A17" s="12"/>
      <c r="B17" s="13"/>
      <c r="C17" s="17" t="s">
        <v>74</v>
      </c>
      <c r="D17" s="201" t="s">
        <v>75</v>
      </c>
      <c r="E17" s="13"/>
      <c r="G17" s="137"/>
      <c r="H17" s="137"/>
      <c r="I17" s="129"/>
      <c r="J17" s="198" t="s">
        <v>14</v>
      </c>
      <c r="K17" s="198"/>
      <c r="T17" s="3"/>
      <c r="U17" s="3"/>
      <c r="V17" s="198" t="s">
        <v>14</v>
      </c>
      <c r="W17" s="198"/>
      <c r="X17" s="130"/>
      <c r="Y17" s="130"/>
      <c r="Z17" s="4"/>
      <c r="AC17" s="24"/>
    </row>
    <row r="18" spans="1:29" ht="16.149999999999999" customHeight="1">
      <c r="A18" s="12"/>
      <c r="B18" s="13"/>
      <c r="C18" s="14"/>
      <c r="D18" s="202"/>
      <c r="E18" s="13"/>
      <c r="G18" s="199" t="s">
        <v>29</v>
      </c>
      <c r="H18" s="199"/>
      <c r="I18" s="123" t="s">
        <v>70</v>
      </c>
      <c r="J18" s="124">
        <f>K14</f>
        <v>405.50786657804292</v>
      </c>
      <c r="O18" s="242"/>
      <c r="P18" s="242"/>
      <c r="Q18" s="242"/>
      <c r="R18" s="242"/>
      <c r="S18" s="242"/>
      <c r="U18" s="199" t="s">
        <v>30</v>
      </c>
      <c r="V18" s="199"/>
      <c r="W18" s="123" t="s">
        <v>71</v>
      </c>
      <c r="X18" s="124">
        <f>V14</f>
        <v>352.66301426618031</v>
      </c>
      <c r="Z18" s="4"/>
      <c r="AC18" s="24"/>
    </row>
    <row r="19" spans="1:29">
      <c r="A19" s="12"/>
      <c r="B19" s="13"/>
      <c r="D19" s="14"/>
      <c r="E19" s="13"/>
      <c r="G19" s="90" t="s">
        <v>15</v>
      </c>
      <c r="H19" s="125" t="s">
        <v>45</v>
      </c>
      <c r="I19" s="126" t="s">
        <v>47</v>
      </c>
      <c r="J19" s="127" t="s">
        <v>46</v>
      </c>
      <c r="K19" s="128" t="s">
        <v>48</v>
      </c>
      <c r="O19" s="242"/>
      <c r="P19" s="242"/>
      <c r="Q19" s="242"/>
      <c r="R19" s="242"/>
      <c r="S19" s="242"/>
      <c r="U19" s="90" t="s">
        <v>15</v>
      </c>
      <c r="V19" s="125" t="s">
        <v>45</v>
      </c>
      <c r="W19" s="126" t="s">
        <v>42</v>
      </c>
      <c r="X19" s="127" t="s">
        <v>11</v>
      </c>
      <c r="Y19" s="128" t="s">
        <v>48</v>
      </c>
      <c r="Z19" s="4"/>
      <c r="AC19" s="24"/>
    </row>
    <row r="20" spans="1:29" ht="16.149999999999999" customHeight="1">
      <c r="A20" s="12"/>
      <c r="B20" s="13"/>
      <c r="C20" s="17" t="s">
        <v>76</v>
      </c>
      <c r="D20" s="222" t="s">
        <v>77</v>
      </c>
      <c r="E20" s="13"/>
      <c r="G20" s="182">
        <v>1</v>
      </c>
      <c r="H20" s="168">
        <f>$K$11</f>
        <v>22105.26</v>
      </c>
      <c r="I20" s="168">
        <f>$K$12/12*$H20</f>
        <v>70.736831999999993</v>
      </c>
      <c r="J20" s="169">
        <f>-I20+$J$18</f>
        <v>334.77103457804293</v>
      </c>
      <c r="K20" s="168">
        <f>H20-J20</f>
        <v>21770.488965421955</v>
      </c>
      <c r="N20" s="229" t="s">
        <v>25</v>
      </c>
      <c r="O20" s="242"/>
      <c r="P20" s="242"/>
      <c r="Q20" s="242"/>
      <c r="R20" s="242"/>
      <c r="S20" s="242"/>
      <c r="U20" s="182">
        <v>1</v>
      </c>
      <c r="V20" s="168">
        <v>5000</v>
      </c>
      <c r="W20" s="168">
        <f>$V20*$V$12/12</f>
        <v>5</v>
      </c>
      <c r="X20" s="169">
        <f>$X$18</f>
        <v>352.66301426618031</v>
      </c>
      <c r="Y20" s="168">
        <f>$V20+$W20+$X20</f>
        <v>5357.6630142661807</v>
      </c>
      <c r="Z20" s="131"/>
      <c r="AC20" s="24"/>
    </row>
    <row r="21" spans="1:29">
      <c r="A21" s="12"/>
      <c r="B21" s="13"/>
      <c r="C21" s="13"/>
      <c r="D21" s="223"/>
      <c r="E21" s="13"/>
      <c r="G21" s="182">
        <v>2</v>
      </c>
      <c r="H21" s="168">
        <f>$K20</f>
        <v>21770.488965421955</v>
      </c>
      <c r="I21" s="168">
        <f>$K$12/12*$H21</f>
        <v>69.665564689350248</v>
      </c>
      <c r="J21" s="169">
        <f>-$I21+$J$18</f>
        <v>335.84230188869265</v>
      </c>
      <c r="K21" s="168">
        <f>$H21-$J21</f>
        <v>21434.646663533262</v>
      </c>
      <c r="N21" s="229"/>
      <c r="O21" s="242"/>
      <c r="P21" s="242"/>
      <c r="Q21" s="242"/>
      <c r="R21" s="242"/>
      <c r="S21" s="242"/>
      <c r="U21" s="182">
        <v>2</v>
      </c>
      <c r="V21" s="168">
        <f>$Y20</f>
        <v>5357.6630142661807</v>
      </c>
      <c r="W21" s="168">
        <f>$V21*$V$12/12</f>
        <v>5.3576630142661807</v>
      </c>
      <c r="X21" s="169">
        <f>$X$18</f>
        <v>352.66301426618031</v>
      </c>
      <c r="Y21" s="168">
        <f>$V21+$W21+$X21</f>
        <v>5715.6836915466274</v>
      </c>
      <c r="Z21" s="131"/>
      <c r="AC21" s="24"/>
    </row>
    <row r="22" spans="1:29">
      <c r="A22" s="12"/>
      <c r="B22" s="13"/>
      <c r="C22" s="13"/>
      <c r="D22" s="223"/>
      <c r="E22" s="13"/>
      <c r="G22" s="182">
        <v>3</v>
      </c>
      <c r="H22" s="168">
        <f>K21</f>
        <v>21434.646663533262</v>
      </c>
      <c r="I22" s="168">
        <f>$K$12/12*$H22</f>
        <v>68.590869323306435</v>
      </c>
      <c r="J22" s="169">
        <f>-$I22+$J$18</f>
        <v>336.91699725473649</v>
      </c>
      <c r="K22" s="168">
        <f>$H22-$J22</f>
        <v>21097.729666278527</v>
      </c>
      <c r="N22" s="228" t="s">
        <v>51</v>
      </c>
      <c r="O22" s="228"/>
      <c r="P22" s="228"/>
      <c r="Q22" s="228"/>
      <c r="R22" s="228"/>
      <c r="S22" s="228"/>
      <c r="U22" s="182">
        <v>3</v>
      </c>
      <c r="V22" s="168">
        <f t="shared" ref="V22:V24" si="0">$Y21</f>
        <v>5715.6836915466274</v>
      </c>
      <c r="W22" s="168">
        <f>$V22*$V$12/12</f>
        <v>5.7156836915466274</v>
      </c>
      <c r="X22" s="169">
        <f>$X$18</f>
        <v>352.66301426618031</v>
      </c>
      <c r="Y22" s="168">
        <f>$V22+$W22+$X22</f>
        <v>6074.0623895043545</v>
      </c>
      <c r="Z22" s="131"/>
      <c r="AC22" s="24"/>
    </row>
    <row r="23" spans="1:29">
      <c r="A23" s="12"/>
      <c r="B23" s="13"/>
      <c r="C23" s="13"/>
      <c r="D23" s="223"/>
      <c r="E23" s="13"/>
      <c r="G23" s="182">
        <v>4</v>
      </c>
      <c r="H23" s="168">
        <f t="shared" ref="H23:H79" si="1">K22</f>
        <v>21097.729666278527</v>
      </c>
      <c r="I23" s="168">
        <f t="shared" ref="I23:I79" si="2">$K$12/12*$H23</f>
        <v>67.512734932091277</v>
      </c>
      <c r="J23" s="169">
        <f t="shared" ref="J23:J79" si="3">-$I23+$J$18</f>
        <v>337.99513164595163</v>
      </c>
      <c r="K23" s="168">
        <f t="shared" ref="K23:K79" si="4">$H23-$J23</f>
        <v>20759.734534632575</v>
      </c>
      <c r="N23" s="228"/>
      <c r="O23" s="228"/>
      <c r="P23" s="228"/>
      <c r="Q23" s="228"/>
      <c r="R23" s="228"/>
      <c r="S23" s="228"/>
      <c r="U23" s="182">
        <v>4</v>
      </c>
      <c r="V23" s="168">
        <f t="shared" ref="V23:V79" si="5">$Y22</f>
        <v>6074.0623895043545</v>
      </c>
      <c r="W23" s="168">
        <f t="shared" ref="W23:W79" si="6">$V23*$V$12/12</f>
        <v>6.0740623895043546</v>
      </c>
      <c r="X23" s="169">
        <f t="shared" ref="X23:X79" si="7">$X$18</f>
        <v>352.66301426618031</v>
      </c>
      <c r="Y23" s="168">
        <f t="shared" ref="Y23:Y79" si="8">$V23+$W23+$X23</f>
        <v>6432.7994661600396</v>
      </c>
      <c r="Z23" s="131"/>
      <c r="AC23" s="24"/>
    </row>
    <row r="24" spans="1:29">
      <c r="A24" s="12"/>
      <c r="B24" s="13"/>
      <c r="C24" s="13"/>
      <c r="D24" s="223"/>
      <c r="E24" s="13"/>
      <c r="G24" s="182">
        <v>5</v>
      </c>
      <c r="H24" s="168">
        <f t="shared" si="1"/>
        <v>20759.734534632575</v>
      </c>
      <c r="I24" s="168">
        <f t="shared" si="2"/>
        <v>66.431150510824239</v>
      </c>
      <c r="J24" s="169">
        <f t="shared" si="3"/>
        <v>339.07671606721868</v>
      </c>
      <c r="K24" s="168">
        <f t="shared" si="4"/>
        <v>20420.657818565356</v>
      </c>
      <c r="N24" s="209" t="s">
        <v>35</v>
      </c>
      <c r="O24" s="210"/>
      <c r="P24" s="210"/>
      <c r="Q24" s="211"/>
      <c r="R24" s="214">
        <v>5</v>
      </c>
      <c r="S24" s="215"/>
      <c r="U24" s="182">
        <v>5</v>
      </c>
      <c r="V24" s="168">
        <f t="shared" si="5"/>
        <v>6432.7994661600396</v>
      </c>
      <c r="W24" s="168">
        <f t="shared" si="6"/>
        <v>6.4327994661600405</v>
      </c>
      <c r="X24" s="169">
        <f t="shared" si="7"/>
        <v>352.66301426618031</v>
      </c>
      <c r="Y24" s="168">
        <f t="shared" si="8"/>
        <v>6791.8952798923801</v>
      </c>
      <c r="Z24" s="131"/>
      <c r="AA24" s="6"/>
      <c r="AB24" s="6"/>
      <c r="AC24" s="24"/>
    </row>
    <row r="25" spans="1:29">
      <c r="A25" s="12"/>
      <c r="B25" s="13"/>
      <c r="C25" s="13"/>
      <c r="D25" s="223"/>
      <c r="E25" s="13"/>
      <c r="F25" s="91" t="s">
        <v>40</v>
      </c>
      <c r="G25" s="182">
        <v>6</v>
      </c>
      <c r="H25" s="168">
        <f t="shared" si="1"/>
        <v>20420.657818565356</v>
      </c>
      <c r="I25" s="168">
        <f t="shared" si="2"/>
        <v>65.346105019409137</v>
      </c>
      <c r="J25" s="169">
        <f t="shared" si="3"/>
        <v>340.16176155863377</v>
      </c>
      <c r="K25" s="168">
        <f t="shared" si="4"/>
        <v>20080.496057006723</v>
      </c>
      <c r="N25" s="209" t="s">
        <v>36</v>
      </c>
      <c r="O25" s="210"/>
      <c r="P25" s="210"/>
      <c r="Q25" s="211"/>
      <c r="R25" s="212">
        <v>3.8399999999999997E-2</v>
      </c>
      <c r="S25" s="213"/>
      <c r="U25" s="182">
        <v>6</v>
      </c>
      <c r="V25" s="168">
        <f t="shared" si="5"/>
        <v>6791.8952798923801</v>
      </c>
      <c r="W25" s="168">
        <f t="shared" si="6"/>
        <v>6.7918952798923797</v>
      </c>
      <c r="X25" s="169">
        <f t="shared" si="7"/>
        <v>352.66301426618031</v>
      </c>
      <c r="Y25" s="168">
        <f t="shared" si="8"/>
        <v>7151.3501894384535</v>
      </c>
      <c r="Z25" s="91" t="s">
        <v>40</v>
      </c>
      <c r="AB25" s="6"/>
      <c r="AC25" s="24"/>
    </row>
    <row r="26" spans="1:29">
      <c r="A26" s="9"/>
      <c r="C26" s="13"/>
      <c r="D26" s="223"/>
      <c r="G26" s="182">
        <v>7</v>
      </c>
      <c r="H26" s="168">
        <f t="shared" si="1"/>
        <v>20080.496057006723</v>
      </c>
      <c r="I26" s="168">
        <f t="shared" si="2"/>
        <v>64.257587382421505</v>
      </c>
      <c r="J26" s="169">
        <f t="shared" si="3"/>
        <v>341.25027919562143</v>
      </c>
      <c r="K26" s="168">
        <f t="shared" si="4"/>
        <v>19739.245777811102</v>
      </c>
      <c r="N26" s="230"/>
      <c r="O26" s="231"/>
      <c r="P26" s="231"/>
      <c r="Q26" s="231"/>
      <c r="R26" s="231"/>
      <c r="S26" s="232"/>
      <c r="U26" s="182">
        <v>7</v>
      </c>
      <c r="V26" s="168">
        <f t="shared" si="5"/>
        <v>7151.3501894384535</v>
      </c>
      <c r="W26" s="168">
        <f t="shared" si="6"/>
        <v>7.1513501894384532</v>
      </c>
      <c r="X26" s="169">
        <f t="shared" si="7"/>
        <v>352.66301426618031</v>
      </c>
      <c r="Y26" s="168">
        <f t="shared" si="8"/>
        <v>7511.1645538940729</v>
      </c>
      <c r="Z26" s="36"/>
      <c r="AA26" s="6"/>
      <c r="AB26" s="6"/>
      <c r="AC26" s="24"/>
    </row>
    <row r="27" spans="1:29">
      <c r="A27" s="9"/>
      <c r="D27" s="223"/>
      <c r="G27" s="182">
        <v>8</v>
      </c>
      <c r="H27" s="168">
        <f t="shared" si="1"/>
        <v>19739.245777811102</v>
      </c>
      <c r="I27" s="168">
        <f t="shared" si="2"/>
        <v>63.165586488995523</v>
      </c>
      <c r="J27" s="169">
        <f t="shared" si="3"/>
        <v>342.34228008904739</v>
      </c>
      <c r="K27" s="168">
        <f t="shared" si="4"/>
        <v>19396.903497722054</v>
      </c>
      <c r="U27" s="182">
        <v>8</v>
      </c>
      <c r="V27" s="168">
        <f t="shared" si="5"/>
        <v>7511.1645538940729</v>
      </c>
      <c r="W27" s="168">
        <f t="shared" si="6"/>
        <v>7.5111645538940728</v>
      </c>
      <c r="X27" s="169">
        <f t="shared" si="7"/>
        <v>352.66301426618031</v>
      </c>
      <c r="Y27" s="168">
        <f t="shared" si="8"/>
        <v>7871.3387327141472</v>
      </c>
      <c r="Z27" s="36"/>
      <c r="AC27" s="24"/>
    </row>
    <row r="28" spans="1:29">
      <c r="A28" s="9"/>
      <c r="D28" s="223"/>
      <c r="G28" s="182">
        <v>9</v>
      </c>
      <c r="H28" s="168">
        <f t="shared" si="1"/>
        <v>19396.903497722054</v>
      </c>
      <c r="I28" s="168">
        <f t="shared" si="2"/>
        <v>62.070091192710571</v>
      </c>
      <c r="J28" s="169">
        <f t="shared" si="3"/>
        <v>343.43777538533237</v>
      </c>
      <c r="K28" s="168">
        <f t="shared" si="4"/>
        <v>19053.465722336721</v>
      </c>
      <c r="N28" s="228" t="s">
        <v>52</v>
      </c>
      <c r="O28" s="228"/>
      <c r="P28" s="228"/>
      <c r="Q28" s="228"/>
      <c r="R28" s="228"/>
      <c r="S28" s="228"/>
      <c r="U28" s="182">
        <v>9</v>
      </c>
      <c r="V28" s="168">
        <f t="shared" si="5"/>
        <v>7871.3387327141472</v>
      </c>
      <c r="W28" s="168">
        <f t="shared" si="6"/>
        <v>7.8713387327141469</v>
      </c>
      <c r="X28" s="169">
        <f t="shared" si="7"/>
        <v>352.66301426618031</v>
      </c>
      <c r="Y28" s="168">
        <f t="shared" si="8"/>
        <v>8231.8730857130413</v>
      </c>
      <c r="Z28" s="36"/>
      <c r="AC28" s="24"/>
    </row>
    <row r="29" spans="1:29">
      <c r="A29" s="9"/>
      <c r="D29" s="223"/>
      <c r="G29" s="182">
        <v>10</v>
      </c>
      <c r="H29" s="168">
        <f t="shared" si="1"/>
        <v>19053.465722336721</v>
      </c>
      <c r="I29" s="168">
        <f t="shared" si="2"/>
        <v>60.971090311477504</v>
      </c>
      <c r="J29" s="169">
        <f t="shared" si="3"/>
        <v>344.53677626656543</v>
      </c>
      <c r="K29" s="168">
        <f t="shared" si="4"/>
        <v>18708.928946070155</v>
      </c>
      <c r="N29" s="228"/>
      <c r="O29" s="228"/>
      <c r="P29" s="228"/>
      <c r="Q29" s="228"/>
      <c r="R29" s="228"/>
      <c r="S29" s="228"/>
      <c r="U29" s="182">
        <v>10</v>
      </c>
      <c r="V29" s="168">
        <f t="shared" si="5"/>
        <v>8231.8730857130413</v>
      </c>
      <c r="W29" s="168">
        <f t="shared" si="6"/>
        <v>8.2318730857130422</v>
      </c>
      <c r="X29" s="169">
        <f t="shared" si="7"/>
        <v>352.66301426618031</v>
      </c>
      <c r="Y29" s="168">
        <f t="shared" si="8"/>
        <v>8592.7679730649343</v>
      </c>
      <c r="Z29" s="36"/>
      <c r="AC29" s="24"/>
    </row>
    <row r="30" spans="1:29">
      <c r="A30" s="12"/>
      <c r="B30" s="13"/>
      <c r="D30" s="224"/>
      <c r="E30" s="13"/>
      <c r="G30" s="182">
        <v>11</v>
      </c>
      <c r="H30" s="168">
        <f t="shared" si="1"/>
        <v>18708.928946070155</v>
      </c>
      <c r="I30" s="168">
        <f t="shared" si="2"/>
        <v>59.868572627424491</v>
      </c>
      <c r="J30" s="169">
        <f t="shared" si="3"/>
        <v>345.63929395061842</v>
      </c>
      <c r="K30" s="168">
        <f t="shared" si="4"/>
        <v>18363.289652119536</v>
      </c>
      <c r="N30" s="236" t="s">
        <v>53</v>
      </c>
      <c r="O30" s="237"/>
      <c r="P30" s="237"/>
      <c r="Q30" s="238"/>
      <c r="R30" s="212">
        <v>1.2E-2</v>
      </c>
      <c r="S30" s="213"/>
      <c r="U30" s="182">
        <v>11</v>
      </c>
      <c r="V30" s="168">
        <f t="shared" si="5"/>
        <v>8592.7679730649343</v>
      </c>
      <c r="W30" s="168">
        <f t="shared" si="6"/>
        <v>8.5927679730649356</v>
      </c>
      <c r="X30" s="169">
        <f t="shared" si="7"/>
        <v>352.66301426618031</v>
      </c>
      <c r="Y30" s="168">
        <f t="shared" si="8"/>
        <v>8954.0237553041788</v>
      </c>
      <c r="Z30" s="36"/>
      <c r="AC30" s="24"/>
    </row>
    <row r="31" spans="1:29">
      <c r="A31" s="12"/>
      <c r="B31" s="13"/>
      <c r="C31" s="13"/>
      <c r="D31" s="194"/>
      <c r="E31" s="13"/>
      <c r="G31" s="182">
        <v>12</v>
      </c>
      <c r="H31" s="168">
        <f t="shared" si="1"/>
        <v>18363.289652119536</v>
      </c>
      <c r="I31" s="168">
        <f t="shared" si="2"/>
        <v>58.76252688678251</v>
      </c>
      <c r="J31" s="169">
        <f t="shared" si="3"/>
        <v>346.74533969126043</v>
      </c>
      <c r="K31" s="168">
        <f t="shared" si="4"/>
        <v>18016.544312428276</v>
      </c>
      <c r="N31" s="230"/>
      <c r="O31" s="231"/>
      <c r="P31" s="231"/>
      <c r="Q31" s="231"/>
      <c r="R31" s="231"/>
      <c r="S31" s="232"/>
      <c r="U31" s="182">
        <v>12</v>
      </c>
      <c r="V31" s="168">
        <f t="shared" si="5"/>
        <v>8954.0237553041788</v>
      </c>
      <c r="W31" s="168">
        <f t="shared" si="6"/>
        <v>8.9540237553041795</v>
      </c>
      <c r="X31" s="169">
        <f t="shared" si="7"/>
        <v>352.66301426618031</v>
      </c>
      <c r="Y31" s="168">
        <f t="shared" si="8"/>
        <v>9315.6407933256633</v>
      </c>
      <c r="Z31" s="36"/>
      <c r="AC31" s="24"/>
    </row>
    <row r="32" spans="1:29">
      <c r="A32" s="12"/>
      <c r="B32" s="13"/>
      <c r="C32" s="13"/>
      <c r="D32" s="194"/>
      <c r="E32" s="13"/>
      <c r="G32" s="182">
        <v>13</v>
      </c>
      <c r="H32" s="168">
        <f t="shared" si="1"/>
        <v>18016.544312428276</v>
      </c>
      <c r="I32" s="168">
        <f t="shared" si="2"/>
        <v>57.652941799770474</v>
      </c>
      <c r="J32" s="169">
        <f t="shared" si="3"/>
        <v>347.85492477827245</v>
      </c>
      <c r="K32" s="168">
        <f t="shared" si="4"/>
        <v>17668.689387650003</v>
      </c>
      <c r="N32" s="7"/>
      <c r="O32" s="7"/>
      <c r="P32" s="7"/>
      <c r="Q32" s="7"/>
      <c r="R32" s="7"/>
      <c r="S32" s="7"/>
      <c r="U32" s="182">
        <v>13</v>
      </c>
      <c r="V32" s="168">
        <f t="shared" si="5"/>
        <v>9315.6407933256633</v>
      </c>
      <c r="W32" s="168">
        <f t="shared" si="6"/>
        <v>9.3156407933256631</v>
      </c>
      <c r="X32" s="169">
        <f t="shared" si="7"/>
        <v>352.66301426618031</v>
      </c>
      <c r="Y32" s="168">
        <f t="shared" si="8"/>
        <v>9677.6194483851687</v>
      </c>
      <c r="Z32" s="36"/>
      <c r="AC32" s="24"/>
    </row>
    <row r="33" spans="1:29" ht="16.149999999999999" customHeight="1">
      <c r="A33" s="12"/>
      <c r="B33" s="13"/>
      <c r="C33" s="13"/>
      <c r="D33" s="194"/>
      <c r="E33" s="13"/>
      <c r="G33" s="182">
        <v>14</v>
      </c>
      <c r="H33" s="168">
        <f t="shared" si="1"/>
        <v>17668.689387650003</v>
      </c>
      <c r="I33" s="168">
        <f t="shared" si="2"/>
        <v>56.539806040480009</v>
      </c>
      <c r="J33" s="169">
        <f t="shared" si="3"/>
        <v>348.96806053756291</v>
      </c>
      <c r="K33" s="168">
        <f t="shared" si="4"/>
        <v>17319.721327112442</v>
      </c>
      <c r="N33" s="233" t="s">
        <v>54</v>
      </c>
      <c r="O33" s="234"/>
      <c r="P33" s="234"/>
      <c r="Q33" s="234"/>
      <c r="R33" s="234"/>
      <c r="S33" s="235"/>
      <c r="U33" s="182">
        <v>14</v>
      </c>
      <c r="V33" s="168">
        <f t="shared" si="5"/>
        <v>9677.6194483851687</v>
      </c>
      <c r="W33" s="168">
        <f t="shared" si="6"/>
        <v>9.677619448385169</v>
      </c>
      <c r="X33" s="169">
        <f t="shared" si="7"/>
        <v>352.66301426618031</v>
      </c>
      <c r="Y33" s="168">
        <f t="shared" si="8"/>
        <v>10039.960082099733</v>
      </c>
      <c r="Z33" s="36"/>
      <c r="AC33" s="24"/>
    </row>
    <row r="34" spans="1:29">
      <c r="A34" s="12"/>
      <c r="B34" s="13"/>
      <c r="C34" s="13"/>
      <c r="D34" s="194"/>
      <c r="E34" s="13"/>
      <c r="G34" s="182">
        <v>15</v>
      </c>
      <c r="H34" s="168">
        <f t="shared" si="1"/>
        <v>17319.721327112442</v>
      </c>
      <c r="I34" s="168">
        <f t="shared" si="2"/>
        <v>55.42310824675981</v>
      </c>
      <c r="J34" s="169">
        <f t="shared" si="3"/>
        <v>350.08475833128313</v>
      </c>
      <c r="K34" s="168">
        <f t="shared" si="4"/>
        <v>16969.636568781159</v>
      </c>
      <c r="N34" s="243" t="s">
        <v>55</v>
      </c>
      <c r="O34" s="244"/>
      <c r="P34" s="245"/>
      <c r="Q34" s="244" t="s">
        <v>56</v>
      </c>
      <c r="R34" s="244"/>
      <c r="S34" s="245"/>
      <c r="U34" s="182">
        <v>15</v>
      </c>
      <c r="V34" s="168">
        <f t="shared" si="5"/>
        <v>10039.960082099733</v>
      </c>
      <c r="W34" s="168">
        <f t="shared" si="6"/>
        <v>10.039960082099734</v>
      </c>
      <c r="X34" s="169">
        <f t="shared" si="7"/>
        <v>352.66301426618031</v>
      </c>
      <c r="Y34" s="168">
        <f t="shared" si="8"/>
        <v>10402.663056448013</v>
      </c>
      <c r="Z34" s="36"/>
      <c r="AC34" s="24"/>
    </row>
    <row r="35" spans="1:29">
      <c r="A35" s="12"/>
      <c r="B35" s="13"/>
      <c r="C35" s="13"/>
      <c r="D35" s="194"/>
      <c r="E35" s="13"/>
      <c r="G35" s="182">
        <v>16</v>
      </c>
      <c r="H35" s="168">
        <f t="shared" si="1"/>
        <v>16969.636568781159</v>
      </c>
      <c r="I35" s="168">
        <f t="shared" si="2"/>
        <v>54.302837020099709</v>
      </c>
      <c r="J35" s="169">
        <f t="shared" si="3"/>
        <v>351.20502955794319</v>
      </c>
      <c r="K35" s="168">
        <f t="shared" si="4"/>
        <v>16618.431539223217</v>
      </c>
      <c r="N35" s="225" t="s">
        <v>59</v>
      </c>
      <c r="O35" s="226"/>
      <c r="P35" s="176">
        <v>3.15E-2</v>
      </c>
      <c r="Q35" s="225" t="s">
        <v>59</v>
      </c>
      <c r="R35" s="226"/>
      <c r="S35" s="161">
        <v>2.8899999999999999E-2</v>
      </c>
      <c r="U35" s="182">
        <v>16</v>
      </c>
      <c r="V35" s="168">
        <f t="shared" si="5"/>
        <v>10402.663056448013</v>
      </c>
      <c r="W35" s="168">
        <f t="shared" si="6"/>
        <v>10.402663056448013</v>
      </c>
      <c r="X35" s="169">
        <f t="shared" si="7"/>
        <v>352.66301426618031</v>
      </c>
      <c r="Y35" s="168">
        <f t="shared" si="8"/>
        <v>10765.72873377064</v>
      </c>
      <c r="Z35" s="36"/>
      <c r="AC35" s="24"/>
    </row>
    <row r="36" spans="1:29">
      <c r="A36" s="12"/>
      <c r="B36" s="13"/>
      <c r="C36" s="13"/>
      <c r="D36" s="194"/>
      <c r="E36" s="13"/>
      <c r="G36" s="182">
        <v>17</v>
      </c>
      <c r="H36" s="168">
        <f t="shared" si="1"/>
        <v>16618.431539223217</v>
      </c>
      <c r="I36" s="168">
        <f t="shared" si="2"/>
        <v>53.178980925514288</v>
      </c>
      <c r="J36" s="169">
        <f t="shared" si="3"/>
        <v>352.32888565252864</v>
      </c>
      <c r="K36" s="168">
        <f t="shared" si="4"/>
        <v>16266.102653570688</v>
      </c>
      <c r="N36" s="225" t="s">
        <v>58</v>
      </c>
      <c r="O36" s="226"/>
      <c r="P36" s="176">
        <v>3.49E-2</v>
      </c>
      <c r="Q36" s="225" t="s">
        <v>58</v>
      </c>
      <c r="R36" s="226"/>
      <c r="S36" s="161">
        <v>3.0499999999999999E-2</v>
      </c>
      <c r="U36" s="182">
        <v>17</v>
      </c>
      <c r="V36" s="168">
        <f t="shared" si="5"/>
        <v>10765.72873377064</v>
      </c>
      <c r="W36" s="168">
        <f t="shared" si="6"/>
        <v>10.765728733770642</v>
      </c>
      <c r="X36" s="169">
        <f t="shared" si="7"/>
        <v>352.66301426618031</v>
      </c>
      <c r="Y36" s="168">
        <f t="shared" si="8"/>
        <v>11129.157476770592</v>
      </c>
      <c r="Z36" s="36"/>
      <c r="AC36" s="24"/>
    </row>
    <row r="37" spans="1:29" ht="16.149999999999999" customHeight="1">
      <c r="A37" s="12"/>
      <c r="B37" s="13"/>
      <c r="C37" s="13"/>
      <c r="D37" s="194"/>
      <c r="E37" s="13"/>
      <c r="G37" s="182">
        <v>18</v>
      </c>
      <c r="H37" s="168">
        <f t="shared" si="1"/>
        <v>16266.102653570688</v>
      </c>
      <c r="I37" s="168">
        <f t="shared" si="2"/>
        <v>52.051528491426197</v>
      </c>
      <c r="J37" s="169">
        <f t="shared" si="3"/>
        <v>353.45633808661671</v>
      </c>
      <c r="K37" s="168">
        <f t="shared" si="4"/>
        <v>15912.646315484071</v>
      </c>
      <c r="N37" s="225" t="s">
        <v>57</v>
      </c>
      <c r="O37" s="226"/>
      <c r="P37" s="176">
        <v>3.8399999999999997E-2</v>
      </c>
      <c r="Q37" s="225" t="s">
        <v>57</v>
      </c>
      <c r="R37" s="226"/>
      <c r="S37" s="161">
        <v>3.5200000000000002E-2</v>
      </c>
      <c r="U37" s="182">
        <v>18</v>
      </c>
      <c r="V37" s="168">
        <f t="shared" si="5"/>
        <v>11129.157476770592</v>
      </c>
      <c r="W37" s="168">
        <f t="shared" si="6"/>
        <v>11.129157476770592</v>
      </c>
      <c r="X37" s="169">
        <f t="shared" si="7"/>
        <v>352.66301426618031</v>
      </c>
      <c r="Y37" s="168">
        <f t="shared" si="8"/>
        <v>11492.949648513542</v>
      </c>
      <c r="Z37" s="36"/>
      <c r="AC37" s="24"/>
    </row>
    <row r="38" spans="1:29" ht="15" customHeight="1">
      <c r="A38" s="12"/>
      <c r="B38" s="13"/>
      <c r="C38" s="13"/>
      <c r="D38" s="194"/>
      <c r="E38" s="13"/>
      <c r="G38" s="182">
        <v>19</v>
      </c>
      <c r="H38" s="168">
        <f t="shared" si="1"/>
        <v>15912.646315484071</v>
      </c>
      <c r="I38" s="168">
        <f t="shared" si="2"/>
        <v>50.920468209549021</v>
      </c>
      <c r="J38" s="169">
        <f t="shared" si="3"/>
        <v>354.58739836849389</v>
      </c>
      <c r="K38" s="168">
        <f t="shared" si="4"/>
        <v>15558.058917115577</v>
      </c>
      <c r="N38" s="225" t="s">
        <v>60</v>
      </c>
      <c r="O38" s="226"/>
      <c r="P38" s="176">
        <v>4.2799999999999998E-2</v>
      </c>
      <c r="Q38" s="225" t="s">
        <v>60</v>
      </c>
      <c r="R38" s="226"/>
      <c r="S38" s="161">
        <v>3.6799999999999999E-2</v>
      </c>
      <c r="U38" s="182">
        <v>19</v>
      </c>
      <c r="V38" s="168">
        <f t="shared" si="5"/>
        <v>11492.949648513542</v>
      </c>
      <c r="W38" s="168">
        <f t="shared" si="6"/>
        <v>11.492949648513543</v>
      </c>
      <c r="X38" s="169">
        <f t="shared" si="7"/>
        <v>352.66301426618031</v>
      </c>
      <c r="Y38" s="168">
        <f t="shared" si="8"/>
        <v>11857.105612428235</v>
      </c>
      <c r="Z38" s="36"/>
      <c r="AC38" s="24"/>
    </row>
    <row r="39" spans="1:29">
      <c r="A39" s="12"/>
      <c r="B39" s="13"/>
      <c r="C39" s="13"/>
      <c r="D39" s="194"/>
      <c r="E39" s="13"/>
      <c r="G39" s="182">
        <v>20</v>
      </c>
      <c r="H39" s="168">
        <f t="shared" si="1"/>
        <v>15558.058917115577</v>
      </c>
      <c r="I39" s="168">
        <f t="shared" si="2"/>
        <v>49.785788534769843</v>
      </c>
      <c r="J39" s="169">
        <f t="shared" si="3"/>
        <v>355.72207804327309</v>
      </c>
      <c r="K39" s="168">
        <f t="shared" si="4"/>
        <v>15202.336839072304</v>
      </c>
      <c r="N39" s="240"/>
      <c r="O39" s="241"/>
      <c r="P39" s="160"/>
      <c r="Q39" s="159"/>
      <c r="R39" s="159"/>
      <c r="S39" s="160"/>
      <c r="U39" s="182">
        <v>20</v>
      </c>
      <c r="V39" s="168">
        <f t="shared" si="5"/>
        <v>11857.105612428235</v>
      </c>
      <c r="W39" s="168">
        <f t="shared" si="6"/>
        <v>11.857105612428235</v>
      </c>
      <c r="X39" s="169">
        <f t="shared" si="7"/>
        <v>352.66301426618031</v>
      </c>
      <c r="Y39" s="168">
        <f t="shared" si="8"/>
        <v>12221.625732306842</v>
      </c>
      <c r="Z39" s="36"/>
      <c r="AC39" s="24"/>
    </row>
    <row r="40" spans="1:29">
      <c r="A40" s="12"/>
      <c r="B40" s="13"/>
      <c r="C40" s="13"/>
      <c r="D40" s="194"/>
      <c r="E40" s="13"/>
      <c r="G40" s="182">
        <v>21</v>
      </c>
      <c r="H40" s="168">
        <f t="shared" si="1"/>
        <v>15202.336839072304</v>
      </c>
      <c r="I40" s="168">
        <f t="shared" si="2"/>
        <v>48.647477885031371</v>
      </c>
      <c r="J40" s="169">
        <f t="shared" si="3"/>
        <v>356.86038869301154</v>
      </c>
      <c r="K40" s="168">
        <f t="shared" si="4"/>
        <v>14845.476450379292</v>
      </c>
      <c r="N40" s="7"/>
      <c r="O40" s="7"/>
      <c r="P40" s="7"/>
      <c r="Q40" s="7"/>
      <c r="R40" s="7"/>
      <c r="S40" s="7"/>
      <c r="U40" s="182">
        <v>21</v>
      </c>
      <c r="V40" s="168">
        <f t="shared" si="5"/>
        <v>12221.625732306842</v>
      </c>
      <c r="W40" s="168">
        <f t="shared" si="6"/>
        <v>12.221625732306842</v>
      </c>
      <c r="X40" s="169">
        <f t="shared" si="7"/>
        <v>352.66301426618031</v>
      </c>
      <c r="Y40" s="168">
        <f t="shared" si="8"/>
        <v>12586.510372305329</v>
      </c>
      <c r="Z40" s="36"/>
      <c r="AC40" s="24"/>
    </row>
    <row r="41" spans="1:29">
      <c r="A41" s="12"/>
      <c r="B41" s="13"/>
      <c r="C41" s="13"/>
      <c r="D41" s="194"/>
      <c r="E41" s="13"/>
      <c r="G41" s="182">
        <v>22</v>
      </c>
      <c r="H41" s="168">
        <f t="shared" si="1"/>
        <v>14845.476450379292</v>
      </c>
      <c r="I41" s="168">
        <f t="shared" si="2"/>
        <v>47.505524641213732</v>
      </c>
      <c r="J41" s="169">
        <f t="shared" si="3"/>
        <v>358.00234193682917</v>
      </c>
      <c r="K41" s="168">
        <f t="shared" si="4"/>
        <v>14487.474108442462</v>
      </c>
      <c r="N41" s="233" t="s">
        <v>63</v>
      </c>
      <c r="O41" s="234"/>
      <c r="P41" s="234"/>
      <c r="Q41" s="234"/>
      <c r="R41" s="234"/>
      <c r="S41" s="235"/>
      <c r="U41" s="182">
        <v>22</v>
      </c>
      <c r="V41" s="168">
        <f t="shared" si="5"/>
        <v>12586.510372305329</v>
      </c>
      <c r="W41" s="168">
        <f t="shared" si="6"/>
        <v>12.586510372305328</v>
      </c>
      <c r="X41" s="169">
        <f t="shared" si="7"/>
        <v>352.66301426618031</v>
      </c>
      <c r="Y41" s="168">
        <f t="shared" si="8"/>
        <v>12951.759896943813</v>
      </c>
      <c r="Z41" s="36"/>
      <c r="AC41" s="24"/>
    </row>
    <row r="42" spans="1:29">
      <c r="A42" s="12"/>
      <c r="B42" s="13"/>
      <c r="C42" s="13"/>
      <c r="D42" s="15"/>
      <c r="E42" s="13"/>
      <c r="G42" s="182">
        <v>23</v>
      </c>
      <c r="H42" s="168">
        <f t="shared" si="1"/>
        <v>14487.474108442462</v>
      </c>
      <c r="I42" s="168">
        <f t="shared" si="2"/>
        <v>46.359917147015878</v>
      </c>
      <c r="J42" s="169">
        <f t="shared" si="3"/>
        <v>359.14794943102703</v>
      </c>
      <c r="K42" s="168">
        <f t="shared" si="4"/>
        <v>14128.326159011434</v>
      </c>
      <c r="N42" s="243" t="s">
        <v>62</v>
      </c>
      <c r="O42" s="244"/>
      <c r="P42" s="245"/>
      <c r="Q42" s="244" t="s">
        <v>61</v>
      </c>
      <c r="R42" s="244"/>
      <c r="S42" s="245"/>
      <c r="U42" s="182">
        <v>23</v>
      </c>
      <c r="V42" s="168">
        <f t="shared" si="5"/>
        <v>12951.759896943813</v>
      </c>
      <c r="W42" s="168">
        <f t="shared" si="6"/>
        <v>12.951759896943813</v>
      </c>
      <c r="X42" s="169">
        <f t="shared" si="7"/>
        <v>352.66301426618031</v>
      </c>
      <c r="Y42" s="168">
        <f t="shared" si="8"/>
        <v>13317.374671106936</v>
      </c>
      <c r="Z42" s="36"/>
      <c r="AC42" s="24"/>
    </row>
    <row r="43" spans="1:29" ht="16.149999999999999" customHeight="1">
      <c r="A43" s="12"/>
      <c r="B43" s="13"/>
      <c r="C43" s="13"/>
      <c r="D43" s="15"/>
      <c r="E43" s="13"/>
      <c r="G43" s="182">
        <v>24</v>
      </c>
      <c r="H43" s="168">
        <f t="shared" si="1"/>
        <v>14128.326159011434</v>
      </c>
      <c r="I43" s="168">
        <f t="shared" si="2"/>
        <v>45.210643708836585</v>
      </c>
      <c r="J43" s="169">
        <f t="shared" si="3"/>
        <v>360.29722286920634</v>
      </c>
      <c r="K43" s="168">
        <f t="shared" si="4"/>
        <v>13768.028936142227</v>
      </c>
      <c r="N43" s="240"/>
      <c r="O43" s="241"/>
      <c r="P43" s="160"/>
      <c r="Q43" s="159"/>
      <c r="R43" s="159"/>
      <c r="S43" s="160"/>
      <c r="U43" s="182">
        <v>24</v>
      </c>
      <c r="V43" s="168">
        <f t="shared" si="5"/>
        <v>13317.374671106936</v>
      </c>
      <c r="W43" s="168">
        <f t="shared" si="6"/>
        <v>13.317374671106938</v>
      </c>
      <c r="X43" s="169">
        <f t="shared" si="7"/>
        <v>352.66301426618031</v>
      </c>
      <c r="Y43" s="168">
        <f t="shared" si="8"/>
        <v>13683.355060044223</v>
      </c>
      <c r="Z43" s="36"/>
      <c r="AC43" s="24"/>
    </row>
    <row r="44" spans="1:29" ht="16.149999999999999" customHeight="1">
      <c r="A44" s="12"/>
      <c r="B44" s="13"/>
      <c r="C44" s="13"/>
      <c r="D44" s="15"/>
      <c r="E44" s="13"/>
      <c r="G44" s="182">
        <v>25</v>
      </c>
      <c r="H44" s="168">
        <f t="shared" si="1"/>
        <v>13768.028936142227</v>
      </c>
      <c r="I44" s="168">
        <f t="shared" si="2"/>
        <v>44.057692595655126</v>
      </c>
      <c r="J44" s="169">
        <f t="shared" si="3"/>
        <v>361.45017398238781</v>
      </c>
      <c r="K44" s="168">
        <f t="shared" si="4"/>
        <v>13406.578762159839</v>
      </c>
      <c r="N44" s="7"/>
      <c r="O44" s="7"/>
      <c r="P44" s="7"/>
      <c r="Q44" s="7"/>
      <c r="R44" s="7"/>
      <c r="S44" s="7"/>
      <c r="U44" s="182">
        <v>25</v>
      </c>
      <c r="V44" s="168">
        <f t="shared" si="5"/>
        <v>13683.355060044223</v>
      </c>
      <c r="W44" s="168">
        <f t="shared" si="6"/>
        <v>13.683355060044223</v>
      </c>
      <c r="X44" s="169">
        <f t="shared" si="7"/>
        <v>352.66301426618031</v>
      </c>
      <c r="Y44" s="168">
        <f t="shared" si="8"/>
        <v>14049.701429370447</v>
      </c>
      <c r="Z44" s="36"/>
      <c r="AC44" s="24"/>
    </row>
    <row r="45" spans="1:29" ht="16.149999999999999" customHeight="1">
      <c r="A45" s="12"/>
      <c r="B45" s="13"/>
      <c r="C45" s="13"/>
      <c r="D45" s="15"/>
      <c r="E45" s="13"/>
      <c r="G45" s="182">
        <v>26</v>
      </c>
      <c r="H45" s="168">
        <f t="shared" si="1"/>
        <v>13406.578762159839</v>
      </c>
      <c r="I45" s="168">
        <f t="shared" si="2"/>
        <v>42.90105203891148</v>
      </c>
      <c r="J45" s="169">
        <f t="shared" si="3"/>
        <v>362.60681453913145</v>
      </c>
      <c r="K45" s="168">
        <f t="shared" si="4"/>
        <v>13043.971947620708</v>
      </c>
      <c r="N45" s="7"/>
      <c r="O45" s="7"/>
      <c r="P45" s="7"/>
      <c r="Q45" s="7"/>
      <c r="R45" s="7"/>
      <c r="S45" s="7"/>
      <c r="U45" s="182">
        <v>26</v>
      </c>
      <c r="V45" s="168">
        <f t="shared" si="5"/>
        <v>14049.701429370447</v>
      </c>
      <c r="W45" s="168">
        <f t="shared" si="6"/>
        <v>14.049701429370446</v>
      </c>
      <c r="X45" s="169">
        <f t="shared" si="7"/>
        <v>352.66301426618031</v>
      </c>
      <c r="Y45" s="168">
        <f t="shared" si="8"/>
        <v>14416.414145065997</v>
      </c>
      <c r="Z45" s="36"/>
      <c r="AC45" s="24"/>
    </row>
    <row r="46" spans="1:29" ht="16.149999999999999" customHeight="1">
      <c r="A46" s="12"/>
      <c r="B46" s="13"/>
      <c r="C46" s="13"/>
      <c r="D46" s="15"/>
      <c r="E46" s="13"/>
      <c r="G46" s="182">
        <v>27</v>
      </c>
      <c r="H46" s="168">
        <f t="shared" si="1"/>
        <v>13043.971947620708</v>
      </c>
      <c r="I46" s="168">
        <f t="shared" si="2"/>
        <v>41.740710232386263</v>
      </c>
      <c r="J46" s="169">
        <f t="shared" si="3"/>
        <v>363.76715634565664</v>
      </c>
      <c r="K46" s="168">
        <f t="shared" si="4"/>
        <v>12680.204791275051</v>
      </c>
      <c r="N46" s="7"/>
      <c r="O46" s="7"/>
      <c r="P46" s="7"/>
      <c r="Q46" s="7"/>
      <c r="R46" s="7"/>
      <c r="S46" s="7"/>
      <c r="U46" s="182">
        <v>27</v>
      </c>
      <c r="V46" s="168">
        <f t="shared" si="5"/>
        <v>14416.414145065997</v>
      </c>
      <c r="W46" s="168">
        <f t="shared" si="6"/>
        <v>14.416414145065998</v>
      </c>
      <c r="X46" s="169">
        <f t="shared" si="7"/>
        <v>352.66301426618031</v>
      </c>
      <c r="Y46" s="168">
        <f t="shared" si="8"/>
        <v>14783.493573477243</v>
      </c>
      <c r="Z46" s="36"/>
      <c r="AC46" s="24"/>
    </row>
    <row r="47" spans="1:29" ht="16.149999999999999" customHeight="1">
      <c r="A47" s="12"/>
      <c r="B47" s="13"/>
      <c r="C47" s="13"/>
      <c r="D47" s="15"/>
      <c r="E47" s="13"/>
      <c r="G47" s="182">
        <v>28</v>
      </c>
      <c r="H47" s="168">
        <f t="shared" si="1"/>
        <v>12680.204791275051</v>
      </c>
      <c r="I47" s="168">
        <f t="shared" si="2"/>
        <v>40.576655332080158</v>
      </c>
      <c r="J47" s="169">
        <f t="shared" si="3"/>
        <v>364.93121124596274</v>
      </c>
      <c r="K47" s="168">
        <f t="shared" si="4"/>
        <v>12315.273580029088</v>
      </c>
      <c r="N47" s="7"/>
      <c r="O47" s="7"/>
      <c r="P47" s="7"/>
      <c r="Q47" s="7"/>
      <c r="R47" s="7"/>
      <c r="S47" s="7"/>
      <c r="U47" s="182">
        <v>28</v>
      </c>
      <c r="V47" s="168">
        <f t="shared" si="5"/>
        <v>14783.493573477243</v>
      </c>
      <c r="W47" s="168">
        <f t="shared" si="6"/>
        <v>14.783493573477243</v>
      </c>
      <c r="X47" s="169">
        <f t="shared" si="7"/>
        <v>352.66301426618031</v>
      </c>
      <c r="Y47" s="168">
        <f t="shared" si="8"/>
        <v>15150.9400813169</v>
      </c>
      <c r="Z47" s="36"/>
      <c r="AC47" s="24"/>
    </row>
    <row r="48" spans="1:29">
      <c r="A48" s="12"/>
      <c r="B48" s="13"/>
      <c r="C48" s="13"/>
      <c r="D48" s="15"/>
      <c r="E48" s="13"/>
      <c r="G48" s="182">
        <v>29</v>
      </c>
      <c r="H48" s="168">
        <f t="shared" si="1"/>
        <v>12315.273580029088</v>
      </c>
      <c r="I48" s="168">
        <f t="shared" si="2"/>
        <v>39.408875456093078</v>
      </c>
      <c r="J48" s="169">
        <f t="shared" si="3"/>
        <v>366.09899112194984</v>
      </c>
      <c r="K48" s="168">
        <f t="shared" si="4"/>
        <v>11949.174588907139</v>
      </c>
      <c r="N48" s="7"/>
      <c r="O48" s="7"/>
      <c r="P48" s="7"/>
      <c r="Q48" s="7"/>
      <c r="R48" s="7"/>
      <c r="S48" s="7"/>
      <c r="U48" s="182">
        <v>29</v>
      </c>
      <c r="V48" s="168">
        <f t="shared" si="5"/>
        <v>15150.9400813169</v>
      </c>
      <c r="W48" s="168">
        <f t="shared" si="6"/>
        <v>15.150940081316898</v>
      </c>
      <c r="X48" s="169">
        <f t="shared" si="7"/>
        <v>352.66301426618031</v>
      </c>
      <c r="Y48" s="168">
        <f t="shared" si="8"/>
        <v>15518.754035664397</v>
      </c>
      <c r="Z48" s="36"/>
      <c r="AC48" s="24"/>
    </row>
    <row r="49" spans="1:29">
      <c r="A49" s="12"/>
      <c r="B49" s="13"/>
      <c r="C49" s="13"/>
      <c r="D49" s="15"/>
      <c r="E49" s="13"/>
      <c r="G49" s="182">
        <v>30</v>
      </c>
      <c r="H49" s="168">
        <f t="shared" si="1"/>
        <v>11949.174588907139</v>
      </c>
      <c r="I49" s="168">
        <f t="shared" si="2"/>
        <v>38.237358684502844</v>
      </c>
      <c r="J49" s="169">
        <f t="shared" si="3"/>
        <v>367.27050789354007</v>
      </c>
      <c r="K49" s="168">
        <f t="shared" si="4"/>
        <v>11581.904081013599</v>
      </c>
      <c r="N49" s="7"/>
      <c r="O49" s="7"/>
      <c r="P49" s="7"/>
      <c r="Q49" s="7"/>
      <c r="R49" s="7"/>
      <c r="S49" s="7"/>
      <c r="U49" s="182">
        <v>30</v>
      </c>
      <c r="V49" s="168">
        <f t="shared" si="5"/>
        <v>15518.754035664397</v>
      </c>
      <c r="W49" s="168">
        <f t="shared" si="6"/>
        <v>15.518754035664395</v>
      </c>
      <c r="X49" s="169">
        <f t="shared" si="7"/>
        <v>352.66301426618031</v>
      </c>
      <c r="Y49" s="168">
        <f t="shared" si="8"/>
        <v>15886.93580396624</v>
      </c>
      <c r="Z49" s="36"/>
      <c r="AC49" s="24"/>
    </row>
    <row r="50" spans="1:29">
      <c r="A50" s="12"/>
      <c r="B50" s="13"/>
      <c r="C50" s="13"/>
      <c r="D50" s="15"/>
      <c r="E50" s="13"/>
      <c r="G50" s="182">
        <v>31</v>
      </c>
      <c r="H50" s="168">
        <f t="shared" si="1"/>
        <v>11581.904081013599</v>
      </c>
      <c r="I50" s="168">
        <f t="shared" si="2"/>
        <v>37.062093059243516</v>
      </c>
      <c r="J50" s="169">
        <f t="shared" si="3"/>
        <v>368.4457735187994</v>
      </c>
      <c r="K50" s="168">
        <f t="shared" si="4"/>
        <v>11213.4583074948</v>
      </c>
      <c r="N50" s="7"/>
      <c r="O50" s="7"/>
      <c r="P50" s="7"/>
      <c r="Q50" s="7"/>
      <c r="R50" s="7"/>
      <c r="S50" s="7"/>
      <c r="U50" s="182">
        <v>31</v>
      </c>
      <c r="V50" s="168">
        <f t="shared" si="5"/>
        <v>15886.93580396624</v>
      </c>
      <c r="W50" s="168">
        <f t="shared" si="6"/>
        <v>15.88693580396624</v>
      </c>
      <c r="X50" s="169">
        <f t="shared" si="7"/>
        <v>352.66301426618031</v>
      </c>
      <c r="Y50" s="168">
        <f t="shared" si="8"/>
        <v>16255.485754036386</v>
      </c>
      <c r="Z50" s="36"/>
      <c r="AC50" s="24"/>
    </row>
    <row r="51" spans="1:29">
      <c r="A51" s="12"/>
      <c r="B51" s="1"/>
      <c r="C51" s="1"/>
      <c r="D51" s="15"/>
      <c r="E51" s="1"/>
      <c r="G51" s="182">
        <v>32</v>
      </c>
      <c r="H51" s="168">
        <f t="shared" si="1"/>
        <v>11213.4583074948</v>
      </c>
      <c r="I51" s="168">
        <f t="shared" si="2"/>
        <v>35.883066583983357</v>
      </c>
      <c r="J51" s="169">
        <f t="shared" si="3"/>
        <v>369.62479999405957</v>
      </c>
      <c r="K51" s="168">
        <f t="shared" si="4"/>
        <v>10843.833507500742</v>
      </c>
      <c r="N51" s="7"/>
      <c r="O51" s="7"/>
      <c r="P51" s="7"/>
      <c r="Q51" s="7"/>
      <c r="R51" s="7"/>
      <c r="S51" s="7"/>
      <c r="U51" s="182">
        <v>32</v>
      </c>
      <c r="V51" s="168">
        <f t="shared" si="5"/>
        <v>16255.485754036386</v>
      </c>
      <c r="W51" s="168">
        <f t="shared" si="6"/>
        <v>16.255485754036389</v>
      </c>
      <c r="X51" s="169">
        <f t="shared" si="7"/>
        <v>352.66301426618031</v>
      </c>
      <c r="Y51" s="168">
        <f t="shared" si="8"/>
        <v>16624.404254056604</v>
      </c>
      <c r="Z51" s="36"/>
      <c r="AC51" s="24"/>
    </row>
    <row r="52" spans="1:29">
      <c r="A52" s="12"/>
      <c r="B52" s="1"/>
      <c r="C52" s="1"/>
      <c r="D52" s="15"/>
      <c r="E52" s="1"/>
      <c r="G52" s="182">
        <v>33</v>
      </c>
      <c r="H52" s="168">
        <f t="shared" si="1"/>
        <v>10843.833507500742</v>
      </c>
      <c r="I52" s="168">
        <f t="shared" si="2"/>
        <v>34.700267224002367</v>
      </c>
      <c r="J52" s="169">
        <f t="shared" si="3"/>
        <v>370.80759935404058</v>
      </c>
      <c r="K52" s="168">
        <f t="shared" si="4"/>
        <v>10473.025908146701</v>
      </c>
      <c r="N52" s="7"/>
      <c r="O52" s="7"/>
      <c r="P52" s="7"/>
      <c r="Q52" s="7"/>
      <c r="R52" s="7"/>
      <c r="S52" s="7"/>
      <c r="U52" s="182">
        <v>33</v>
      </c>
      <c r="V52" s="168">
        <f t="shared" si="5"/>
        <v>16624.404254056604</v>
      </c>
      <c r="W52" s="168">
        <f t="shared" si="6"/>
        <v>16.624404254056603</v>
      </c>
      <c r="X52" s="169">
        <f t="shared" si="7"/>
        <v>352.66301426618031</v>
      </c>
      <c r="Y52" s="168">
        <f t="shared" si="8"/>
        <v>16993.691672576842</v>
      </c>
      <c r="Z52" s="36"/>
      <c r="AC52" s="24"/>
    </row>
    <row r="53" spans="1:29">
      <c r="A53" s="12"/>
      <c r="B53" s="1"/>
      <c r="C53" s="1"/>
      <c r="D53" s="15"/>
      <c r="E53" s="1"/>
      <c r="G53" s="182">
        <v>34</v>
      </c>
      <c r="H53" s="168">
        <f t="shared" si="1"/>
        <v>10473.025908146701</v>
      </c>
      <c r="I53" s="168">
        <f t="shared" si="2"/>
        <v>33.513682906069441</v>
      </c>
      <c r="J53" s="169">
        <f t="shared" si="3"/>
        <v>371.99418367197347</v>
      </c>
      <c r="K53" s="168">
        <f t="shared" si="4"/>
        <v>10101.031724474728</v>
      </c>
      <c r="N53" s="7"/>
      <c r="O53" s="7"/>
      <c r="P53" s="7"/>
      <c r="Q53" s="7"/>
      <c r="R53" s="7"/>
      <c r="S53" s="7"/>
      <c r="U53" s="182">
        <v>34</v>
      </c>
      <c r="V53" s="168">
        <f t="shared" si="5"/>
        <v>16993.691672576842</v>
      </c>
      <c r="W53" s="168">
        <f t="shared" si="6"/>
        <v>16.993691672576841</v>
      </c>
      <c r="X53" s="169">
        <f t="shared" si="7"/>
        <v>352.66301426618031</v>
      </c>
      <c r="Y53" s="168">
        <f t="shared" si="8"/>
        <v>17363.348378515602</v>
      </c>
      <c r="Z53" s="36"/>
      <c r="AC53" s="24"/>
    </row>
    <row r="54" spans="1:29">
      <c r="A54" s="12"/>
      <c r="B54" s="1"/>
      <c r="C54" s="1"/>
      <c r="D54" s="1"/>
      <c r="E54" s="1"/>
      <c r="G54" s="182">
        <v>35</v>
      </c>
      <c r="H54" s="168">
        <f t="shared" si="1"/>
        <v>10101.031724474728</v>
      </c>
      <c r="I54" s="168">
        <f t="shared" si="2"/>
        <v>32.323301518319127</v>
      </c>
      <c r="J54" s="169">
        <f t="shared" si="3"/>
        <v>373.18456505972381</v>
      </c>
      <c r="K54" s="168">
        <f t="shared" si="4"/>
        <v>9727.8471594150033</v>
      </c>
      <c r="N54" s="7"/>
      <c r="O54" s="7"/>
      <c r="P54" s="7"/>
      <c r="Q54" s="7"/>
      <c r="R54" s="7"/>
      <c r="S54" s="7"/>
      <c r="U54" s="182">
        <v>35</v>
      </c>
      <c r="V54" s="168">
        <f t="shared" si="5"/>
        <v>17363.348378515602</v>
      </c>
      <c r="W54" s="168">
        <f t="shared" si="6"/>
        <v>17.363348378515603</v>
      </c>
      <c r="X54" s="169">
        <f t="shared" si="7"/>
        <v>352.66301426618031</v>
      </c>
      <c r="Y54" s="168">
        <f t="shared" si="8"/>
        <v>17733.3747411603</v>
      </c>
      <c r="Z54" s="36"/>
      <c r="AC54" s="24"/>
    </row>
    <row r="55" spans="1:29">
      <c r="A55" s="12"/>
      <c r="B55" s="1"/>
      <c r="C55" s="1"/>
      <c r="D55" s="1"/>
      <c r="E55" s="1"/>
      <c r="G55" s="182">
        <v>36</v>
      </c>
      <c r="H55" s="168">
        <f t="shared" si="1"/>
        <v>9727.8471594150033</v>
      </c>
      <c r="I55" s="168">
        <f t="shared" si="2"/>
        <v>31.129110910128009</v>
      </c>
      <c r="J55" s="169">
        <f t="shared" si="3"/>
        <v>374.3787556679149</v>
      </c>
      <c r="K55" s="168">
        <f t="shared" si="4"/>
        <v>9353.4684037470888</v>
      </c>
      <c r="N55" s="7"/>
      <c r="O55" s="7"/>
      <c r="P55" s="7"/>
      <c r="Q55" s="7"/>
      <c r="R55" s="7"/>
      <c r="S55" s="7"/>
      <c r="U55" s="182">
        <v>36</v>
      </c>
      <c r="V55" s="168">
        <f t="shared" si="5"/>
        <v>17733.3747411603</v>
      </c>
      <c r="W55" s="168">
        <f t="shared" si="6"/>
        <v>17.733374741160301</v>
      </c>
      <c r="X55" s="169">
        <f t="shared" si="7"/>
        <v>352.66301426618031</v>
      </c>
      <c r="Y55" s="168">
        <f t="shared" si="8"/>
        <v>18103.771130167643</v>
      </c>
      <c r="Z55" s="36"/>
      <c r="AC55" s="24"/>
    </row>
    <row r="56" spans="1:29">
      <c r="A56" s="12"/>
      <c r="D56" s="1"/>
      <c r="G56" s="182">
        <v>37</v>
      </c>
      <c r="H56" s="168">
        <f t="shared" si="1"/>
        <v>9353.4684037470888</v>
      </c>
      <c r="I56" s="168">
        <f t="shared" si="2"/>
        <v>29.931098891990683</v>
      </c>
      <c r="J56" s="169">
        <f t="shared" si="3"/>
        <v>375.57676768605222</v>
      </c>
      <c r="K56" s="168">
        <f t="shared" si="4"/>
        <v>8977.8916360610365</v>
      </c>
      <c r="N56" s="7"/>
      <c r="O56" s="7"/>
      <c r="P56" s="7"/>
      <c r="Q56" s="7"/>
      <c r="R56" s="7"/>
      <c r="S56" s="7"/>
      <c r="U56" s="182">
        <v>37</v>
      </c>
      <c r="V56" s="168">
        <f t="shared" si="5"/>
        <v>18103.771130167643</v>
      </c>
      <c r="W56" s="168">
        <f t="shared" si="6"/>
        <v>18.103771130167644</v>
      </c>
      <c r="X56" s="169">
        <f t="shared" si="7"/>
        <v>352.66301426618031</v>
      </c>
      <c r="Y56" s="168">
        <f t="shared" si="8"/>
        <v>18474.537915563993</v>
      </c>
      <c r="Z56" s="36"/>
      <c r="AC56" s="24"/>
    </row>
    <row r="57" spans="1:29" ht="16.149999999999999" customHeight="1">
      <c r="A57" s="12"/>
      <c r="D57" s="1"/>
      <c r="G57" s="182">
        <v>38</v>
      </c>
      <c r="H57" s="168">
        <f t="shared" si="1"/>
        <v>8977.8916360610365</v>
      </c>
      <c r="I57" s="168">
        <f t="shared" si="2"/>
        <v>28.729253235395316</v>
      </c>
      <c r="J57" s="169">
        <f t="shared" si="3"/>
        <v>376.77861334264759</v>
      </c>
      <c r="K57" s="168">
        <f t="shared" si="4"/>
        <v>8601.1130227183894</v>
      </c>
      <c r="N57" s="7"/>
      <c r="O57" s="7"/>
      <c r="P57" s="7"/>
      <c r="Q57" s="7"/>
      <c r="R57" s="7"/>
      <c r="S57" s="7"/>
      <c r="U57" s="182">
        <v>38</v>
      </c>
      <c r="V57" s="168">
        <f t="shared" si="5"/>
        <v>18474.537915563993</v>
      </c>
      <c r="W57" s="168">
        <f t="shared" si="6"/>
        <v>18.474537915563992</v>
      </c>
      <c r="X57" s="169">
        <f t="shared" si="7"/>
        <v>352.66301426618031</v>
      </c>
      <c r="Y57" s="168">
        <f t="shared" si="8"/>
        <v>18845.675467745739</v>
      </c>
      <c r="Z57" s="36"/>
      <c r="AC57" s="24"/>
    </row>
    <row r="58" spans="1:29" ht="15" customHeight="1">
      <c r="A58" s="12"/>
      <c r="D58" s="1"/>
      <c r="G58" s="182">
        <v>39</v>
      </c>
      <c r="H58" s="168">
        <f t="shared" si="1"/>
        <v>8601.1130227183894</v>
      </c>
      <c r="I58" s="168">
        <f t="shared" si="2"/>
        <v>27.523561672698843</v>
      </c>
      <c r="J58" s="169">
        <f t="shared" si="3"/>
        <v>377.98430490534406</v>
      </c>
      <c r="K58" s="168">
        <f t="shared" si="4"/>
        <v>8223.128717813046</v>
      </c>
      <c r="N58" s="7"/>
      <c r="O58" s="7"/>
      <c r="P58" s="7"/>
      <c r="Q58" s="7"/>
      <c r="R58" s="7"/>
      <c r="S58" s="7"/>
      <c r="U58" s="182">
        <v>39</v>
      </c>
      <c r="V58" s="168">
        <f t="shared" si="5"/>
        <v>18845.675467745739</v>
      </c>
      <c r="W58" s="168">
        <f t="shared" si="6"/>
        <v>18.845675467745739</v>
      </c>
      <c r="X58" s="169">
        <f t="shared" si="7"/>
        <v>352.66301426618031</v>
      </c>
      <c r="Y58" s="168">
        <f t="shared" si="8"/>
        <v>19217.184157479667</v>
      </c>
      <c r="Z58" s="36"/>
      <c r="AC58" s="24"/>
    </row>
    <row r="59" spans="1:29">
      <c r="A59" s="12"/>
      <c r="G59" s="182">
        <v>40</v>
      </c>
      <c r="H59" s="168">
        <f t="shared" si="1"/>
        <v>8223.128717813046</v>
      </c>
      <c r="I59" s="168">
        <f t="shared" si="2"/>
        <v>26.314011897001745</v>
      </c>
      <c r="J59" s="169">
        <f t="shared" si="3"/>
        <v>379.19385468104116</v>
      </c>
      <c r="K59" s="168">
        <f t="shared" si="4"/>
        <v>7843.9348631320045</v>
      </c>
      <c r="N59" s="7"/>
      <c r="O59" s="7"/>
      <c r="P59" s="7"/>
      <c r="Q59" s="7"/>
      <c r="R59" s="7"/>
      <c r="S59" s="7"/>
      <c r="U59" s="182">
        <v>40</v>
      </c>
      <c r="V59" s="168">
        <f t="shared" si="5"/>
        <v>19217.184157479667</v>
      </c>
      <c r="W59" s="168">
        <f t="shared" si="6"/>
        <v>19.217184157479668</v>
      </c>
      <c r="X59" s="169">
        <f t="shared" si="7"/>
        <v>352.66301426618031</v>
      </c>
      <c r="Y59" s="168">
        <f t="shared" si="8"/>
        <v>19589.064355903327</v>
      </c>
      <c r="Z59" s="36"/>
      <c r="AC59" s="24"/>
    </row>
    <row r="60" spans="1:29">
      <c r="A60" s="12"/>
      <c r="G60" s="182">
        <v>41</v>
      </c>
      <c r="H60" s="168">
        <f t="shared" si="1"/>
        <v>7843.9348631320045</v>
      </c>
      <c r="I60" s="168">
        <f t="shared" si="2"/>
        <v>25.100591562022412</v>
      </c>
      <c r="J60" s="169">
        <f t="shared" si="3"/>
        <v>380.40727501602049</v>
      </c>
      <c r="K60" s="168">
        <f t="shared" si="4"/>
        <v>7463.5275881159841</v>
      </c>
      <c r="N60" s="7"/>
      <c r="O60" s="7"/>
      <c r="P60" s="7"/>
      <c r="Q60" s="7"/>
      <c r="R60" s="7"/>
      <c r="S60" s="7"/>
      <c r="U60" s="182">
        <v>41</v>
      </c>
      <c r="V60" s="168">
        <f t="shared" si="5"/>
        <v>19589.064355903327</v>
      </c>
      <c r="W60" s="168">
        <f t="shared" si="6"/>
        <v>19.589064355903329</v>
      </c>
      <c r="X60" s="169">
        <f t="shared" si="7"/>
        <v>352.66301426618031</v>
      </c>
      <c r="Y60" s="168">
        <f t="shared" si="8"/>
        <v>19961.316434525412</v>
      </c>
      <c r="Z60" s="36"/>
      <c r="AC60" s="24"/>
    </row>
    <row r="61" spans="1:29">
      <c r="A61" s="12"/>
      <c r="G61" s="182">
        <v>42</v>
      </c>
      <c r="H61" s="168">
        <f t="shared" si="1"/>
        <v>7463.5275881159841</v>
      </c>
      <c r="I61" s="168">
        <f t="shared" si="2"/>
        <v>23.883288281971147</v>
      </c>
      <c r="J61" s="169">
        <f t="shared" si="3"/>
        <v>381.62457829607177</v>
      </c>
      <c r="K61" s="168">
        <f t="shared" si="4"/>
        <v>7081.9030098199128</v>
      </c>
      <c r="N61" s="7"/>
      <c r="O61" s="7"/>
      <c r="P61" s="7"/>
      <c r="Q61" s="7"/>
      <c r="R61" s="7"/>
      <c r="S61" s="7"/>
      <c r="U61" s="182">
        <v>42</v>
      </c>
      <c r="V61" s="168">
        <f t="shared" si="5"/>
        <v>19961.316434525412</v>
      </c>
      <c r="W61" s="168">
        <f t="shared" si="6"/>
        <v>19.961316434525411</v>
      </c>
      <c r="X61" s="169">
        <f t="shared" si="7"/>
        <v>352.66301426618031</v>
      </c>
      <c r="Y61" s="168">
        <f t="shared" si="8"/>
        <v>20333.940765226118</v>
      </c>
      <c r="Z61" s="36"/>
      <c r="AC61" s="24"/>
    </row>
    <row r="62" spans="1:29" ht="15" customHeight="1">
      <c r="A62" s="12"/>
      <c r="G62" s="182">
        <v>43</v>
      </c>
      <c r="H62" s="168">
        <f t="shared" si="1"/>
        <v>7081.9030098199128</v>
      </c>
      <c r="I62" s="168">
        <f t="shared" si="2"/>
        <v>22.662089631423719</v>
      </c>
      <c r="J62" s="169">
        <f t="shared" si="3"/>
        <v>382.8457769466192</v>
      </c>
      <c r="K62" s="168">
        <f t="shared" si="4"/>
        <v>6699.0572328732933</v>
      </c>
      <c r="N62" s="7"/>
      <c r="O62" s="7"/>
      <c r="P62" s="7"/>
      <c r="Q62" s="7"/>
      <c r="R62" s="7"/>
      <c r="S62" s="7"/>
      <c r="U62" s="182">
        <v>43</v>
      </c>
      <c r="V62" s="168">
        <f t="shared" si="5"/>
        <v>20333.940765226118</v>
      </c>
      <c r="W62" s="168">
        <f t="shared" si="6"/>
        <v>20.333940765226117</v>
      </c>
      <c r="X62" s="169">
        <f t="shared" si="7"/>
        <v>352.66301426618031</v>
      </c>
      <c r="Y62" s="168">
        <f t="shared" si="8"/>
        <v>20706.937720257527</v>
      </c>
      <c r="Z62" s="36"/>
      <c r="AC62" s="24"/>
    </row>
    <row r="63" spans="1:29">
      <c r="A63" s="12"/>
      <c r="G63" s="182">
        <v>44</v>
      </c>
      <c r="H63" s="168">
        <f t="shared" si="1"/>
        <v>6699.0572328732933</v>
      </c>
      <c r="I63" s="168">
        <f t="shared" si="2"/>
        <v>21.436983145194535</v>
      </c>
      <c r="J63" s="169">
        <f t="shared" si="3"/>
        <v>384.0708834328484</v>
      </c>
      <c r="K63" s="168">
        <f t="shared" si="4"/>
        <v>6314.9863494404453</v>
      </c>
      <c r="N63" s="7"/>
      <c r="O63" s="7"/>
      <c r="P63" s="7"/>
      <c r="Q63" s="7"/>
      <c r="R63" s="7"/>
      <c r="S63" s="7"/>
      <c r="U63" s="182">
        <v>44</v>
      </c>
      <c r="V63" s="168">
        <f t="shared" si="5"/>
        <v>20706.937720257527</v>
      </c>
      <c r="W63" s="168">
        <f t="shared" si="6"/>
        <v>20.706937720257528</v>
      </c>
      <c r="X63" s="169">
        <f t="shared" si="7"/>
        <v>352.66301426618031</v>
      </c>
      <c r="Y63" s="168">
        <f t="shared" si="8"/>
        <v>21080.307672243965</v>
      </c>
      <c r="Z63" s="36"/>
      <c r="AC63" s="24"/>
    </row>
    <row r="64" spans="1:29">
      <c r="A64" s="12"/>
      <c r="G64" s="182">
        <v>45</v>
      </c>
      <c r="H64" s="168">
        <f t="shared" si="1"/>
        <v>6314.9863494404453</v>
      </c>
      <c r="I64" s="168">
        <f t="shared" si="2"/>
        <v>20.207956318209423</v>
      </c>
      <c r="J64" s="169">
        <f t="shared" si="3"/>
        <v>385.2999102598335</v>
      </c>
      <c r="K64" s="168">
        <f t="shared" si="4"/>
        <v>5929.6864391806121</v>
      </c>
      <c r="N64" s="7"/>
      <c r="O64" s="7"/>
      <c r="P64" s="7"/>
      <c r="Q64" s="7"/>
      <c r="R64" s="7"/>
      <c r="S64" s="7"/>
      <c r="U64" s="182">
        <v>45</v>
      </c>
      <c r="V64" s="168">
        <f t="shared" si="5"/>
        <v>21080.307672243965</v>
      </c>
      <c r="W64" s="168">
        <f t="shared" si="6"/>
        <v>21.080307672243965</v>
      </c>
      <c r="X64" s="169">
        <f t="shared" si="7"/>
        <v>352.66301426618031</v>
      </c>
      <c r="Y64" s="168">
        <f t="shared" si="8"/>
        <v>21454.050994182391</v>
      </c>
      <c r="Z64" s="36"/>
      <c r="AC64" s="24"/>
    </row>
    <row r="65" spans="1:29">
      <c r="A65" s="12"/>
      <c r="G65" s="182">
        <v>46</v>
      </c>
      <c r="H65" s="168">
        <f t="shared" si="1"/>
        <v>5929.6864391806121</v>
      </c>
      <c r="I65" s="168">
        <f t="shared" si="2"/>
        <v>18.974996605377957</v>
      </c>
      <c r="J65" s="169">
        <f t="shared" si="3"/>
        <v>386.53286997266497</v>
      </c>
      <c r="K65" s="168">
        <f t="shared" si="4"/>
        <v>5543.1535692079469</v>
      </c>
      <c r="N65" s="7"/>
      <c r="O65" s="7"/>
      <c r="P65" s="7"/>
      <c r="Q65" s="7"/>
      <c r="R65" s="7"/>
      <c r="S65" s="7"/>
      <c r="U65" s="182">
        <v>46</v>
      </c>
      <c r="V65" s="168">
        <f t="shared" si="5"/>
        <v>21454.050994182391</v>
      </c>
      <c r="W65" s="168">
        <f t="shared" si="6"/>
        <v>21.454050994182392</v>
      </c>
      <c r="X65" s="169">
        <f t="shared" si="7"/>
        <v>352.66301426618031</v>
      </c>
      <c r="Y65" s="168">
        <f t="shared" si="8"/>
        <v>21828.168059442756</v>
      </c>
      <c r="Z65" s="36"/>
      <c r="AC65" s="24"/>
    </row>
    <row r="66" spans="1:29">
      <c r="A66" s="12"/>
      <c r="G66" s="182">
        <v>47</v>
      </c>
      <c r="H66" s="168">
        <f t="shared" si="1"/>
        <v>5543.1535692079469</v>
      </c>
      <c r="I66" s="168">
        <f t="shared" si="2"/>
        <v>17.73809142146543</v>
      </c>
      <c r="J66" s="169">
        <f t="shared" si="3"/>
        <v>387.76977515657751</v>
      </c>
      <c r="K66" s="168">
        <f t="shared" si="4"/>
        <v>5155.3837940513695</v>
      </c>
      <c r="N66" s="7"/>
      <c r="O66" s="7"/>
      <c r="P66" s="7"/>
      <c r="Q66" s="7"/>
      <c r="R66" s="7"/>
      <c r="S66" s="7"/>
      <c r="U66" s="182">
        <v>47</v>
      </c>
      <c r="V66" s="168">
        <f t="shared" si="5"/>
        <v>21828.168059442756</v>
      </c>
      <c r="W66" s="168">
        <f t="shared" si="6"/>
        <v>21.828168059442756</v>
      </c>
      <c r="X66" s="169">
        <f t="shared" si="7"/>
        <v>352.66301426618031</v>
      </c>
      <c r="Y66" s="168">
        <f t="shared" si="8"/>
        <v>22202.659241768379</v>
      </c>
      <c r="Z66" s="36"/>
      <c r="AC66" s="24"/>
    </row>
    <row r="67" spans="1:29">
      <c r="A67" s="12"/>
      <c r="G67" s="182">
        <v>48</v>
      </c>
      <c r="H67" s="168">
        <f t="shared" si="1"/>
        <v>5155.3837940513695</v>
      </c>
      <c r="I67" s="168">
        <f t="shared" si="2"/>
        <v>16.497228140964381</v>
      </c>
      <c r="J67" s="169">
        <f t="shared" si="3"/>
        <v>389.01063843707857</v>
      </c>
      <c r="K67" s="168">
        <f t="shared" si="4"/>
        <v>4766.3731556142911</v>
      </c>
      <c r="N67" s="7"/>
      <c r="O67" s="7"/>
      <c r="P67" s="7"/>
      <c r="Q67" s="7"/>
      <c r="R67" s="7"/>
      <c r="S67" s="7"/>
      <c r="U67" s="182">
        <v>48</v>
      </c>
      <c r="V67" s="168">
        <f t="shared" si="5"/>
        <v>22202.659241768379</v>
      </c>
      <c r="W67" s="168">
        <f t="shared" si="6"/>
        <v>22.202659241768377</v>
      </c>
      <c r="X67" s="169">
        <f t="shared" si="7"/>
        <v>352.66301426618031</v>
      </c>
      <c r="Y67" s="168">
        <f t="shared" si="8"/>
        <v>22577.524915276328</v>
      </c>
      <c r="Z67" s="36"/>
      <c r="AC67" s="24"/>
    </row>
    <row r="68" spans="1:29">
      <c r="A68" s="12"/>
      <c r="G68" s="182">
        <v>49</v>
      </c>
      <c r="H68" s="168">
        <f t="shared" si="1"/>
        <v>4766.3731556142911</v>
      </c>
      <c r="I68" s="168">
        <f t="shared" si="2"/>
        <v>15.25239409796573</v>
      </c>
      <c r="J68" s="169">
        <f t="shared" si="3"/>
        <v>390.25547248007717</v>
      </c>
      <c r="K68" s="168">
        <f t="shared" si="4"/>
        <v>4376.1176831342136</v>
      </c>
      <c r="N68" s="7"/>
      <c r="O68" s="7"/>
      <c r="P68" s="7"/>
      <c r="Q68" s="7"/>
      <c r="R68" s="7"/>
      <c r="S68" s="7"/>
      <c r="U68" s="182">
        <v>49</v>
      </c>
      <c r="V68" s="168">
        <f t="shared" si="5"/>
        <v>22577.524915276328</v>
      </c>
      <c r="W68" s="168">
        <f t="shared" si="6"/>
        <v>22.577524915276328</v>
      </c>
      <c r="X68" s="169">
        <f t="shared" si="7"/>
        <v>352.66301426618031</v>
      </c>
      <c r="Y68" s="168">
        <f t="shared" si="8"/>
        <v>22952.765454457785</v>
      </c>
      <c r="Z68" s="36"/>
      <c r="AC68" s="24"/>
    </row>
    <row r="69" spans="1:29">
      <c r="A69" s="12"/>
      <c r="G69" s="182">
        <v>50</v>
      </c>
      <c r="H69" s="168">
        <f t="shared" si="1"/>
        <v>4376.1176831342136</v>
      </c>
      <c r="I69" s="168">
        <f t="shared" si="2"/>
        <v>14.003576586029482</v>
      </c>
      <c r="J69" s="169">
        <f t="shared" si="3"/>
        <v>391.50428999201347</v>
      </c>
      <c r="K69" s="168">
        <f t="shared" si="4"/>
        <v>3984.6133931422</v>
      </c>
      <c r="N69" s="7"/>
      <c r="O69" s="7"/>
      <c r="P69" s="7"/>
      <c r="Q69" s="7"/>
      <c r="R69" s="7"/>
      <c r="S69" s="7"/>
      <c r="U69" s="182">
        <v>50</v>
      </c>
      <c r="V69" s="168">
        <f t="shared" si="5"/>
        <v>22952.765454457785</v>
      </c>
      <c r="W69" s="168">
        <f t="shared" si="6"/>
        <v>22.952765454457786</v>
      </c>
      <c r="X69" s="169">
        <f t="shared" si="7"/>
        <v>352.66301426618031</v>
      </c>
      <c r="Y69" s="168">
        <f t="shared" si="8"/>
        <v>23328.381234178425</v>
      </c>
      <c r="Z69" s="36"/>
      <c r="AC69" s="24"/>
    </row>
    <row r="70" spans="1:29">
      <c r="A70" s="12"/>
      <c r="G70" s="182">
        <v>51</v>
      </c>
      <c r="H70" s="168">
        <f t="shared" si="1"/>
        <v>3984.6133931422</v>
      </c>
      <c r="I70" s="168">
        <f t="shared" si="2"/>
        <v>12.750762858055039</v>
      </c>
      <c r="J70" s="169">
        <f t="shared" si="3"/>
        <v>392.75710371998787</v>
      </c>
      <c r="K70" s="168">
        <f t="shared" si="4"/>
        <v>3591.8562894222123</v>
      </c>
      <c r="L70" s="8"/>
      <c r="M70" s="8"/>
      <c r="N70" s="7"/>
      <c r="O70" s="7"/>
      <c r="P70" s="7"/>
      <c r="Q70" s="7"/>
      <c r="R70" s="7"/>
      <c r="S70" s="7"/>
      <c r="U70" s="182">
        <v>51</v>
      </c>
      <c r="V70" s="168">
        <f t="shared" si="5"/>
        <v>23328.381234178425</v>
      </c>
      <c r="W70" s="168">
        <f t="shared" si="6"/>
        <v>23.328381234178426</v>
      </c>
      <c r="X70" s="169">
        <f t="shared" si="7"/>
        <v>352.66301426618031</v>
      </c>
      <c r="Y70" s="168">
        <f t="shared" si="8"/>
        <v>23704.372629678786</v>
      </c>
      <c r="Z70" s="36"/>
      <c r="AC70" s="24"/>
    </row>
    <row r="71" spans="1:29" ht="15" customHeight="1">
      <c r="A71" s="12"/>
      <c r="G71" s="182">
        <v>52</v>
      </c>
      <c r="H71" s="168">
        <f t="shared" si="1"/>
        <v>3591.8562894222123</v>
      </c>
      <c r="I71" s="168">
        <f t="shared" si="2"/>
        <v>11.493940126151079</v>
      </c>
      <c r="J71" s="169">
        <f t="shared" si="3"/>
        <v>394.01392645189185</v>
      </c>
      <c r="K71" s="168">
        <f t="shared" si="4"/>
        <v>3197.8423629703202</v>
      </c>
      <c r="L71" s="8"/>
      <c r="M71" s="8"/>
      <c r="N71" s="7"/>
      <c r="O71" s="7"/>
      <c r="P71" s="7"/>
      <c r="Q71" s="7"/>
      <c r="R71" s="7"/>
      <c r="S71" s="7"/>
      <c r="U71" s="182">
        <v>52</v>
      </c>
      <c r="V71" s="168">
        <f t="shared" si="5"/>
        <v>23704.372629678786</v>
      </c>
      <c r="W71" s="168">
        <f t="shared" si="6"/>
        <v>23.704372629678787</v>
      </c>
      <c r="X71" s="169">
        <f t="shared" si="7"/>
        <v>352.66301426618031</v>
      </c>
      <c r="Y71" s="168">
        <f t="shared" si="8"/>
        <v>24080.740016574648</v>
      </c>
      <c r="Z71" s="36"/>
      <c r="AC71" s="24"/>
    </row>
    <row r="72" spans="1:29">
      <c r="A72" s="12"/>
      <c r="G72" s="182">
        <v>53</v>
      </c>
      <c r="H72" s="168">
        <f t="shared" si="1"/>
        <v>3197.8423629703202</v>
      </c>
      <c r="I72" s="168">
        <f t="shared" si="2"/>
        <v>10.233095561505024</v>
      </c>
      <c r="J72" s="169">
        <f t="shared" si="3"/>
        <v>395.2747710165379</v>
      </c>
      <c r="K72" s="168">
        <f t="shared" si="4"/>
        <v>2802.5675919537825</v>
      </c>
      <c r="L72" s="8"/>
      <c r="M72" s="8"/>
      <c r="N72" s="7"/>
      <c r="O72" s="7"/>
      <c r="P72" s="7"/>
      <c r="Q72" s="7"/>
      <c r="R72" s="7"/>
      <c r="S72" s="7"/>
      <c r="U72" s="182">
        <v>53</v>
      </c>
      <c r="V72" s="168">
        <f t="shared" si="5"/>
        <v>24080.740016574648</v>
      </c>
      <c r="W72" s="168">
        <f t="shared" si="6"/>
        <v>24.080740016574648</v>
      </c>
      <c r="X72" s="169">
        <f t="shared" si="7"/>
        <v>352.66301426618031</v>
      </c>
      <c r="Y72" s="168">
        <f t="shared" si="8"/>
        <v>24457.483770857405</v>
      </c>
      <c r="Z72" s="36"/>
      <c r="AC72" s="24"/>
    </row>
    <row r="73" spans="1:29">
      <c r="A73" s="12"/>
      <c r="G73" s="182">
        <v>54</v>
      </c>
      <c r="H73" s="168">
        <f t="shared" si="1"/>
        <v>2802.5675919537825</v>
      </c>
      <c r="I73" s="168">
        <f t="shared" si="2"/>
        <v>8.9682162942521035</v>
      </c>
      <c r="J73" s="169">
        <f t="shared" si="3"/>
        <v>396.53965028379082</v>
      </c>
      <c r="K73" s="168">
        <f t="shared" si="4"/>
        <v>2406.0279416699918</v>
      </c>
      <c r="L73" s="8"/>
      <c r="M73" s="8"/>
      <c r="N73" s="7"/>
      <c r="O73" s="7"/>
      <c r="P73" s="7"/>
      <c r="Q73" s="7"/>
      <c r="R73" s="7"/>
      <c r="S73" s="7"/>
      <c r="U73" s="182">
        <v>54</v>
      </c>
      <c r="V73" s="168">
        <f t="shared" si="5"/>
        <v>24457.483770857405</v>
      </c>
      <c r="W73" s="168">
        <f t="shared" si="6"/>
        <v>24.457483770857404</v>
      </c>
      <c r="X73" s="169">
        <f t="shared" si="7"/>
        <v>352.66301426618031</v>
      </c>
      <c r="Y73" s="168">
        <f t="shared" si="8"/>
        <v>24834.604268894444</v>
      </c>
      <c r="Z73" s="36"/>
      <c r="AC73" s="24"/>
    </row>
    <row r="74" spans="1:29" ht="15" customHeight="1">
      <c r="A74" s="12"/>
      <c r="G74" s="182">
        <v>55</v>
      </c>
      <c r="H74" s="168">
        <f t="shared" si="1"/>
        <v>2406.0279416699918</v>
      </c>
      <c r="I74" s="168">
        <f t="shared" si="2"/>
        <v>7.6992894133439735</v>
      </c>
      <c r="J74" s="169">
        <f t="shared" si="3"/>
        <v>397.80857716469893</v>
      </c>
      <c r="K74" s="168">
        <f t="shared" si="4"/>
        <v>2008.219364505293</v>
      </c>
      <c r="L74" s="8"/>
      <c r="M74" s="8"/>
      <c r="N74" s="7"/>
      <c r="O74" s="7"/>
      <c r="P74" s="7"/>
      <c r="Q74" s="7"/>
      <c r="R74" s="7"/>
      <c r="S74" s="7"/>
      <c r="U74" s="182">
        <v>55</v>
      </c>
      <c r="V74" s="168">
        <f t="shared" si="5"/>
        <v>24834.604268894444</v>
      </c>
      <c r="W74" s="168">
        <f t="shared" si="6"/>
        <v>24.834604268894442</v>
      </c>
      <c r="X74" s="169">
        <f t="shared" si="7"/>
        <v>352.66301426618031</v>
      </c>
      <c r="Y74" s="168">
        <f t="shared" si="8"/>
        <v>25212.101887429519</v>
      </c>
      <c r="Z74" s="36"/>
      <c r="AC74" s="24"/>
    </row>
    <row r="75" spans="1:29">
      <c r="A75" s="12"/>
      <c r="G75" s="182">
        <v>56</v>
      </c>
      <c r="H75" s="168">
        <f t="shared" si="1"/>
        <v>2008.219364505293</v>
      </c>
      <c r="I75" s="168">
        <f t="shared" si="2"/>
        <v>6.4263019664169372</v>
      </c>
      <c r="J75" s="169">
        <f t="shared" si="3"/>
        <v>399.08156461162599</v>
      </c>
      <c r="K75" s="168">
        <f t="shared" si="4"/>
        <v>1609.1377998936671</v>
      </c>
      <c r="L75" s="8"/>
      <c r="M75" s="8"/>
      <c r="N75" s="7"/>
      <c r="O75" s="7"/>
      <c r="P75" s="7"/>
      <c r="Q75" s="7"/>
      <c r="R75" s="7"/>
      <c r="S75" s="7"/>
      <c r="U75" s="182">
        <v>56</v>
      </c>
      <c r="V75" s="168">
        <f t="shared" si="5"/>
        <v>25212.101887429519</v>
      </c>
      <c r="W75" s="168">
        <f t="shared" si="6"/>
        <v>25.212101887429522</v>
      </c>
      <c r="X75" s="169">
        <f t="shared" si="7"/>
        <v>352.66301426618031</v>
      </c>
      <c r="Y75" s="168">
        <f t="shared" si="8"/>
        <v>25589.977003583128</v>
      </c>
      <c r="Z75" s="36"/>
      <c r="AC75" s="24"/>
    </row>
    <row r="76" spans="1:29" ht="15" customHeight="1">
      <c r="A76" s="12"/>
      <c r="G76" s="182">
        <v>57</v>
      </c>
      <c r="H76" s="168">
        <f t="shared" si="1"/>
        <v>1609.1377998936671</v>
      </c>
      <c r="I76" s="168">
        <f t="shared" si="2"/>
        <v>5.1492409596597346</v>
      </c>
      <c r="J76" s="169">
        <f t="shared" si="3"/>
        <v>400.3586256183832</v>
      </c>
      <c r="K76" s="168">
        <f t="shared" si="4"/>
        <v>1208.7791742752838</v>
      </c>
      <c r="L76" s="8"/>
      <c r="M76" s="8"/>
      <c r="N76" s="7"/>
      <c r="O76" s="7"/>
      <c r="P76" s="7"/>
      <c r="Q76" s="7"/>
      <c r="R76" s="7"/>
      <c r="S76" s="7"/>
      <c r="U76" s="182">
        <v>57</v>
      </c>
      <c r="V76" s="168">
        <f t="shared" si="5"/>
        <v>25589.977003583128</v>
      </c>
      <c r="W76" s="168">
        <f t="shared" si="6"/>
        <v>25.58997700358313</v>
      </c>
      <c r="X76" s="169">
        <f t="shared" si="7"/>
        <v>352.66301426618031</v>
      </c>
      <c r="Y76" s="168">
        <f t="shared" si="8"/>
        <v>25968.229994852893</v>
      </c>
      <c r="Z76" s="36"/>
      <c r="AC76" s="24"/>
    </row>
    <row r="77" spans="1:29">
      <c r="A77" s="12"/>
      <c r="G77" s="182">
        <v>58</v>
      </c>
      <c r="H77" s="168">
        <f t="shared" si="1"/>
        <v>1208.7791742752838</v>
      </c>
      <c r="I77" s="168">
        <f t="shared" si="2"/>
        <v>3.868093357680908</v>
      </c>
      <c r="J77" s="169">
        <f t="shared" si="3"/>
        <v>401.63977322036203</v>
      </c>
      <c r="K77" s="168">
        <f t="shared" si="4"/>
        <v>807.13940105492179</v>
      </c>
      <c r="L77" s="8"/>
      <c r="M77" s="8"/>
      <c r="N77" s="7"/>
      <c r="O77" s="7"/>
      <c r="P77" s="7"/>
      <c r="Q77" s="7"/>
      <c r="R77" s="7"/>
      <c r="S77" s="7"/>
      <c r="U77" s="182">
        <v>58</v>
      </c>
      <c r="V77" s="168">
        <f t="shared" si="5"/>
        <v>25968.229994852893</v>
      </c>
      <c r="W77" s="168">
        <f t="shared" si="6"/>
        <v>25.968229994852891</v>
      </c>
      <c r="X77" s="169">
        <f t="shared" si="7"/>
        <v>352.66301426618031</v>
      </c>
      <c r="Y77" s="168">
        <f t="shared" si="8"/>
        <v>26346.861239113929</v>
      </c>
      <c r="Z77" s="36"/>
      <c r="AC77" s="24"/>
    </row>
    <row r="78" spans="1:29" ht="16.149999999999999" customHeight="1">
      <c r="A78" s="12"/>
      <c r="G78" s="182">
        <v>59</v>
      </c>
      <c r="H78" s="168">
        <f t="shared" si="1"/>
        <v>807.13940105492179</v>
      </c>
      <c r="I78" s="168">
        <f t="shared" si="2"/>
        <v>2.5828460833757494</v>
      </c>
      <c r="J78" s="169">
        <f t="shared" si="3"/>
        <v>402.92502049466719</v>
      </c>
      <c r="K78" s="168">
        <f t="shared" si="4"/>
        <v>404.2143805602546</v>
      </c>
      <c r="L78" s="8"/>
      <c r="M78" s="8"/>
      <c r="N78" s="7"/>
      <c r="O78" s="7"/>
      <c r="P78" s="7"/>
      <c r="Q78" s="7"/>
      <c r="R78" s="7"/>
      <c r="S78" s="7"/>
      <c r="U78" s="182">
        <v>59</v>
      </c>
      <c r="V78" s="168">
        <f t="shared" si="5"/>
        <v>26346.861239113929</v>
      </c>
      <c r="W78" s="168">
        <f t="shared" si="6"/>
        <v>26.346861239113931</v>
      </c>
      <c r="X78" s="169">
        <f t="shared" si="7"/>
        <v>352.66301426618031</v>
      </c>
      <c r="Y78" s="168">
        <f t="shared" si="8"/>
        <v>26725.871114619225</v>
      </c>
      <c r="Z78" s="36"/>
      <c r="AC78" s="24"/>
    </row>
    <row r="79" spans="1:29">
      <c r="A79" s="12"/>
      <c r="G79" s="182">
        <v>60</v>
      </c>
      <c r="H79" s="168">
        <f t="shared" si="1"/>
        <v>404.2143805602546</v>
      </c>
      <c r="I79" s="168">
        <f t="shared" si="2"/>
        <v>1.2934860177928147</v>
      </c>
      <c r="J79" s="169">
        <f t="shared" si="3"/>
        <v>404.21438056025011</v>
      </c>
      <c r="K79" s="168">
        <f t="shared" si="4"/>
        <v>4.4906300900038332E-12</v>
      </c>
      <c r="L79" s="8"/>
      <c r="M79" s="8"/>
      <c r="N79" s="7"/>
      <c r="O79" s="7"/>
      <c r="P79" s="7"/>
      <c r="Q79" s="7"/>
      <c r="R79" s="7"/>
      <c r="S79" s="7"/>
      <c r="U79" s="182">
        <v>60</v>
      </c>
      <c r="V79" s="168">
        <f t="shared" si="5"/>
        <v>26725.871114619225</v>
      </c>
      <c r="W79" s="168">
        <f t="shared" si="6"/>
        <v>26.725871114619224</v>
      </c>
      <c r="X79" s="169">
        <f t="shared" si="7"/>
        <v>352.66301426618031</v>
      </c>
      <c r="Y79" s="168">
        <f t="shared" si="8"/>
        <v>27105.260000000028</v>
      </c>
      <c r="Z79" s="36"/>
      <c r="AC79" s="24"/>
    </row>
    <row r="80" spans="1:29">
      <c r="A80" s="12"/>
      <c r="G80" s="183"/>
      <c r="H80" s="184"/>
      <c r="I80" s="185"/>
      <c r="J80" s="186"/>
      <c r="K80" s="186"/>
      <c r="L80" s="8"/>
      <c r="M80" s="8"/>
      <c r="N80" s="7"/>
      <c r="O80" s="7"/>
      <c r="P80" s="7"/>
      <c r="Q80" s="7"/>
      <c r="R80" s="7"/>
      <c r="S80" s="7"/>
      <c r="U80" s="183"/>
      <c r="V80" s="170"/>
      <c r="W80" s="281">
        <f>SUM(W20:W79)</f>
        <v>945.47914402917741</v>
      </c>
      <c r="X80" s="170"/>
      <c r="Y80" s="170"/>
      <c r="Z80" s="36"/>
      <c r="AC80" s="24"/>
    </row>
    <row r="81" spans="1:29">
      <c r="A81" s="12"/>
      <c r="G81" s="183"/>
      <c r="H81" s="184"/>
      <c r="I81" s="185"/>
      <c r="J81" s="186"/>
      <c r="K81" s="186"/>
      <c r="L81" s="8"/>
      <c r="M81" s="8"/>
      <c r="N81" s="7"/>
      <c r="O81" s="7"/>
      <c r="P81" s="7"/>
      <c r="Q81" s="7"/>
      <c r="R81" s="7"/>
      <c r="S81" s="7"/>
      <c r="U81" s="183"/>
      <c r="V81" s="170"/>
      <c r="W81" s="170"/>
      <c r="X81" s="170"/>
      <c r="Y81" s="170"/>
      <c r="Z81" s="36"/>
      <c r="AC81" s="24"/>
    </row>
    <row r="82" spans="1:29">
      <c r="A82" s="12"/>
      <c r="G82" s="183"/>
      <c r="H82" s="184"/>
      <c r="I82" s="185"/>
      <c r="J82" s="186"/>
      <c r="K82" s="186"/>
      <c r="L82" s="8"/>
      <c r="M82" s="8"/>
      <c r="N82" s="7"/>
      <c r="O82" s="7"/>
      <c r="P82" s="7"/>
      <c r="Q82" s="7"/>
      <c r="R82" s="7"/>
      <c r="S82" s="7"/>
      <c r="U82" s="183"/>
      <c r="V82" s="184"/>
      <c r="W82" s="184"/>
      <c r="X82" s="184"/>
      <c r="Y82" s="184"/>
      <c r="AC82" s="24"/>
    </row>
    <row r="83" spans="1:29">
      <c r="A83" s="12"/>
      <c r="G83" s="183"/>
      <c r="H83" s="184"/>
      <c r="I83" s="185"/>
      <c r="J83" s="186"/>
      <c r="K83" s="186"/>
      <c r="L83" s="8"/>
      <c r="M83" s="8"/>
      <c r="N83" s="7"/>
      <c r="O83" s="7"/>
      <c r="P83" s="7"/>
      <c r="Q83" s="7"/>
      <c r="R83" s="7"/>
      <c r="S83" s="7"/>
      <c r="U83" s="183"/>
      <c r="V83" s="184"/>
      <c r="W83" s="184"/>
      <c r="X83" s="184"/>
      <c r="Y83" s="184"/>
      <c r="AC83" s="24"/>
    </row>
    <row r="84" spans="1:29">
      <c r="A84" s="12"/>
      <c r="G84" s="183"/>
      <c r="H84" s="184"/>
      <c r="I84" s="185"/>
      <c r="J84" s="186"/>
      <c r="K84" s="186"/>
      <c r="L84" s="8"/>
      <c r="M84" s="8"/>
      <c r="N84" s="7"/>
      <c r="O84" s="7"/>
      <c r="P84" s="7"/>
      <c r="Q84" s="7"/>
      <c r="R84" s="7"/>
      <c r="S84" s="7"/>
      <c r="U84" s="183"/>
      <c r="V84" s="184"/>
      <c r="W84" s="184"/>
      <c r="X84" s="184"/>
      <c r="Y84" s="184"/>
      <c r="AC84" s="24"/>
    </row>
    <row r="85" spans="1:29">
      <c r="A85" s="12"/>
      <c r="G85" s="183"/>
      <c r="H85" s="184"/>
      <c r="I85" s="185"/>
      <c r="J85" s="186"/>
      <c r="K85" s="186"/>
      <c r="L85" s="8"/>
      <c r="M85" s="8"/>
      <c r="N85" s="7"/>
      <c r="O85" s="7"/>
      <c r="P85" s="7"/>
      <c r="Q85" s="7"/>
      <c r="R85" s="7"/>
      <c r="S85" s="7"/>
      <c r="U85" s="183"/>
      <c r="V85" s="184"/>
      <c r="W85" s="184"/>
      <c r="X85" s="184"/>
      <c r="Y85" s="184"/>
      <c r="AC85" s="24"/>
    </row>
    <row r="86" spans="1:29">
      <c r="A86" s="12"/>
      <c r="G86" s="183"/>
      <c r="H86" s="184"/>
      <c r="I86" s="185"/>
      <c r="J86" s="186"/>
      <c r="K86" s="186"/>
      <c r="L86" s="8"/>
      <c r="M86" s="8"/>
      <c r="N86" s="7"/>
      <c r="O86" s="7"/>
      <c r="P86" s="7"/>
      <c r="Q86" s="7"/>
      <c r="R86" s="7"/>
      <c r="S86" s="7"/>
      <c r="U86" s="183"/>
      <c r="V86" s="184"/>
      <c r="W86" s="184"/>
      <c r="X86" s="184"/>
      <c r="Y86" s="184"/>
      <c r="AC86" s="24"/>
    </row>
    <row r="87" spans="1:29">
      <c r="A87" s="12"/>
      <c r="G87" s="183"/>
      <c r="H87" s="184"/>
      <c r="I87" s="185"/>
      <c r="J87" s="186"/>
      <c r="K87" s="186"/>
      <c r="L87" s="8"/>
      <c r="M87" s="8"/>
      <c r="N87" s="7"/>
      <c r="O87" s="7"/>
      <c r="P87" s="7"/>
      <c r="Q87" s="7"/>
      <c r="R87" s="7"/>
      <c r="S87" s="7"/>
      <c r="U87" s="183"/>
      <c r="V87" s="184"/>
      <c r="W87" s="184"/>
      <c r="X87" s="184"/>
      <c r="Y87" s="184"/>
      <c r="AC87" s="24"/>
    </row>
    <row r="88" spans="1:29">
      <c r="A88" s="12"/>
      <c r="G88" s="183"/>
      <c r="H88" s="184"/>
      <c r="I88" s="185"/>
      <c r="J88" s="186"/>
      <c r="K88" s="186"/>
      <c r="L88" s="8"/>
      <c r="M88" s="8"/>
      <c r="N88" s="7"/>
      <c r="O88" s="7"/>
      <c r="P88" s="7"/>
      <c r="Q88" s="7"/>
      <c r="R88" s="7"/>
      <c r="S88" s="7"/>
      <c r="U88" s="183"/>
      <c r="V88" s="184"/>
      <c r="W88" s="184"/>
      <c r="X88" s="184"/>
      <c r="Y88" s="184"/>
      <c r="AC88" s="24"/>
    </row>
    <row r="89" spans="1:29">
      <c r="A89" s="12"/>
      <c r="G89" s="183"/>
      <c r="H89" s="184"/>
      <c r="I89" s="185"/>
      <c r="J89" s="186"/>
      <c r="K89" s="186"/>
      <c r="L89" s="8"/>
      <c r="M89" s="8"/>
      <c r="N89" s="7"/>
      <c r="O89" s="7"/>
      <c r="P89" s="7"/>
      <c r="Q89" s="7"/>
      <c r="R89" s="7"/>
      <c r="S89" s="7"/>
      <c r="U89" s="183"/>
      <c r="V89" s="184"/>
      <c r="W89" s="184"/>
      <c r="X89" s="184"/>
      <c r="Y89" s="184"/>
      <c r="AC89" s="24"/>
    </row>
    <row r="90" spans="1:29">
      <c r="A90" s="12"/>
      <c r="G90" s="183"/>
      <c r="H90" s="184"/>
      <c r="I90" s="185"/>
      <c r="J90" s="186"/>
      <c r="K90" s="186"/>
      <c r="L90" s="8"/>
      <c r="M90" s="8"/>
      <c r="N90" s="7"/>
      <c r="O90" s="7"/>
      <c r="P90" s="7"/>
      <c r="Q90" s="7"/>
      <c r="R90" s="7"/>
      <c r="S90" s="7"/>
      <c r="U90" s="183"/>
      <c r="V90" s="184"/>
      <c r="W90" s="184"/>
      <c r="X90" s="184"/>
      <c r="Y90" s="184"/>
      <c r="AC90" s="24"/>
    </row>
    <row r="91" spans="1:29">
      <c r="A91" s="12"/>
      <c r="G91" s="183"/>
      <c r="H91" s="184"/>
      <c r="I91" s="185"/>
      <c r="J91" s="186"/>
      <c r="K91" s="186"/>
      <c r="L91" s="8"/>
      <c r="M91" s="8"/>
      <c r="U91" s="183"/>
      <c r="V91" s="184"/>
      <c r="W91" s="184"/>
      <c r="X91" s="184"/>
      <c r="Y91" s="184"/>
      <c r="AC91" s="24"/>
    </row>
    <row r="92" spans="1:29">
      <c r="A92" s="12"/>
      <c r="G92" s="183"/>
      <c r="H92" s="184"/>
      <c r="I92" s="185"/>
      <c r="J92" s="186"/>
      <c r="K92" s="186"/>
      <c r="L92" s="8"/>
      <c r="M92" s="8"/>
      <c r="U92" s="183"/>
      <c r="V92" s="184"/>
      <c r="W92" s="184"/>
      <c r="X92" s="184"/>
      <c r="Y92" s="184"/>
      <c r="AC92" s="24"/>
    </row>
    <row r="93" spans="1:29">
      <c r="A93" s="12"/>
      <c r="G93" s="183"/>
      <c r="H93" s="184"/>
      <c r="I93" s="185"/>
      <c r="J93" s="186"/>
      <c r="K93" s="186"/>
      <c r="L93" s="8"/>
      <c r="M93" s="8"/>
      <c r="U93" s="183"/>
      <c r="V93" s="184"/>
      <c r="W93" s="184"/>
      <c r="X93" s="184"/>
      <c r="Y93" s="184"/>
      <c r="AC93" s="24"/>
    </row>
    <row r="94" spans="1:29">
      <c r="A94" s="12"/>
      <c r="G94" s="183"/>
      <c r="H94" s="184"/>
      <c r="I94" s="185"/>
      <c r="J94" s="186"/>
      <c r="K94" s="186"/>
      <c r="L94" s="8"/>
      <c r="M94" s="8"/>
      <c r="U94" s="183"/>
      <c r="V94" s="184"/>
      <c r="W94" s="184"/>
      <c r="X94" s="184"/>
      <c r="Y94" s="184"/>
      <c r="AC94" s="24"/>
    </row>
    <row r="95" spans="1:29">
      <c r="A95" s="12"/>
      <c r="G95" s="183"/>
      <c r="H95" s="184"/>
      <c r="I95" s="185"/>
      <c r="J95" s="186"/>
      <c r="K95" s="186"/>
      <c r="L95" s="8"/>
      <c r="M95" s="8"/>
      <c r="U95" s="183"/>
      <c r="V95" s="184"/>
      <c r="W95" s="184"/>
      <c r="X95" s="184"/>
      <c r="Y95" s="184"/>
      <c r="AC95" s="24"/>
    </row>
    <row r="96" spans="1:29">
      <c r="A96" s="12"/>
      <c r="G96" s="183"/>
      <c r="H96" s="184"/>
      <c r="I96" s="185"/>
      <c r="J96" s="186"/>
      <c r="K96" s="186"/>
      <c r="L96" s="8"/>
      <c r="M96" s="8"/>
      <c r="U96" s="183"/>
      <c r="V96" s="184"/>
      <c r="W96" s="184"/>
      <c r="X96" s="184"/>
      <c r="Y96" s="184"/>
      <c r="AC96" s="24"/>
    </row>
    <row r="97" spans="1:702">
      <c r="A97" s="12"/>
      <c r="G97" s="183"/>
      <c r="H97" s="184"/>
      <c r="I97" s="185"/>
      <c r="J97" s="186"/>
      <c r="K97" s="186"/>
      <c r="L97" s="8"/>
      <c r="M97" s="8"/>
      <c r="U97" s="183"/>
      <c r="V97" s="184"/>
      <c r="W97" s="184"/>
      <c r="X97" s="184"/>
      <c r="Y97" s="184"/>
      <c r="AC97" s="24"/>
    </row>
    <row r="98" spans="1:702">
      <c r="A98" s="12"/>
      <c r="G98" s="183"/>
      <c r="H98" s="184"/>
      <c r="I98" s="185"/>
      <c r="J98" s="186"/>
      <c r="K98" s="186"/>
      <c r="L98" s="8"/>
      <c r="M98" s="8"/>
      <c r="U98" s="183"/>
      <c r="V98" s="184"/>
      <c r="W98" s="184"/>
      <c r="X98" s="184"/>
      <c r="Y98" s="184"/>
      <c r="AC98" s="24"/>
    </row>
    <row r="99" spans="1:702">
      <c r="A99" s="12"/>
      <c r="G99" s="183"/>
      <c r="H99" s="184"/>
      <c r="I99" s="185"/>
      <c r="J99" s="186"/>
      <c r="K99" s="186"/>
      <c r="L99" s="8"/>
      <c r="M99" s="8"/>
      <c r="U99" s="183"/>
      <c r="V99" s="184"/>
      <c r="W99" s="184"/>
      <c r="X99" s="184"/>
      <c r="Y99" s="184"/>
      <c r="AC99" s="24"/>
    </row>
    <row r="100" spans="1:702">
      <c r="A100" s="12"/>
      <c r="G100" s="183"/>
      <c r="H100" s="184"/>
      <c r="I100" s="185"/>
      <c r="J100" s="186"/>
      <c r="K100" s="186"/>
      <c r="L100" s="8"/>
      <c r="M100" s="8"/>
      <c r="U100" s="183"/>
      <c r="V100" s="184"/>
      <c r="W100" s="184"/>
      <c r="X100" s="184"/>
      <c r="Y100" s="184"/>
      <c r="Z100" s="175" t="s">
        <v>78</v>
      </c>
      <c r="AC100" s="24"/>
      <c r="ZZ100" s="175"/>
    </row>
    <row r="101" spans="1:702">
      <c r="A101" s="12"/>
      <c r="G101" s="183"/>
      <c r="H101" s="184"/>
      <c r="I101" s="185"/>
      <c r="J101" s="186"/>
      <c r="K101" s="186"/>
      <c r="L101" s="8"/>
      <c r="M101" s="8"/>
      <c r="U101" s="183"/>
      <c r="V101" s="184"/>
      <c r="W101" s="184"/>
      <c r="X101" s="184"/>
      <c r="Y101" s="184"/>
      <c r="AC101" s="24"/>
    </row>
    <row r="102" spans="1:702">
      <c r="A102" s="12"/>
      <c r="G102" s="183"/>
      <c r="H102" s="184"/>
      <c r="I102" s="185"/>
      <c r="J102" s="186"/>
      <c r="K102" s="186"/>
      <c r="L102" s="8"/>
      <c r="M102" s="8"/>
      <c r="U102" s="183"/>
      <c r="V102" s="184"/>
      <c r="W102" s="184"/>
      <c r="X102" s="184"/>
      <c r="Y102" s="184"/>
      <c r="AC102" s="24"/>
    </row>
    <row r="103" spans="1:702">
      <c r="A103" s="12"/>
      <c r="G103" s="183"/>
      <c r="H103" s="184"/>
      <c r="I103" s="185"/>
      <c r="J103" s="186"/>
      <c r="K103" s="186"/>
      <c r="L103" s="8"/>
      <c r="M103" s="8"/>
      <c r="U103" s="183"/>
      <c r="V103" s="184"/>
      <c r="W103" s="184"/>
      <c r="X103" s="184"/>
      <c r="Y103" s="184"/>
      <c r="AC103" s="24"/>
    </row>
    <row r="104" spans="1:702">
      <c r="A104" s="12"/>
      <c r="G104" s="183"/>
      <c r="H104" s="184"/>
      <c r="I104" s="185"/>
      <c r="J104" s="186"/>
      <c r="K104" s="186"/>
      <c r="L104" s="8"/>
      <c r="M104" s="8"/>
      <c r="U104" s="183"/>
      <c r="V104" s="184"/>
      <c r="W104" s="184"/>
      <c r="X104" s="184"/>
      <c r="Y104" s="184"/>
      <c r="AC104" s="24"/>
    </row>
    <row r="105" spans="1:702">
      <c r="A105" s="12"/>
      <c r="G105" s="183"/>
      <c r="H105" s="184"/>
      <c r="I105" s="185"/>
      <c r="J105" s="186"/>
      <c r="K105" s="186"/>
      <c r="L105" s="8"/>
      <c r="M105" s="8"/>
      <c r="U105" s="183"/>
      <c r="V105" s="184"/>
      <c r="W105" s="184"/>
      <c r="X105" s="184"/>
      <c r="Y105" s="184"/>
      <c r="AC105" s="24"/>
    </row>
    <row r="106" spans="1:702">
      <c r="A106" s="12"/>
      <c r="G106" s="183"/>
      <c r="H106" s="184"/>
      <c r="I106" s="185"/>
      <c r="J106" s="186"/>
      <c r="K106" s="186"/>
      <c r="L106" s="8"/>
      <c r="M106" s="8"/>
      <c r="U106" s="183"/>
      <c r="V106" s="184"/>
      <c r="W106" s="184"/>
      <c r="X106" s="184"/>
      <c r="Y106" s="184"/>
      <c r="AC106" s="24"/>
    </row>
    <row r="107" spans="1:702">
      <c r="A107" s="12"/>
      <c r="G107" s="183"/>
      <c r="H107" s="184"/>
      <c r="I107" s="185"/>
      <c r="J107" s="186"/>
      <c r="K107" s="186"/>
      <c r="L107" s="8"/>
      <c r="M107" s="8"/>
      <c r="U107" s="183"/>
      <c r="V107" s="184"/>
      <c r="W107" s="184"/>
      <c r="X107" s="184"/>
      <c r="Y107" s="184"/>
      <c r="AC107" s="24"/>
    </row>
    <row r="108" spans="1:702">
      <c r="A108" s="12"/>
      <c r="G108" s="183"/>
      <c r="H108" s="184"/>
      <c r="I108" s="185"/>
      <c r="J108" s="186"/>
      <c r="K108" s="186"/>
      <c r="L108" s="8"/>
      <c r="M108" s="8"/>
      <c r="U108" s="183"/>
      <c r="V108" s="184"/>
      <c r="W108" s="184"/>
      <c r="X108" s="184"/>
      <c r="Y108" s="184"/>
      <c r="AC108" s="24"/>
    </row>
    <row r="109" spans="1:702">
      <c r="A109" s="12"/>
      <c r="G109" s="183"/>
      <c r="H109" s="184"/>
      <c r="I109" s="185"/>
      <c r="J109" s="186"/>
      <c r="K109" s="186"/>
      <c r="L109" s="8"/>
      <c r="M109" s="8"/>
      <c r="U109" s="183"/>
      <c r="V109" s="184"/>
      <c r="W109" s="184"/>
      <c r="X109" s="184"/>
      <c r="Y109" s="184"/>
      <c r="AC109" s="24"/>
    </row>
    <row r="110" spans="1:702">
      <c r="A110" s="12"/>
      <c r="G110" s="183"/>
      <c r="H110" s="184"/>
      <c r="I110" s="185"/>
      <c r="J110" s="186"/>
      <c r="K110" s="186"/>
      <c r="L110" s="8"/>
      <c r="M110" s="8"/>
      <c r="U110" s="183"/>
      <c r="V110" s="184"/>
      <c r="W110" s="184"/>
      <c r="X110" s="184"/>
      <c r="Y110" s="184"/>
      <c r="AC110" s="24"/>
    </row>
    <row r="111" spans="1:702">
      <c r="A111" s="12"/>
      <c r="G111" s="183"/>
      <c r="H111" s="184"/>
      <c r="I111" s="185"/>
      <c r="J111" s="186"/>
      <c r="K111" s="186"/>
      <c r="L111" s="8"/>
      <c r="M111" s="8"/>
      <c r="U111" s="183"/>
      <c r="V111" s="184"/>
      <c r="W111" s="184"/>
      <c r="X111" s="184"/>
      <c r="Y111" s="184"/>
      <c r="AC111" s="24"/>
    </row>
    <row r="112" spans="1:702">
      <c r="A112" s="12"/>
      <c r="G112" s="183"/>
      <c r="H112" s="184"/>
      <c r="I112" s="185"/>
      <c r="J112" s="186"/>
      <c r="K112" s="186"/>
      <c r="L112" s="8"/>
      <c r="M112" s="8"/>
      <c r="U112" s="183"/>
      <c r="V112" s="184"/>
      <c r="W112" s="184"/>
      <c r="X112" s="184"/>
      <c r="Y112" s="184"/>
      <c r="AC112" s="24"/>
    </row>
    <row r="113" spans="1:29">
      <c r="A113" s="12"/>
      <c r="G113" s="183"/>
      <c r="H113" s="184"/>
      <c r="I113" s="185"/>
      <c r="J113" s="186"/>
      <c r="K113" s="186"/>
      <c r="L113" s="8"/>
      <c r="M113" s="8"/>
      <c r="U113" s="183"/>
      <c r="V113" s="184"/>
      <c r="W113" s="184"/>
      <c r="X113" s="184"/>
      <c r="Y113" s="184"/>
      <c r="AC113" s="24"/>
    </row>
    <row r="114" spans="1:29">
      <c r="A114" s="12"/>
      <c r="G114" s="183"/>
      <c r="H114" s="184"/>
      <c r="I114" s="185"/>
      <c r="J114" s="186"/>
      <c r="K114" s="186"/>
      <c r="L114" s="8"/>
      <c r="M114" s="8"/>
      <c r="U114" s="183"/>
      <c r="V114" s="184"/>
      <c r="W114" s="184"/>
      <c r="X114" s="184"/>
      <c r="Y114" s="184"/>
      <c r="AC114" s="24"/>
    </row>
    <row r="115" spans="1:29">
      <c r="A115" s="12"/>
      <c r="G115" s="183"/>
      <c r="H115" s="184"/>
      <c r="I115" s="185"/>
      <c r="J115" s="186"/>
      <c r="K115" s="186"/>
      <c r="L115" s="8"/>
      <c r="M115" s="8"/>
      <c r="U115" s="183"/>
      <c r="V115" s="184"/>
      <c r="W115" s="184"/>
      <c r="X115" s="184"/>
      <c r="Y115" s="184"/>
      <c r="AC115" s="24"/>
    </row>
    <row r="116" spans="1:29">
      <c r="A116" s="12"/>
      <c r="G116" s="183"/>
      <c r="H116" s="184"/>
      <c r="I116" s="185"/>
      <c r="J116" s="186"/>
      <c r="K116" s="186"/>
      <c r="L116" s="8"/>
      <c r="M116" s="8"/>
      <c r="U116" s="183"/>
      <c r="V116" s="184"/>
      <c r="W116" s="184"/>
      <c r="X116" s="184"/>
      <c r="Y116" s="184"/>
      <c r="AC116" s="24"/>
    </row>
    <row r="117" spans="1:29">
      <c r="A117" s="12"/>
      <c r="G117" s="183"/>
      <c r="H117" s="184"/>
      <c r="I117" s="185"/>
      <c r="J117" s="186"/>
      <c r="K117" s="186"/>
      <c r="L117" s="8"/>
      <c r="M117" s="8"/>
      <c r="U117" s="183"/>
      <c r="V117" s="184"/>
      <c r="W117" s="184"/>
      <c r="X117" s="184"/>
      <c r="Y117" s="184"/>
      <c r="AC117" s="24"/>
    </row>
    <row r="118" spans="1:29">
      <c r="A118" s="12"/>
      <c r="G118" s="183"/>
      <c r="H118" s="184"/>
      <c r="I118" s="185"/>
      <c r="J118" s="186"/>
      <c r="K118" s="186"/>
      <c r="L118" s="8"/>
      <c r="M118" s="8"/>
      <c r="U118" s="183"/>
      <c r="V118" s="184"/>
      <c r="W118" s="184"/>
      <c r="X118" s="184"/>
      <c r="Y118" s="184"/>
      <c r="AC118" s="24"/>
    </row>
    <row r="119" spans="1:29">
      <c r="A119" s="12"/>
      <c r="G119" s="183"/>
      <c r="H119" s="184"/>
      <c r="I119" s="185"/>
      <c r="J119" s="186"/>
      <c r="K119" s="186"/>
      <c r="L119" s="8"/>
      <c r="M119" s="8"/>
      <c r="U119" s="183"/>
      <c r="V119" s="184"/>
      <c r="W119" s="184"/>
      <c r="X119" s="184"/>
      <c r="Y119" s="184"/>
      <c r="AC119" s="24"/>
    </row>
    <row r="120" spans="1:29">
      <c r="A120" s="12"/>
      <c r="G120" s="183"/>
      <c r="H120" s="184"/>
      <c r="I120" s="185"/>
      <c r="J120" s="186"/>
      <c r="K120" s="186"/>
      <c r="L120" s="8"/>
      <c r="M120" s="8"/>
      <c r="U120" s="183"/>
      <c r="V120" s="184"/>
      <c r="W120" s="184"/>
      <c r="X120" s="184"/>
      <c r="Y120" s="184"/>
      <c r="AC120" s="24"/>
    </row>
    <row r="121" spans="1:29">
      <c r="A121" s="12"/>
      <c r="G121" s="183"/>
      <c r="H121" s="184"/>
      <c r="I121" s="185"/>
      <c r="J121" s="186"/>
      <c r="K121" s="186"/>
      <c r="L121" s="8"/>
      <c r="M121" s="8"/>
      <c r="U121" s="183"/>
      <c r="V121" s="184"/>
      <c r="W121" s="184"/>
      <c r="X121" s="184"/>
      <c r="Y121" s="184"/>
      <c r="AC121" s="24"/>
    </row>
    <row r="122" spans="1:29">
      <c r="A122" s="12"/>
      <c r="G122" s="183"/>
      <c r="H122" s="184"/>
      <c r="I122" s="185"/>
      <c r="J122" s="186"/>
      <c r="K122" s="186"/>
      <c r="L122" s="8"/>
      <c r="M122" s="8"/>
      <c r="U122" s="183"/>
      <c r="V122" s="184"/>
      <c r="W122" s="184"/>
      <c r="X122" s="184"/>
      <c r="Y122" s="184"/>
      <c r="AC122" s="24"/>
    </row>
    <row r="123" spans="1:29">
      <c r="A123" s="12"/>
      <c r="G123" s="183"/>
      <c r="H123" s="184"/>
      <c r="I123" s="185"/>
      <c r="J123" s="186"/>
      <c r="K123" s="186"/>
      <c r="L123" s="8"/>
      <c r="M123" s="8"/>
      <c r="U123" s="183"/>
      <c r="V123" s="184"/>
      <c r="W123" s="184"/>
      <c r="X123" s="184"/>
      <c r="Y123" s="184"/>
      <c r="AC123" s="24"/>
    </row>
    <row r="124" spans="1:29">
      <c r="A124" s="12"/>
      <c r="G124" s="183"/>
      <c r="H124" s="184"/>
      <c r="I124" s="185"/>
      <c r="J124" s="186"/>
      <c r="K124" s="186"/>
      <c r="L124" s="8"/>
      <c r="M124" s="8"/>
      <c r="U124" s="183"/>
      <c r="V124" s="184"/>
      <c r="W124" s="184"/>
      <c r="X124" s="184"/>
      <c r="Y124" s="184"/>
      <c r="AC124" s="24"/>
    </row>
    <row r="125" spans="1:29">
      <c r="A125" s="12"/>
      <c r="G125" s="183"/>
      <c r="H125" s="184"/>
      <c r="I125" s="185"/>
      <c r="J125" s="186"/>
      <c r="K125" s="186"/>
      <c r="L125" s="8"/>
      <c r="M125" s="8"/>
      <c r="U125" s="183"/>
      <c r="V125" s="184"/>
      <c r="W125" s="184"/>
      <c r="X125" s="184"/>
      <c r="Y125" s="184"/>
      <c r="AC125" s="24"/>
    </row>
    <row r="126" spans="1:29">
      <c r="A126" s="12"/>
      <c r="G126" s="183"/>
      <c r="H126" s="184"/>
      <c r="I126" s="185"/>
      <c r="J126" s="186"/>
      <c r="K126" s="186"/>
      <c r="L126" s="8"/>
      <c r="M126" s="8"/>
      <c r="U126" s="183"/>
      <c r="V126" s="184"/>
      <c r="W126" s="184"/>
      <c r="X126" s="184"/>
      <c r="Y126" s="184"/>
      <c r="AC126" s="24"/>
    </row>
    <row r="127" spans="1:29">
      <c r="A127" s="12"/>
      <c r="G127" s="183"/>
      <c r="H127" s="184"/>
      <c r="I127" s="185"/>
      <c r="J127" s="186"/>
      <c r="K127" s="186"/>
      <c r="L127" s="8"/>
      <c r="M127" s="8"/>
      <c r="U127" s="183"/>
      <c r="V127" s="184"/>
      <c r="W127" s="184"/>
      <c r="X127" s="184"/>
      <c r="Y127" s="184"/>
      <c r="AC127" s="24"/>
    </row>
    <row r="128" spans="1:29">
      <c r="A128" s="12"/>
      <c r="G128" s="183"/>
      <c r="H128" s="184"/>
      <c r="I128" s="185"/>
      <c r="J128" s="186"/>
      <c r="K128" s="186"/>
      <c r="L128" s="8"/>
      <c r="M128" s="8"/>
      <c r="U128" s="183"/>
      <c r="V128" s="184"/>
      <c r="W128" s="184"/>
      <c r="X128" s="184"/>
      <c r="Y128" s="184"/>
      <c r="AC128" s="24"/>
    </row>
    <row r="129" spans="1:29">
      <c r="A129" s="12"/>
      <c r="G129" s="183"/>
      <c r="H129" s="184"/>
      <c r="I129" s="185"/>
      <c r="J129" s="186"/>
      <c r="K129" s="186"/>
      <c r="L129" s="8"/>
      <c r="M129" s="8"/>
      <c r="U129" s="183"/>
      <c r="V129" s="184"/>
      <c r="W129" s="184"/>
      <c r="X129" s="184"/>
      <c r="Y129" s="184"/>
      <c r="AC129" s="24"/>
    </row>
    <row r="130" spans="1:29">
      <c r="A130" s="12"/>
      <c r="G130" s="183"/>
      <c r="H130" s="184"/>
      <c r="I130" s="185"/>
      <c r="J130" s="186"/>
      <c r="K130" s="186"/>
      <c r="L130" s="8"/>
      <c r="M130" s="8"/>
      <c r="U130" s="183"/>
      <c r="V130" s="184"/>
      <c r="W130" s="184"/>
      <c r="X130" s="184"/>
      <c r="Y130" s="184"/>
      <c r="AC130" s="24"/>
    </row>
    <row r="131" spans="1:29">
      <c r="A131" s="12"/>
      <c r="G131" s="183"/>
      <c r="H131" s="184"/>
      <c r="I131" s="185"/>
      <c r="J131" s="186"/>
      <c r="K131" s="186"/>
      <c r="L131" s="8"/>
      <c r="M131" s="8"/>
      <c r="U131" s="183"/>
      <c r="V131" s="184"/>
      <c r="W131" s="184"/>
      <c r="X131" s="184"/>
      <c r="Y131" s="184"/>
      <c r="AC131" s="24"/>
    </row>
    <row r="132" spans="1:29">
      <c r="A132" s="12"/>
      <c r="G132" s="183"/>
      <c r="H132" s="184"/>
      <c r="I132" s="185"/>
      <c r="J132" s="186"/>
      <c r="K132" s="186"/>
      <c r="L132" s="8"/>
      <c r="M132" s="8"/>
      <c r="U132" s="183"/>
      <c r="V132" s="184"/>
      <c r="W132" s="184"/>
      <c r="X132" s="184"/>
      <c r="Y132" s="184"/>
      <c r="AC132" s="24"/>
    </row>
    <row r="133" spans="1:29">
      <c r="A133" s="12"/>
      <c r="G133" s="183"/>
      <c r="H133" s="184"/>
      <c r="I133" s="185"/>
      <c r="J133" s="186"/>
      <c r="K133" s="186"/>
      <c r="L133" s="8"/>
      <c r="M133" s="8"/>
      <c r="U133" s="183"/>
      <c r="V133" s="184"/>
      <c r="W133" s="184"/>
      <c r="X133" s="184"/>
      <c r="Y133" s="184"/>
      <c r="AC133" s="24"/>
    </row>
    <row r="134" spans="1:29">
      <c r="A134" s="12"/>
      <c r="G134" s="183"/>
      <c r="H134" s="184"/>
      <c r="I134" s="185"/>
      <c r="J134" s="186"/>
      <c r="K134" s="186"/>
      <c r="L134" s="8"/>
      <c r="M134" s="8"/>
      <c r="U134" s="183"/>
      <c r="V134" s="184"/>
      <c r="W134" s="184"/>
      <c r="X134" s="184"/>
      <c r="Y134" s="184"/>
      <c r="AC134" s="24"/>
    </row>
    <row r="135" spans="1:29">
      <c r="A135" s="12"/>
      <c r="G135" s="183"/>
      <c r="H135" s="184"/>
      <c r="I135" s="185"/>
      <c r="J135" s="186"/>
      <c r="K135" s="186"/>
      <c r="L135" s="8"/>
      <c r="M135" s="8"/>
      <c r="U135" s="183"/>
      <c r="V135" s="184"/>
      <c r="W135" s="184"/>
      <c r="X135" s="184"/>
      <c r="Y135" s="184"/>
      <c r="AC135" s="24"/>
    </row>
    <row r="136" spans="1:29">
      <c r="A136" s="12"/>
      <c r="G136" s="183"/>
      <c r="H136" s="184"/>
      <c r="I136" s="185"/>
      <c r="J136" s="186"/>
      <c r="K136" s="186"/>
      <c r="L136" s="8"/>
      <c r="M136" s="8"/>
      <c r="U136" s="183"/>
      <c r="V136" s="184"/>
      <c r="W136" s="184"/>
      <c r="X136" s="184"/>
      <c r="Y136" s="184"/>
      <c r="AC136" s="24"/>
    </row>
    <row r="137" spans="1:29">
      <c r="A137" s="12"/>
      <c r="G137" s="183"/>
      <c r="H137" s="184"/>
      <c r="I137" s="185"/>
      <c r="J137" s="186"/>
      <c r="K137" s="186"/>
      <c r="L137" s="8"/>
      <c r="M137" s="8"/>
      <c r="U137" s="183"/>
      <c r="V137" s="184"/>
      <c r="W137" s="184"/>
      <c r="X137" s="184"/>
      <c r="Y137" s="184"/>
      <c r="AC137" s="24"/>
    </row>
    <row r="138" spans="1:29">
      <c r="A138" s="12"/>
      <c r="G138" s="183"/>
      <c r="H138" s="184"/>
      <c r="I138" s="185"/>
      <c r="J138" s="186"/>
      <c r="K138" s="186"/>
      <c r="L138" s="8"/>
      <c r="M138" s="8"/>
      <c r="U138" s="183"/>
      <c r="V138" s="184"/>
      <c r="W138" s="184"/>
      <c r="X138" s="184"/>
      <c r="Y138" s="184"/>
      <c r="AC138" s="24"/>
    </row>
    <row r="139" spans="1:29">
      <c r="A139" s="12"/>
      <c r="G139" s="183"/>
      <c r="H139" s="184"/>
      <c r="I139" s="185"/>
      <c r="J139" s="186"/>
      <c r="K139" s="186"/>
      <c r="L139" s="8"/>
      <c r="M139" s="8"/>
      <c r="U139" s="183"/>
      <c r="V139" s="184"/>
      <c r="W139" s="184"/>
      <c r="X139" s="184"/>
      <c r="Y139" s="184"/>
      <c r="AC139" s="24"/>
    </row>
    <row r="140" spans="1:29">
      <c r="A140" s="12"/>
      <c r="G140" s="183"/>
      <c r="H140" s="184"/>
      <c r="I140" s="185"/>
      <c r="J140" s="186"/>
      <c r="K140" s="186"/>
      <c r="L140" s="8"/>
      <c r="M140" s="8"/>
      <c r="U140" s="183"/>
      <c r="V140" s="184"/>
      <c r="W140" s="184"/>
      <c r="X140" s="184"/>
      <c r="Y140" s="184"/>
      <c r="AC140" s="24"/>
    </row>
    <row r="141" spans="1:29">
      <c r="A141" s="12"/>
      <c r="G141" s="183"/>
      <c r="H141" s="184"/>
      <c r="I141" s="185"/>
      <c r="J141" s="186"/>
      <c r="K141" s="186"/>
      <c r="L141" s="8"/>
      <c r="M141" s="8"/>
      <c r="U141" s="183"/>
      <c r="V141" s="184"/>
      <c r="W141" s="184"/>
      <c r="X141" s="184"/>
      <c r="Y141" s="184"/>
      <c r="AC141" s="24"/>
    </row>
    <row r="142" spans="1:29">
      <c r="A142" s="12"/>
      <c r="G142" s="183"/>
      <c r="H142" s="184"/>
      <c r="I142" s="185"/>
      <c r="J142" s="186"/>
      <c r="K142" s="186"/>
      <c r="L142" s="8"/>
      <c r="M142" s="8"/>
      <c r="N142" s="8"/>
      <c r="O142" s="8"/>
      <c r="P142" s="8"/>
      <c r="Q142" s="8"/>
      <c r="R142" s="8"/>
      <c r="S142" s="8"/>
      <c r="T142" s="8"/>
      <c r="U142" s="188"/>
      <c r="V142" s="184"/>
      <c r="W142" s="184"/>
      <c r="X142" s="184"/>
      <c r="Y142" s="184"/>
      <c r="AC142" s="24"/>
    </row>
    <row r="143" spans="1:29">
      <c r="A143" s="12"/>
      <c r="G143" s="183"/>
      <c r="H143" s="184"/>
      <c r="I143" s="185"/>
      <c r="J143" s="186"/>
      <c r="K143" s="186"/>
      <c r="L143" s="8"/>
      <c r="M143" s="8"/>
      <c r="N143" s="8"/>
      <c r="O143" s="8"/>
      <c r="P143" s="8"/>
      <c r="Q143" s="8"/>
      <c r="R143" s="8"/>
      <c r="S143" s="8"/>
      <c r="T143" s="8"/>
      <c r="U143" s="188"/>
      <c r="V143" s="184"/>
      <c r="W143" s="184"/>
      <c r="X143" s="184"/>
      <c r="Y143" s="184"/>
      <c r="AC143" s="24"/>
    </row>
    <row r="144" spans="1:29">
      <c r="A144" s="12"/>
      <c r="G144" s="183"/>
      <c r="H144" s="183"/>
      <c r="I144" s="187"/>
      <c r="J144" s="188"/>
      <c r="K144" s="188"/>
      <c r="L144" s="8"/>
      <c r="M144" s="8"/>
      <c r="N144" s="8"/>
      <c r="O144" s="8"/>
      <c r="P144" s="8"/>
      <c r="Q144" s="8"/>
      <c r="R144" s="8"/>
      <c r="S144" s="8"/>
      <c r="T144" s="8"/>
      <c r="U144" s="188"/>
      <c r="V144" s="183"/>
      <c r="W144" s="183"/>
      <c r="X144" s="183"/>
      <c r="Y144" s="183"/>
      <c r="AC144" s="24"/>
    </row>
    <row r="145" spans="1:29" ht="24" customHeight="1">
      <c r="A145" s="12"/>
      <c r="B145" s="12"/>
      <c r="C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c r="A146" s="12"/>
      <c r="B146" s="12"/>
      <c r="C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c r="A147" s="12"/>
      <c r="B147" s="12"/>
      <c r="C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c r="A181" s="12"/>
      <c r="B181" s="12"/>
      <c r="C181" s="12"/>
      <c r="D181" s="12"/>
      <c r="E181" s="12"/>
      <c r="F181" s="12"/>
      <c r="G181" s="12"/>
      <c r="H181" s="12"/>
      <c r="I181" s="12"/>
      <c r="J181" s="12"/>
      <c r="K181" s="12"/>
      <c r="L181" s="12"/>
      <c r="M181" s="12"/>
      <c r="T181" s="12"/>
      <c r="U181" s="12"/>
      <c r="V181" s="12"/>
      <c r="W181" s="12"/>
      <c r="X181" s="12"/>
      <c r="Y181" s="12"/>
      <c r="Z181" s="12"/>
      <c r="AA181" s="12"/>
      <c r="AB181" s="12"/>
      <c r="AC181" s="12"/>
    </row>
    <row r="182" spans="1:29">
      <c r="A182" s="12"/>
      <c r="B182" s="12"/>
      <c r="C182" s="12"/>
      <c r="D182" s="12"/>
      <c r="E182" s="12"/>
      <c r="F182" s="12"/>
      <c r="G182" s="12"/>
      <c r="H182" s="12"/>
      <c r="I182" s="12"/>
      <c r="J182" s="12"/>
      <c r="K182" s="12"/>
      <c r="L182" s="12"/>
      <c r="M182" s="12"/>
      <c r="T182" s="12"/>
      <c r="U182" s="12"/>
      <c r="V182" s="12"/>
      <c r="W182" s="12"/>
      <c r="X182" s="12"/>
      <c r="Y182" s="12"/>
      <c r="Z182" s="12"/>
      <c r="AA182" s="12"/>
      <c r="AB182" s="12"/>
      <c r="AC182" s="12"/>
    </row>
    <row r="183" spans="1:29">
      <c r="A183" s="12"/>
      <c r="B183" s="12"/>
      <c r="C183" s="12"/>
      <c r="D183" s="12"/>
      <c r="E183" s="12"/>
      <c r="F183" s="12"/>
      <c r="G183" s="12"/>
      <c r="H183" s="12"/>
      <c r="I183" s="12"/>
      <c r="J183" s="12"/>
      <c r="K183" s="12"/>
      <c r="L183" s="12"/>
      <c r="M183" s="12"/>
      <c r="T183" s="12"/>
      <c r="U183" s="12"/>
      <c r="V183" s="12"/>
      <c r="W183" s="12"/>
      <c r="X183" s="12"/>
      <c r="Y183" s="12"/>
      <c r="Z183" s="12"/>
      <c r="AA183" s="12"/>
      <c r="AB183" s="12"/>
      <c r="AC183" s="12"/>
    </row>
    <row r="184" spans="1:29">
      <c r="D184" s="12"/>
      <c r="I184" s="2"/>
      <c r="J184" s="8"/>
      <c r="K184" s="8"/>
      <c r="L184" s="8"/>
      <c r="M184" s="8"/>
    </row>
    <row r="185" spans="1:29">
      <c r="D185" s="12"/>
      <c r="I185" s="2"/>
      <c r="J185" s="8"/>
      <c r="K185" s="8"/>
      <c r="L185" s="8"/>
      <c r="M185" s="8"/>
    </row>
    <row r="186" spans="1:29">
      <c r="D186" s="12"/>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12" s="1" customFormat="1" ht="15">
      <c r="I353" s="2"/>
      <c r="J353" s="8"/>
      <c r="K353" s="8"/>
      <c r="L353" s="8"/>
      <c r="M353" s="8"/>
    </row>
    <row r="354" spans="9:112" s="1" customFormat="1" ht="15">
      <c r="I354" s="2"/>
      <c r="J354" s="8"/>
      <c r="K354" s="8"/>
      <c r="L354" s="8"/>
      <c r="M354" s="8"/>
    </row>
    <row r="355" spans="9:112" s="1" customFormat="1" ht="15">
      <c r="I355" s="2"/>
      <c r="J355" s="8"/>
      <c r="K355" s="8"/>
      <c r="L355" s="8"/>
      <c r="M355" s="8"/>
    </row>
    <row r="356" spans="9:112" s="1" customFormat="1" ht="15">
      <c r="I356" s="2"/>
      <c r="J356" s="8"/>
      <c r="K356" s="8"/>
      <c r="L356" s="8"/>
      <c r="M356" s="8"/>
    </row>
    <row r="357" spans="9:112" s="1" customFormat="1" ht="15">
      <c r="I357" s="2"/>
      <c r="J357" s="8"/>
      <c r="K357" s="8"/>
      <c r="L357" s="8"/>
      <c r="M357" s="8"/>
    </row>
    <row r="358" spans="9:112" s="1" customFormat="1" ht="15">
      <c r="I358" s="2"/>
      <c r="J358" s="8"/>
      <c r="K358" s="8"/>
      <c r="L358" s="8"/>
      <c r="M358" s="8"/>
    </row>
    <row r="359" spans="9:112" s="1" customFormat="1" ht="15">
      <c r="I359" s="2"/>
      <c r="J359" s="8"/>
      <c r="K359" s="8"/>
      <c r="L359" s="8"/>
      <c r="M359" s="8"/>
    </row>
    <row r="360" spans="9:112" s="1" customFormat="1" ht="15">
      <c r="I360" s="2"/>
      <c r="J360" s="8"/>
      <c r="K360" s="8"/>
      <c r="L360" s="8"/>
      <c r="M360" s="8"/>
    </row>
    <row r="361" spans="9:112" s="1" customFormat="1" ht="15">
      <c r="I361" s="2"/>
      <c r="J361" s="8"/>
      <c r="K361" s="8"/>
      <c r="L361" s="8"/>
      <c r="M361" s="8"/>
    </row>
    <row r="362" spans="9:112" s="1" customFormat="1" ht="15">
      <c r="I362" s="2"/>
      <c r="J362" s="8"/>
      <c r="K362" s="8"/>
      <c r="L362" s="8"/>
      <c r="M362" s="8"/>
    </row>
    <row r="363" spans="9:112" s="1" customFormat="1" ht="15">
      <c r="I363" s="2"/>
      <c r="J363" s="8"/>
      <c r="K363" s="8"/>
      <c r="L363" s="8"/>
      <c r="M363" s="8"/>
    </row>
    <row r="364" spans="9:112" s="1" customFormat="1" ht="15">
      <c r="I364" s="2"/>
      <c r="J364" s="8"/>
      <c r="K364" s="8"/>
      <c r="L364" s="8"/>
      <c r="M364" s="8"/>
    </row>
    <row r="365" spans="9:112" s="1" customFormat="1" ht="15">
      <c r="I365" s="2"/>
      <c r="J365" s="8"/>
      <c r="K365" s="8"/>
      <c r="L365" s="8"/>
      <c r="M365" s="8"/>
    </row>
    <row r="366" spans="9:112" s="1" customFormat="1" ht="15">
      <c r="I366" s="2"/>
      <c r="J366" s="8"/>
      <c r="K366" s="8"/>
      <c r="L366" s="8"/>
      <c r="M366" s="8"/>
      <c r="DH366" s="175"/>
    </row>
    <row r="367" spans="9:112" s="1" customFormat="1" ht="15">
      <c r="I367" s="2"/>
      <c r="J367" s="8"/>
      <c r="K367" s="8"/>
      <c r="L367" s="8"/>
      <c r="M367" s="8"/>
    </row>
    <row r="368" spans="9:112"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XzUIAYE7Oztxcla4+IEhAHIyDKsXYt/99rZifJWIYxRdAEYqzj5KFT4kSN8cxUkKNA7875MXHRa6VlE8D23Jkg==" saltValue="Q4K1tUyjBejSt6l0O0Bfuw==" spinCount="100000" sheet="1" formatCells="0" formatColumns="0" formatRows="0" insertHyperlinks="0" sort="0" autoFilter="0"/>
  <mergeCells count="57">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 ref="N38:O38"/>
    <mergeCell ref="I2:N2"/>
    <mergeCell ref="N22:S23"/>
    <mergeCell ref="N4:N5"/>
    <mergeCell ref="N31:S31"/>
    <mergeCell ref="N33:S33"/>
    <mergeCell ref="N28:S29"/>
    <mergeCell ref="N30:Q30"/>
    <mergeCell ref="N26:S26"/>
    <mergeCell ref="N37:O37"/>
    <mergeCell ref="N20:N21"/>
    <mergeCell ref="J6:J7"/>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D20:D30"/>
    <mergeCell ref="X7:Y9"/>
    <mergeCell ref="X10:Y12"/>
    <mergeCell ref="O7:P7"/>
    <mergeCell ref="O8:P8"/>
    <mergeCell ref="R7:S7"/>
    <mergeCell ref="R8:S8"/>
    <mergeCell ref="D7:D9"/>
    <mergeCell ref="V17:W17"/>
    <mergeCell ref="U18:V18"/>
    <mergeCell ref="G12:G13"/>
    <mergeCell ref="D17:D18"/>
    <mergeCell ref="J17:K17"/>
    <mergeCell ref="V6:V7"/>
  </mergeCells>
  <conditionalFormatting sqref="I14">
    <cfRule type="cellIs" dxfId="24" priority="2" operator="greaterThan">
      <formula>0</formula>
    </cfRule>
  </conditionalFormatting>
  <conditionalFormatting sqref="I16">
    <cfRule type="cellIs" dxfId="23" priority="3" operator="greaterThan">
      <formula>0</formula>
    </cfRule>
  </conditionalFormatting>
  <conditionalFormatting sqref="X14">
    <cfRule type="cellIs" dxfId="22" priority="1" operator="greaterThan">
      <formula>0</formula>
    </cfRule>
  </conditionalFormatting>
  <conditionalFormatting sqref="X16">
    <cfRule type="cellIs" dxfId="21" priority="4"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topLeftCell="F45" zoomScale="90" zoomScaleNormal="9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c r="A1" s="43"/>
      <c r="B1" s="43"/>
      <c r="C1" s="43"/>
      <c r="D1" s="43"/>
      <c r="E1" s="43"/>
      <c r="F1" s="45"/>
      <c r="G1" s="46"/>
      <c r="H1" s="46">
        <f>'Student Work'!DH366</f>
        <v>0</v>
      </c>
      <c r="I1" s="46"/>
      <c r="J1" s="46"/>
      <c r="K1" s="46"/>
      <c r="L1" s="46"/>
      <c r="M1" s="46"/>
      <c r="N1" s="46"/>
      <c r="O1" s="46"/>
      <c r="P1" s="46"/>
      <c r="Q1" s="46"/>
      <c r="R1" s="46"/>
      <c r="S1" s="46"/>
      <c r="T1" s="46"/>
      <c r="U1" s="46"/>
      <c r="V1" s="46"/>
      <c r="W1" s="46"/>
      <c r="X1" s="46"/>
      <c r="Y1" s="46"/>
      <c r="Z1" s="46"/>
      <c r="AA1" s="45"/>
      <c r="AB1" s="45"/>
      <c r="AC1" s="45"/>
    </row>
    <row r="2" spans="1:29" s="26" customFormat="1" ht="55.15" customHeight="1">
      <c r="A2" s="43"/>
      <c r="B2" s="47"/>
      <c r="C2" s="256" t="s">
        <v>68</v>
      </c>
      <c r="D2" s="257"/>
      <c r="E2" s="257"/>
      <c r="F2" s="257"/>
      <c r="G2" s="48"/>
      <c r="H2" s="174"/>
      <c r="I2" s="174"/>
      <c r="J2" s="174"/>
      <c r="K2" s="174"/>
      <c r="L2" s="174"/>
      <c r="M2" s="174"/>
      <c r="N2" s="174"/>
      <c r="O2" s="67"/>
      <c r="P2" s="67"/>
      <c r="Q2" s="67"/>
      <c r="R2" s="67"/>
      <c r="S2" s="48"/>
      <c r="T2" s="48"/>
      <c r="U2" s="48"/>
      <c r="V2" s="48"/>
      <c r="W2" s="48"/>
      <c r="X2" s="48"/>
      <c r="Y2" s="48"/>
      <c r="Z2" s="48"/>
      <c r="AA2" s="48"/>
      <c r="AB2" s="48"/>
      <c r="AC2" s="45"/>
    </row>
    <row r="3" spans="1:29" s="26" customFormat="1" ht="46.15" customHeight="1">
      <c r="A3" s="43"/>
      <c r="B3" s="47"/>
      <c r="C3" s="49"/>
      <c r="D3" s="77" t="s">
        <v>41</v>
      </c>
      <c r="E3" s="49"/>
      <c r="F3" s="48"/>
      <c r="G3" s="48"/>
      <c r="H3" s="272" t="s">
        <v>65</v>
      </c>
      <c r="I3" s="272"/>
      <c r="J3" s="173">
        <f>COUNTIF(G4:Z143,"ERROR")</f>
        <v>0</v>
      </c>
      <c r="K3" s="48"/>
      <c r="L3" s="48"/>
      <c r="M3" s="48"/>
      <c r="N3" s="50"/>
      <c r="O3" s="51"/>
      <c r="P3" s="51"/>
      <c r="Q3" s="51"/>
      <c r="R3" s="52"/>
      <c r="S3" s="48"/>
      <c r="T3" s="48"/>
      <c r="U3" s="48"/>
      <c r="V3" s="171"/>
      <c r="W3" s="48"/>
      <c r="X3" s="48"/>
      <c r="Y3" s="48"/>
      <c r="Z3" s="48"/>
      <c r="AA3" s="48"/>
      <c r="AB3" s="48"/>
      <c r="AC3" s="45"/>
    </row>
    <row r="4" spans="1:29" ht="22.15" customHeight="1">
      <c r="A4" s="43"/>
      <c r="B4" s="47"/>
      <c r="C4" s="114" t="s">
        <v>24</v>
      </c>
      <c r="D4" s="265" t="s">
        <v>34</v>
      </c>
      <c r="E4" s="47"/>
      <c r="F4" s="48"/>
      <c r="G4" s="62"/>
      <c r="H4" s="278" t="s">
        <v>66</v>
      </c>
      <c r="I4" s="278"/>
      <c r="J4" s="278">
        <f>COUNTIF(G6:Z143,"Correct")</f>
        <v>511</v>
      </c>
      <c r="K4" s="62"/>
      <c r="L4" s="62"/>
      <c r="M4" s="62"/>
      <c r="N4" s="267" t="s">
        <v>24</v>
      </c>
      <c r="O4" s="68"/>
      <c r="P4" s="68"/>
      <c r="Q4" s="52"/>
      <c r="R4" s="68"/>
      <c r="S4" s="68"/>
      <c r="T4" s="62"/>
      <c r="U4" s="62"/>
      <c r="V4" s="172"/>
      <c r="W4" s="62"/>
      <c r="X4" s="62"/>
      <c r="Y4" s="62"/>
      <c r="Z4" s="62"/>
      <c r="AA4" s="54"/>
      <c r="AB4" s="54"/>
      <c r="AC4" s="45"/>
    </row>
    <row r="5" spans="1:29" ht="22.15" customHeight="1">
      <c r="A5" s="43"/>
      <c r="B5" s="47"/>
      <c r="C5" s="59"/>
      <c r="D5" s="266"/>
      <c r="E5" s="47"/>
      <c r="F5" s="48"/>
      <c r="G5" s="54"/>
      <c r="H5" s="278"/>
      <c r="I5" s="278"/>
      <c r="J5" s="278"/>
      <c r="K5" s="54"/>
      <c r="L5" s="54"/>
      <c r="M5" s="54"/>
      <c r="N5" s="267"/>
      <c r="O5" s="68"/>
      <c r="P5" s="68"/>
      <c r="Q5" s="68"/>
      <c r="R5" s="68"/>
      <c r="S5" s="68"/>
      <c r="T5" s="54"/>
      <c r="U5" s="54"/>
      <c r="V5" s="54"/>
      <c r="W5" s="54"/>
      <c r="X5" s="54"/>
      <c r="Y5" s="54"/>
      <c r="Z5" s="54"/>
      <c r="AA5" s="54"/>
      <c r="AB5" s="54"/>
      <c r="AC5" s="45"/>
    </row>
    <row r="6" spans="1:29" ht="22.15" customHeight="1">
      <c r="A6" s="43"/>
      <c r="B6" s="47"/>
      <c r="C6" s="59"/>
      <c r="D6" s="60"/>
      <c r="E6" s="47"/>
      <c r="F6" s="48"/>
      <c r="G6" s="54"/>
      <c r="H6" s="54"/>
      <c r="I6" s="63"/>
      <c r="J6" s="54"/>
      <c r="K6" s="247" t="s">
        <v>27</v>
      </c>
      <c r="L6" s="54"/>
      <c r="M6" s="54"/>
      <c r="N6" s="269" t="s">
        <v>31</v>
      </c>
      <c r="O6" s="269"/>
      <c r="P6" s="269"/>
      <c r="Q6" s="269"/>
      <c r="R6" s="269"/>
      <c r="S6" s="269"/>
      <c r="T6" s="269"/>
      <c r="U6" s="54"/>
      <c r="V6" s="247" t="s">
        <v>39</v>
      </c>
      <c r="W6" s="54"/>
      <c r="X6" s="54"/>
      <c r="Y6" s="54"/>
      <c r="Z6" s="54"/>
      <c r="AA6" s="54"/>
      <c r="AB6" s="54"/>
      <c r="AC6" s="45"/>
    </row>
    <row r="7" spans="1:29" ht="22.15" customHeight="1" thickBot="1">
      <c r="A7" s="43"/>
      <c r="B7" s="47"/>
      <c r="C7" s="115" t="s">
        <v>25</v>
      </c>
      <c r="D7" s="265" t="s">
        <v>33</v>
      </c>
      <c r="E7" s="47"/>
      <c r="F7" s="48"/>
      <c r="G7" s="54"/>
      <c r="H7" s="251" t="s">
        <v>0</v>
      </c>
      <c r="I7" s="251"/>
      <c r="J7" s="66"/>
      <c r="K7" s="247"/>
      <c r="L7" s="54"/>
      <c r="M7" s="54"/>
      <c r="N7" s="192" t="s">
        <v>3</v>
      </c>
      <c r="O7" s="279" t="str">
        <f>IF(ISBLANK('Student Work'!O7:P7),"ERROR","Correct")</f>
        <v>Correct</v>
      </c>
      <c r="P7" s="280"/>
      <c r="Q7" s="192" t="s">
        <v>4</v>
      </c>
      <c r="R7" s="270" t="str">
        <f>IF(ISBLANK('Student Work'!R7:S7),"ERROR","Correct")</f>
        <v>Correct</v>
      </c>
      <c r="S7" s="271"/>
      <c r="T7" s="193"/>
      <c r="U7" s="54"/>
      <c r="V7" s="247"/>
      <c r="W7" s="54"/>
      <c r="X7" s="251" t="s">
        <v>1</v>
      </c>
      <c r="Y7" s="251"/>
      <c r="Z7" s="54"/>
      <c r="AA7" s="54"/>
      <c r="AB7" s="54"/>
      <c r="AC7" s="45"/>
    </row>
    <row r="8" spans="1:29" ht="22.15" customHeight="1" thickTop="1">
      <c r="A8" s="43"/>
      <c r="B8" s="47"/>
      <c r="C8" s="58"/>
      <c r="D8" s="268"/>
      <c r="E8" s="47"/>
      <c r="F8" s="54"/>
      <c r="G8" s="54"/>
      <c r="H8" s="251"/>
      <c r="I8" s="251"/>
      <c r="J8" s="140" t="s">
        <v>2</v>
      </c>
      <c r="K8" s="92" t="str">
        <f>IF('Student Work'!K8&gt;0,IF('Student Work'!K8&gt;1000,"Correct","CAUTION"),"ERROR")</f>
        <v>Correct</v>
      </c>
      <c r="L8" s="54"/>
      <c r="M8" s="54"/>
      <c r="N8" s="192" t="s">
        <v>6</v>
      </c>
      <c r="O8" s="270" t="str">
        <f>IF(ISBLANK('Student Work'!O8:P8),"ERROR","Correct")</f>
        <v>Correct</v>
      </c>
      <c r="P8" s="271"/>
      <c r="Q8" s="192" t="s">
        <v>7</v>
      </c>
      <c r="R8" s="270" t="str">
        <f>IF(ISBLANK('Student Work'!R8:S8),"ERROR","Correct")</f>
        <v>Correct</v>
      </c>
      <c r="S8" s="271"/>
      <c r="T8" s="151"/>
      <c r="U8" s="72"/>
      <c r="V8" s="110" t="str">
        <f>IF('Student Work'!V8&gt;0,IF('Student Work'!V8&gt;1000,"Correct","CAUTION"),"ERROR")</f>
        <v>Correct</v>
      </c>
      <c r="W8" s="145" t="s">
        <v>2</v>
      </c>
      <c r="X8" s="251"/>
      <c r="Y8" s="251"/>
      <c r="Z8" s="54"/>
      <c r="AA8" s="54"/>
      <c r="AB8" s="54"/>
      <c r="AC8" s="45"/>
    </row>
    <row r="9" spans="1:29" ht="22.15" customHeight="1">
      <c r="A9" s="44"/>
      <c r="B9" s="53"/>
      <c r="C9" s="58"/>
      <c r="D9" s="266"/>
      <c r="E9" s="53"/>
      <c r="F9" s="54"/>
      <c r="G9" s="54"/>
      <c r="H9" s="251"/>
      <c r="I9" s="251"/>
      <c r="J9" s="141" t="s">
        <v>5</v>
      </c>
      <c r="K9" s="93" t="str">
        <f>IF(AND(K8&lt;&gt;"ERROR",ABS('Student Work'!K9-0.06*'Student Work'!K8)&lt;0.02),"Correct","ERROR")</f>
        <v>Correct</v>
      </c>
      <c r="L9" s="54"/>
      <c r="M9" s="54"/>
      <c r="N9" s="246"/>
      <c r="O9" s="246"/>
      <c r="P9" s="246"/>
      <c r="Q9" s="246"/>
      <c r="R9" s="246"/>
      <c r="S9" s="246"/>
      <c r="T9" s="246"/>
      <c r="U9" s="72"/>
      <c r="V9" s="108" t="str">
        <f>IF(AND(V8&lt;&gt;"ERROR",ABS('Student Work'!V9-0.06*'Student Work'!V8)&lt;0.02),"Correct","ERROR")</f>
        <v>Correct</v>
      </c>
      <c r="W9" s="146" t="s">
        <v>5</v>
      </c>
      <c r="X9" s="251"/>
      <c r="Y9" s="251"/>
      <c r="Z9" s="54"/>
      <c r="AA9" s="54"/>
      <c r="AB9" s="54"/>
      <c r="AC9" s="45"/>
    </row>
    <row r="10" spans="1:29" ht="22.15" customHeight="1">
      <c r="A10" s="44"/>
      <c r="B10" s="53"/>
      <c r="C10" s="58"/>
      <c r="D10" s="61"/>
      <c r="E10" s="53"/>
      <c r="F10" s="65"/>
      <c r="G10" s="54"/>
      <c r="H10" s="264"/>
      <c r="I10" s="264"/>
      <c r="J10" s="141" t="s">
        <v>8</v>
      </c>
      <c r="K10" s="93" t="str">
        <f>IF(ISBLANK('Student Work'!K10),"ERROR",IF('Student Work'!K10&gt;=0,"Correct","ERROR"))</f>
        <v>Correct</v>
      </c>
      <c r="L10" s="54"/>
      <c r="M10" s="54"/>
      <c r="N10" s="254"/>
      <c r="O10" s="254"/>
      <c r="P10" s="254"/>
      <c r="Q10" s="254"/>
      <c r="R10" s="254"/>
      <c r="S10" s="254"/>
      <c r="T10" s="254"/>
      <c r="U10" s="72"/>
      <c r="V10" s="108" t="str">
        <f>IF(AND(NOT(ISBLANK('Student Work'!V10)),ABS('Student Work'!V10-('Student Work'!V8+'Student Work'!V9))&lt;0.01),"Correct","ERROR")</f>
        <v>Correct</v>
      </c>
      <c r="W10" s="146" t="s">
        <v>17</v>
      </c>
      <c r="X10" s="250"/>
      <c r="Y10" s="250"/>
      <c r="Z10" s="64"/>
      <c r="AA10" s="54"/>
      <c r="AB10" s="54"/>
      <c r="AC10" s="45"/>
    </row>
    <row r="11" spans="1:29" ht="22.15" customHeight="1">
      <c r="A11" s="44"/>
      <c r="B11" s="53"/>
      <c r="C11" s="115" t="s">
        <v>27</v>
      </c>
      <c r="D11" s="248" t="s">
        <v>37</v>
      </c>
      <c r="E11" s="53"/>
      <c r="F11" s="65"/>
      <c r="G11" s="64"/>
      <c r="H11" s="264"/>
      <c r="I11" s="264"/>
      <c r="J11" s="141" t="s">
        <v>10</v>
      </c>
      <c r="K11" s="93" t="str">
        <f>IF(AND(NOT(ISBLANK('Student Work'!K11)),ABS('Student Work'!K11-('Student Work'!K8+'Student Work'!K9-'Student Work'!K10))&lt;0.01),"Correct","ERROR")</f>
        <v>Correct</v>
      </c>
      <c r="L11" s="54"/>
      <c r="M11" s="54"/>
      <c r="N11" s="254"/>
      <c r="O11" s="254"/>
      <c r="P11" s="254"/>
      <c r="Q11" s="254"/>
      <c r="R11" s="254"/>
      <c r="S11" s="254"/>
      <c r="T11" s="254"/>
      <c r="U11" s="72"/>
      <c r="V11" s="108" t="str">
        <f>IF(AND(NOT(ISBLANK('Student Work'!V11)),ABS('Student Work'!K10-'Student Work'!V11)&lt;0.01),"Correct","ERROR")</f>
        <v>Correct</v>
      </c>
      <c r="W11" s="146" t="s">
        <v>18</v>
      </c>
      <c r="X11" s="250"/>
      <c r="Y11" s="250"/>
      <c r="Z11" s="64"/>
      <c r="AA11" s="54"/>
      <c r="AB11" s="54"/>
      <c r="AC11" s="45"/>
    </row>
    <row r="12" spans="1:29" ht="22.15" customHeight="1">
      <c r="A12" s="44"/>
      <c r="B12" s="53"/>
      <c r="C12" s="57"/>
      <c r="D12" s="249"/>
      <c r="E12" s="53"/>
      <c r="F12" s="247" t="s">
        <v>72</v>
      </c>
      <c r="G12" s="64"/>
      <c r="H12" s="264"/>
      <c r="I12" s="264"/>
      <c r="J12" s="141" t="s">
        <v>9</v>
      </c>
      <c r="K12" s="94" t="str">
        <f>IF(AND(NOT(ISBLANK('Student Work'!K12)),'Student Work'!K12=SUM('Student Work'!R25:S25)),"Correct","ERROR")</f>
        <v>Correct</v>
      </c>
      <c r="L12" s="54"/>
      <c r="M12" s="54"/>
      <c r="N12" s="254"/>
      <c r="O12" s="254"/>
      <c r="P12" s="254"/>
      <c r="Q12" s="254"/>
      <c r="R12" s="254"/>
      <c r="S12" s="254"/>
      <c r="T12" s="254"/>
      <c r="U12" s="72"/>
      <c r="V12" s="111" t="str">
        <f>IF(AND(NOT(ISBLANK('Student Work'!V12)),ABS('Student Work'!V12-SUM('Student Work'!R30:S30))&lt;0.001),"Correct","ERROR")</f>
        <v>Correct</v>
      </c>
      <c r="W12" s="146" t="s">
        <v>9</v>
      </c>
      <c r="X12" s="250"/>
      <c r="Y12" s="250"/>
      <c r="Z12" s="247" t="s">
        <v>73</v>
      </c>
      <c r="AA12" s="54"/>
      <c r="AB12" s="54"/>
      <c r="AC12" s="45"/>
    </row>
    <row r="13" spans="1:29" ht="22.15" customHeight="1" thickBot="1">
      <c r="A13" s="44"/>
      <c r="B13" s="53"/>
      <c r="C13" s="58"/>
      <c r="D13" s="55"/>
      <c r="E13" s="53"/>
      <c r="F13" s="247"/>
      <c r="G13" s="64"/>
      <c r="H13" s="54"/>
      <c r="I13" s="54"/>
      <c r="J13" s="141" t="s">
        <v>26</v>
      </c>
      <c r="K13" s="94" t="str">
        <f>IF(AND(NOT(ISBLANK('Student Work'!K13)),ABS('Student Work'!K13-12*SUM('Student Work'!R24:S24))&lt;0.001),"Correct","ERROR")</f>
        <v>Correct</v>
      </c>
      <c r="L13" s="54"/>
      <c r="M13" s="54"/>
      <c r="N13" s="254"/>
      <c r="O13" s="254"/>
      <c r="P13" s="254"/>
      <c r="Q13" s="254"/>
      <c r="R13" s="254"/>
      <c r="S13" s="254"/>
      <c r="T13" s="254"/>
      <c r="U13" s="72"/>
      <c r="V13" s="112" t="str">
        <f>IF(AND(NOT(ISBLANK('Student Work'!V13)),'Student Work'!V13='Student Work'!K13),"Correct","ERROR")</f>
        <v>Correct</v>
      </c>
      <c r="W13" s="146" t="s">
        <v>50</v>
      </c>
      <c r="X13" s="64"/>
      <c r="Y13" s="64"/>
      <c r="Z13" s="247"/>
      <c r="AA13" s="54"/>
      <c r="AB13" s="54"/>
      <c r="AC13" s="45"/>
    </row>
    <row r="14" spans="1:29" ht="22.15" customHeight="1" thickTop="1">
      <c r="A14" s="44"/>
      <c r="B14" s="53"/>
      <c r="C14" s="115" t="s">
        <v>39</v>
      </c>
      <c r="D14" s="248" t="s">
        <v>38</v>
      </c>
      <c r="E14" s="53"/>
      <c r="F14" s="65"/>
      <c r="G14" s="64"/>
      <c r="H14" s="140" t="s">
        <v>20</v>
      </c>
      <c r="I14" s="97" t="str">
        <f>IF(ISBLANK('Student Work'!I14),"ERROR",IF(ABS('Student Work'!I14-('Student Work'!K10+'Student Work'!K15))&lt;0.01,"Correct","ERROR"))</f>
        <v>Correct</v>
      </c>
      <c r="J14" s="141" t="s">
        <v>11</v>
      </c>
      <c r="K14" s="95" t="str">
        <f>IF(ISBLANK('Student Work'!K14),"ERROR",IF(ABS('Student Work'!K14-PMT('Student Work'!K12/12,'Student Work'!K13,-'Student Work'!K11))&lt;0.01,"Correct","ERROR"))</f>
        <v>Correct</v>
      </c>
      <c r="L14" s="69"/>
      <c r="M14" s="69"/>
      <c r="N14" s="254"/>
      <c r="O14" s="254"/>
      <c r="P14" s="254"/>
      <c r="Q14" s="254"/>
      <c r="R14" s="254"/>
      <c r="S14" s="254"/>
      <c r="T14" s="254"/>
      <c r="U14" s="72"/>
      <c r="V14" s="113" t="str">
        <f>IF(ISBLANK('Student Work'!V14),"ERROR",IF(ABS('Student Work'!V14-PMT('Student Work'!V12/12,'Student Work'!V13,'Student Work'!V11,-'Student Work'!V10))&lt;0.01,"Correct","ERROR"))</f>
        <v>Correct</v>
      </c>
      <c r="W14" s="146" t="s">
        <v>11</v>
      </c>
      <c r="X14" s="100" t="str">
        <f>IF(ISBLANK('Student Work'!X14),"ERROR",IF(ABS('Student Work'!X14-('Student Work'!V11+'Student Work'!V15))&lt;0.01,"Correct","ERROR"))</f>
        <v>Correct</v>
      </c>
      <c r="Y14" s="101" t="s">
        <v>20</v>
      </c>
      <c r="Z14" s="64"/>
      <c r="AA14" s="54"/>
      <c r="AB14" s="54"/>
      <c r="AC14" s="45"/>
    </row>
    <row r="15" spans="1:29" ht="22.15" customHeight="1">
      <c r="A15" s="44"/>
      <c r="B15" s="53"/>
      <c r="C15" s="56"/>
      <c r="D15" s="249"/>
      <c r="E15" s="53"/>
      <c r="F15" s="54"/>
      <c r="G15" s="64"/>
      <c r="H15" s="143" t="s">
        <v>22</v>
      </c>
      <c r="I15" s="98" t="str">
        <f>IF(ISBLANK('Student Work'!I15),"ERROR",IF(ABS('Student Work'!I15-('Student Work'!K8+'Student Work'!K9))&lt;0.01,"Correct","ERROR"))</f>
        <v>Correct</v>
      </c>
      <c r="J15" s="141" t="s">
        <v>13</v>
      </c>
      <c r="K15" s="93" t="str">
        <f>IF(ISBLANK('Student Work'!K15),"ERROR",IF(ABS('Student Work'!K15-'Student Work'!K14*'Student Work'!K13)&lt;1,"Correct","ERROR"))</f>
        <v>Correct</v>
      </c>
      <c r="L15" s="69"/>
      <c r="M15" s="69"/>
      <c r="N15" s="254"/>
      <c r="O15" s="254"/>
      <c r="P15" s="254"/>
      <c r="Q15" s="254"/>
      <c r="R15" s="254"/>
      <c r="S15" s="254"/>
      <c r="T15" s="254"/>
      <c r="U15" s="72"/>
      <c r="V15" s="108" t="str">
        <f>IF(ISBLANK('Student Work'!V15),"ERROR",IF(ABS('Student Work'!V15-'Student Work'!V14*'Student Work'!V13)&lt;1,"Correct","ERROR"))</f>
        <v>Correct</v>
      </c>
      <c r="W15" s="146" t="s">
        <v>13</v>
      </c>
      <c r="X15" s="102" t="str">
        <f>IF(ISBLANK('Student Work'!X15),"ERROR",IF(ABS('Student Work'!X15-('Student Work'!V8+'Student Work'!V9))&lt;0.01,"Correct","ERROR"))</f>
        <v>Correct</v>
      </c>
      <c r="Y15" s="103" t="s">
        <v>22</v>
      </c>
      <c r="Z15" s="64"/>
      <c r="AA15" s="54"/>
      <c r="AB15" s="54"/>
      <c r="AC15" s="45"/>
    </row>
    <row r="16" spans="1:29" ht="22.15" customHeight="1" thickBot="1">
      <c r="A16" s="44"/>
      <c r="B16" s="53"/>
      <c r="C16" s="56"/>
      <c r="D16" s="178"/>
      <c r="E16" s="53"/>
      <c r="F16" s="54"/>
      <c r="G16" s="64"/>
      <c r="H16" s="144" t="s">
        <v>21</v>
      </c>
      <c r="I16" s="99" t="str">
        <f>IF(ISBLANK('Student Work'!I16),"ERROR",IF(ABS('Student Work'!I16-('Student Work'!I14-'Student Work'!I15))&lt;0.01,"Correct","ERROR"))</f>
        <v>Correct</v>
      </c>
      <c r="J16" s="142" t="s">
        <v>12</v>
      </c>
      <c r="K16" s="96" t="str">
        <f>IF(ISBLANK('Student Work'!K16),"ERROR",IF(ABS('Student Work'!K16-('Student Work'!K15-'Student Work'!K11))&lt;1,"Correct","ERROR"))</f>
        <v>Correct</v>
      </c>
      <c r="L16" s="54"/>
      <c r="M16" s="54"/>
      <c r="N16" s="254"/>
      <c r="O16" s="254"/>
      <c r="P16" s="254"/>
      <c r="Q16" s="254"/>
      <c r="R16" s="254"/>
      <c r="S16" s="254"/>
      <c r="T16" s="254"/>
      <c r="U16" s="72"/>
      <c r="V16" s="109" t="str">
        <f>IF(ISBLANK('Student Work'!V16),"ERROR",IF(ABS('Student Work'!V16-(FV('Student Work'!V12/12,'Student Work'!V13,-'Student Work'!V14,-'Student Work'!V11)-'Student Work'!X14))&lt;0.05,"Correct","ERROR"))</f>
        <v>Correct</v>
      </c>
      <c r="W16" s="147" t="s">
        <v>12</v>
      </c>
      <c r="X16" s="104" t="str">
        <f>IF(ISBLANK('Student Work'!X16),"ERROR",IF(ABS('Student Work'!X16-('Student Work'!X15-'Student Work'!X14))&lt;0.01,"Correct","ERROR"))</f>
        <v>Correct</v>
      </c>
      <c r="Y16" s="105" t="s">
        <v>43</v>
      </c>
      <c r="Z16" s="64"/>
      <c r="AA16" s="54"/>
      <c r="AB16" s="54"/>
      <c r="AC16" s="45"/>
    </row>
    <row r="17" spans="1:29" ht="21" customHeight="1" thickTop="1">
      <c r="A17" s="44"/>
      <c r="B17" s="53"/>
      <c r="C17" s="115" t="s">
        <v>74</v>
      </c>
      <c r="D17" s="248" t="s">
        <v>75</v>
      </c>
      <c r="E17" s="53"/>
      <c r="F17" s="54"/>
      <c r="G17" s="54"/>
      <c r="H17" s="54"/>
      <c r="I17" s="252"/>
      <c r="J17" s="252"/>
      <c r="K17" s="252"/>
      <c r="L17" s="54"/>
      <c r="M17" s="54"/>
      <c r="N17" s="54"/>
      <c r="O17" s="54"/>
      <c r="P17" s="54"/>
      <c r="Q17" s="54"/>
      <c r="R17" s="54"/>
      <c r="S17" s="54"/>
      <c r="T17" s="72"/>
      <c r="U17" s="72"/>
      <c r="V17" s="70"/>
      <c r="W17" s="71"/>
      <c r="X17" s="252"/>
      <c r="Y17" s="252"/>
      <c r="Z17" s="252"/>
      <c r="AA17" s="54"/>
      <c r="AB17" s="54"/>
      <c r="AC17" s="45"/>
    </row>
    <row r="18" spans="1:29" ht="16.149999999999999" customHeight="1">
      <c r="A18" s="44"/>
      <c r="B18" s="53"/>
      <c r="C18" s="55"/>
      <c r="D18" s="249"/>
      <c r="E18" s="53"/>
      <c r="F18" s="54"/>
      <c r="G18" s="253" t="s">
        <v>29</v>
      </c>
      <c r="H18" s="253"/>
      <c r="I18" s="138" t="s">
        <v>44</v>
      </c>
      <c r="J18" s="139">
        <f>'Student Work'!J18</f>
        <v>405.50786657804292</v>
      </c>
      <c r="K18" s="54"/>
      <c r="L18" s="54"/>
      <c r="M18" s="54"/>
      <c r="N18" s="54"/>
      <c r="O18" s="54"/>
      <c r="P18" s="54"/>
      <c r="Q18" s="54"/>
      <c r="R18" s="54"/>
      <c r="S18" s="54"/>
      <c r="T18" s="54"/>
      <c r="U18" s="255" t="s">
        <v>30</v>
      </c>
      <c r="V18" s="255"/>
      <c r="W18" s="152"/>
      <c r="X18" s="74"/>
      <c r="Y18" s="54"/>
      <c r="Z18" s="54"/>
      <c r="AA18" s="54"/>
      <c r="AB18" s="54"/>
      <c r="AC18" s="45"/>
    </row>
    <row r="19" spans="1:29">
      <c r="A19" s="44"/>
      <c r="B19" s="53"/>
      <c r="C19" s="47"/>
      <c r="D19" s="55"/>
      <c r="E19" s="53"/>
      <c r="F19" s="54"/>
      <c r="G19" s="157" t="s">
        <v>15</v>
      </c>
      <c r="H19" s="157" t="s">
        <v>45</v>
      </c>
      <c r="I19" s="158" t="s">
        <v>47</v>
      </c>
      <c r="J19" s="158" t="s">
        <v>46</v>
      </c>
      <c r="K19" s="157" t="s">
        <v>48</v>
      </c>
      <c r="L19" s="54"/>
      <c r="M19" s="54"/>
      <c r="N19" s="54"/>
      <c r="O19" s="54"/>
      <c r="P19" s="54"/>
      <c r="Q19" s="54"/>
      <c r="R19" s="54"/>
      <c r="S19" s="54"/>
      <c r="T19" s="54"/>
      <c r="U19" s="148" t="s">
        <v>15</v>
      </c>
      <c r="V19" s="149" t="s">
        <v>45</v>
      </c>
      <c r="W19" s="149" t="s">
        <v>42</v>
      </c>
      <c r="X19" s="149" t="s">
        <v>11</v>
      </c>
      <c r="Y19" s="149" t="s">
        <v>48</v>
      </c>
      <c r="Z19" s="54"/>
      <c r="AA19" s="54"/>
      <c r="AB19" s="54"/>
      <c r="AC19" s="45"/>
    </row>
    <row r="20" spans="1:29" ht="16.149999999999999" customHeight="1">
      <c r="A20" s="44"/>
      <c r="B20" s="53"/>
      <c r="C20" s="115" t="s">
        <v>76</v>
      </c>
      <c r="D20" s="265" t="s">
        <v>67</v>
      </c>
      <c r="E20" s="53"/>
      <c r="F20" s="54"/>
      <c r="G20" s="153">
        <v>1</v>
      </c>
      <c r="H20" s="154" t="str">
        <f>IF(ISBLANK('Student Work'!H20),"ERROR",IF(ABS('Student Work'!H20-'Student Work'!K11)&lt;0.01,"Correct","ERROR"))</f>
        <v>Correct</v>
      </c>
      <c r="I20" s="155" t="str">
        <f>IF(ISBLANK('Student Work'!I20),"ERROR",IF(ABS('Student Work'!I20-'Student Work'!H20*'Student Work'!$K$12/12)&lt;0.01,"Correct","ERROR"))</f>
        <v>Correct</v>
      </c>
      <c r="J20" s="156" t="str">
        <f>IF(ISBLANK('Student Work'!J20),"ERROR",IF(ABS('Student Work'!J20-('Student Work'!$K$14-'Student Work'!I20))&lt;0.01,"Correct","ERROR"))</f>
        <v>Correct</v>
      </c>
      <c r="K20" s="155" t="str">
        <f>IF(ISBLANK('Student Work'!K20),"ERROR",IF(ABS('Student Work'!K20-('Student Work'!H20-'Student Work'!J20))&lt;0.01,"Correct","ERROR"))</f>
        <v>Correct</v>
      </c>
      <c r="L20" s="54"/>
      <c r="M20" s="54"/>
      <c r="N20" s="247" t="s">
        <v>25</v>
      </c>
      <c r="O20" s="54"/>
      <c r="P20" s="54"/>
      <c r="Q20" s="54"/>
      <c r="R20" s="54"/>
      <c r="S20" s="54"/>
      <c r="T20" s="54"/>
      <c r="U20" s="150">
        <v>1</v>
      </c>
      <c r="V20" s="118" t="str">
        <f>IF(ISBLANK('Student Work'!V20),"ERROR",IF(ABS('Student Work'!V20-'Student Work'!V11)&lt;0.01,"Correct","ERROR"))</f>
        <v>Correct</v>
      </c>
      <c r="W20" s="118" t="str">
        <f>IF(ISBLANK('Student Work'!W20),"ERROR",IF(ABS('Student Work'!W20-'Student Work'!V20*'Student Work'!$V$12/12)&lt;0.01,"Correct","ERROR"))</f>
        <v>Correct</v>
      </c>
      <c r="X20" s="119" t="str">
        <f>IF(ISBLANK('Student Work'!X20),"ERROR",IF(ABS('Student Work'!X20-'Student Work'!$V$14)&lt;0.01,"Correct","ERROR"))</f>
        <v>Correct</v>
      </c>
      <c r="Y20" s="118" t="str">
        <f>IF(ISBLANK('Student Work'!Y20),"ERROR",IF(ABS('Student Work'!Y20-('Student Work'!V20+'Student Work'!W20+'Student Work'!X20))&lt;0.01,"Correct","ERROR"))</f>
        <v>Correct</v>
      </c>
      <c r="Z20" s="54"/>
      <c r="AA20" s="54"/>
      <c r="AB20" s="54"/>
      <c r="AC20" s="45"/>
    </row>
    <row r="21" spans="1:29" ht="16.149999999999999" customHeight="1">
      <c r="A21" s="44"/>
      <c r="B21" s="53"/>
      <c r="C21" s="53"/>
      <c r="D21" s="268"/>
      <c r="E21" s="53"/>
      <c r="F21" s="54"/>
      <c r="G21" s="116">
        <v>2</v>
      </c>
      <c r="H21" s="117" t="str">
        <f>IF(ISBLANK('Student Work'!H21),"ERROR",IF(ABS('Student Work'!H21-'Student Work'!K20)&lt;0.01,"Correct","ERROR"))</f>
        <v>Correct</v>
      </c>
      <c r="I21" s="118" t="str">
        <f>IF(ISBLANK('Student Work'!I21),"ERROR",IF(ABS('Student Work'!I21-'Student Work'!H21*'Student Work'!$K$12/12)&lt;0.01,"Correct","ERROR"))</f>
        <v>Correct</v>
      </c>
      <c r="J21" s="156" t="str">
        <f>IF(ISBLANK('Student Work'!J21),"ERROR",IF(ABS('Student Work'!J21-('Student Work'!$K$14-'Student Work'!I21))&lt;0.01,"Correct","ERROR"))</f>
        <v>Correct</v>
      </c>
      <c r="K21" s="155" t="str">
        <f>IF(ISBLANK('Student Work'!K21),"ERROR",IF(ABS('Student Work'!K21-('Student Work'!H21-'Student Work'!J21))&lt;0.01,"Correct","ERROR"))</f>
        <v>Correct</v>
      </c>
      <c r="L21" s="54"/>
      <c r="M21" s="54"/>
      <c r="N21" s="247"/>
      <c r="O21" s="54"/>
      <c r="P21" s="54"/>
      <c r="Q21" s="54"/>
      <c r="R21" s="54"/>
      <c r="S21" s="54"/>
      <c r="T21" s="54"/>
      <c r="U21" s="150">
        <v>2</v>
      </c>
      <c r="V21" s="118" t="str">
        <f>IF(ISBLANK('Student Work'!V21),"ERROR",IF(ABS('Student Work'!V21-'Student Work'!Y20)&lt;0.01,"Correct","ERROR"))</f>
        <v>Correct</v>
      </c>
      <c r="W21" s="118" t="str">
        <f>IF(ISBLANK('Student Work'!W21),"ERROR",IF(ABS('Student Work'!W21-'Student Work'!V21*'Student Work'!$V$12/12)&lt;0.01,"Correct","ERROR"))</f>
        <v>Correct</v>
      </c>
      <c r="X21" s="119" t="str">
        <f>IF(ISBLANK('Student Work'!X21),"ERROR",IF(ABS('Student Work'!X21-'Student Work'!$V$14)&lt;0.01,"Correct","ERROR"))</f>
        <v>Correct</v>
      </c>
      <c r="Y21" s="118" t="str">
        <f>IF(ISBLANK('Student Work'!Y21),"ERROR",IF(ABS('Student Work'!Y21-('Student Work'!V21+'Student Work'!W21+'Student Work'!X21))&lt;0.01,"Correct","ERROR"))</f>
        <v>Correct</v>
      </c>
      <c r="Z21" s="54"/>
      <c r="AA21" s="54"/>
      <c r="AB21" s="54"/>
      <c r="AC21" s="45"/>
    </row>
    <row r="22" spans="1:29">
      <c r="A22" s="44"/>
      <c r="B22" s="53"/>
      <c r="C22" s="53"/>
      <c r="D22" s="268"/>
      <c r="E22" s="53"/>
      <c r="F22" s="54"/>
      <c r="G22" s="116">
        <v>3</v>
      </c>
      <c r="H22" s="117" t="str">
        <f>IF(ISBLANK('Student Work'!H22),"ERROR",IF(ABS('Student Work'!H22-'Student Work'!K21)&lt;0.01,"Correct","ERROR"))</f>
        <v>Correct</v>
      </c>
      <c r="I22" s="118" t="str">
        <f>IF(ISBLANK('Student Work'!I22),"ERROR",IF(ABS('Student Work'!I22-'Student Work'!H22*'Student Work'!$K$12/12)&lt;0.01,"Correct","ERROR"))</f>
        <v>Correct</v>
      </c>
      <c r="J22" s="156" t="str">
        <f>IF(ISBLANK('Student Work'!J22),"ERROR",IF(ABS('Student Work'!J22-('Student Work'!$K$14-'Student Work'!I22))&lt;0.01,"Correct","ERROR"))</f>
        <v>Correct</v>
      </c>
      <c r="K22" s="155" t="str">
        <f>IF(ISBLANK('Student Work'!K22),"ERROR",IF(ABS('Student Work'!K22-('Student Work'!H22-'Student Work'!J22))&lt;0.01,"Correct","ERROR"))</f>
        <v>Correct</v>
      </c>
      <c r="L22" s="54"/>
      <c r="M22" s="54"/>
      <c r="N22" s="273" t="s">
        <v>51</v>
      </c>
      <c r="O22" s="273"/>
      <c r="P22" s="273"/>
      <c r="Q22" s="273"/>
      <c r="R22" s="273"/>
      <c r="S22" s="273"/>
      <c r="T22" s="54"/>
      <c r="U22" s="150">
        <v>3</v>
      </c>
      <c r="V22" s="118" t="str">
        <f>IF(ISBLANK('Student Work'!V22),"ERROR",IF(ABS('Student Work'!V22-'Student Work'!Y21)&lt;0.01,"Correct","ERROR"))</f>
        <v>Correct</v>
      </c>
      <c r="W22" s="118" t="str">
        <f>IF(ISBLANK('Student Work'!W22),"ERROR",IF(ABS('Student Work'!W22-'Student Work'!V22*'Student Work'!$V$12/12)&lt;0.01,"Correct","ERROR"))</f>
        <v>Correct</v>
      </c>
      <c r="X22" s="119" t="str">
        <f>IF(ISBLANK('Student Work'!X22),"ERROR",IF(ABS('Student Work'!X22-'Student Work'!$V$14)&lt;0.01,"Correct","ERROR"))</f>
        <v>Correct</v>
      </c>
      <c r="Y22" s="118" t="str">
        <f>IF(ISBLANK('Student Work'!Y22),"ERROR",IF(ABS('Student Work'!Y22-('Student Work'!V22+'Student Work'!W22+'Student Work'!X22))&lt;0.01,"Correct","ERROR"))</f>
        <v>Correct</v>
      </c>
      <c r="Z22" s="54"/>
      <c r="AA22" s="54"/>
      <c r="AB22" s="54"/>
      <c r="AC22" s="45"/>
    </row>
    <row r="23" spans="1:29">
      <c r="A23" s="44"/>
      <c r="B23" s="53"/>
      <c r="C23" s="53"/>
      <c r="D23" s="268"/>
      <c r="E23" s="53"/>
      <c r="F23" s="54"/>
      <c r="G23" s="116">
        <v>4</v>
      </c>
      <c r="H23" s="117" t="str">
        <f>IF(ISBLANK('Student Work'!H23),"ERROR",IF(ABS('Student Work'!H23-'Student Work'!K22)&lt;0.01,"Correct","ERROR"))</f>
        <v>Correct</v>
      </c>
      <c r="I23" s="118" t="str">
        <f>IF(ISBLANK('Student Work'!I23),"ERROR",IF(ABS('Student Work'!I23-'Student Work'!H23*'Student Work'!$K$12/12)&lt;0.01,"Correct","ERROR"))</f>
        <v>Correct</v>
      </c>
      <c r="J23" s="156" t="str">
        <f>IF(ISBLANK('Student Work'!J23),"ERROR",IF(ABS('Student Work'!J23-('Student Work'!$K$14-'Student Work'!I23))&lt;0.01,"Correct","ERROR"))</f>
        <v>Correct</v>
      </c>
      <c r="K23" s="155" t="str">
        <f>IF(ISBLANK('Student Work'!K23),"ERROR",IF(ABS('Student Work'!K23-('Student Work'!H23-'Student Work'!J23))&lt;0.01,"Correct","ERROR"))</f>
        <v>Correct</v>
      </c>
      <c r="L23" s="54"/>
      <c r="M23" s="54"/>
      <c r="N23" s="274"/>
      <c r="O23" s="274"/>
      <c r="P23" s="274"/>
      <c r="Q23" s="274"/>
      <c r="R23" s="274"/>
      <c r="S23" s="274"/>
      <c r="T23" s="54"/>
      <c r="U23" s="150">
        <v>4</v>
      </c>
      <c r="V23" s="118" t="str">
        <f>IF(ISBLANK('Student Work'!V23),"ERROR",IF(ABS('Student Work'!V23-'Student Work'!Y22)&lt;0.01,"Correct","ERROR"))</f>
        <v>Correct</v>
      </c>
      <c r="W23" s="118" t="str">
        <f>IF(ISBLANK('Student Work'!W23),"ERROR",IF(ABS('Student Work'!W23-'Student Work'!V23*'Student Work'!$V$12/12)&lt;0.01,"Correct","ERROR"))</f>
        <v>Correct</v>
      </c>
      <c r="X23" s="119" t="str">
        <f>IF(ISBLANK('Student Work'!X23),"ERROR",IF(ABS('Student Work'!X23-'Student Work'!$V$14)&lt;0.01,"Correct","ERROR"))</f>
        <v>Correct</v>
      </c>
      <c r="Y23" s="118" t="str">
        <f>IF(ISBLANK('Student Work'!Y23),"ERROR",IF(ABS('Student Work'!Y23-('Student Work'!V23+'Student Work'!W23+'Student Work'!X23))&lt;0.01,"Correct","ERROR"))</f>
        <v>Correct</v>
      </c>
      <c r="Z23" s="54"/>
      <c r="AA23" s="54"/>
      <c r="AB23" s="54"/>
      <c r="AC23" s="45"/>
    </row>
    <row r="24" spans="1:29">
      <c r="A24" s="44"/>
      <c r="B24" s="53"/>
      <c r="C24" s="53"/>
      <c r="D24" s="266"/>
      <c r="E24" s="53"/>
      <c r="F24" s="54"/>
      <c r="G24" s="116">
        <v>5</v>
      </c>
      <c r="H24" s="117" t="str">
        <f>IF(ISBLANK('Student Work'!H24),"ERROR",IF(ABS('Student Work'!H24-'Student Work'!K23)&lt;0.01,"Correct","ERROR"))</f>
        <v>Correct</v>
      </c>
      <c r="I24" s="118" t="str">
        <f>IF(ISBLANK('Student Work'!I24),"ERROR",IF(ABS('Student Work'!I24-'Student Work'!H24*'Student Work'!$K$12/12)&lt;0.01,"Correct","ERROR"))</f>
        <v>Correct</v>
      </c>
      <c r="J24" s="156" t="str">
        <f>IF(ISBLANK('Student Work'!J24),"ERROR",IF(ABS('Student Work'!J24-('Student Work'!$K$14-'Student Work'!I24))&lt;0.01,"Correct","ERROR"))</f>
        <v>Correct</v>
      </c>
      <c r="K24" s="155" t="str">
        <f>IF(ISBLANK('Student Work'!K24),"ERROR",IF(ABS('Student Work'!K24-('Student Work'!H24-'Student Work'!J24))&lt;0.01,"Correct","ERROR"))</f>
        <v>Correct</v>
      </c>
      <c r="L24" s="54"/>
      <c r="M24" s="54"/>
      <c r="N24" s="260" t="s">
        <v>35</v>
      </c>
      <c r="O24" s="260"/>
      <c r="P24" s="260"/>
      <c r="Q24" s="261"/>
      <c r="R24" s="276" t="str">
        <f>IF(ISBLANK('Student Work'!R24:S24),"ERROR",IF('Student Work'!R24:S24&gt;0,IF('Student Work'!R24&gt;10,"Caution: Too Long!","Correct"),"ERROR"))</f>
        <v>Correct</v>
      </c>
      <c r="S24" s="277"/>
      <c r="T24" s="54"/>
      <c r="U24" s="150">
        <v>5</v>
      </c>
      <c r="V24" s="118" t="str">
        <f>IF(ISBLANK('Student Work'!V24),"ERROR",IF(ABS('Student Work'!V24-'Student Work'!Y23)&lt;0.01,"Correct","ERROR"))</f>
        <v>Correct</v>
      </c>
      <c r="W24" s="118" t="str">
        <f>IF(ISBLANK('Student Work'!W24),"ERROR",IF(ABS('Student Work'!W24-'Student Work'!V24*'Student Work'!$V$12/12)&lt;0.01,"Correct","ERROR"))</f>
        <v>Correct</v>
      </c>
      <c r="X24" s="119" t="str">
        <f>IF(ISBLANK('Student Work'!X24),"ERROR",IF(ABS('Student Work'!X24-'Student Work'!$V$14)&lt;0.01,"Correct","ERROR"))</f>
        <v>Correct</v>
      </c>
      <c r="Y24" s="118" t="str">
        <f>IF(ISBLANK('Student Work'!Y24),"ERROR",IF(ABS('Student Work'!Y24-('Student Work'!V24+'Student Work'!W24+'Student Work'!X24))&lt;0.01,"Correct","ERROR"))</f>
        <v>Correct</v>
      </c>
      <c r="Z24" s="54"/>
      <c r="AA24" s="73"/>
      <c r="AB24" s="73"/>
      <c r="AC24" s="45"/>
    </row>
    <row r="25" spans="1:29">
      <c r="A25" s="44"/>
      <c r="B25" s="53"/>
      <c r="C25" s="53"/>
      <c r="D25" s="258" t="s">
        <v>69</v>
      </c>
      <c r="E25" s="53"/>
      <c r="F25" s="78" t="s">
        <v>40</v>
      </c>
      <c r="G25" s="107">
        <f>IF($K$13="Correct",IF(AND(G24+1&lt;='Student Work'!$K$13,G24&lt;&gt;0),G24+1,IF('Student Work'!G25&gt;0,"ERROR",0)),0)</f>
        <v>6</v>
      </c>
      <c r="H25" s="120" t="str">
        <f>IF(G25=0,0,IF(ISBLANK('Student Work'!H25),"ERROR",IF(ABS('Student Work'!H25-'Student Work'!K24)&lt;0.01,IF(G25&lt;&gt;"ERROR","Correct","ERROR"),"ERROR")))</f>
        <v>Correct</v>
      </c>
      <c r="I25" s="121" t="str">
        <f>IF(G25=0,0,IF(ISBLANK('Student Work'!I25),"ERROR",IF(ABS('Student Work'!I25-'Student Work'!H25*'Student Work'!$K$12/12)&lt;0.01,IF(G25&lt;&gt;"ERROR","Correct","ERROR"),"ERROR")))</f>
        <v>Correct</v>
      </c>
      <c r="J25" s="121" t="str">
        <f>IF(G25=0,0,IF(ISBLANK('Student Work'!J25),"ERROR",IF(ABS('Student Work'!J25-('Student Work'!$K$14-'Student Work'!I25))&lt;0.01,IF(G25&lt;&gt;"ERROR","Correct","ERROR"),"ERROR")))</f>
        <v>Correct</v>
      </c>
      <c r="K25" s="121" t="str">
        <f>IF(G25=0,0,IF(ISBLANK('Student Work'!K25),"ERROR",IF(ABS('Student Work'!K25-('Student Work'!H25-'Student Work'!J25))&lt;0.01,IF(G25&lt;&gt;"ERROR","Correct","ERROR"),"ERROR")))</f>
        <v>Correct</v>
      </c>
      <c r="L25" s="54"/>
      <c r="M25" s="54"/>
      <c r="N25" s="260" t="s">
        <v>36</v>
      </c>
      <c r="O25" s="260"/>
      <c r="P25" s="260"/>
      <c r="Q25" s="261"/>
      <c r="R25" s="262" t="str">
        <f>IF(ISBLANK('Student Work'!R25:S25),"ERROR",IF(AND('Student Work'!R25:S25&gt;0,'Student Work'!R25:S25&lt;0.1),"Correct","ERROR"))</f>
        <v>Correct</v>
      </c>
      <c r="S25" s="263"/>
      <c r="T25" s="54"/>
      <c r="U25" s="107">
        <f>IF($V$13="Correct",IF(AND(U24+1&lt;='Student Work'!$V$13,U24&lt;&gt;0),U24+1,IF('Student Work'!U25&gt;0,"ERROR",0)),0)</f>
        <v>6</v>
      </c>
      <c r="V25" s="121" t="str">
        <f>IF(U25=0,0,IF(ISBLANK('Student Work'!V25),"ERROR",IF(ABS('Student Work'!V25-'Student Work'!Y24)&lt;0.01,IF(U25&lt;&gt;"ERROR","Correct","ERROR"),"ERROR")))</f>
        <v>Correct</v>
      </c>
      <c r="W25" s="121" t="str">
        <f>IF(U25=0,0,IF(ISBLANK('Student Work'!W25),"ERROR",IF(ABS('Student Work'!W25-'Student Work'!V25*'Student Work'!$V$12/12)&lt;0.01,IF(U25&lt;&gt;"ERROR","Correct","ERROR"),"ERROR")))</f>
        <v>Correct</v>
      </c>
      <c r="X25" s="121" t="str">
        <f>IF(U25=0,0,IF(ISBLANK('Student Work'!X25),"ERROR",IF(ABS('Student Work'!X25-'Student Work'!$V$14)&lt;0.01,IF(U25&lt;&gt;"ERROR","Correct","ERROR"),"ERROR")))</f>
        <v>Correct</v>
      </c>
      <c r="Y25" s="121" t="str">
        <f>IF(U25=0,0,IF(ISBLANK('Student Work'!Y25),"ERROR",IF(ABS('Student Work'!Y25-('Student Work'!V25+'Student Work'!W25+'Student Work'!X25))&lt;0.01,IF(U25&lt;&gt;"ERROR","Correct","ERROR"),"ERROR")))</f>
        <v>Correct</v>
      </c>
      <c r="Z25" s="78" t="s">
        <v>40</v>
      </c>
      <c r="AA25" s="73"/>
      <c r="AB25" s="73"/>
      <c r="AC25" s="45"/>
    </row>
    <row r="26" spans="1:29">
      <c r="A26" s="43"/>
      <c r="B26" s="47"/>
      <c r="C26" s="53"/>
      <c r="D26" s="259"/>
      <c r="E26" s="47"/>
      <c r="F26" s="54"/>
      <c r="G26" s="107">
        <f>IF($K$13="Correct",IF(AND(G25+1&lt;='Student Work'!$K$13,G25&lt;&gt;0),G25+1,IF('Student Work'!G26&gt;0,"ERROR",0)),0)</f>
        <v>7</v>
      </c>
      <c r="H26" s="120" t="str">
        <f>IF(G26=0,0,IF(ISBLANK('Student Work'!H26),"ERROR",IF(ABS('Student Work'!H26-'Student Work'!K25)&lt;0.01,IF(G26&lt;&gt;"ERROR","Correct","ERROR"),"ERROR")))</f>
        <v>Correct</v>
      </c>
      <c r="I26" s="121" t="str">
        <f>IF(G26=0,0,IF(ISBLANK('Student Work'!I26),"ERROR",IF(ABS('Student Work'!I26-'Student Work'!H26*'Student Work'!$K$12/12)&lt;0.01,IF(G26&lt;&gt;"ERROR","Correct","ERROR"),"ERROR")))</f>
        <v>Correct</v>
      </c>
      <c r="J26" s="121" t="str">
        <f>IF(G26=0,0,IF(ISBLANK('Student Work'!J26),"ERROR",IF(ABS('Student Work'!J26-('Student Work'!$K$14-'Student Work'!I26))&lt;0.01,IF(G26&lt;&gt;"ERROR","Correct","ERROR"),"ERROR")))</f>
        <v>Correct</v>
      </c>
      <c r="K26" s="121" t="str">
        <f>IF(G26=0,0,IF(ISBLANK('Student Work'!K26),"ERROR",IF(ABS('Student Work'!K26-('Student Work'!H26-'Student Work'!J26))&lt;0.01,IF(G26&lt;&gt;"ERROR","Correct","ERROR"),"ERROR")))</f>
        <v>Correct</v>
      </c>
      <c r="L26" s="54"/>
      <c r="M26" s="54"/>
      <c r="N26" s="246"/>
      <c r="O26" s="246"/>
      <c r="P26" s="246"/>
      <c r="Q26" s="246"/>
      <c r="R26" s="246"/>
      <c r="S26" s="246"/>
      <c r="T26" s="54"/>
      <c r="U26" s="107">
        <f>IF($V$13="Correct",IF(AND(U25+1&lt;='Student Work'!$V$13,U25&lt;&gt;0),U25+1,IF('Student Work'!U26&gt;0,"ERROR",0)),0)</f>
        <v>7</v>
      </c>
      <c r="V26" s="121" t="str">
        <f>IF(U26=0,0,IF(ISBLANK('Student Work'!V26),"ERROR",IF(ABS('Student Work'!V26-'Student Work'!Y25)&lt;0.01,IF(U26&lt;&gt;"ERROR","Correct","ERROR"),"ERROR")))</f>
        <v>Correct</v>
      </c>
      <c r="W26" s="121" t="str">
        <f>IF(U26=0,0,IF(ISBLANK('Student Work'!W26),"ERROR",IF(ABS('Student Work'!W26-'Student Work'!V26*'Student Work'!$V$12/12)&lt;0.01,IF(U26&lt;&gt;"ERROR","Correct","ERROR"),"ERROR")))</f>
        <v>Correct</v>
      </c>
      <c r="X26" s="121" t="str">
        <f>IF(U26=0,0,IF(ISBLANK('Student Work'!X26),"ERROR",IF(ABS('Student Work'!X26-'Student Work'!$V$14)&lt;0.01,IF(U26&lt;&gt;"ERROR","Correct","ERROR"),"ERROR")))</f>
        <v>Correct</v>
      </c>
      <c r="Y26" s="121" t="str">
        <f>IF(U26=0,0,IF(ISBLANK('Student Work'!Y26),"ERROR",IF(ABS('Student Work'!Y26-('Student Work'!V26+'Student Work'!W26+'Student Work'!X26))&lt;0.01,IF(U26&lt;&gt;"ERROR","Correct","ERROR"),"ERROR")))</f>
        <v>Correct</v>
      </c>
      <c r="Z26" s="121" t="e">
        <f>IF(V26=0,0,IF(ISBLANK('Student Work'!#REF!),"ERROR",IF(ABS('Student Work'!#REF!-('Student Work'!W26+'Student Work'!X26+'Student Work'!Y26))&lt;0.01,"Correct","ERROR")))</f>
        <v>#REF!</v>
      </c>
      <c r="AA26" s="73"/>
      <c r="AB26" s="73"/>
      <c r="AC26" s="45"/>
    </row>
    <row r="27" spans="1:29">
      <c r="A27" s="43"/>
      <c r="B27" s="47"/>
      <c r="C27" s="47"/>
      <c r="D27" s="259"/>
      <c r="E27" s="47"/>
      <c r="F27" s="54"/>
      <c r="G27" s="107">
        <f>IF($K$13="Correct",IF(AND(G26+1&lt;='Student Work'!$K$13,G26&lt;&gt;0),G26+1,IF('Student Work'!G27&gt;0,"ERROR",0)),0)</f>
        <v>8</v>
      </c>
      <c r="H27" s="120" t="str">
        <f>IF(G27=0,0,IF(ISBLANK('Student Work'!H27),"ERROR",IF(ABS('Student Work'!H27-'Student Work'!K26)&lt;0.01,IF(G27&lt;&gt;"ERROR","Correct","ERROR"),"ERROR")))</f>
        <v>Correct</v>
      </c>
      <c r="I27" s="121" t="str">
        <f>IF(G27=0,0,IF(ISBLANK('Student Work'!I27),"ERROR",IF(ABS('Student Work'!I27-'Student Work'!H27*'Student Work'!$K$12/12)&lt;0.01,IF(G27&lt;&gt;"ERROR","Correct","ERROR"),"ERROR")))</f>
        <v>Correct</v>
      </c>
      <c r="J27" s="121" t="str">
        <f>IF(G27=0,0,IF(ISBLANK('Student Work'!J27),"ERROR",IF(ABS('Student Work'!J27-('Student Work'!$K$14-'Student Work'!I27))&lt;0.01,IF(G27&lt;&gt;"ERROR","Correct","ERROR"),"ERROR")))</f>
        <v>Correct</v>
      </c>
      <c r="K27" s="121" t="str">
        <f>IF(G27=0,0,IF(ISBLANK('Student Work'!K27),"ERROR",IF(ABS('Student Work'!K27-('Student Work'!H27-'Student Work'!J27))&lt;0.01,IF(G27&lt;&gt;"ERROR","Correct","ERROR"),"ERROR")))</f>
        <v>Correct</v>
      </c>
      <c r="L27" s="54"/>
      <c r="M27" s="54"/>
      <c r="N27" s="54"/>
      <c r="O27" s="54"/>
      <c r="P27" s="54"/>
      <c r="Q27" s="54"/>
      <c r="R27" s="54"/>
      <c r="S27" s="54"/>
      <c r="T27" s="54"/>
      <c r="U27" s="107">
        <f>IF($V$13="Correct",IF(AND(U26+1&lt;='Student Work'!$V$13,U26&lt;&gt;0),U26+1,IF('Student Work'!U27&gt;0,"ERROR",0)),0)</f>
        <v>8</v>
      </c>
      <c r="V27" s="121" t="str">
        <f>IF(U27=0,0,IF(ISBLANK('Student Work'!V27),"ERROR",IF(ABS('Student Work'!V27-'Student Work'!Y26)&lt;0.01,IF(U27&lt;&gt;"ERROR","Correct","ERROR"),"ERROR")))</f>
        <v>Correct</v>
      </c>
      <c r="W27" s="121" t="str">
        <f>IF(U27=0,0,IF(ISBLANK('Student Work'!W27),"ERROR",IF(ABS('Student Work'!W27-'Student Work'!V27*'Student Work'!$V$12/12)&lt;0.01,IF(U27&lt;&gt;"ERROR","Correct","ERROR"),"ERROR")))</f>
        <v>Correct</v>
      </c>
      <c r="X27" s="121" t="str">
        <f>IF(U27=0,0,IF(ISBLANK('Student Work'!X27),"ERROR",IF(ABS('Student Work'!X27-'Student Work'!$V$14)&lt;0.01,IF(U27&lt;&gt;"ERROR","Correct","ERROR"),"ERROR")))</f>
        <v>Correct</v>
      </c>
      <c r="Y27" s="121" t="str">
        <f>IF(U27=0,0,IF(ISBLANK('Student Work'!Y27),"ERROR",IF(ABS('Student Work'!Y27-('Student Work'!V27+'Student Work'!W27+'Student Work'!X27))&lt;0.01,IF(U27&lt;&gt;"ERROR","Correct","ERROR"),"ERROR")))</f>
        <v>Correct</v>
      </c>
      <c r="Z27" s="121" t="e">
        <f>IF(V27=0,0,IF(ISBLANK('Student Work'!#REF!),"ERROR",IF(ABS('Student Work'!#REF!-('Student Work'!W27+'Student Work'!X27+'Student Work'!Y27))&lt;0.01,"Correct","ERROR")))</f>
        <v>#REF!</v>
      </c>
      <c r="AA27" s="54"/>
      <c r="AB27" s="54"/>
      <c r="AC27" s="45"/>
    </row>
    <row r="28" spans="1:29">
      <c r="A28" s="43"/>
      <c r="B28" s="47"/>
      <c r="C28" s="47"/>
      <c r="D28" s="259"/>
      <c r="E28" s="47"/>
      <c r="F28" s="54"/>
      <c r="G28" s="107">
        <f>IF($K$13="Correct",IF(AND(G27+1&lt;='Student Work'!$K$13,G27&lt;&gt;0),G27+1,IF('Student Work'!G28&gt;0,"ERROR",0)),0)</f>
        <v>9</v>
      </c>
      <c r="H28" s="120" t="str">
        <f>IF(G28=0,0,IF(ISBLANK('Student Work'!H28),"ERROR",IF(ABS('Student Work'!H28-'Student Work'!K27)&lt;0.01,IF(G28&lt;&gt;"ERROR","Correct","ERROR"),"ERROR")))</f>
        <v>Correct</v>
      </c>
      <c r="I28" s="121" t="str">
        <f>IF(G28=0,0,IF(ISBLANK('Student Work'!I28),"ERROR",IF(ABS('Student Work'!I28-'Student Work'!H28*'Student Work'!$K$12/12)&lt;0.01,IF(G28&lt;&gt;"ERROR","Correct","ERROR"),"ERROR")))</f>
        <v>Correct</v>
      </c>
      <c r="J28" s="121" t="str">
        <f>IF(G28=0,0,IF(ISBLANK('Student Work'!J28),"ERROR",IF(ABS('Student Work'!J28-('Student Work'!$K$14-'Student Work'!I28))&lt;0.01,IF(G28&lt;&gt;"ERROR","Correct","ERROR"),"ERROR")))</f>
        <v>Correct</v>
      </c>
      <c r="K28" s="121" t="str">
        <f>IF(G28=0,0,IF(ISBLANK('Student Work'!K28),"ERROR",IF(ABS('Student Work'!K28-('Student Work'!H28-'Student Work'!J28))&lt;0.01,IF(G28&lt;&gt;"ERROR","Correct","ERROR"),"ERROR")))</f>
        <v>Correct</v>
      </c>
      <c r="L28" s="54"/>
      <c r="M28" s="54"/>
      <c r="N28" s="273" t="s">
        <v>52</v>
      </c>
      <c r="O28" s="273"/>
      <c r="P28" s="273"/>
      <c r="Q28" s="273"/>
      <c r="R28" s="273"/>
      <c r="S28" s="273"/>
      <c r="T28" s="54"/>
      <c r="U28" s="107">
        <f>IF($V$13="Correct",IF(AND(U27+1&lt;='Student Work'!$V$13,U27&lt;&gt;0),U27+1,IF('Student Work'!U28&gt;0,"ERROR",0)),0)</f>
        <v>9</v>
      </c>
      <c r="V28" s="121" t="str">
        <f>IF(U28=0,0,IF(ISBLANK('Student Work'!V28),"ERROR",IF(ABS('Student Work'!V28-'Student Work'!Y27)&lt;0.01,IF(U28&lt;&gt;"ERROR","Correct","ERROR"),"ERROR")))</f>
        <v>Correct</v>
      </c>
      <c r="W28" s="121" t="str">
        <f>IF(U28=0,0,IF(ISBLANK('Student Work'!W28),"ERROR",IF(ABS('Student Work'!W28-'Student Work'!V28*'Student Work'!$V$12/12)&lt;0.01,IF(U28&lt;&gt;"ERROR","Correct","ERROR"),"ERROR")))</f>
        <v>Correct</v>
      </c>
      <c r="X28" s="121" t="str">
        <f>IF(U28=0,0,IF(ISBLANK('Student Work'!X28),"ERROR",IF(ABS('Student Work'!X28-'Student Work'!$V$14)&lt;0.01,IF(U28&lt;&gt;"ERROR","Correct","ERROR"),"ERROR")))</f>
        <v>Correct</v>
      </c>
      <c r="Y28" s="121" t="str">
        <f>IF(U28=0,0,IF(ISBLANK('Student Work'!Y28),"ERROR",IF(ABS('Student Work'!Y28-('Student Work'!V28+'Student Work'!W28+'Student Work'!X28))&lt;0.01,IF(U28&lt;&gt;"ERROR","Correct","ERROR"),"ERROR")))</f>
        <v>Correct</v>
      </c>
      <c r="Z28" s="121" t="e">
        <f>IF(V28=0,0,IF(ISBLANK('Student Work'!#REF!),"ERROR",IF(ABS('Student Work'!#REF!-('Student Work'!W28+'Student Work'!X28+'Student Work'!Y28))&lt;0.01,"Correct","ERROR")))</f>
        <v>#REF!</v>
      </c>
      <c r="AA28" s="54"/>
      <c r="AB28" s="54"/>
      <c r="AC28" s="45"/>
    </row>
    <row r="29" spans="1:29">
      <c r="A29" s="43"/>
      <c r="B29" s="47"/>
      <c r="C29" s="47"/>
      <c r="D29" s="259"/>
      <c r="E29" s="47"/>
      <c r="F29" s="54"/>
      <c r="G29" s="107">
        <f>IF($K$13="Correct",IF(AND(G28+1&lt;='Student Work'!$K$13,G28&lt;&gt;0),G28+1,IF('Student Work'!G29&gt;0,"ERROR",0)),0)</f>
        <v>10</v>
      </c>
      <c r="H29" s="120" t="str">
        <f>IF(G29=0,0,IF(ISBLANK('Student Work'!H29),"ERROR",IF(ABS('Student Work'!H29-'Student Work'!K28)&lt;0.01,IF(G29&lt;&gt;"ERROR","Correct","ERROR"),"ERROR")))</f>
        <v>Correct</v>
      </c>
      <c r="I29" s="121" t="str">
        <f>IF(G29=0,0,IF(ISBLANK('Student Work'!I29),"ERROR",IF(ABS('Student Work'!I29-'Student Work'!H29*'Student Work'!$K$12/12)&lt;0.01,IF(G29&lt;&gt;"ERROR","Correct","ERROR"),"ERROR")))</f>
        <v>Correct</v>
      </c>
      <c r="J29" s="121" t="str">
        <f>IF(G29=0,0,IF(ISBLANK('Student Work'!J29),"ERROR",IF(ABS('Student Work'!J29-('Student Work'!$K$14-'Student Work'!I29))&lt;0.01,IF(G29&lt;&gt;"ERROR","Correct","ERROR"),"ERROR")))</f>
        <v>Correct</v>
      </c>
      <c r="K29" s="121" t="str">
        <f>IF(G29=0,0,IF(ISBLANK('Student Work'!K29),"ERROR",IF(ABS('Student Work'!K29-('Student Work'!H29-'Student Work'!J29))&lt;0.01,IF(G29&lt;&gt;"ERROR","Correct","ERROR"),"ERROR")))</f>
        <v>Correct</v>
      </c>
      <c r="L29" s="54"/>
      <c r="M29" s="54"/>
      <c r="N29" s="274"/>
      <c r="O29" s="274"/>
      <c r="P29" s="274"/>
      <c r="Q29" s="274"/>
      <c r="R29" s="274"/>
      <c r="S29" s="274"/>
      <c r="T29" s="54"/>
      <c r="U29" s="107">
        <f>IF($V$13="Correct",IF(AND(U28+1&lt;='Student Work'!$V$13,U28&lt;&gt;0),U28+1,IF('Student Work'!U29&gt;0,"ERROR",0)),0)</f>
        <v>10</v>
      </c>
      <c r="V29" s="121" t="str">
        <f>IF(U29=0,0,IF(ISBLANK('Student Work'!V29),"ERROR",IF(ABS('Student Work'!V29-'Student Work'!Y28)&lt;0.01,IF(U29&lt;&gt;"ERROR","Correct","ERROR"),"ERROR")))</f>
        <v>Correct</v>
      </c>
      <c r="W29" s="121" t="str">
        <f>IF(U29=0,0,IF(ISBLANK('Student Work'!W29),"ERROR",IF(ABS('Student Work'!W29-'Student Work'!V29*'Student Work'!$V$12/12)&lt;0.01,IF(U29&lt;&gt;"ERROR","Correct","ERROR"),"ERROR")))</f>
        <v>Correct</v>
      </c>
      <c r="X29" s="121" t="str">
        <f>IF(U29=0,0,IF(ISBLANK('Student Work'!X29),"ERROR",IF(ABS('Student Work'!X29-'Student Work'!$V$14)&lt;0.01,IF(U29&lt;&gt;"ERROR","Correct","ERROR"),"ERROR")))</f>
        <v>Correct</v>
      </c>
      <c r="Y29" s="121" t="str">
        <f>IF(U29=0,0,IF(ISBLANK('Student Work'!Y29),"ERROR",IF(ABS('Student Work'!Y29-('Student Work'!V29+'Student Work'!W29+'Student Work'!X29))&lt;0.01,IF(U29&lt;&gt;"ERROR","Correct","ERROR"),"ERROR")))</f>
        <v>Correct</v>
      </c>
      <c r="Z29" s="121" t="e">
        <f>IF(V29=0,0,IF(ISBLANK('Student Work'!#REF!),"ERROR",IF(ABS('Student Work'!#REF!-('Student Work'!W29+'Student Work'!X29+'Student Work'!Y29))&lt;0.01,"Correct","ERROR")))</f>
        <v>#REF!</v>
      </c>
      <c r="AA29" s="54"/>
      <c r="AB29" s="54"/>
      <c r="AC29" s="45"/>
    </row>
    <row r="30" spans="1:29">
      <c r="A30" s="44"/>
      <c r="B30" s="53"/>
      <c r="C30" s="47"/>
      <c r="D30" s="259"/>
      <c r="E30" s="53"/>
      <c r="F30" s="54"/>
      <c r="G30" s="107">
        <f>IF($K$13="Correct",IF(AND(G29+1&lt;='Student Work'!$K$13,G29&lt;&gt;0),G29+1,IF('Student Work'!G30&gt;0,"ERROR",0)),0)</f>
        <v>11</v>
      </c>
      <c r="H30" s="120" t="str">
        <f>IF(G30=0,0,IF(ISBLANK('Student Work'!H30),"ERROR",IF(ABS('Student Work'!H30-'Student Work'!K29)&lt;0.01,IF(G30&lt;&gt;"ERROR","Correct","ERROR"),"ERROR")))</f>
        <v>Correct</v>
      </c>
      <c r="I30" s="121" t="str">
        <f>IF(G30=0,0,IF(ISBLANK('Student Work'!I30),"ERROR",IF(ABS('Student Work'!I30-'Student Work'!H30*'Student Work'!$K$12/12)&lt;0.01,IF(G30&lt;&gt;"ERROR","Correct","ERROR"),"ERROR")))</f>
        <v>Correct</v>
      </c>
      <c r="J30" s="121" t="str">
        <f>IF(G30=0,0,IF(ISBLANK('Student Work'!J30),"ERROR",IF(ABS('Student Work'!J30-('Student Work'!$K$14-'Student Work'!I30))&lt;0.01,IF(G30&lt;&gt;"ERROR","Correct","ERROR"),"ERROR")))</f>
        <v>Correct</v>
      </c>
      <c r="K30" s="121" t="str">
        <f>IF(G30=0,0,IF(ISBLANK('Student Work'!K30),"ERROR",IF(ABS('Student Work'!K30-('Student Work'!H30-'Student Work'!J30))&lt;0.01,IF(G30&lt;&gt;"ERROR","Correct","ERROR"),"ERROR")))</f>
        <v>Correct</v>
      </c>
      <c r="L30" s="54"/>
      <c r="M30" s="54"/>
      <c r="N30" s="260" t="s">
        <v>53</v>
      </c>
      <c r="O30" s="260"/>
      <c r="P30" s="260"/>
      <c r="Q30" s="260"/>
      <c r="R30" s="275" t="str">
        <f>IF(ISBLANK('Student Work'!R30:S30),"ERROR",IF(AND('Student Work'!R30:S30&gt;0,'Student Work'!R30:S30&lt;0.1),"Correct","ERROR"))</f>
        <v>Correct</v>
      </c>
      <c r="S30" s="275"/>
      <c r="T30" s="54"/>
      <c r="U30" s="107">
        <f>IF($V$13="Correct",IF(AND(U29+1&lt;='Student Work'!$V$13,U29&lt;&gt;0),U29+1,IF('Student Work'!U30&gt;0,"ERROR",0)),0)</f>
        <v>11</v>
      </c>
      <c r="V30" s="121" t="str">
        <f>IF(U30=0,0,IF(ISBLANK('Student Work'!V30),"ERROR",IF(ABS('Student Work'!V30-'Student Work'!Y29)&lt;0.01,IF(U30&lt;&gt;"ERROR","Correct","ERROR"),"ERROR")))</f>
        <v>Correct</v>
      </c>
      <c r="W30" s="121" t="str">
        <f>IF(U30=0,0,IF(ISBLANK('Student Work'!W30),"ERROR",IF(ABS('Student Work'!W30-'Student Work'!V30*'Student Work'!$V$12/12)&lt;0.01,IF(U30&lt;&gt;"ERROR","Correct","ERROR"),"ERROR")))</f>
        <v>Correct</v>
      </c>
      <c r="X30" s="121" t="str">
        <f>IF(U30=0,0,IF(ISBLANK('Student Work'!X30),"ERROR",IF(ABS('Student Work'!X30-'Student Work'!$V$14)&lt;0.01,IF(U30&lt;&gt;"ERROR","Correct","ERROR"),"ERROR")))</f>
        <v>Correct</v>
      </c>
      <c r="Y30" s="121" t="str">
        <f>IF(U30=0,0,IF(ISBLANK('Student Work'!Y30),"ERROR",IF(ABS('Student Work'!Y30-('Student Work'!V30+'Student Work'!W30+'Student Work'!X30))&lt;0.01,IF(U30&lt;&gt;"ERROR","Correct","ERROR"),"ERROR")))</f>
        <v>Correct</v>
      </c>
      <c r="Z30" s="121" t="e">
        <f>IF(V30=0,0,IF(ISBLANK('Student Work'!#REF!),"ERROR",IF(ABS('Student Work'!#REF!-('Student Work'!W30+'Student Work'!X30+'Student Work'!Y30))&lt;0.01,"Correct","ERROR")))</f>
        <v>#REF!</v>
      </c>
      <c r="AA30" s="54"/>
      <c r="AB30" s="54"/>
      <c r="AC30" s="45"/>
    </row>
    <row r="31" spans="1:29">
      <c r="A31" s="44"/>
      <c r="B31" s="53"/>
      <c r="C31" s="53"/>
      <c r="D31" s="259"/>
      <c r="E31" s="53"/>
      <c r="F31" s="54"/>
      <c r="G31" s="107">
        <f>IF($K$13="Correct",IF(AND(G30+1&lt;='Student Work'!$K$13,G30&lt;&gt;0),G30+1,IF('Student Work'!G31&gt;0,"ERROR",0)),0)</f>
        <v>12</v>
      </c>
      <c r="H31" s="120" t="str">
        <f>IF(G31=0,0,IF(ISBLANK('Student Work'!H31),"ERROR",IF(ABS('Student Work'!H31-'Student Work'!K30)&lt;0.01,IF(G31&lt;&gt;"ERROR","Correct","ERROR"),"ERROR")))</f>
        <v>Correct</v>
      </c>
      <c r="I31" s="121" t="str">
        <f>IF(G31=0,0,IF(ISBLANK('Student Work'!I31),"ERROR",IF(ABS('Student Work'!I31-'Student Work'!H31*'Student Work'!$K$12/12)&lt;0.01,IF(G31&lt;&gt;"ERROR","Correct","ERROR"),"ERROR")))</f>
        <v>Correct</v>
      </c>
      <c r="J31" s="121" t="str">
        <f>IF(G31=0,0,IF(ISBLANK('Student Work'!J31),"ERROR",IF(ABS('Student Work'!J31-('Student Work'!$K$14-'Student Work'!I31))&lt;0.01,IF(G31&lt;&gt;"ERROR","Correct","ERROR"),"ERROR")))</f>
        <v>Correct</v>
      </c>
      <c r="K31" s="121" t="str">
        <f>IF(G31=0,0,IF(ISBLANK('Student Work'!K31),"ERROR",IF(ABS('Student Work'!K31-('Student Work'!H31-'Student Work'!J31))&lt;0.01,IF(G31&lt;&gt;"ERROR","Correct","ERROR"),"ERROR")))</f>
        <v>Correct</v>
      </c>
      <c r="L31" s="54"/>
      <c r="M31" s="54"/>
      <c r="N31" s="246"/>
      <c r="O31" s="246"/>
      <c r="P31" s="246"/>
      <c r="Q31" s="246"/>
      <c r="R31" s="246"/>
      <c r="S31" s="246"/>
      <c r="T31" s="54"/>
      <c r="U31" s="107">
        <f>IF($V$13="Correct",IF(AND(U30+1&lt;='Student Work'!$V$13,U30&lt;&gt;0),U30+1,IF('Student Work'!U31&gt;0,"ERROR",0)),0)</f>
        <v>12</v>
      </c>
      <c r="V31" s="121" t="str">
        <f>IF(U31=0,0,IF(ISBLANK('Student Work'!V31),"ERROR",IF(ABS('Student Work'!V31-'Student Work'!Y30)&lt;0.01,IF(U31&lt;&gt;"ERROR","Correct","ERROR"),"ERROR")))</f>
        <v>Correct</v>
      </c>
      <c r="W31" s="121" t="str">
        <f>IF(U31=0,0,IF(ISBLANK('Student Work'!W31),"ERROR",IF(ABS('Student Work'!W31-'Student Work'!V31*'Student Work'!$V$12/12)&lt;0.01,IF(U31&lt;&gt;"ERROR","Correct","ERROR"),"ERROR")))</f>
        <v>Correct</v>
      </c>
      <c r="X31" s="121" t="str">
        <f>IF(U31=0,0,IF(ISBLANK('Student Work'!X31),"ERROR",IF(ABS('Student Work'!X31-'Student Work'!$V$14)&lt;0.01,IF(U31&lt;&gt;"ERROR","Correct","ERROR"),"ERROR")))</f>
        <v>Correct</v>
      </c>
      <c r="Y31" s="121" t="str">
        <f>IF(U31=0,0,IF(ISBLANK('Student Work'!Y31),"ERROR",IF(ABS('Student Work'!Y31-('Student Work'!V31+'Student Work'!W31+'Student Work'!X31))&lt;0.01,IF(U31&lt;&gt;"ERROR","Correct","ERROR"),"ERROR")))</f>
        <v>Correct</v>
      </c>
      <c r="Z31" s="121" t="e">
        <f>IF(V31=0,0,IF(ISBLANK('Student Work'!#REF!),"ERROR",IF(ABS('Student Work'!#REF!-('Student Work'!W31+'Student Work'!X31+'Student Work'!Y31))&lt;0.01,"Correct","ERROR")))</f>
        <v>#REF!</v>
      </c>
      <c r="AA31" s="54"/>
      <c r="AB31" s="54"/>
      <c r="AC31" s="45"/>
    </row>
    <row r="32" spans="1:29">
      <c r="A32" s="44"/>
      <c r="B32" s="53"/>
      <c r="C32" s="53"/>
      <c r="D32" s="259"/>
      <c r="E32" s="53"/>
      <c r="F32" s="54"/>
      <c r="G32" s="107">
        <f>IF($K$13="Correct",IF(AND(G31+1&lt;='Student Work'!$K$13,G31&lt;&gt;0),G31+1,IF('Student Work'!G32&gt;0,"ERROR",0)),0)</f>
        <v>13</v>
      </c>
      <c r="H32" s="120" t="str">
        <f>IF(G32=0,0,IF(ISBLANK('Student Work'!H32),"ERROR",IF(ABS('Student Work'!H32-'Student Work'!K31)&lt;0.01,IF(G32&lt;&gt;"ERROR","Correct","ERROR"),"ERROR")))</f>
        <v>Correct</v>
      </c>
      <c r="I32" s="121" t="str">
        <f>IF(G32=0,0,IF(ISBLANK('Student Work'!I32),"ERROR",IF(ABS('Student Work'!I32-'Student Work'!H32*'Student Work'!$K$12/12)&lt;0.01,IF(G32&lt;&gt;"ERROR","Correct","ERROR"),"ERROR")))</f>
        <v>Correct</v>
      </c>
      <c r="J32" s="121" t="str">
        <f>IF(G32=0,0,IF(ISBLANK('Student Work'!J32),"ERROR",IF(ABS('Student Work'!J32-('Student Work'!$K$14-'Student Work'!I32))&lt;0.01,IF(G32&lt;&gt;"ERROR","Correct","ERROR"),"ERROR")))</f>
        <v>Correct</v>
      </c>
      <c r="K32" s="121" t="str">
        <f>IF(G32=0,0,IF(ISBLANK('Student Work'!K32),"ERROR",IF(ABS('Student Work'!K32-('Student Work'!H32-'Student Work'!J32))&lt;0.01,IF(G32&lt;&gt;"ERROR","Correct","ERROR"),"ERROR")))</f>
        <v>Correct</v>
      </c>
      <c r="L32" s="54"/>
      <c r="M32" s="54"/>
      <c r="N32" s="54"/>
      <c r="O32" s="54"/>
      <c r="P32" s="54"/>
      <c r="Q32" s="54"/>
      <c r="R32" s="54"/>
      <c r="S32" s="54"/>
      <c r="T32" s="54"/>
      <c r="U32" s="107">
        <f>IF($V$13="Correct",IF(AND(U31+1&lt;='Student Work'!$V$13,U31&lt;&gt;0),U31+1,IF('Student Work'!U32&gt;0,"ERROR",0)),0)</f>
        <v>13</v>
      </c>
      <c r="V32" s="121" t="str">
        <f>IF(U32=0,0,IF(ISBLANK('Student Work'!V32),"ERROR",IF(ABS('Student Work'!V32-'Student Work'!Y31)&lt;0.01,IF(U32&lt;&gt;"ERROR","Correct","ERROR"),"ERROR")))</f>
        <v>Correct</v>
      </c>
      <c r="W32" s="121" t="str">
        <f>IF(U32=0,0,IF(ISBLANK('Student Work'!W32),"ERROR",IF(ABS('Student Work'!W32-'Student Work'!V32*'Student Work'!$V$12/12)&lt;0.01,IF(U32&lt;&gt;"ERROR","Correct","ERROR"),"ERROR")))</f>
        <v>Correct</v>
      </c>
      <c r="X32" s="121" t="str">
        <f>IF(U32=0,0,IF(ISBLANK('Student Work'!X32),"ERROR",IF(ABS('Student Work'!X32-'Student Work'!$V$14)&lt;0.01,IF(U32&lt;&gt;"ERROR","Correct","ERROR"),"ERROR")))</f>
        <v>Correct</v>
      </c>
      <c r="Y32" s="121" t="str">
        <f>IF(U32=0,0,IF(ISBLANK('Student Work'!Y32),"ERROR",IF(ABS('Student Work'!Y32-('Student Work'!V32+'Student Work'!W32+'Student Work'!X32))&lt;0.01,IF(U32&lt;&gt;"ERROR","Correct","ERROR"),"ERROR")))</f>
        <v>Correct</v>
      </c>
      <c r="Z32" s="121" t="e">
        <f>IF(V32=0,0,IF(ISBLANK('Student Work'!#REF!),"ERROR",IF(ABS('Student Work'!#REF!-('Student Work'!W32+'Student Work'!X32+'Student Work'!Y32))&lt;0.01,"Correct","ERROR")))</f>
        <v>#REF!</v>
      </c>
      <c r="AA32" s="54"/>
      <c r="AB32" s="54"/>
      <c r="AC32" s="45"/>
    </row>
    <row r="33" spans="1:29" ht="16.149999999999999" customHeight="1">
      <c r="A33" s="44"/>
      <c r="B33" s="53"/>
      <c r="C33" s="53"/>
      <c r="D33" s="259"/>
      <c r="E33" s="53"/>
      <c r="F33" s="54"/>
      <c r="G33" s="107">
        <f>IF($K$13="Correct",IF(AND(G32+1&lt;='Student Work'!$K$13,G32&lt;&gt;0),G32+1,IF('Student Work'!G33&gt;0,"ERROR",0)),0)</f>
        <v>14</v>
      </c>
      <c r="H33" s="120" t="str">
        <f>IF(G33=0,0,IF(ISBLANK('Student Work'!H33),"ERROR",IF(ABS('Student Work'!H33-'Student Work'!K32)&lt;0.01,IF(G33&lt;&gt;"ERROR","Correct","ERROR"),"ERROR")))</f>
        <v>Correct</v>
      </c>
      <c r="I33" s="121" t="str">
        <f>IF(G33=0,0,IF(ISBLANK('Student Work'!I33),"ERROR",IF(ABS('Student Work'!I33-'Student Work'!H33*'Student Work'!$K$12/12)&lt;0.01,IF(G33&lt;&gt;"ERROR","Correct","ERROR"),"ERROR")))</f>
        <v>Correct</v>
      </c>
      <c r="J33" s="121" t="str">
        <f>IF(G33=0,0,IF(ISBLANK('Student Work'!J33),"ERROR",IF(ABS('Student Work'!J33-('Student Work'!$K$14-'Student Work'!I33))&lt;0.01,IF(G33&lt;&gt;"ERROR","Correct","ERROR"),"ERROR")))</f>
        <v>Correct</v>
      </c>
      <c r="K33" s="121" t="str">
        <f>IF(G33=0,0,IF(ISBLANK('Student Work'!K33),"ERROR",IF(ABS('Student Work'!K33-('Student Work'!H33-'Student Work'!J33))&lt;0.01,IF(G33&lt;&gt;"ERROR","Correct","ERROR"),"ERROR")))</f>
        <v>Correct</v>
      </c>
      <c r="L33" s="54"/>
      <c r="M33" s="54"/>
      <c r="N33" s="54"/>
      <c r="O33" s="54"/>
      <c r="P33" s="54"/>
      <c r="Q33" s="54"/>
      <c r="R33" s="54"/>
      <c r="S33" s="54"/>
      <c r="T33" s="54"/>
      <c r="U33" s="107">
        <f>IF($V$13="Correct",IF(AND(U32+1&lt;='Student Work'!$V$13,U32&lt;&gt;0),U32+1,IF('Student Work'!U33&gt;0,"ERROR",0)),0)</f>
        <v>14</v>
      </c>
      <c r="V33" s="121" t="str">
        <f>IF(U33=0,0,IF(ISBLANK('Student Work'!V33),"ERROR",IF(ABS('Student Work'!V33-'Student Work'!Y32)&lt;0.01,IF(U33&lt;&gt;"ERROR","Correct","ERROR"),"ERROR")))</f>
        <v>Correct</v>
      </c>
      <c r="W33" s="121" t="str">
        <f>IF(U33=0,0,IF(ISBLANK('Student Work'!W33),"ERROR",IF(ABS('Student Work'!W33-'Student Work'!V33*'Student Work'!$V$12/12)&lt;0.01,IF(U33&lt;&gt;"ERROR","Correct","ERROR"),"ERROR")))</f>
        <v>Correct</v>
      </c>
      <c r="X33" s="121" t="str">
        <f>IF(U33=0,0,IF(ISBLANK('Student Work'!X33),"ERROR",IF(ABS('Student Work'!X33-'Student Work'!$V$14)&lt;0.01,IF(U33&lt;&gt;"ERROR","Correct","ERROR"),"ERROR")))</f>
        <v>Correct</v>
      </c>
      <c r="Y33" s="121" t="str">
        <f>IF(U33=0,0,IF(ISBLANK('Student Work'!Y33),"ERROR",IF(ABS('Student Work'!Y33-('Student Work'!V33+'Student Work'!W33+'Student Work'!X33))&lt;0.01,IF(U33&lt;&gt;"ERROR","Correct","ERROR"),"ERROR")))</f>
        <v>Correct</v>
      </c>
      <c r="Z33" s="121" t="e">
        <f>IF(V33=0,0,IF(ISBLANK('Student Work'!#REF!),"ERROR",IF(ABS('Student Work'!#REF!-('Student Work'!W33+'Student Work'!X33+'Student Work'!Y33))&lt;0.01,"Correct","ERROR")))</f>
        <v>#REF!</v>
      </c>
      <c r="AA33" s="54"/>
      <c r="AB33" s="54"/>
      <c r="AC33" s="45"/>
    </row>
    <row r="34" spans="1:29">
      <c r="A34" s="44"/>
      <c r="B34" s="53"/>
      <c r="C34" s="53"/>
      <c r="D34" s="259"/>
      <c r="E34" s="53"/>
      <c r="F34" s="54"/>
      <c r="G34" s="107">
        <f>IF($K$13="Correct",IF(AND(G33+1&lt;='Student Work'!$K$13,G33&lt;&gt;0),G33+1,IF('Student Work'!G34&gt;0,"ERROR",0)),0)</f>
        <v>15</v>
      </c>
      <c r="H34" s="120" t="str">
        <f>IF(G34=0,0,IF(ISBLANK('Student Work'!H34),"ERROR",IF(ABS('Student Work'!H34-'Student Work'!K33)&lt;0.01,IF(G34&lt;&gt;"ERROR","Correct","ERROR"),"ERROR")))</f>
        <v>Correct</v>
      </c>
      <c r="I34" s="121" t="str">
        <f>IF(G34=0,0,IF(ISBLANK('Student Work'!I34),"ERROR",IF(ABS('Student Work'!I34-'Student Work'!H34*'Student Work'!$K$12/12)&lt;0.01,IF(G34&lt;&gt;"ERROR","Correct","ERROR"),"ERROR")))</f>
        <v>Correct</v>
      </c>
      <c r="J34" s="121" t="str">
        <f>IF(G34=0,0,IF(ISBLANK('Student Work'!J34),"ERROR",IF(ABS('Student Work'!J34-('Student Work'!$K$14-'Student Work'!I34))&lt;0.01,IF(G34&lt;&gt;"ERROR","Correct","ERROR"),"ERROR")))</f>
        <v>Correct</v>
      </c>
      <c r="K34" s="121" t="str">
        <f>IF(G34=0,0,IF(ISBLANK('Student Work'!K34),"ERROR",IF(ABS('Student Work'!K34-('Student Work'!H34-'Student Work'!J34))&lt;0.01,IF(G34&lt;&gt;"ERROR","Correct","ERROR"),"ERROR")))</f>
        <v>Correct</v>
      </c>
      <c r="L34" s="54"/>
      <c r="M34" s="54"/>
      <c r="N34" s="54"/>
      <c r="O34" s="54"/>
      <c r="P34" s="54"/>
      <c r="Q34" s="54"/>
      <c r="R34" s="54"/>
      <c r="S34" s="54"/>
      <c r="T34" s="54"/>
      <c r="U34" s="107">
        <f>IF($V$13="Correct",IF(AND(U33+1&lt;='Student Work'!$V$13,U33&lt;&gt;0),U33+1,IF('Student Work'!U34&gt;0,"ERROR",0)),0)</f>
        <v>15</v>
      </c>
      <c r="V34" s="121" t="str">
        <f>IF(U34=0,0,IF(ISBLANK('Student Work'!V34),"ERROR",IF(ABS('Student Work'!V34-'Student Work'!Y33)&lt;0.01,IF(U34&lt;&gt;"ERROR","Correct","ERROR"),"ERROR")))</f>
        <v>Correct</v>
      </c>
      <c r="W34" s="121" t="str">
        <f>IF(U34=0,0,IF(ISBLANK('Student Work'!W34),"ERROR",IF(ABS('Student Work'!W34-'Student Work'!V34*'Student Work'!$V$12/12)&lt;0.01,IF(U34&lt;&gt;"ERROR","Correct","ERROR"),"ERROR")))</f>
        <v>Correct</v>
      </c>
      <c r="X34" s="121" t="str">
        <f>IF(U34=0,0,IF(ISBLANK('Student Work'!X34),"ERROR",IF(ABS('Student Work'!X34-'Student Work'!$V$14)&lt;0.01,IF(U34&lt;&gt;"ERROR","Correct","ERROR"),"ERROR")))</f>
        <v>Correct</v>
      </c>
      <c r="Y34" s="121" t="str">
        <f>IF(U34=0,0,IF(ISBLANK('Student Work'!Y34),"ERROR",IF(ABS('Student Work'!Y34-('Student Work'!V34+'Student Work'!W34+'Student Work'!X34))&lt;0.01,IF(U34&lt;&gt;"ERROR","Correct","ERROR"),"ERROR")))</f>
        <v>Correct</v>
      </c>
      <c r="Z34" s="121" t="e">
        <f>IF(V34=0,0,IF(ISBLANK('Student Work'!#REF!),"ERROR",IF(ABS('Student Work'!#REF!-('Student Work'!W34+'Student Work'!X34+'Student Work'!Y34))&lt;0.01,"Correct","ERROR")))</f>
        <v>#REF!</v>
      </c>
      <c r="AA34" s="54"/>
      <c r="AB34" s="54"/>
      <c r="AC34" s="45"/>
    </row>
    <row r="35" spans="1:29" ht="16.149999999999999" customHeight="1">
      <c r="A35" s="44"/>
      <c r="B35" s="53"/>
      <c r="C35" s="53"/>
      <c r="D35" s="259"/>
      <c r="E35" s="53"/>
      <c r="F35" s="54"/>
      <c r="G35" s="107">
        <f>IF($K$13="Correct",IF(AND(G34+1&lt;='Student Work'!$K$13,G34&lt;&gt;0),G34+1,IF('Student Work'!G35&gt;0,"ERROR",0)),0)</f>
        <v>16</v>
      </c>
      <c r="H35" s="120" t="str">
        <f>IF(G35=0,0,IF(ISBLANK('Student Work'!H35),"ERROR",IF(ABS('Student Work'!H35-'Student Work'!K34)&lt;0.01,IF(G35&lt;&gt;"ERROR","Correct","ERROR"),"ERROR")))</f>
        <v>Correct</v>
      </c>
      <c r="I35" s="121" t="str">
        <f>IF(G35=0,0,IF(ISBLANK('Student Work'!I35),"ERROR",IF(ABS('Student Work'!I35-'Student Work'!H35*'Student Work'!$K$12/12)&lt;0.01,IF(G35&lt;&gt;"ERROR","Correct","ERROR"),"ERROR")))</f>
        <v>Correct</v>
      </c>
      <c r="J35" s="121" t="str">
        <f>IF(G35=0,0,IF(ISBLANK('Student Work'!J35),"ERROR",IF(ABS('Student Work'!J35-('Student Work'!$K$14-'Student Work'!I35))&lt;0.01,IF(G35&lt;&gt;"ERROR","Correct","ERROR"),"ERROR")))</f>
        <v>Correct</v>
      </c>
      <c r="K35" s="121" t="str">
        <f>IF(G35=0,0,IF(ISBLANK('Student Work'!K35),"ERROR",IF(ABS('Student Work'!K35-('Student Work'!H35-'Student Work'!J35))&lt;0.01,IF(G35&lt;&gt;"ERROR","Correct","ERROR"),"ERROR")))</f>
        <v>Correct</v>
      </c>
      <c r="L35" s="54"/>
      <c r="M35" s="54"/>
      <c r="N35" s="54"/>
      <c r="O35" s="54"/>
      <c r="P35" s="54"/>
      <c r="Q35" s="54"/>
      <c r="R35" s="54"/>
      <c r="S35" s="54"/>
      <c r="T35" s="54"/>
      <c r="U35" s="107">
        <f>IF($V$13="Correct",IF(AND(U34+1&lt;='Student Work'!$V$13,U34&lt;&gt;0),U34+1,IF('Student Work'!U35&gt;0,"ERROR",0)),0)</f>
        <v>16</v>
      </c>
      <c r="V35" s="121" t="str">
        <f>IF(U35=0,0,IF(ISBLANK('Student Work'!V35),"ERROR",IF(ABS('Student Work'!V35-'Student Work'!Y34)&lt;0.01,IF(U35&lt;&gt;"ERROR","Correct","ERROR"),"ERROR")))</f>
        <v>Correct</v>
      </c>
      <c r="W35" s="121" t="str">
        <f>IF(U35=0,0,IF(ISBLANK('Student Work'!W35),"ERROR",IF(ABS('Student Work'!W35-'Student Work'!V35*'Student Work'!$V$12/12)&lt;0.01,IF(U35&lt;&gt;"ERROR","Correct","ERROR"),"ERROR")))</f>
        <v>Correct</v>
      </c>
      <c r="X35" s="121" t="str">
        <f>IF(U35=0,0,IF(ISBLANK('Student Work'!X35),"ERROR",IF(ABS('Student Work'!X35-'Student Work'!$V$14)&lt;0.01,IF(U35&lt;&gt;"ERROR","Correct","ERROR"),"ERROR")))</f>
        <v>Correct</v>
      </c>
      <c r="Y35" s="121" t="str">
        <f>IF(U35=0,0,IF(ISBLANK('Student Work'!Y35),"ERROR",IF(ABS('Student Work'!Y35-('Student Work'!V35+'Student Work'!W35+'Student Work'!X35))&lt;0.01,IF(U35&lt;&gt;"ERROR","Correct","ERROR"),"ERROR")))</f>
        <v>Correct</v>
      </c>
      <c r="Z35" s="121" t="e">
        <f>IF(V35=0,0,IF(ISBLANK('Student Work'!#REF!),"ERROR",IF(ABS('Student Work'!#REF!-('Student Work'!W35+'Student Work'!X35+'Student Work'!Y35))&lt;0.01,"Correct","ERROR")))</f>
        <v>#REF!</v>
      </c>
      <c r="AA35" s="54"/>
      <c r="AB35" s="54"/>
      <c r="AC35" s="45"/>
    </row>
    <row r="36" spans="1:29" ht="16.149999999999999" customHeight="1">
      <c r="A36" s="44"/>
      <c r="B36" s="53"/>
      <c r="C36" s="53"/>
      <c r="D36" s="259"/>
      <c r="E36" s="53"/>
      <c r="F36" s="54"/>
      <c r="G36" s="107">
        <f>IF($K$13="Correct",IF(AND(G35+1&lt;='Student Work'!$K$13,G35&lt;&gt;0),G35+1,IF('Student Work'!G36&gt;0,"ERROR",0)),0)</f>
        <v>17</v>
      </c>
      <c r="H36" s="120" t="str">
        <f>IF(G36=0,0,IF(ISBLANK('Student Work'!H36),"ERROR",IF(ABS('Student Work'!H36-'Student Work'!K35)&lt;0.01,IF(G36&lt;&gt;"ERROR","Correct","ERROR"),"ERROR")))</f>
        <v>Correct</v>
      </c>
      <c r="I36" s="121" t="str">
        <f>IF(G36=0,0,IF(ISBLANK('Student Work'!I36),"ERROR",IF(ABS('Student Work'!I36-'Student Work'!H36*'Student Work'!$K$12/12)&lt;0.01,IF(G36&lt;&gt;"ERROR","Correct","ERROR"),"ERROR")))</f>
        <v>Correct</v>
      </c>
      <c r="J36" s="121" t="str">
        <f>IF(G36=0,0,IF(ISBLANK('Student Work'!J36),"ERROR",IF(ABS('Student Work'!J36-('Student Work'!$K$14-'Student Work'!I36))&lt;0.01,IF(G36&lt;&gt;"ERROR","Correct","ERROR"),"ERROR")))</f>
        <v>Correct</v>
      </c>
      <c r="K36" s="121" t="str">
        <f>IF(G36=0,0,IF(ISBLANK('Student Work'!K36),"ERROR",IF(ABS('Student Work'!K36-('Student Work'!H36-'Student Work'!J36))&lt;0.01,IF(G36&lt;&gt;"ERROR","Correct","ERROR"),"ERROR")))</f>
        <v>Correct</v>
      </c>
      <c r="L36" s="54"/>
      <c r="M36" s="54"/>
      <c r="N36" s="54"/>
      <c r="O36" s="54"/>
      <c r="P36" s="54"/>
      <c r="Q36" s="54"/>
      <c r="R36" s="54"/>
      <c r="S36" s="54"/>
      <c r="T36" s="54"/>
      <c r="U36" s="107">
        <f>IF($V$13="Correct",IF(AND(U35+1&lt;='Student Work'!$V$13,U35&lt;&gt;0),U35+1,IF('Student Work'!U36&gt;0,"ERROR",0)),0)</f>
        <v>17</v>
      </c>
      <c r="V36" s="121" t="str">
        <f>IF(U36=0,0,IF(ISBLANK('Student Work'!V36),"ERROR",IF(ABS('Student Work'!V36-'Student Work'!Y35)&lt;0.01,IF(U36&lt;&gt;"ERROR","Correct","ERROR"),"ERROR")))</f>
        <v>Correct</v>
      </c>
      <c r="W36" s="121" t="str">
        <f>IF(U36=0,0,IF(ISBLANK('Student Work'!W36),"ERROR",IF(ABS('Student Work'!W36-'Student Work'!V36*'Student Work'!$V$12/12)&lt;0.01,IF(U36&lt;&gt;"ERROR","Correct","ERROR"),"ERROR")))</f>
        <v>Correct</v>
      </c>
      <c r="X36" s="121" t="str">
        <f>IF(U36=0,0,IF(ISBLANK('Student Work'!X36),"ERROR",IF(ABS('Student Work'!X36-'Student Work'!$V$14)&lt;0.01,IF(U36&lt;&gt;"ERROR","Correct","ERROR"),"ERROR")))</f>
        <v>Correct</v>
      </c>
      <c r="Y36" s="121" t="str">
        <f>IF(U36=0,0,IF(ISBLANK('Student Work'!Y36),"ERROR",IF(ABS('Student Work'!Y36-('Student Work'!V36+'Student Work'!W36+'Student Work'!X36))&lt;0.01,IF(U36&lt;&gt;"ERROR","Correct","ERROR"),"ERROR")))</f>
        <v>Correct</v>
      </c>
      <c r="Z36" s="121" t="e">
        <f>IF(V36=0,0,IF(ISBLANK('Student Work'!#REF!),"ERROR",IF(ABS('Student Work'!#REF!-('Student Work'!W36+'Student Work'!X36+'Student Work'!Y36))&lt;0.01,"Correct","ERROR")))</f>
        <v>#REF!</v>
      </c>
      <c r="AA36" s="54"/>
      <c r="AB36" s="54"/>
      <c r="AC36" s="45"/>
    </row>
    <row r="37" spans="1:29" ht="16.149999999999999" customHeight="1">
      <c r="A37" s="44"/>
      <c r="B37" s="53"/>
      <c r="C37" s="53"/>
      <c r="D37" s="259"/>
      <c r="E37" s="53"/>
      <c r="F37" s="54"/>
      <c r="G37" s="107">
        <f>IF($K$13="Correct",IF(AND(G36+1&lt;='Student Work'!$K$13,G36&lt;&gt;0),G36+1,IF('Student Work'!G37&gt;0,"ERROR",0)),0)</f>
        <v>18</v>
      </c>
      <c r="H37" s="120" t="str">
        <f>IF(G37=0,0,IF(ISBLANK('Student Work'!H37),"ERROR",IF(ABS('Student Work'!H37-'Student Work'!K36)&lt;0.01,IF(G37&lt;&gt;"ERROR","Correct","ERROR"),"ERROR")))</f>
        <v>Correct</v>
      </c>
      <c r="I37" s="121" t="str">
        <f>IF(G37=0,0,IF(ISBLANK('Student Work'!I37),"ERROR",IF(ABS('Student Work'!I37-'Student Work'!H37*'Student Work'!$K$12/12)&lt;0.01,IF(G37&lt;&gt;"ERROR","Correct","ERROR"),"ERROR")))</f>
        <v>Correct</v>
      </c>
      <c r="J37" s="121" t="str">
        <f>IF(G37=0,0,IF(ISBLANK('Student Work'!J37),"ERROR",IF(ABS('Student Work'!J37-('Student Work'!$K$14-'Student Work'!I37))&lt;0.01,IF(G37&lt;&gt;"ERROR","Correct","ERROR"),"ERROR")))</f>
        <v>Correct</v>
      </c>
      <c r="K37" s="121" t="str">
        <f>IF(G37=0,0,IF(ISBLANK('Student Work'!K37),"ERROR",IF(ABS('Student Work'!K37-('Student Work'!H37-'Student Work'!J37))&lt;0.01,IF(G37&lt;&gt;"ERROR","Correct","ERROR"),"ERROR")))</f>
        <v>Correct</v>
      </c>
      <c r="L37" s="54"/>
      <c r="M37" s="54"/>
      <c r="N37" s="54"/>
      <c r="O37" s="54"/>
      <c r="P37" s="54"/>
      <c r="Q37" s="54"/>
      <c r="R37" s="54"/>
      <c r="S37" s="54"/>
      <c r="T37" s="54"/>
      <c r="U37" s="107">
        <f>IF($V$13="Correct",IF(AND(U36+1&lt;='Student Work'!$V$13,U36&lt;&gt;0),U36+1,IF('Student Work'!U37&gt;0,"ERROR",0)),0)</f>
        <v>18</v>
      </c>
      <c r="V37" s="121" t="str">
        <f>IF(U37=0,0,IF(ISBLANK('Student Work'!V37),"ERROR",IF(ABS('Student Work'!V37-'Student Work'!Y36)&lt;0.01,IF(U37&lt;&gt;"ERROR","Correct","ERROR"),"ERROR")))</f>
        <v>Correct</v>
      </c>
      <c r="W37" s="121" t="str">
        <f>IF(U37=0,0,IF(ISBLANK('Student Work'!W37),"ERROR",IF(ABS('Student Work'!W37-'Student Work'!V37*'Student Work'!$V$12/12)&lt;0.01,IF(U37&lt;&gt;"ERROR","Correct","ERROR"),"ERROR")))</f>
        <v>Correct</v>
      </c>
      <c r="X37" s="121" t="str">
        <f>IF(U37=0,0,IF(ISBLANK('Student Work'!X37),"ERROR",IF(ABS('Student Work'!X37-'Student Work'!$V$14)&lt;0.01,IF(U37&lt;&gt;"ERROR","Correct","ERROR"),"ERROR")))</f>
        <v>Correct</v>
      </c>
      <c r="Y37" s="121" t="str">
        <f>IF(U37=0,0,IF(ISBLANK('Student Work'!Y37),"ERROR",IF(ABS('Student Work'!Y37-('Student Work'!V37+'Student Work'!W37+'Student Work'!X37))&lt;0.01,IF(U37&lt;&gt;"ERROR","Correct","ERROR"),"ERROR")))</f>
        <v>Correct</v>
      </c>
      <c r="Z37" s="121" t="e">
        <f>IF(V37=0,0,IF(ISBLANK('Student Work'!#REF!),"ERROR",IF(ABS('Student Work'!#REF!-('Student Work'!W37+'Student Work'!X37+'Student Work'!Y37))&lt;0.01,"Correct","ERROR")))</f>
        <v>#REF!</v>
      </c>
      <c r="AA37" s="54"/>
      <c r="AB37" s="54"/>
      <c r="AC37" s="45"/>
    </row>
    <row r="38" spans="1:29" ht="16.149999999999999" customHeight="1">
      <c r="A38" s="44"/>
      <c r="B38" s="53"/>
      <c r="C38" s="53"/>
      <c r="D38" s="259"/>
      <c r="E38" s="53"/>
      <c r="F38" s="54"/>
      <c r="G38" s="107">
        <f>IF($K$13="Correct",IF(AND(G37+1&lt;='Student Work'!$K$13,G37&lt;&gt;0),G37+1,IF('Student Work'!G38&gt;0,"ERROR",0)),0)</f>
        <v>19</v>
      </c>
      <c r="H38" s="120" t="str">
        <f>IF(G38=0,0,IF(ISBLANK('Student Work'!H38),"ERROR",IF(ABS('Student Work'!H38-'Student Work'!K37)&lt;0.01,IF(G38&lt;&gt;"ERROR","Correct","ERROR"),"ERROR")))</f>
        <v>Correct</v>
      </c>
      <c r="I38" s="121" t="str">
        <f>IF(G38=0,0,IF(ISBLANK('Student Work'!I38),"ERROR",IF(ABS('Student Work'!I38-'Student Work'!H38*'Student Work'!$K$12/12)&lt;0.01,IF(G38&lt;&gt;"ERROR","Correct","ERROR"),"ERROR")))</f>
        <v>Correct</v>
      </c>
      <c r="J38" s="121" t="str">
        <f>IF(G38=0,0,IF(ISBLANK('Student Work'!J38),"ERROR",IF(ABS('Student Work'!J38-('Student Work'!$K$14-'Student Work'!I38))&lt;0.01,IF(G38&lt;&gt;"ERROR","Correct","ERROR"),"ERROR")))</f>
        <v>Correct</v>
      </c>
      <c r="K38" s="121" t="str">
        <f>IF(G38=0,0,IF(ISBLANK('Student Work'!K38),"ERROR",IF(ABS('Student Work'!K38-('Student Work'!H38-'Student Work'!J38))&lt;0.01,IF(G38&lt;&gt;"ERROR","Correct","ERROR"),"ERROR")))</f>
        <v>Correct</v>
      </c>
      <c r="L38" s="54"/>
      <c r="M38" s="54"/>
      <c r="N38" s="54"/>
      <c r="O38" s="54"/>
      <c r="P38" s="54"/>
      <c r="Q38" s="54"/>
      <c r="R38" s="54"/>
      <c r="S38" s="54"/>
      <c r="T38" s="54"/>
      <c r="U38" s="107">
        <f>IF($V$13="Correct",IF(AND(U37+1&lt;='Student Work'!$V$13,U37&lt;&gt;0),U37+1,IF('Student Work'!U38&gt;0,"ERROR",0)),0)</f>
        <v>19</v>
      </c>
      <c r="V38" s="121" t="str">
        <f>IF(U38=0,0,IF(ISBLANK('Student Work'!V38),"ERROR",IF(ABS('Student Work'!V38-'Student Work'!Y37)&lt;0.01,IF(U38&lt;&gt;"ERROR","Correct","ERROR"),"ERROR")))</f>
        <v>Correct</v>
      </c>
      <c r="W38" s="121" t="str">
        <f>IF(U38=0,0,IF(ISBLANK('Student Work'!W38),"ERROR",IF(ABS('Student Work'!W38-'Student Work'!V38*'Student Work'!$V$12/12)&lt;0.01,IF(U38&lt;&gt;"ERROR","Correct","ERROR"),"ERROR")))</f>
        <v>Correct</v>
      </c>
      <c r="X38" s="121" t="str">
        <f>IF(U38=0,0,IF(ISBLANK('Student Work'!X38),"ERROR",IF(ABS('Student Work'!X38-'Student Work'!$V$14)&lt;0.01,IF(U38&lt;&gt;"ERROR","Correct","ERROR"),"ERROR")))</f>
        <v>Correct</v>
      </c>
      <c r="Y38" s="121" t="str">
        <f>IF(U38=0,0,IF(ISBLANK('Student Work'!Y38),"ERROR",IF(ABS('Student Work'!Y38-('Student Work'!V38+'Student Work'!W38+'Student Work'!X38))&lt;0.01,IF(U38&lt;&gt;"ERROR","Correct","ERROR"),"ERROR")))</f>
        <v>Correct</v>
      </c>
      <c r="Z38" s="121" t="e">
        <f>IF(V38=0,0,IF(ISBLANK('Student Work'!#REF!),"ERROR",IF(ABS('Student Work'!#REF!-('Student Work'!W38+'Student Work'!X38+'Student Work'!Y38))&lt;0.01,"Correct","ERROR")))</f>
        <v>#REF!</v>
      </c>
      <c r="AA38" s="54"/>
      <c r="AB38" s="54"/>
      <c r="AC38" s="45"/>
    </row>
    <row r="39" spans="1:29">
      <c r="A39" s="44"/>
      <c r="B39" s="53"/>
      <c r="C39" s="53"/>
      <c r="D39" s="259"/>
      <c r="E39" s="53"/>
      <c r="F39" s="54"/>
      <c r="G39" s="107">
        <f>IF($K$13="Correct",IF(AND(G38+1&lt;='Student Work'!$K$13,G38&lt;&gt;0),G38+1,IF('Student Work'!G39&gt;0,"ERROR",0)),0)</f>
        <v>20</v>
      </c>
      <c r="H39" s="120" t="str">
        <f>IF(G39=0,0,IF(ISBLANK('Student Work'!H39),"ERROR",IF(ABS('Student Work'!H39-'Student Work'!K38)&lt;0.01,IF(G39&lt;&gt;"ERROR","Correct","ERROR"),"ERROR")))</f>
        <v>Correct</v>
      </c>
      <c r="I39" s="121" t="str">
        <f>IF(G39=0,0,IF(ISBLANK('Student Work'!I39),"ERROR",IF(ABS('Student Work'!I39-'Student Work'!H39*'Student Work'!$K$12/12)&lt;0.01,IF(G39&lt;&gt;"ERROR","Correct","ERROR"),"ERROR")))</f>
        <v>Correct</v>
      </c>
      <c r="J39" s="121" t="str">
        <f>IF(G39=0,0,IF(ISBLANK('Student Work'!J39),"ERROR",IF(ABS('Student Work'!J39-('Student Work'!$K$14-'Student Work'!I39))&lt;0.01,IF(G39&lt;&gt;"ERROR","Correct","ERROR"),"ERROR")))</f>
        <v>Correct</v>
      </c>
      <c r="K39" s="121" t="str">
        <f>IF(G39=0,0,IF(ISBLANK('Student Work'!K39),"ERROR",IF(ABS('Student Work'!K39-('Student Work'!H39-'Student Work'!J39))&lt;0.01,IF(G39&lt;&gt;"ERROR","Correct","ERROR"),"ERROR")))</f>
        <v>Correct</v>
      </c>
      <c r="L39" s="54"/>
      <c r="M39" s="54"/>
      <c r="N39" s="54"/>
      <c r="O39" s="54"/>
      <c r="P39" s="54"/>
      <c r="Q39" s="54"/>
      <c r="R39" s="54"/>
      <c r="S39" s="54"/>
      <c r="T39" s="54"/>
      <c r="U39" s="107">
        <f>IF($V$13="Correct",IF(AND(U38+1&lt;='Student Work'!$V$13,U38&lt;&gt;0),U38+1,IF('Student Work'!U39&gt;0,"ERROR",0)),0)</f>
        <v>20</v>
      </c>
      <c r="V39" s="121" t="str">
        <f>IF(U39=0,0,IF(ISBLANK('Student Work'!V39),"ERROR",IF(ABS('Student Work'!V39-'Student Work'!Y38)&lt;0.01,IF(U39&lt;&gt;"ERROR","Correct","ERROR"),"ERROR")))</f>
        <v>Correct</v>
      </c>
      <c r="W39" s="121" t="str">
        <f>IF(U39=0,0,IF(ISBLANK('Student Work'!W39),"ERROR",IF(ABS('Student Work'!W39-'Student Work'!V39*'Student Work'!$V$12/12)&lt;0.01,IF(U39&lt;&gt;"ERROR","Correct","ERROR"),"ERROR")))</f>
        <v>Correct</v>
      </c>
      <c r="X39" s="121" t="str">
        <f>IF(U39=0,0,IF(ISBLANK('Student Work'!X39),"ERROR",IF(ABS('Student Work'!X39-'Student Work'!$V$14)&lt;0.01,IF(U39&lt;&gt;"ERROR","Correct","ERROR"),"ERROR")))</f>
        <v>Correct</v>
      </c>
      <c r="Y39" s="121" t="str">
        <f>IF(U39=0,0,IF(ISBLANK('Student Work'!Y39),"ERROR",IF(ABS('Student Work'!Y39-('Student Work'!V39+'Student Work'!W39+'Student Work'!X39))&lt;0.01,IF(U39&lt;&gt;"ERROR","Correct","ERROR"),"ERROR")))</f>
        <v>Correct</v>
      </c>
      <c r="Z39" s="121" t="e">
        <f>IF(V39=0,0,IF(ISBLANK('Student Work'!#REF!),"ERROR",IF(ABS('Student Work'!#REF!-('Student Work'!W39+'Student Work'!X39+'Student Work'!Y39))&lt;0.01,"Correct","ERROR")))</f>
        <v>#REF!</v>
      </c>
      <c r="AA39" s="54"/>
      <c r="AB39" s="54"/>
      <c r="AC39" s="45"/>
    </row>
    <row r="40" spans="1:29">
      <c r="A40" s="44"/>
      <c r="B40" s="53"/>
      <c r="C40" s="53"/>
      <c r="D40" s="259"/>
      <c r="E40" s="53"/>
      <c r="F40" s="54"/>
      <c r="G40" s="107">
        <f>IF($K$13="Correct",IF(AND(G39+1&lt;='Student Work'!$K$13,G39&lt;&gt;0),G39+1,IF('Student Work'!G40&gt;0,"ERROR",0)),0)</f>
        <v>21</v>
      </c>
      <c r="H40" s="120" t="str">
        <f>IF(G40=0,0,IF(ISBLANK('Student Work'!H40),"ERROR",IF(ABS('Student Work'!H40-'Student Work'!K39)&lt;0.01,IF(G40&lt;&gt;"ERROR","Correct","ERROR"),"ERROR")))</f>
        <v>Correct</v>
      </c>
      <c r="I40" s="121" t="str">
        <f>IF(G40=0,0,IF(ISBLANK('Student Work'!I40),"ERROR",IF(ABS('Student Work'!I40-'Student Work'!H40*'Student Work'!$K$12/12)&lt;0.01,IF(G40&lt;&gt;"ERROR","Correct","ERROR"),"ERROR")))</f>
        <v>Correct</v>
      </c>
      <c r="J40" s="121" t="str">
        <f>IF(G40=0,0,IF(ISBLANK('Student Work'!J40),"ERROR",IF(ABS('Student Work'!J40-('Student Work'!$K$14-'Student Work'!I40))&lt;0.01,IF(G40&lt;&gt;"ERROR","Correct","ERROR"),"ERROR")))</f>
        <v>Correct</v>
      </c>
      <c r="K40" s="121" t="str">
        <f>IF(G40=0,0,IF(ISBLANK('Student Work'!K40),"ERROR",IF(ABS('Student Work'!K40-('Student Work'!H40-'Student Work'!J40))&lt;0.01,IF(G40&lt;&gt;"ERROR","Correct","ERROR"),"ERROR")))</f>
        <v>Correct</v>
      </c>
      <c r="L40" s="54"/>
      <c r="M40" s="54"/>
      <c r="N40" s="54"/>
      <c r="O40" s="54"/>
      <c r="P40" s="54"/>
      <c r="Q40" s="54"/>
      <c r="R40" s="54"/>
      <c r="S40" s="54"/>
      <c r="T40" s="54"/>
      <c r="U40" s="107">
        <f>IF($V$13="Correct",IF(AND(U39+1&lt;='Student Work'!$V$13,U39&lt;&gt;0),U39+1,IF('Student Work'!U40&gt;0,"ERROR",0)),0)</f>
        <v>21</v>
      </c>
      <c r="V40" s="121" t="str">
        <f>IF(U40=0,0,IF(ISBLANK('Student Work'!V40),"ERROR",IF(ABS('Student Work'!V40-'Student Work'!Y39)&lt;0.01,IF(U40&lt;&gt;"ERROR","Correct","ERROR"),"ERROR")))</f>
        <v>Correct</v>
      </c>
      <c r="W40" s="121" t="str">
        <f>IF(U40=0,0,IF(ISBLANK('Student Work'!W40),"ERROR",IF(ABS('Student Work'!W40-'Student Work'!V40*'Student Work'!$V$12/12)&lt;0.01,IF(U40&lt;&gt;"ERROR","Correct","ERROR"),"ERROR")))</f>
        <v>Correct</v>
      </c>
      <c r="X40" s="121" t="str">
        <f>IF(U40=0,0,IF(ISBLANK('Student Work'!X40),"ERROR",IF(ABS('Student Work'!X40-'Student Work'!$V$14)&lt;0.01,IF(U40&lt;&gt;"ERROR","Correct","ERROR"),"ERROR")))</f>
        <v>Correct</v>
      </c>
      <c r="Y40" s="121" t="str">
        <f>IF(U40=0,0,IF(ISBLANK('Student Work'!Y40),"ERROR",IF(ABS('Student Work'!Y40-('Student Work'!V40+'Student Work'!W40+'Student Work'!X40))&lt;0.01,IF(U40&lt;&gt;"ERROR","Correct","ERROR"),"ERROR")))</f>
        <v>Correct</v>
      </c>
      <c r="Z40" s="121" t="e">
        <f>IF(V40=0,0,IF(ISBLANK('Student Work'!#REF!),"ERROR",IF(ABS('Student Work'!#REF!-('Student Work'!W40+'Student Work'!X40+'Student Work'!Y40))&lt;0.01,"Correct","ERROR")))</f>
        <v>#REF!</v>
      </c>
      <c r="AA40" s="54"/>
      <c r="AB40" s="54"/>
      <c r="AC40" s="45"/>
    </row>
    <row r="41" spans="1:29" ht="16.149999999999999" customHeight="1">
      <c r="A41" s="44"/>
      <c r="B41" s="53"/>
      <c r="C41" s="53"/>
      <c r="D41" s="259"/>
      <c r="E41" s="53"/>
      <c r="F41" s="54"/>
      <c r="G41" s="107">
        <f>IF($K$13="Correct",IF(AND(G40+1&lt;='Student Work'!$K$13,G40&lt;&gt;0),G40+1,IF('Student Work'!G41&gt;0,"ERROR",0)),0)</f>
        <v>22</v>
      </c>
      <c r="H41" s="120" t="str">
        <f>IF(G41=0,0,IF(ISBLANK('Student Work'!H41),"ERROR",IF(ABS('Student Work'!H41-'Student Work'!K40)&lt;0.01,IF(G41&lt;&gt;"ERROR","Correct","ERROR"),"ERROR")))</f>
        <v>Correct</v>
      </c>
      <c r="I41" s="121" t="str">
        <f>IF(G41=0,0,IF(ISBLANK('Student Work'!I41),"ERROR",IF(ABS('Student Work'!I41-'Student Work'!H41*'Student Work'!$K$12/12)&lt;0.01,IF(G41&lt;&gt;"ERROR","Correct","ERROR"),"ERROR")))</f>
        <v>Correct</v>
      </c>
      <c r="J41" s="121" t="str">
        <f>IF(G41=0,0,IF(ISBLANK('Student Work'!J41),"ERROR",IF(ABS('Student Work'!J41-('Student Work'!$K$14-'Student Work'!I41))&lt;0.01,IF(G41&lt;&gt;"ERROR","Correct","ERROR"),"ERROR")))</f>
        <v>Correct</v>
      </c>
      <c r="K41" s="121" t="str">
        <f>IF(G41=0,0,IF(ISBLANK('Student Work'!K41),"ERROR",IF(ABS('Student Work'!K41-('Student Work'!H41-'Student Work'!J41))&lt;0.01,IF(G41&lt;&gt;"ERROR","Correct","ERROR"),"ERROR")))</f>
        <v>Correct</v>
      </c>
      <c r="L41" s="54"/>
      <c r="M41" s="54"/>
      <c r="N41" s="54"/>
      <c r="O41" s="54"/>
      <c r="P41" s="54"/>
      <c r="Q41" s="54"/>
      <c r="R41" s="54"/>
      <c r="S41" s="54"/>
      <c r="T41" s="54"/>
      <c r="U41" s="107">
        <f>IF($V$13="Correct",IF(AND(U40+1&lt;='Student Work'!$V$13,U40&lt;&gt;0),U40+1,IF('Student Work'!U41&gt;0,"ERROR",0)),0)</f>
        <v>22</v>
      </c>
      <c r="V41" s="121" t="str">
        <f>IF(U41=0,0,IF(ISBLANK('Student Work'!V41),"ERROR",IF(ABS('Student Work'!V41-'Student Work'!Y40)&lt;0.01,IF(U41&lt;&gt;"ERROR","Correct","ERROR"),"ERROR")))</f>
        <v>Correct</v>
      </c>
      <c r="W41" s="121" t="str">
        <f>IF(U41=0,0,IF(ISBLANK('Student Work'!W41),"ERROR",IF(ABS('Student Work'!W41-'Student Work'!V41*'Student Work'!$V$12/12)&lt;0.01,IF(U41&lt;&gt;"ERROR","Correct","ERROR"),"ERROR")))</f>
        <v>Correct</v>
      </c>
      <c r="X41" s="121" t="str">
        <f>IF(U41=0,0,IF(ISBLANK('Student Work'!X41),"ERROR",IF(ABS('Student Work'!X41-'Student Work'!$V$14)&lt;0.01,IF(U41&lt;&gt;"ERROR","Correct","ERROR"),"ERROR")))</f>
        <v>Correct</v>
      </c>
      <c r="Y41" s="121" t="str">
        <f>IF(U41=0,0,IF(ISBLANK('Student Work'!Y41),"ERROR",IF(ABS('Student Work'!Y41-('Student Work'!V41+'Student Work'!W41+'Student Work'!X41))&lt;0.01,IF(U41&lt;&gt;"ERROR","Correct","ERROR"),"ERROR")))</f>
        <v>Correct</v>
      </c>
      <c r="Z41" s="121" t="e">
        <f>IF(V41=0,0,IF(ISBLANK('Student Work'!#REF!),"ERROR",IF(ABS('Student Work'!#REF!-('Student Work'!W41+'Student Work'!X41+'Student Work'!Y41))&lt;0.01,"Correct","ERROR")))</f>
        <v>#REF!</v>
      </c>
      <c r="AA41" s="54"/>
      <c r="AB41" s="54"/>
      <c r="AC41" s="45"/>
    </row>
    <row r="42" spans="1:29" ht="16.149999999999999" customHeight="1">
      <c r="A42" s="44"/>
      <c r="B42" s="53"/>
      <c r="C42" s="53"/>
      <c r="D42" s="259"/>
      <c r="E42" s="53"/>
      <c r="F42" s="54"/>
      <c r="G42" s="107">
        <f>IF($K$13="Correct",IF(AND(G41+1&lt;='Student Work'!$K$13,G41&lt;&gt;0),G41+1,IF('Student Work'!G42&gt;0,"ERROR",0)),0)</f>
        <v>23</v>
      </c>
      <c r="H42" s="120" t="str">
        <f>IF(G42=0,0,IF(ISBLANK('Student Work'!H42),"ERROR",IF(ABS('Student Work'!H42-'Student Work'!K41)&lt;0.01,IF(G42&lt;&gt;"ERROR","Correct","ERROR"),"ERROR")))</f>
        <v>Correct</v>
      </c>
      <c r="I42" s="121" t="str">
        <f>IF(G42=0,0,IF(ISBLANK('Student Work'!I42),"ERROR",IF(ABS('Student Work'!I42-'Student Work'!H42*'Student Work'!$K$12/12)&lt;0.01,IF(G42&lt;&gt;"ERROR","Correct","ERROR"),"ERROR")))</f>
        <v>Correct</v>
      </c>
      <c r="J42" s="121" t="str">
        <f>IF(G42=0,0,IF(ISBLANK('Student Work'!J42),"ERROR",IF(ABS('Student Work'!J42-('Student Work'!$K$14-'Student Work'!I42))&lt;0.01,IF(G42&lt;&gt;"ERROR","Correct","ERROR"),"ERROR")))</f>
        <v>Correct</v>
      </c>
      <c r="K42" s="121" t="str">
        <f>IF(G42=0,0,IF(ISBLANK('Student Work'!K42),"ERROR",IF(ABS('Student Work'!K42-('Student Work'!H42-'Student Work'!J42))&lt;0.01,IF(G42&lt;&gt;"ERROR","Correct","ERROR"),"ERROR")))</f>
        <v>Correct</v>
      </c>
      <c r="L42" s="54"/>
      <c r="M42" s="54"/>
      <c r="N42" s="54"/>
      <c r="O42" s="54"/>
      <c r="P42" s="54"/>
      <c r="Q42" s="54"/>
      <c r="R42" s="54"/>
      <c r="S42" s="54"/>
      <c r="T42" s="54"/>
      <c r="U42" s="107">
        <f>IF($V$13="Correct",IF(AND(U41+1&lt;='Student Work'!$V$13,U41&lt;&gt;0),U41+1,IF('Student Work'!U42&gt;0,"ERROR",0)),0)</f>
        <v>23</v>
      </c>
      <c r="V42" s="121" t="str">
        <f>IF(U42=0,0,IF(ISBLANK('Student Work'!V42),"ERROR",IF(ABS('Student Work'!V42-'Student Work'!Y41)&lt;0.01,IF(U42&lt;&gt;"ERROR","Correct","ERROR"),"ERROR")))</f>
        <v>Correct</v>
      </c>
      <c r="W42" s="121" t="str">
        <f>IF(U42=0,0,IF(ISBLANK('Student Work'!W42),"ERROR",IF(ABS('Student Work'!W42-'Student Work'!V42*'Student Work'!$V$12/12)&lt;0.01,IF(U42&lt;&gt;"ERROR","Correct","ERROR"),"ERROR")))</f>
        <v>Correct</v>
      </c>
      <c r="X42" s="121" t="str">
        <f>IF(U42=0,0,IF(ISBLANK('Student Work'!X42),"ERROR",IF(ABS('Student Work'!X42-'Student Work'!$V$14)&lt;0.01,IF(U42&lt;&gt;"ERROR","Correct","ERROR"),"ERROR")))</f>
        <v>Correct</v>
      </c>
      <c r="Y42" s="121" t="str">
        <f>IF(U42=0,0,IF(ISBLANK('Student Work'!Y42),"ERROR",IF(ABS('Student Work'!Y42-('Student Work'!V42+'Student Work'!W42+'Student Work'!X42))&lt;0.01,IF(U42&lt;&gt;"ERROR","Correct","ERROR"),"ERROR")))</f>
        <v>Correct</v>
      </c>
      <c r="Z42" s="121" t="e">
        <f>IF(V42=0,0,IF(ISBLANK('Student Work'!#REF!),"ERROR",IF(ABS('Student Work'!#REF!-('Student Work'!W42+'Student Work'!X42+'Student Work'!Y42))&lt;0.01,"Correct","ERROR")))</f>
        <v>#REF!</v>
      </c>
      <c r="AA42" s="54"/>
      <c r="AB42" s="54"/>
      <c r="AC42" s="45"/>
    </row>
    <row r="43" spans="1:29">
      <c r="A43" s="44"/>
      <c r="B43" s="53"/>
      <c r="C43" s="53"/>
      <c r="D43" s="259"/>
      <c r="E43" s="53"/>
      <c r="F43" s="54"/>
      <c r="G43" s="107">
        <f>IF($K$13="Correct",IF(AND(G42+1&lt;='Student Work'!$K$13,G42&lt;&gt;0),G42+1,IF('Student Work'!G43&gt;0,"ERROR",0)),0)</f>
        <v>24</v>
      </c>
      <c r="H43" s="120" t="str">
        <f>IF(G43=0,0,IF(ISBLANK('Student Work'!H43),"ERROR",IF(ABS('Student Work'!H43-'Student Work'!K42)&lt;0.01,IF(G43&lt;&gt;"ERROR","Correct","ERROR"),"ERROR")))</f>
        <v>Correct</v>
      </c>
      <c r="I43" s="121" t="str">
        <f>IF(G43=0,0,IF(ISBLANK('Student Work'!I43),"ERROR",IF(ABS('Student Work'!I43-'Student Work'!H43*'Student Work'!$K$12/12)&lt;0.01,IF(G43&lt;&gt;"ERROR","Correct","ERROR"),"ERROR")))</f>
        <v>Correct</v>
      </c>
      <c r="J43" s="121" t="str">
        <f>IF(G43=0,0,IF(ISBLANK('Student Work'!J43),"ERROR",IF(ABS('Student Work'!J43-('Student Work'!$K$14-'Student Work'!I43))&lt;0.01,IF(G43&lt;&gt;"ERROR","Correct","ERROR"),"ERROR")))</f>
        <v>Correct</v>
      </c>
      <c r="K43" s="121" t="str">
        <f>IF(G43=0,0,IF(ISBLANK('Student Work'!K43),"ERROR",IF(ABS('Student Work'!K43-('Student Work'!H43-'Student Work'!J43))&lt;0.01,IF(G43&lt;&gt;"ERROR","Correct","ERROR"),"ERROR")))</f>
        <v>Correct</v>
      </c>
      <c r="L43" s="54"/>
      <c r="M43" s="54"/>
      <c r="N43" s="54"/>
      <c r="O43" s="54"/>
      <c r="P43" s="54"/>
      <c r="Q43" s="54"/>
      <c r="R43" s="54"/>
      <c r="S43" s="54"/>
      <c r="T43" s="54"/>
      <c r="U43" s="107">
        <f>IF($V$13="Correct",IF(AND(U42+1&lt;='Student Work'!$V$13,U42&lt;&gt;0),U42+1,IF('Student Work'!U43&gt;0,"ERROR",0)),0)</f>
        <v>24</v>
      </c>
      <c r="V43" s="121" t="str">
        <f>IF(U43=0,0,IF(ISBLANK('Student Work'!V43),"ERROR",IF(ABS('Student Work'!V43-'Student Work'!Y42)&lt;0.01,IF(U43&lt;&gt;"ERROR","Correct","ERROR"),"ERROR")))</f>
        <v>Correct</v>
      </c>
      <c r="W43" s="121" t="str">
        <f>IF(U43=0,0,IF(ISBLANK('Student Work'!W43),"ERROR",IF(ABS('Student Work'!W43-'Student Work'!V43*'Student Work'!$V$12/12)&lt;0.01,IF(U43&lt;&gt;"ERROR","Correct","ERROR"),"ERROR")))</f>
        <v>Correct</v>
      </c>
      <c r="X43" s="121" t="str">
        <f>IF(U43=0,0,IF(ISBLANK('Student Work'!X43),"ERROR",IF(ABS('Student Work'!X43-'Student Work'!$V$14)&lt;0.01,IF(U43&lt;&gt;"ERROR","Correct","ERROR"),"ERROR")))</f>
        <v>Correct</v>
      </c>
      <c r="Y43" s="121" t="str">
        <f>IF(U43=0,0,IF(ISBLANK('Student Work'!Y43),"ERROR",IF(ABS('Student Work'!Y43-('Student Work'!V43+'Student Work'!W43+'Student Work'!X43))&lt;0.01,IF(U43&lt;&gt;"ERROR","Correct","ERROR"),"ERROR")))</f>
        <v>Correct</v>
      </c>
      <c r="Z43" s="121" t="e">
        <f>IF(V43=0,0,IF(ISBLANK('Student Work'!#REF!),"ERROR",IF(ABS('Student Work'!#REF!-('Student Work'!W43+'Student Work'!X43+'Student Work'!Y43))&lt;0.01,"Correct","ERROR")))</f>
        <v>#REF!</v>
      </c>
      <c r="AA43" s="54"/>
      <c r="AB43" s="54"/>
      <c r="AC43" s="45"/>
    </row>
    <row r="44" spans="1:29">
      <c r="A44" s="44"/>
      <c r="B44" s="53"/>
      <c r="C44" s="53"/>
      <c r="D44" s="259"/>
      <c r="E44" s="53"/>
      <c r="F44" s="54"/>
      <c r="G44" s="107">
        <f>IF($K$13="Correct",IF(AND(G43+1&lt;='Student Work'!$K$13,G43&lt;&gt;0),G43+1,IF('Student Work'!G44&gt;0,"ERROR",0)),0)</f>
        <v>25</v>
      </c>
      <c r="H44" s="120" t="str">
        <f>IF(G44=0,0,IF(ISBLANK('Student Work'!H44),"ERROR",IF(ABS('Student Work'!H44-'Student Work'!K43)&lt;0.01,IF(G44&lt;&gt;"ERROR","Correct","ERROR"),"ERROR")))</f>
        <v>Correct</v>
      </c>
      <c r="I44" s="121" t="str">
        <f>IF(G44=0,0,IF(ISBLANK('Student Work'!I44),"ERROR",IF(ABS('Student Work'!I44-'Student Work'!H44*'Student Work'!$K$12/12)&lt;0.01,IF(G44&lt;&gt;"ERROR","Correct","ERROR"),"ERROR")))</f>
        <v>Correct</v>
      </c>
      <c r="J44" s="121" t="str">
        <f>IF(G44=0,0,IF(ISBLANK('Student Work'!J44),"ERROR",IF(ABS('Student Work'!J44-('Student Work'!$K$14-'Student Work'!I44))&lt;0.01,IF(G44&lt;&gt;"ERROR","Correct","ERROR"),"ERROR")))</f>
        <v>Correct</v>
      </c>
      <c r="K44" s="121" t="str">
        <f>IF(G44=0,0,IF(ISBLANK('Student Work'!K44),"ERROR",IF(ABS('Student Work'!K44-('Student Work'!H44-'Student Work'!J44))&lt;0.01,IF(G44&lt;&gt;"ERROR","Correct","ERROR"),"ERROR")))</f>
        <v>Correct</v>
      </c>
      <c r="L44" s="54"/>
      <c r="M44" s="54"/>
      <c r="N44" s="54"/>
      <c r="O44" s="54"/>
      <c r="P44" s="54"/>
      <c r="Q44" s="54"/>
      <c r="R44" s="54"/>
      <c r="S44" s="54"/>
      <c r="T44" s="54"/>
      <c r="U44" s="107">
        <f>IF($V$13="Correct",IF(AND(U43+1&lt;='Student Work'!$V$13,U43&lt;&gt;0),U43+1,IF('Student Work'!U44&gt;0,"ERROR",0)),0)</f>
        <v>25</v>
      </c>
      <c r="V44" s="121" t="str">
        <f>IF(U44=0,0,IF(ISBLANK('Student Work'!V44),"ERROR",IF(ABS('Student Work'!V44-'Student Work'!Y43)&lt;0.01,IF(U44&lt;&gt;"ERROR","Correct","ERROR"),"ERROR")))</f>
        <v>Correct</v>
      </c>
      <c r="W44" s="121" t="str">
        <f>IF(U44=0,0,IF(ISBLANK('Student Work'!W44),"ERROR",IF(ABS('Student Work'!W44-'Student Work'!V44*'Student Work'!$V$12/12)&lt;0.01,IF(U44&lt;&gt;"ERROR","Correct","ERROR"),"ERROR")))</f>
        <v>Correct</v>
      </c>
      <c r="X44" s="121" t="str">
        <f>IF(U44=0,0,IF(ISBLANK('Student Work'!X44),"ERROR",IF(ABS('Student Work'!X44-'Student Work'!$V$14)&lt;0.01,IF(U44&lt;&gt;"ERROR","Correct","ERROR"),"ERROR")))</f>
        <v>Correct</v>
      </c>
      <c r="Y44" s="121" t="str">
        <f>IF(U44=0,0,IF(ISBLANK('Student Work'!Y44),"ERROR",IF(ABS('Student Work'!Y44-('Student Work'!V44+'Student Work'!W44+'Student Work'!X44))&lt;0.01,IF(U44&lt;&gt;"ERROR","Correct","ERROR"),"ERROR")))</f>
        <v>Correct</v>
      </c>
      <c r="Z44" s="121" t="e">
        <f>IF(V44=0,0,IF(ISBLANK('Student Work'!#REF!),"ERROR",IF(ABS('Student Work'!#REF!-('Student Work'!W44+'Student Work'!X44+'Student Work'!Y44))&lt;0.01,"Correct","ERROR")))</f>
        <v>#REF!</v>
      </c>
      <c r="AA44" s="54"/>
      <c r="AB44" s="54"/>
      <c r="AC44" s="45"/>
    </row>
    <row r="45" spans="1:29">
      <c r="A45" s="44"/>
      <c r="B45" s="53"/>
      <c r="C45" s="53"/>
      <c r="D45" s="259"/>
      <c r="E45" s="53"/>
      <c r="F45" s="54"/>
      <c r="G45" s="107">
        <f>IF($K$13="Correct",IF(AND(G44+1&lt;='Student Work'!$K$13,G44&lt;&gt;0),G44+1,IF('Student Work'!G45&gt;0,"ERROR",0)),0)</f>
        <v>26</v>
      </c>
      <c r="H45" s="120" t="str">
        <f>IF(G45=0,0,IF(ISBLANK('Student Work'!H45),"ERROR",IF(ABS('Student Work'!H45-'Student Work'!K44)&lt;0.01,IF(G45&lt;&gt;"ERROR","Correct","ERROR"),"ERROR")))</f>
        <v>Correct</v>
      </c>
      <c r="I45" s="121" t="str">
        <f>IF(G45=0,0,IF(ISBLANK('Student Work'!I45),"ERROR",IF(ABS('Student Work'!I45-'Student Work'!H45*'Student Work'!$K$12/12)&lt;0.01,IF(G45&lt;&gt;"ERROR","Correct","ERROR"),"ERROR")))</f>
        <v>Correct</v>
      </c>
      <c r="J45" s="121" t="str">
        <f>IF(G45=0,0,IF(ISBLANK('Student Work'!J45),"ERROR",IF(ABS('Student Work'!J45-('Student Work'!$K$14-'Student Work'!I45))&lt;0.01,IF(G45&lt;&gt;"ERROR","Correct","ERROR"),"ERROR")))</f>
        <v>Correct</v>
      </c>
      <c r="K45" s="121" t="str">
        <f>IF(G45=0,0,IF(ISBLANK('Student Work'!K45),"ERROR",IF(ABS('Student Work'!K45-('Student Work'!H45-'Student Work'!J45))&lt;0.01,IF(G45&lt;&gt;"ERROR","Correct","ERROR"),"ERROR")))</f>
        <v>Correct</v>
      </c>
      <c r="L45" s="54"/>
      <c r="M45" s="54"/>
      <c r="N45" s="75"/>
      <c r="O45" s="75"/>
      <c r="P45" s="75"/>
      <c r="Q45" s="75"/>
      <c r="R45" s="75"/>
      <c r="S45" s="75"/>
      <c r="T45" s="54"/>
      <c r="U45" s="107">
        <f>IF($V$13="Correct",IF(AND(U44+1&lt;='Student Work'!$V$13,U44&lt;&gt;0),U44+1,IF('Student Work'!U45&gt;0,"ERROR",0)),0)</f>
        <v>26</v>
      </c>
      <c r="V45" s="121" t="str">
        <f>IF(U45=0,0,IF(ISBLANK('Student Work'!V45),"ERROR",IF(ABS('Student Work'!V45-'Student Work'!Y44)&lt;0.01,IF(U45&lt;&gt;"ERROR","Correct","ERROR"),"ERROR")))</f>
        <v>Correct</v>
      </c>
      <c r="W45" s="121" t="str">
        <f>IF(U45=0,0,IF(ISBLANK('Student Work'!W45),"ERROR",IF(ABS('Student Work'!W45-'Student Work'!V45*'Student Work'!$V$12/12)&lt;0.01,IF(U45&lt;&gt;"ERROR","Correct","ERROR"),"ERROR")))</f>
        <v>Correct</v>
      </c>
      <c r="X45" s="121" t="str">
        <f>IF(U45=0,0,IF(ISBLANK('Student Work'!X45),"ERROR",IF(ABS('Student Work'!X45-'Student Work'!$V$14)&lt;0.01,IF(U45&lt;&gt;"ERROR","Correct","ERROR"),"ERROR")))</f>
        <v>Correct</v>
      </c>
      <c r="Y45" s="121" t="str">
        <f>IF(U45=0,0,IF(ISBLANK('Student Work'!Y45),"ERROR",IF(ABS('Student Work'!Y45-('Student Work'!V45+'Student Work'!W45+'Student Work'!X45))&lt;0.01,IF(U45&lt;&gt;"ERROR","Correct","ERROR"),"ERROR")))</f>
        <v>Correct</v>
      </c>
      <c r="Z45" s="121" t="e">
        <f>IF(V45=0,0,IF(ISBLANK('Student Work'!#REF!),"ERROR",IF(ABS('Student Work'!#REF!-('Student Work'!W45+'Student Work'!X45+'Student Work'!Y45))&lt;0.01,"Correct","ERROR")))</f>
        <v>#REF!</v>
      </c>
      <c r="AA45" s="54"/>
      <c r="AB45" s="54"/>
      <c r="AC45" s="45"/>
    </row>
    <row r="46" spans="1:29">
      <c r="A46" s="44"/>
      <c r="B46" s="53"/>
      <c r="C46" s="53"/>
      <c r="D46" s="259"/>
      <c r="E46" s="53"/>
      <c r="F46" s="54"/>
      <c r="G46" s="107">
        <f>IF($K$13="Correct",IF(AND(G45+1&lt;='Student Work'!$K$13,G45&lt;&gt;0),G45+1,IF('Student Work'!G46&gt;0,"ERROR",0)),0)</f>
        <v>27</v>
      </c>
      <c r="H46" s="120" t="str">
        <f>IF(G46=0,0,IF(ISBLANK('Student Work'!H46),"ERROR",IF(ABS('Student Work'!H46-'Student Work'!K45)&lt;0.01,IF(G46&lt;&gt;"ERROR","Correct","ERROR"),"ERROR")))</f>
        <v>Correct</v>
      </c>
      <c r="I46" s="121" t="str">
        <f>IF(G46=0,0,IF(ISBLANK('Student Work'!I46),"ERROR",IF(ABS('Student Work'!I46-'Student Work'!H46*'Student Work'!$K$12/12)&lt;0.01,IF(G46&lt;&gt;"ERROR","Correct","ERROR"),"ERROR")))</f>
        <v>Correct</v>
      </c>
      <c r="J46" s="121" t="str">
        <f>IF(G46=0,0,IF(ISBLANK('Student Work'!J46),"ERROR",IF(ABS('Student Work'!J46-('Student Work'!$K$14-'Student Work'!I46))&lt;0.01,IF(G46&lt;&gt;"ERROR","Correct","ERROR"),"ERROR")))</f>
        <v>Correct</v>
      </c>
      <c r="K46" s="121" t="str">
        <f>IF(G46=0,0,IF(ISBLANK('Student Work'!K46),"ERROR",IF(ABS('Student Work'!K46-('Student Work'!H46-'Student Work'!J46))&lt;0.01,IF(G46&lt;&gt;"ERROR","Correct","ERROR"),"ERROR")))</f>
        <v>Correct</v>
      </c>
      <c r="L46" s="54"/>
      <c r="M46" s="54"/>
      <c r="N46" s="75"/>
      <c r="O46" s="75"/>
      <c r="P46" s="75"/>
      <c r="Q46" s="75"/>
      <c r="R46" s="75"/>
      <c r="S46" s="75"/>
      <c r="T46" s="54"/>
      <c r="U46" s="107">
        <f>IF($V$13="Correct",IF(AND(U45+1&lt;='Student Work'!$V$13,U45&lt;&gt;0),U45+1,IF('Student Work'!U46&gt;0,"ERROR",0)),0)</f>
        <v>27</v>
      </c>
      <c r="V46" s="121" t="str">
        <f>IF(U46=0,0,IF(ISBLANK('Student Work'!V46),"ERROR",IF(ABS('Student Work'!V46-'Student Work'!Y45)&lt;0.01,IF(U46&lt;&gt;"ERROR","Correct","ERROR"),"ERROR")))</f>
        <v>Correct</v>
      </c>
      <c r="W46" s="121" t="str">
        <f>IF(U46=0,0,IF(ISBLANK('Student Work'!W46),"ERROR",IF(ABS('Student Work'!W46-'Student Work'!V46*'Student Work'!$V$12/12)&lt;0.01,IF(U46&lt;&gt;"ERROR","Correct","ERROR"),"ERROR")))</f>
        <v>Correct</v>
      </c>
      <c r="X46" s="121" t="str">
        <f>IF(U46=0,0,IF(ISBLANK('Student Work'!X46),"ERROR",IF(ABS('Student Work'!X46-'Student Work'!$V$14)&lt;0.01,IF(U46&lt;&gt;"ERROR","Correct","ERROR"),"ERROR")))</f>
        <v>Correct</v>
      </c>
      <c r="Y46" s="121" t="str">
        <f>IF(U46=0,0,IF(ISBLANK('Student Work'!Y46),"ERROR",IF(ABS('Student Work'!Y46-('Student Work'!V46+'Student Work'!W46+'Student Work'!X46))&lt;0.01,IF(U46&lt;&gt;"ERROR","Correct","ERROR"),"ERROR")))</f>
        <v>Correct</v>
      </c>
      <c r="Z46" s="121" t="e">
        <f>IF(V46=0,0,IF(ISBLANK('Student Work'!#REF!),"ERROR",IF(ABS('Student Work'!#REF!-('Student Work'!W46+'Student Work'!X46+'Student Work'!Y46))&lt;0.01,"Correct","ERROR")))</f>
        <v>#REF!</v>
      </c>
      <c r="AA46" s="54"/>
      <c r="AB46" s="54"/>
      <c r="AC46" s="45"/>
    </row>
    <row r="47" spans="1:29" ht="16.149999999999999" customHeight="1">
      <c r="A47" s="44"/>
      <c r="B47" s="53"/>
      <c r="C47" s="53"/>
      <c r="D47" s="259"/>
      <c r="E47" s="53"/>
      <c r="F47" s="54"/>
      <c r="G47" s="107">
        <f>IF($K$13="Correct",IF(AND(G46+1&lt;='Student Work'!$K$13,G46&lt;&gt;0),G46+1,IF('Student Work'!G47&gt;0,"ERROR",0)),0)</f>
        <v>28</v>
      </c>
      <c r="H47" s="120" t="str">
        <f>IF(G47=0,0,IF(ISBLANK('Student Work'!H47),"ERROR",IF(ABS('Student Work'!H47-'Student Work'!K46)&lt;0.01,IF(G47&lt;&gt;"ERROR","Correct","ERROR"),"ERROR")))</f>
        <v>Correct</v>
      </c>
      <c r="I47" s="121" t="str">
        <f>IF(G47=0,0,IF(ISBLANK('Student Work'!I47),"ERROR",IF(ABS('Student Work'!I47-'Student Work'!H47*'Student Work'!$K$12/12)&lt;0.01,IF(G47&lt;&gt;"ERROR","Correct","ERROR"),"ERROR")))</f>
        <v>Correct</v>
      </c>
      <c r="J47" s="121" t="str">
        <f>IF(G47=0,0,IF(ISBLANK('Student Work'!J47),"ERROR",IF(ABS('Student Work'!J47-('Student Work'!$K$14-'Student Work'!I47))&lt;0.01,IF(G47&lt;&gt;"ERROR","Correct","ERROR"),"ERROR")))</f>
        <v>Correct</v>
      </c>
      <c r="K47" s="121" t="str">
        <f>IF(G47=0,0,IF(ISBLANK('Student Work'!K47),"ERROR",IF(ABS('Student Work'!K47-('Student Work'!H47-'Student Work'!J47))&lt;0.01,IF(G47&lt;&gt;"ERROR","Correct","ERROR"),"ERROR")))</f>
        <v>Correct</v>
      </c>
      <c r="L47" s="54"/>
      <c r="M47" s="54"/>
      <c r="N47" s="75"/>
      <c r="O47" s="75"/>
      <c r="P47" s="75"/>
      <c r="Q47" s="75"/>
      <c r="R47" s="75"/>
      <c r="S47" s="75"/>
      <c r="T47" s="54"/>
      <c r="U47" s="107">
        <f>IF($V$13="Correct",IF(AND(U46+1&lt;='Student Work'!$V$13,U46&lt;&gt;0),U46+1,IF('Student Work'!U47&gt;0,"ERROR",0)),0)</f>
        <v>28</v>
      </c>
      <c r="V47" s="121" t="str">
        <f>IF(U47=0,0,IF(ISBLANK('Student Work'!V47),"ERROR",IF(ABS('Student Work'!V47-'Student Work'!Y46)&lt;0.01,IF(U47&lt;&gt;"ERROR","Correct","ERROR"),"ERROR")))</f>
        <v>Correct</v>
      </c>
      <c r="W47" s="121" t="str">
        <f>IF(U47=0,0,IF(ISBLANK('Student Work'!W47),"ERROR",IF(ABS('Student Work'!W47-'Student Work'!V47*'Student Work'!$V$12/12)&lt;0.01,IF(U47&lt;&gt;"ERROR","Correct","ERROR"),"ERROR")))</f>
        <v>Correct</v>
      </c>
      <c r="X47" s="121" t="str">
        <f>IF(U47=0,0,IF(ISBLANK('Student Work'!X47),"ERROR",IF(ABS('Student Work'!X47-'Student Work'!$V$14)&lt;0.01,IF(U47&lt;&gt;"ERROR","Correct","ERROR"),"ERROR")))</f>
        <v>Correct</v>
      </c>
      <c r="Y47" s="121" t="str">
        <f>IF(U47=0,0,IF(ISBLANK('Student Work'!Y47),"ERROR",IF(ABS('Student Work'!Y47-('Student Work'!V47+'Student Work'!W47+'Student Work'!X47))&lt;0.01,IF(U47&lt;&gt;"ERROR","Correct","ERROR"),"ERROR")))</f>
        <v>Correct</v>
      </c>
      <c r="Z47" s="121" t="e">
        <f>IF(V47=0,0,IF(ISBLANK('Student Work'!#REF!),"ERROR",IF(ABS('Student Work'!#REF!-('Student Work'!W47+'Student Work'!X47+'Student Work'!Y47))&lt;0.01,"Correct","ERROR")))</f>
        <v>#REF!</v>
      </c>
      <c r="AA47" s="54"/>
      <c r="AB47" s="54"/>
      <c r="AC47" s="45"/>
    </row>
    <row r="48" spans="1:29">
      <c r="A48" s="44"/>
      <c r="B48" s="53"/>
      <c r="C48" s="53"/>
      <c r="D48" s="259"/>
      <c r="E48" s="53"/>
      <c r="F48" s="54"/>
      <c r="G48" s="107">
        <f>IF($K$13="Correct",IF(AND(G47+1&lt;='Student Work'!$K$13,G47&lt;&gt;0),G47+1,IF('Student Work'!G48&gt;0,"ERROR",0)),0)</f>
        <v>29</v>
      </c>
      <c r="H48" s="120" t="str">
        <f>IF(G48=0,0,IF(ISBLANK('Student Work'!H48),"ERROR",IF(ABS('Student Work'!H48-'Student Work'!K47)&lt;0.01,IF(G48&lt;&gt;"ERROR","Correct","ERROR"),"ERROR")))</f>
        <v>Correct</v>
      </c>
      <c r="I48" s="121" t="str">
        <f>IF(G48=0,0,IF(ISBLANK('Student Work'!I48),"ERROR",IF(ABS('Student Work'!I48-'Student Work'!H48*'Student Work'!$K$12/12)&lt;0.01,IF(G48&lt;&gt;"ERROR","Correct","ERROR"),"ERROR")))</f>
        <v>Correct</v>
      </c>
      <c r="J48" s="121" t="str">
        <f>IF(G48=0,0,IF(ISBLANK('Student Work'!J48),"ERROR",IF(ABS('Student Work'!J48-('Student Work'!$K$14-'Student Work'!I48))&lt;0.01,IF(G48&lt;&gt;"ERROR","Correct","ERROR"),"ERROR")))</f>
        <v>Correct</v>
      </c>
      <c r="K48" s="121" t="str">
        <f>IF(G48=0,0,IF(ISBLANK('Student Work'!K48),"ERROR",IF(ABS('Student Work'!K48-('Student Work'!H48-'Student Work'!J48))&lt;0.01,IF(G48&lt;&gt;"ERROR","Correct","ERROR"),"ERROR")))</f>
        <v>Correct</v>
      </c>
      <c r="L48" s="54"/>
      <c r="M48" s="54"/>
      <c r="N48" s="75"/>
      <c r="O48" s="75"/>
      <c r="P48" s="75"/>
      <c r="Q48" s="75"/>
      <c r="R48" s="75"/>
      <c r="S48" s="75"/>
      <c r="T48" s="54"/>
      <c r="U48" s="107">
        <f>IF($V$13="Correct",IF(AND(U47+1&lt;='Student Work'!$V$13,U47&lt;&gt;0),U47+1,IF('Student Work'!U48&gt;0,"ERROR",0)),0)</f>
        <v>29</v>
      </c>
      <c r="V48" s="121" t="str">
        <f>IF(U48=0,0,IF(ISBLANK('Student Work'!V48),"ERROR",IF(ABS('Student Work'!V48-'Student Work'!Y47)&lt;0.01,IF(U48&lt;&gt;"ERROR","Correct","ERROR"),"ERROR")))</f>
        <v>Correct</v>
      </c>
      <c r="W48" s="121" t="str">
        <f>IF(U48=0,0,IF(ISBLANK('Student Work'!W48),"ERROR",IF(ABS('Student Work'!W48-'Student Work'!V48*'Student Work'!$V$12/12)&lt;0.01,IF(U48&lt;&gt;"ERROR","Correct","ERROR"),"ERROR")))</f>
        <v>Correct</v>
      </c>
      <c r="X48" s="121" t="str">
        <f>IF(U48=0,0,IF(ISBLANK('Student Work'!X48),"ERROR",IF(ABS('Student Work'!X48-'Student Work'!$V$14)&lt;0.01,IF(U48&lt;&gt;"ERROR","Correct","ERROR"),"ERROR")))</f>
        <v>Correct</v>
      </c>
      <c r="Y48" s="121" t="str">
        <f>IF(U48=0,0,IF(ISBLANK('Student Work'!Y48),"ERROR",IF(ABS('Student Work'!Y48-('Student Work'!V48+'Student Work'!W48+'Student Work'!X48))&lt;0.01,IF(U48&lt;&gt;"ERROR","Correct","ERROR"),"ERROR")))</f>
        <v>Correct</v>
      </c>
      <c r="Z48" s="121" t="e">
        <f>IF(V48=0,0,IF(ISBLANK('Student Work'!#REF!),"ERROR",IF(ABS('Student Work'!#REF!-('Student Work'!W48+'Student Work'!X48+'Student Work'!Y48))&lt;0.01,"Correct","ERROR")))</f>
        <v>#REF!</v>
      </c>
      <c r="AA48" s="54"/>
      <c r="AB48" s="54"/>
      <c r="AC48" s="45"/>
    </row>
    <row r="49" spans="1:29">
      <c r="A49" s="44"/>
      <c r="B49" s="53"/>
      <c r="C49" s="53"/>
      <c r="D49" s="259"/>
      <c r="E49" s="53"/>
      <c r="F49" s="54"/>
      <c r="G49" s="107">
        <f>IF($K$13="Correct",IF(AND(G48+1&lt;='Student Work'!$K$13,G48&lt;&gt;0),G48+1,IF('Student Work'!G49&gt;0,"ERROR",0)),0)</f>
        <v>30</v>
      </c>
      <c r="H49" s="120" t="str">
        <f>IF(G49=0,0,IF(ISBLANK('Student Work'!H49),"ERROR",IF(ABS('Student Work'!H49-'Student Work'!K48)&lt;0.01,IF(G49&lt;&gt;"ERROR","Correct","ERROR"),"ERROR")))</f>
        <v>Correct</v>
      </c>
      <c r="I49" s="121" t="str">
        <f>IF(G49=0,0,IF(ISBLANK('Student Work'!I49),"ERROR",IF(ABS('Student Work'!I49-'Student Work'!H49*'Student Work'!$K$12/12)&lt;0.01,IF(G49&lt;&gt;"ERROR","Correct","ERROR"),"ERROR")))</f>
        <v>Correct</v>
      </c>
      <c r="J49" s="121" t="str">
        <f>IF(G49=0,0,IF(ISBLANK('Student Work'!J49),"ERROR",IF(ABS('Student Work'!J49-('Student Work'!$K$14-'Student Work'!I49))&lt;0.01,IF(G49&lt;&gt;"ERROR","Correct","ERROR"),"ERROR")))</f>
        <v>Correct</v>
      </c>
      <c r="K49" s="121" t="str">
        <f>IF(G49=0,0,IF(ISBLANK('Student Work'!K49),"ERROR",IF(ABS('Student Work'!K49-('Student Work'!H49-'Student Work'!J49))&lt;0.01,IF(G49&lt;&gt;"ERROR","Correct","ERROR"),"ERROR")))</f>
        <v>Correct</v>
      </c>
      <c r="L49" s="54"/>
      <c r="M49" s="54"/>
      <c r="N49" s="75"/>
      <c r="O49" s="75"/>
      <c r="P49" s="75"/>
      <c r="Q49" s="75"/>
      <c r="R49" s="75"/>
      <c r="S49" s="75"/>
      <c r="T49" s="54"/>
      <c r="U49" s="107">
        <f>IF($V$13="Correct",IF(AND(U48+1&lt;='Student Work'!$V$13,U48&lt;&gt;0),U48+1,IF('Student Work'!U49&gt;0,"ERROR",0)),0)</f>
        <v>30</v>
      </c>
      <c r="V49" s="121" t="str">
        <f>IF(U49=0,0,IF(ISBLANK('Student Work'!V49),"ERROR",IF(ABS('Student Work'!V49-'Student Work'!Y48)&lt;0.01,IF(U49&lt;&gt;"ERROR","Correct","ERROR"),"ERROR")))</f>
        <v>Correct</v>
      </c>
      <c r="W49" s="121" t="str">
        <f>IF(U49=0,0,IF(ISBLANK('Student Work'!W49),"ERROR",IF(ABS('Student Work'!W49-'Student Work'!V49*'Student Work'!$V$12/12)&lt;0.01,IF(U49&lt;&gt;"ERROR","Correct","ERROR"),"ERROR")))</f>
        <v>Correct</v>
      </c>
      <c r="X49" s="121" t="str">
        <f>IF(U49=0,0,IF(ISBLANK('Student Work'!X49),"ERROR",IF(ABS('Student Work'!X49-'Student Work'!$V$14)&lt;0.01,IF(U49&lt;&gt;"ERROR","Correct","ERROR"),"ERROR")))</f>
        <v>Correct</v>
      </c>
      <c r="Y49" s="121" t="str">
        <f>IF(U49=0,0,IF(ISBLANK('Student Work'!Y49),"ERROR",IF(ABS('Student Work'!Y49-('Student Work'!V49+'Student Work'!W49+'Student Work'!X49))&lt;0.01,IF(U49&lt;&gt;"ERROR","Correct","ERROR"),"ERROR")))</f>
        <v>Correct</v>
      </c>
      <c r="Z49" s="121" t="e">
        <f>IF(V49=0,0,IF(ISBLANK('Student Work'!#REF!),"ERROR",IF(ABS('Student Work'!#REF!-('Student Work'!W49+'Student Work'!X49+'Student Work'!Y49))&lt;0.01,"Correct","ERROR")))</f>
        <v>#REF!</v>
      </c>
      <c r="AA49" s="54"/>
      <c r="AB49" s="54"/>
      <c r="AC49" s="45"/>
    </row>
    <row r="50" spans="1:29">
      <c r="A50" s="44"/>
      <c r="B50" s="53"/>
      <c r="C50" s="53"/>
      <c r="D50" s="259"/>
      <c r="E50" s="53"/>
      <c r="F50" s="54"/>
      <c r="G50" s="107">
        <f>IF($K$13="Correct",IF(AND(G49+1&lt;='Student Work'!$K$13,G49&lt;&gt;0),G49+1,IF('Student Work'!G50&gt;0,"ERROR",0)),0)</f>
        <v>31</v>
      </c>
      <c r="H50" s="120" t="str">
        <f>IF(G50=0,0,IF(ISBLANK('Student Work'!H50),"ERROR",IF(ABS('Student Work'!H50-'Student Work'!K49)&lt;0.01,IF(G50&lt;&gt;"ERROR","Correct","ERROR"),"ERROR")))</f>
        <v>Correct</v>
      </c>
      <c r="I50" s="121" t="str">
        <f>IF(G50=0,0,IF(ISBLANK('Student Work'!I50),"ERROR",IF(ABS('Student Work'!I50-'Student Work'!H50*'Student Work'!$K$12/12)&lt;0.01,IF(G50&lt;&gt;"ERROR","Correct","ERROR"),"ERROR")))</f>
        <v>Correct</v>
      </c>
      <c r="J50" s="121" t="str">
        <f>IF(G50=0,0,IF(ISBLANK('Student Work'!J50),"ERROR",IF(ABS('Student Work'!J50-('Student Work'!$K$14-'Student Work'!I50))&lt;0.01,IF(G50&lt;&gt;"ERROR","Correct","ERROR"),"ERROR")))</f>
        <v>Correct</v>
      </c>
      <c r="K50" s="121" t="str">
        <f>IF(G50=0,0,IF(ISBLANK('Student Work'!K50),"ERROR",IF(ABS('Student Work'!K50-('Student Work'!H50-'Student Work'!J50))&lt;0.01,IF(G50&lt;&gt;"ERROR","Correct","ERROR"),"ERROR")))</f>
        <v>Correct</v>
      </c>
      <c r="L50" s="54"/>
      <c r="M50" s="54"/>
      <c r="N50" s="75"/>
      <c r="O50" s="75"/>
      <c r="P50" s="75"/>
      <c r="Q50" s="75"/>
      <c r="R50" s="75"/>
      <c r="S50" s="75"/>
      <c r="T50" s="54"/>
      <c r="U50" s="107">
        <f>IF($V$13="Correct",IF(AND(U49+1&lt;='Student Work'!$V$13,U49&lt;&gt;0),U49+1,IF('Student Work'!U50&gt;0,"ERROR",0)),0)</f>
        <v>31</v>
      </c>
      <c r="V50" s="121" t="str">
        <f>IF(U50=0,0,IF(ISBLANK('Student Work'!V50),"ERROR",IF(ABS('Student Work'!V50-'Student Work'!Y49)&lt;0.01,IF(U50&lt;&gt;"ERROR","Correct","ERROR"),"ERROR")))</f>
        <v>Correct</v>
      </c>
      <c r="W50" s="121" t="str">
        <f>IF(U50=0,0,IF(ISBLANK('Student Work'!W50),"ERROR",IF(ABS('Student Work'!W50-'Student Work'!V50*'Student Work'!$V$12/12)&lt;0.01,IF(U50&lt;&gt;"ERROR","Correct","ERROR"),"ERROR")))</f>
        <v>Correct</v>
      </c>
      <c r="X50" s="121" t="str">
        <f>IF(U50=0,0,IF(ISBLANK('Student Work'!X50),"ERROR",IF(ABS('Student Work'!X50-'Student Work'!$V$14)&lt;0.01,IF(U50&lt;&gt;"ERROR","Correct","ERROR"),"ERROR")))</f>
        <v>Correct</v>
      </c>
      <c r="Y50" s="121" t="str">
        <f>IF(U50=0,0,IF(ISBLANK('Student Work'!Y50),"ERROR",IF(ABS('Student Work'!Y50-('Student Work'!V50+'Student Work'!W50+'Student Work'!X50))&lt;0.01,IF(U50&lt;&gt;"ERROR","Correct","ERROR"),"ERROR")))</f>
        <v>Correct</v>
      </c>
      <c r="Z50" s="121" t="e">
        <f>IF(V50=0,0,IF(ISBLANK('Student Work'!#REF!),"ERROR",IF(ABS('Student Work'!#REF!-('Student Work'!W50+'Student Work'!X50+'Student Work'!Y50))&lt;0.01,"Correct","ERROR")))</f>
        <v>#REF!</v>
      </c>
      <c r="AA50" s="54"/>
      <c r="AB50" s="54"/>
      <c r="AC50" s="45"/>
    </row>
    <row r="51" spans="1:29">
      <c r="A51" s="44"/>
      <c r="B51" s="54"/>
      <c r="C51" s="54"/>
      <c r="D51" s="259"/>
      <c r="E51" s="54"/>
      <c r="F51" s="54"/>
      <c r="G51" s="107">
        <f>IF($K$13="Correct",IF(AND(G50+1&lt;='Student Work'!$K$13,G50&lt;&gt;0),G50+1,IF('Student Work'!G51&gt;0,"ERROR",0)),0)</f>
        <v>32</v>
      </c>
      <c r="H51" s="120" t="str">
        <f>IF(G51=0,0,IF(ISBLANK('Student Work'!H51),"ERROR",IF(ABS('Student Work'!H51-'Student Work'!K50)&lt;0.01,IF(G51&lt;&gt;"ERROR","Correct","ERROR"),"ERROR")))</f>
        <v>Correct</v>
      </c>
      <c r="I51" s="121" t="str">
        <f>IF(G51=0,0,IF(ISBLANK('Student Work'!I51),"ERROR",IF(ABS('Student Work'!I51-'Student Work'!H51*'Student Work'!$K$12/12)&lt;0.01,IF(G51&lt;&gt;"ERROR","Correct","ERROR"),"ERROR")))</f>
        <v>Correct</v>
      </c>
      <c r="J51" s="121" t="str">
        <f>IF(G51=0,0,IF(ISBLANK('Student Work'!J51),"ERROR",IF(ABS('Student Work'!J51-('Student Work'!$K$14-'Student Work'!I51))&lt;0.01,IF(G51&lt;&gt;"ERROR","Correct","ERROR"),"ERROR")))</f>
        <v>Correct</v>
      </c>
      <c r="K51" s="121" t="str">
        <f>IF(G51=0,0,IF(ISBLANK('Student Work'!K51),"ERROR",IF(ABS('Student Work'!K51-('Student Work'!H51-'Student Work'!J51))&lt;0.01,IF(G51&lt;&gt;"ERROR","Correct","ERROR"),"ERROR")))</f>
        <v>Correct</v>
      </c>
      <c r="L51" s="54"/>
      <c r="M51" s="54"/>
      <c r="N51" s="75"/>
      <c r="O51" s="75"/>
      <c r="P51" s="75"/>
      <c r="Q51" s="75"/>
      <c r="R51" s="75"/>
      <c r="S51" s="75"/>
      <c r="T51" s="54"/>
      <c r="U51" s="107">
        <f>IF($V$13="Correct",IF(AND(U50+1&lt;='Student Work'!$V$13,U50&lt;&gt;0),U50+1,IF('Student Work'!U51&gt;0,"ERROR",0)),0)</f>
        <v>32</v>
      </c>
      <c r="V51" s="121" t="str">
        <f>IF(U51=0,0,IF(ISBLANK('Student Work'!V51),"ERROR",IF(ABS('Student Work'!V51-'Student Work'!Y50)&lt;0.01,IF(U51&lt;&gt;"ERROR","Correct","ERROR"),"ERROR")))</f>
        <v>Correct</v>
      </c>
      <c r="W51" s="121" t="str">
        <f>IF(U51=0,0,IF(ISBLANK('Student Work'!W51),"ERROR",IF(ABS('Student Work'!W51-'Student Work'!V51*'Student Work'!$V$12/12)&lt;0.01,IF(U51&lt;&gt;"ERROR","Correct","ERROR"),"ERROR")))</f>
        <v>Correct</v>
      </c>
      <c r="X51" s="121" t="str">
        <f>IF(U51=0,0,IF(ISBLANK('Student Work'!X51),"ERROR",IF(ABS('Student Work'!X51-'Student Work'!$V$14)&lt;0.01,IF(U51&lt;&gt;"ERROR","Correct","ERROR"),"ERROR")))</f>
        <v>Correct</v>
      </c>
      <c r="Y51" s="121" t="str">
        <f>IF(U51=0,0,IF(ISBLANK('Student Work'!Y51),"ERROR",IF(ABS('Student Work'!Y51-('Student Work'!V51+'Student Work'!W51+'Student Work'!X51))&lt;0.01,IF(U51&lt;&gt;"ERROR","Correct","ERROR"),"ERROR")))</f>
        <v>Correct</v>
      </c>
      <c r="Z51" s="121" t="e">
        <f>IF(V51=0,0,IF(ISBLANK('Student Work'!#REF!),"ERROR",IF(ABS('Student Work'!#REF!-('Student Work'!W51+'Student Work'!X51+'Student Work'!Y51))&lt;0.01,"Correct","ERROR")))</f>
        <v>#REF!</v>
      </c>
      <c r="AA51" s="54"/>
      <c r="AB51" s="54"/>
      <c r="AC51" s="45"/>
    </row>
    <row r="52" spans="1:29">
      <c r="A52" s="44"/>
      <c r="B52" s="54"/>
      <c r="C52" s="54"/>
      <c r="D52" s="259"/>
      <c r="E52" s="54"/>
      <c r="F52" s="54"/>
      <c r="G52" s="107">
        <f>IF($K$13="Correct",IF(AND(G51+1&lt;='Student Work'!$K$13,G51&lt;&gt;0),G51+1,IF('Student Work'!G52&gt;0,"ERROR",0)),0)</f>
        <v>33</v>
      </c>
      <c r="H52" s="120" t="str">
        <f>IF(G52=0,0,IF(ISBLANK('Student Work'!H52),"ERROR",IF(ABS('Student Work'!H52-'Student Work'!K51)&lt;0.01,IF(G52&lt;&gt;"ERROR","Correct","ERROR"),"ERROR")))</f>
        <v>Correct</v>
      </c>
      <c r="I52" s="121" t="str">
        <f>IF(G52=0,0,IF(ISBLANK('Student Work'!I52),"ERROR",IF(ABS('Student Work'!I52-'Student Work'!H52*'Student Work'!$K$12/12)&lt;0.01,IF(G52&lt;&gt;"ERROR","Correct","ERROR"),"ERROR")))</f>
        <v>Correct</v>
      </c>
      <c r="J52" s="121" t="str">
        <f>IF(G52=0,0,IF(ISBLANK('Student Work'!J52),"ERROR",IF(ABS('Student Work'!J52-('Student Work'!$K$14-'Student Work'!I52))&lt;0.01,IF(G52&lt;&gt;"ERROR","Correct","ERROR"),"ERROR")))</f>
        <v>Correct</v>
      </c>
      <c r="K52" s="121" t="str">
        <f>IF(G52=0,0,IF(ISBLANK('Student Work'!K52),"ERROR",IF(ABS('Student Work'!K52-('Student Work'!H52-'Student Work'!J52))&lt;0.01,IF(G52&lt;&gt;"ERROR","Correct","ERROR"),"ERROR")))</f>
        <v>Correct</v>
      </c>
      <c r="L52" s="54"/>
      <c r="M52" s="54"/>
      <c r="N52" s="75"/>
      <c r="O52" s="75"/>
      <c r="P52" s="75"/>
      <c r="Q52" s="75"/>
      <c r="R52" s="75"/>
      <c r="S52" s="75"/>
      <c r="T52" s="54"/>
      <c r="U52" s="107">
        <f>IF($V$13="Correct",IF(AND(U51+1&lt;='Student Work'!$V$13,U51&lt;&gt;0),U51+1,IF('Student Work'!U52&gt;0,"ERROR",0)),0)</f>
        <v>33</v>
      </c>
      <c r="V52" s="121" t="str">
        <f>IF(U52=0,0,IF(ISBLANK('Student Work'!V52),"ERROR",IF(ABS('Student Work'!V52-'Student Work'!Y51)&lt;0.01,IF(U52&lt;&gt;"ERROR","Correct","ERROR"),"ERROR")))</f>
        <v>Correct</v>
      </c>
      <c r="W52" s="121" t="str">
        <f>IF(U52=0,0,IF(ISBLANK('Student Work'!W52),"ERROR",IF(ABS('Student Work'!W52-'Student Work'!V52*'Student Work'!$V$12/12)&lt;0.01,IF(U52&lt;&gt;"ERROR","Correct","ERROR"),"ERROR")))</f>
        <v>Correct</v>
      </c>
      <c r="X52" s="121" t="str">
        <f>IF(U52=0,0,IF(ISBLANK('Student Work'!X52),"ERROR",IF(ABS('Student Work'!X52-'Student Work'!$V$14)&lt;0.01,IF(U52&lt;&gt;"ERROR","Correct","ERROR"),"ERROR")))</f>
        <v>Correct</v>
      </c>
      <c r="Y52" s="121" t="str">
        <f>IF(U52=0,0,IF(ISBLANK('Student Work'!Y52),"ERROR",IF(ABS('Student Work'!Y52-('Student Work'!V52+'Student Work'!W52+'Student Work'!X52))&lt;0.01,IF(U52&lt;&gt;"ERROR","Correct","ERROR"),"ERROR")))</f>
        <v>Correct</v>
      </c>
      <c r="Z52" s="121" t="e">
        <f>IF(V52=0,0,IF(ISBLANK('Student Work'!#REF!),"ERROR",IF(ABS('Student Work'!#REF!-('Student Work'!W52+'Student Work'!X52+'Student Work'!Y52))&lt;0.01,"Correct","ERROR")))</f>
        <v>#REF!</v>
      </c>
      <c r="AA52" s="54"/>
      <c r="AB52" s="54"/>
      <c r="AC52" s="45"/>
    </row>
    <row r="53" spans="1:29">
      <c r="A53" s="44"/>
      <c r="B53" s="54"/>
      <c r="C53" s="54"/>
      <c r="D53" s="259"/>
      <c r="E53" s="54"/>
      <c r="F53" s="54"/>
      <c r="G53" s="107">
        <f>IF($K$13="Correct",IF(AND(G52+1&lt;='Student Work'!$K$13,G52&lt;&gt;0),G52+1,IF('Student Work'!G53&gt;0,"ERROR",0)),0)</f>
        <v>34</v>
      </c>
      <c r="H53" s="120" t="str">
        <f>IF(G53=0,0,IF(ISBLANK('Student Work'!H53),"ERROR",IF(ABS('Student Work'!H53-'Student Work'!K52)&lt;0.01,IF(G53&lt;&gt;"ERROR","Correct","ERROR"),"ERROR")))</f>
        <v>Correct</v>
      </c>
      <c r="I53" s="121" t="str">
        <f>IF(G53=0,0,IF(ISBLANK('Student Work'!I53),"ERROR",IF(ABS('Student Work'!I53-'Student Work'!H53*'Student Work'!$K$12/12)&lt;0.01,IF(G53&lt;&gt;"ERROR","Correct","ERROR"),"ERROR")))</f>
        <v>Correct</v>
      </c>
      <c r="J53" s="121" t="str">
        <f>IF(G53=0,0,IF(ISBLANK('Student Work'!J53),"ERROR",IF(ABS('Student Work'!J53-('Student Work'!$K$14-'Student Work'!I53))&lt;0.01,IF(G53&lt;&gt;"ERROR","Correct","ERROR"),"ERROR")))</f>
        <v>Correct</v>
      </c>
      <c r="K53" s="121" t="str">
        <f>IF(G53=0,0,IF(ISBLANK('Student Work'!K53),"ERROR",IF(ABS('Student Work'!K53-('Student Work'!H53-'Student Work'!J53))&lt;0.01,IF(G53&lt;&gt;"ERROR","Correct","ERROR"),"ERROR")))</f>
        <v>Correct</v>
      </c>
      <c r="L53" s="54"/>
      <c r="M53" s="54"/>
      <c r="N53" s="75"/>
      <c r="O53" s="75"/>
      <c r="P53" s="75"/>
      <c r="Q53" s="75"/>
      <c r="R53" s="75"/>
      <c r="S53" s="75"/>
      <c r="T53" s="54"/>
      <c r="U53" s="107">
        <f>IF($V$13="Correct",IF(AND(U52+1&lt;='Student Work'!$V$13,U52&lt;&gt;0),U52+1,IF('Student Work'!U53&gt;0,"ERROR",0)),0)</f>
        <v>34</v>
      </c>
      <c r="V53" s="121" t="str">
        <f>IF(U53=0,0,IF(ISBLANK('Student Work'!V53),"ERROR",IF(ABS('Student Work'!V53-'Student Work'!Y52)&lt;0.01,IF(U53&lt;&gt;"ERROR","Correct","ERROR"),"ERROR")))</f>
        <v>Correct</v>
      </c>
      <c r="W53" s="121" t="str">
        <f>IF(U53=0,0,IF(ISBLANK('Student Work'!W53),"ERROR",IF(ABS('Student Work'!W53-'Student Work'!V53*'Student Work'!$V$12/12)&lt;0.01,IF(U53&lt;&gt;"ERROR","Correct","ERROR"),"ERROR")))</f>
        <v>Correct</v>
      </c>
      <c r="X53" s="121" t="str">
        <f>IF(U53=0,0,IF(ISBLANK('Student Work'!X53),"ERROR",IF(ABS('Student Work'!X53-'Student Work'!$V$14)&lt;0.01,IF(U53&lt;&gt;"ERROR","Correct","ERROR"),"ERROR")))</f>
        <v>Correct</v>
      </c>
      <c r="Y53" s="121" t="str">
        <f>IF(U53=0,0,IF(ISBLANK('Student Work'!Y53),"ERROR",IF(ABS('Student Work'!Y53-('Student Work'!V53+'Student Work'!W53+'Student Work'!X53))&lt;0.01,IF(U53&lt;&gt;"ERROR","Correct","ERROR"),"ERROR")))</f>
        <v>Correct</v>
      </c>
      <c r="Z53" s="121" t="e">
        <f>IF(V53=0,0,IF(ISBLANK('Student Work'!#REF!),"ERROR",IF(ABS('Student Work'!#REF!-('Student Work'!W53+'Student Work'!X53+'Student Work'!Y53))&lt;0.01,"Correct","ERROR")))</f>
        <v>#REF!</v>
      </c>
      <c r="AA53" s="54"/>
      <c r="AB53" s="54"/>
      <c r="AC53" s="45"/>
    </row>
    <row r="54" spans="1:29">
      <c r="A54" s="44"/>
      <c r="B54" s="54"/>
      <c r="C54" s="54"/>
      <c r="D54" s="54"/>
      <c r="E54" s="54"/>
      <c r="F54" s="54"/>
      <c r="G54" s="107">
        <f>IF($K$13="Correct",IF(AND(G53+1&lt;='Student Work'!$K$13,G53&lt;&gt;0),G53+1,IF('Student Work'!G54&gt;0,"ERROR",0)),0)</f>
        <v>35</v>
      </c>
      <c r="H54" s="120" t="str">
        <f>IF(G54=0,0,IF(ISBLANK('Student Work'!H54),"ERROR",IF(ABS('Student Work'!H54-'Student Work'!K53)&lt;0.01,IF(G54&lt;&gt;"ERROR","Correct","ERROR"),"ERROR")))</f>
        <v>Correct</v>
      </c>
      <c r="I54" s="121" t="str">
        <f>IF(G54=0,0,IF(ISBLANK('Student Work'!I54),"ERROR",IF(ABS('Student Work'!I54-'Student Work'!H54*'Student Work'!$K$12/12)&lt;0.01,IF(G54&lt;&gt;"ERROR","Correct","ERROR"),"ERROR")))</f>
        <v>Correct</v>
      </c>
      <c r="J54" s="121" t="str">
        <f>IF(G54=0,0,IF(ISBLANK('Student Work'!J54),"ERROR",IF(ABS('Student Work'!J54-('Student Work'!$K$14-'Student Work'!I54))&lt;0.01,IF(G54&lt;&gt;"ERROR","Correct","ERROR"),"ERROR")))</f>
        <v>Correct</v>
      </c>
      <c r="K54" s="121" t="str">
        <f>IF(G54=0,0,IF(ISBLANK('Student Work'!K54),"ERROR",IF(ABS('Student Work'!K54-('Student Work'!H54-'Student Work'!J54))&lt;0.01,IF(G54&lt;&gt;"ERROR","Correct","ERROR"),"ERROR")))</f>
        <v>Correct</v>
      </c>
      <c r="L54" s="54"/>
      <c r="M54" s="54"/>
      <c r="N54" s="75"/>
      <c r="O54" s="75"/>
      <c r="P54" s="75"/>
      <c r="Q54" s="75"/>
      <c r="R54" s="75"/>
      <c r="S54" s="75"/>
      <c r="T54" s="54"/>
      <c r="U54" s="107">
        <f>IF($V$13="Correct",IF(AND(U53+1&lt;='Student Work'!$V$13,U53&lt;&gt;0),U53+1,IF('Student Work'!U54&gt;0,"ERROR",0)),0)</f>
        <v>35</v>
      </c>
      <c r="V54" s="121" t="str">
        <f>IF(U54=0,0,IF(ISBLANK('Student Work'!V54),"ERROR",IF(ABS('Student Work'!V54-'Student Work'!Y53)&lt;0.01,IF(U54&lt;&gt;"ERROR","Correct","ERROR"),"ERROR")))</f>
        <v>Correct</v>
      </c>
      <c r="W54" s="121" t="str">
        <f>IF(U54=0,0,IF(ISBLANK('Student Work'!W54),"ERROR",IF(ABS('Student Work'!W54-'Student Work'!V54*'Student Work'!$V$12/12)&lt;0.01,IF(U54&lt;&gt;"ERROR","Correct","ERROR"),"ERROR")))</f>
        <v>Correct</v>
      </c>
      <c r="X54" s="121" t="str">
        <f>IF(U54=0,0,IF(ISBLANK('Student Work'!X54),"ERROR",IF(ABS('Student Work'!X54-'Student Work'!$V$14)&lt;0.01,IF(U54&lt;&gt;"ERROR","Correct","ERROR"),"ERROR")))</f>
        <v>Correct</v>
      </c>
      <c r="Y54" s="121" t="str">
        <f>IF(U54=0,0,IF(ISBLANK('Student Work'!Y54),"ERROR",IF(ABS('Student Work'!Y54-('Student Work'!V54+'Student Work'!W54+'Student Work'!X54))&lt;0.01,IF(U54&lt;&gt;"ERROR","Correct","ERROR"),"ERROR")))</f>
        <v>Correct</v>
      </c>
      <c r="Z54" s="121" t="e">
        <f>IF(V54=0,0,IF(ISBLANK('Student Work'!#REF!),"ERROR",IF(ABS('Student Work'!#REF!-('Student Work'!W54+'Student Work'!X54+'Student Work'!Y54))&lt;0.01,"Correct","ERROR")))</f>
        <v>#REF!</v>
      </c>
      <c r="AA54" s="54"/>
      <c r="AB54" s="54"/>
      <c r="AC54" s="45"/>
    </row>
    <row r="55" spans="1:29">
      <c r="A55" s="44"/>
      <c r="B55" s="54"/>
      <c r="C55" s="54"/>
      <c r="D55" s="54"/>
      <c r="E55" s="54"/>
      <c r="F55" s="54"/>
      <c r="G55" s="107">
        <f>IF($K$13="Correct",IF(AND(G54+1&lt;='Student Work'!$K$13,G54&lt;&gt;0),G54+1,IF('Student Work'!G55&gt;0,"ERROR",0)),0)</f>
        <v>36</v>
      </c>
      <c r="H55" s="120" t="str">
        <f>IF(G55=0,0,IF(ISBLANK('Student Work'!H55),"ERROR",IF(ABS('Student Work'!H55-'Student Work'!K54)&lt;0.01,IF(G55&lt;&gt;"ERROR","Correct","ERROR"),"ERROR")))</f>
        <v>Correct</v>
      </c>
      <c r="I55" s="121" t="str">
        <f>IF(G55=0,0,IF(ISBLANK('Student Work'!I55),"ERROR",IF(ABS('Student Work'!I55-'Student Work'!H55*'Student Work'!$K$12/12)&lt;0.01,IF(G55&lt;&gt;"ERROR","Correct","ERROR"),"ERROR")))</f>
        <v>Correct</v>
      </c>
      <c r="J55" s="121" t="str">
        <f>IF(G55=0,0,IF(ISBLANK('Student Work'!J55),"ERROR",IF(ABS('Student Work'!J55-('Student Work'!$K$14-'Student Work'!I55))&lt;0.01,IF(G55&lt;&gt;"ERROR","Correct","ERROR"),"ERROR")))</f>
        <v>Correct</v>
      </c>
      <c r="K55" s="121" t="str">
        <f>IF(G55=0,0,IF(ISBLANK('Student Work'!K55),"ERROR",IF(ABS('Student Work'!K55-('Student Work'!H55-'Student Work'!J55))&lt;0.01,IF(G55&lt;&gt;"ERROR","Correct","ERROR"),"ERROR")))</f>
        <v>Correct</v>
      </c>
      <c r="L55" s="54"/>
      <c r="M55" s="54"/>
      <c r="N55" s="75"/>
      <c r="O55" s="75"/>
      <c r="P55" s="75"/>
      <c r="Q55" s="75"/>
      <c r="R55" s="75"/>
      <c r="S55" s="75"/>
      <c r="T55" s="54"/>
      <c r="U55" s="107">
        <f>IF($V$13="Correct",IF(AND(U54+1&lt;='Student Work'!$V$13,U54&lt;&gt;0),U54+1,IF('Student Work'!U55&gt;0,"ERROR",0)),0)</f>
        <v>36</v>
      </c>
      <c r="V55" s="121" t="str">
        <f>IF(U55=0,0,IF(ISBLANK('Student Work'!V55),"ERROR",IF(ABS('Student Work'!V55-'Student Work'!Y54)&lt;0.01,IF(U55&lt;&gt;"ERROR","Correct","ERROR"),"ERROR")))</f>
        <v>Correct</v>
      </c>
      <c r="W55" s="121" t="str">
        <f>IF(U55=0,0,IF(ISBLANK('Student Work'!W55),"ERROR",IF(ABS('Student Work'!W55-'Student Work'!V55*'Student Work'!$V$12/12)&lt;0.01,IF(U55&lt;&gt;"ERROR","Correct","ERROR"),"ERROR")))</f>
        <v>Correct</v>
      </c>
      <c r="X55" s="121" t="str">
        <f>IF(U55=0,0,IF(ISBLANK('Student Work'!X55),"ERROR",IF(ABS('Student Work'!X55-'Student Work'!$V$14)&lt;0.01,IF(U55&lt;&gt;"ERROR","Correct","ERROR"),"ERROR")))</f>
        <v>Correct</v>
      </c>
      <c r="Y55" s="121" t="str">
        <f>IF(U55=0,0,IF(ISBLANK('Student Work'!Y55),"ERROR",IF(ABS('Student Work'!Y55-('Student Work'!V55+'Student Work'!W55+'Student Work'!X55))&lt;0.01,IF(U55&lt;&gt;"ERROR","Correct","ERROR"),"ERROR")))</f>
        <v>Correct</v>
      </c>
      <c r="Z55" s="121" t="e">
        <f>IF(V55=0,0,IF(ISBLANK('Student Work'!#REF!),"ERROR",IF(ABS('Student Work'!#REF!-('Student Work'!W55+'Student Work'!X55+'Student Work'!Y55))&lt;0.01,"Correct","ERROR")))</f>
        <v>#REF!</v>
      </c>
      <c r="AA55" s="54"/>
      <c r="AB55" s="54"/>
      <c r="AC55" s="45"/>
    </row>
    <row r="56" spans="1:29">
      <c r="A56" s="44"/>
      <c r="B56" s="47"/>
      <c r="C56" s="47"/>
      <c r="D56" s="54"/>
      <c r="E56" s="47"/>
      <c r="F56" s="54"/>
      <c r="G56" s="107">
        <f>IF($K$13="Correct",IF(AND(G55+1&lt;='Student Work'!$K$13,G55&lt;&gt;0),G55+1,IF('Student Work'!G56&gt;0,"ERROR",0)),0)</f>
        <v>37</v>
      </c>
      <c r="H56" s="120" t="str">
        <f>IF(G56=0,0,IF(ISBLANK('Student Work'!H56),"ERROR",IF(ABS('Student Work'!H56-'Student Work'!K55)&lt;0.01,IF(G56&lt;&gt;"ERROR","Correct","ERROR"),"ERROR")))</f>
        <v>Correct</v>
      </c>
      <c r="I56" s="121" t="str">
        <f>IF(G56=0,0,IF(ISBLANK('Student Work'!I56),"ERROR",IF(ABS('Student Work'!I56-'Student Work'!H56*'Student Work'!$K$12/12)&lt;0.01,IF(G56&lt;&gt;"ERROR","Correct","ERROR"),"ERROR")))</f>
        <v>Correct</v>
      </c>
      <c r="J56" s="121" t="str">
        <f>IF(G56=0,0,IF(ISBLANK('Student Work'!J56),"ERROR",IF(ABS('Student Work'!J56-('Student Work'!$K$14-'Student Work'!I56))&lt;0.01,IF(G56&lt;&gt;"ERROR","Correct","ERROR"),"ERROR")))</f>
        <v>Correct</v>
      </c>
      <c r="K56" s="121" t="str">
        <f>IF(G56=0,0,IF(ISBLANK('Student Work'!K56),"ERROR",IF(ABS('Student Work'!K56-('Student Work'!H56-'Student Work'!J56))&lt;0.01,IF(G56&lt;&gt;"ERROR","Correct","ERROR"),"ERROR")))</f>
        <v>Correct</v>
      </c>
      <c r="L56" s="54"/>
      <c r="M56" s="54"/>
      <c r="N56" s="75"/>
      <c r="O56" s="75"/>
      <c r="P56" s="75"/>
      <c r="Q56" s="75"/>
      <c r="R56" s="75"/>
      <c r="S56" s="75"/>
      <c r="T56" s="54"/>
      <c r="U56" s="107">
        <f>IF($V$13="Correct",IF(AND(U55+1&lt;='Student Work'!$V$13,U55&lt;&gt;0),U55+1,IF('Student Work'!U56&gt;0,"ERROR",0)),0)</f>
        <v>37</v>
      </c>
      <c r="V56" s="121" t="str">
        <f>IF(U56=0,0,IF(ISBLANK('Student Work'!V56),"ERROR",IF(ABS('Student Work'!V56-'Student Work'!Y55)&lt;0.01,IF(U56&lt;&gt;"ERROR","Correct","ERROR"),"ERROR")))</f>
        <v>Correct</v>
      </c>
      <c r="W56" s="121" t="str">
        <f>IF(U56=0,0,IF(ISBLANK('Student Work'!W56),"ERROR",IF(ABS('Student Work'!W56-'Student Work'!V56*'Student Work'!$V$12/12)&lt;0.01,IF(U56&lt;&gt;"ERROR","Correct","ERROR"),"ERROR")))</f>
        <v>Correct</v>
      </c>
      <c r="X56" s="121" t="str">
        <f>IF(U56=0,0,IF(ISBLANK('Student Work'!X56),"ERROR",IF(ABS('Student Work'!X56-'Student Work'!$V$14)&lt;0.01,IF(U56&lt;&gt;"ERROR","Correct","ERROR"),"ERROR")))</f>
        <v>Correct</v>
      </c>
      <c r="Y56" s="121" t="str">
        <f>IF(U56=0,0,IF(ISBLANK('Student Work'!Y56),"ERROR",IF(ABS('Student Work'!Y56-('Student Work'!V56+'Student Work'!W56+'Student Work'!X56))&lt;0.01,IF(U56&lt;&gt;"ERROR","Correct","ERROR"),"ERROR")))</f>
        <v>Correct</v>
      </c>
      <c r="Z56" s="121" t="e">
        <f>IF(V56=0,0,IF(ISBLANK('Student Work'!#REF!),"ERROR",IF(ABS('Student Work'!#REF!-('Student Work'!W56+'Student Work'!X56+'Student Work'!Y56))&lt;0.01,"Correct","ERROR")))</f>
        <v>#REF!</v>
      </c>
      <c r="AA56" s="54"/>
      <c r="AB56" s="54"/>
      <c r="AC56" s="45"/>
    </row>
    <row r="57" spans="1:29" ht="16.149999999999999" customHeight="1">
      <c r="A57" s="44"/>
      <c r="B57" s="47"/>
      <c r="C57" s="47"/>
      <c r="D57" s="54"/>
      <c r="E57" s="47"/>
      <c r="F57" s="54"/>
      <c r="G57" s="107">
        <f>IF($K$13="Correct",IF(AND(G56+1&lt;='Student Work'!$K$13,G56&lt;&gt;0),G56+1,IF('Student Work'!G57&gt;0,"ERROR",0)),0)</f>
        <v>38</v>
      </c>
      <c r="H57" s="120" t="str">
        <f>IF(G57=0,0,IF(ISBLANK('Student Work'!H57),"ERROR",IF(ABS('Student Work'!H57-'Student Work'!K56)&lt;0.01,IF(G57&lt;&gt;"ERROR","Correct","ERROR"),"ERROR")))</f>
        <v>Correct</v>
      </c>
      <c r="I57" s="121" t="str">
        <f>IF(G57=0,0,IF(ISBLANK('Student Work'!I57),"ERROR",IF(ABS('Student Work'!I57-'Student Work'!H57*'Student Work'!$K$12/12)&lt;0.01,IF(G57&lt;&gt;"ERROR","Correct","ERROR"),"ERROR")))</f>
        <v>Correct</v>
      </c>
      <c r="J57" s="121" t="str">
        <f>IF(G57=0,0,IF(ISBLANK('Student Work'!J57),"ERROR",IF(ABS('Student Work'!J57-('Student Work'!$K$14-'Student Work'!I57))&lt;0.01,IF(G57&lt;&gt;"ERROR","Correct","ERROR"),"ERROR")))</f>
        <v>Correct</v>
      </c>
      <c r="K57" s="121" t="str">
        <f>IF(G57=0,0,IF(ISBLANK('Student Work'!K57),"ERROR",IF(ABS('Student Work'!K57-('Student Work'!H57-'Student Work'!J57))&lt;0.01,IF(G57&lt;&gt;"ERROR","Correct","ERROR"),"ERROR")))</f>
        <v>Correct</v>
      </c>
      <c r="L57" s="54"/>
      <c r="M57" s="54"/>
      <c r="N57" s="75"/>
      <c r="O57" s="75"/>
      <c r="P57" s="75"/>
      <c r="Q57" s="75"/>
      <c r="R57" s="75"/>
      <c r="S57" s="75"/>
      <c r="T57" s="54"/>
      <c r="U57" s="107">
        <f>IF($V$13="Correct",IF(AND(U56+1&lt;='Student Work'!$V$13,U56&lt;&gt;0),U56+1,IF('Student Work'!U57&gt;0,"ERROR",0)),0)</f>
        <v>38</v>
      </c>
      <c r="V57" s="121" t="str">
        <f>IF(U57=0,0,IF(ISBLANK('Student Work'!V57),"ERROR",IF(ABS('Student Work'!V57-'Student Work'!Y56)&lt;0.01,IF(U57&lt;&gt;"ERROR","Correct","ERROR"),"ERROR")))</f>
        <v>Correct</v>
      </c>
      <c r="W57" s="121" t="str">
        <f>IF(U57=0,0,IF(ISBLANK('Student Work'!W57),"ERROR",IF(ABS('Student Work'!W57-'Student Work'!V57*'Student Work'!$V$12/12)&lt;0.01,IF(U57&lt;&gt;"ERROR","Correct","ERROR"),"ERROR")))</f>
        <v>Correct</v>
      </c>
      <c r="X57" s="121" t="str">
        <f>IF(U57=0,0,IF(ISBLANK('Student Work'!X57),"ERROR",IF(ABS('Student Work'!X57-'Student Work'!$V$14)&lt;0.01,IF(U57&lt;&gt;"ERROR","Correct","ERROR"),"ERROR")))</f>
        <v>Correct</v>
      </c>
      <c r="Y57" s="121" t="str">
        <f>IF(U57=0,0,IF(ISBLANK('Student Work'!Y57),"ERROR",IF(ABS('Student Work'!Y57-('Student Work'!V57+'Student Work'!W57+'Student Work'!X57))&lt;0.01,IF(U57&lt;&gt;"ERROR","Correct","ERROR"),"ERROR")))</f>
        <v>Correct</v>
      </c>
      <c r="Z57" s="121" t="e">
        <f>IF(V57=0,0,IF(ISBLANK('Student Work'!#REF!),"ERROR",IF(ABS('Student Work'!#REF!-('Student Work'!W57+'Student Work'!X57+'Student Work'!Y57))&lt;0.01,"Correct","ERROR")))</f>
        <v>#REF!</v>
      </c>
      <c r="AA57" s="54"/>
      <c r="AB57" s="54"/>
      <c r="AC57" s="45"/>
    </row>
    <row r="58" spans="1:29" ht="15" customHeight="1">
      <c r="A58" s="44"/>
      <c r="B58" s="47"/>
      <c r="C58" s="47"/>
      <c r="D58" s="54"/>
      <c r="E58" s="47"/>
      <c r="F58" s="54"/>
      <c r="G58" s="107">
        <f>IF($K$13="Correct",IF(AND(G57+1&lt;='Student Work'!$K$13,G57&lt;&gt;0),G57+1,IF('Student Work'!G58&gt;0,"ERROR",0)),0)</f>
        <v>39</v>
      </c>
      <c r="H58" s="120" t="str">
        <f>IF(G58=0,0,IF(ISBLANK('Student Work'!H58),"ERROR",IF(ABS('Student Work'!H58-'Student Work'!K57)&lt;0.01,IF(G58&lt;&gt;"ERROR","Correct","ERROR"),"ERROR")))</f>
        <v>Correct</v>
      </c>
      <c r="I58" s="121" t="str">
        <f>IF(G58=0,0,IF(ISBLANK('Student Work'!I58),"ERROR",IF(ABS('Student Work'!I58-'Student Work'!H58*'Student Work'!$K$12/12)&lt;0.01,IF(G58&lt;&gt;"ERROR","Correct","ERROR"),"ERROR")))</f>
        <v>Correct</v>
      </c>
      <c r="J58" s="121" t="str">
        <f>IF(G58=0,0,IF(ISBLANK('Student Work'!J58),"ERROR",IF(ABS('Student Work'!J58-('Student Work'!$K$14-'Student Work'!I58))&lt;0.01,IF(G58&lt;&gt;"ERROR","Correct","ERROR"),"ERROR")))</f>
        <v>Correct</v>
      </c>
      <c r="K58" s="121" t="str">
        <f>IF(G58=0,0,IF(ISBLANK('Student Work'!K58),"ERROR",IF(ABS('Student Work'!K58-('Student Work'!H58-'Student Work'!J58))&lt;0.01,IF(G58&lt;&gt;"ERROR","Correct","ERROR"),"ERROR")))</f>
        <v>Correct</v>
      </c>
      <c r="L58" s="54"/>
      <c r="M58" s="54"/>
      <c r="N58" s="75"/>
      <c r="O58" s="75"/>
      <c r="P58" s="75"/>
      <c r="Q58" s="75"/>
      <c r="R58" s="75"/>
      <c r="S58" s="75"/>
      <c r="T58" s="54"/>
      <c r="U58" s="107">
        <f>IF($V$13="Correct",IF(AND(U57+1&lt;='Student Work'!$V$13,U57&lt;&gt;0),U57+1,IF('Student Work'!U58&gt;0,"ERROR",0)),0)</f>
        <v>39</v>
      </c>
      <c r="V58" s="121" t="str">
        <f>IF(U58=0,0,IF(ISBLANK('Student Work'!V58),"ERROR",IF(ABS('Student Work'!V58-'Student Work'!Y57)&lt;0.01,IF(U58&lt;&gt;"ERROR","Correct","ERROR"),"ERROR")))</f>
        <v>Correct</v>
      </c>
      <c r="W58" s="121" t="str">
        <f>IF(U58=0,0,IF(ISBLANK('Student Work'!W58),"ERROR",IF(ABS('Student Work'!W58-'Student Work'!V58*'Student Work'!$V$12/12)&lt;0.01,IF(U58&lt;&gt;"ERROR","Correct","ERROR"),"ERROR")))</f>
        <v>Correct</v>
      </c>
      <c r="X58" s="121" t="str">
        <f>IF(U58=0,0,IF(ISBLANK('Student Work'!X58),"ERROR",IF(ABS('Student Work'!X58-'Student Work'!$V$14)&lt;0.01,IF(U58&lt;&gt;"ERROR","Correct","ERROR"),"ERROR")))</f>
        <v>Correct</v>
      </c>
      <c r="Y58" s="121" t="str">
        <f>IF(U58=0,0,IF(ISBLANK('Student Work'!Y58),"ERROR",IF(ABS('Student Work'!Y58-('Student Work'!V58+'Student Work'!W58+'Student Work'!X58))&lt;0.01,IF(U58&lt;&gt;"ERROR","Correct","ERROR"),"ERROR")))</f>
        <v>Correct</v>
      </c>
      <c r="Z58" s="121" t="e">
        <f>IF(V58=0,0,IF(ISBLANK('Student Work'!#REF!),"ERROR",IF(ABS('Student Work'!#REF!-('Student Work'!W58+'Student Work'!X58+'Student Work'!Y58))&lt;0.01,"Correct","ERROR")))</f>
        <v>#REF!</v>
      </c>
      <c r="AA58" s="54"/>
      <c r="AB58" s="54"/>
      <c r="AC58" s="45"/>
    </row>
    <row r="59" spans="1:29">
      <c r="A59" s="44"/>
      <c r="B59" s="47"/>
      <c r="C59" s="47"/>
      <c r="D59" s="47"/>
      <c r="E59" s="47"/>
      <c r="F59" s="54"/>
      <c r="G59" s="107">
        <f>IF($K$13="Correct",IF(AND(G58+1&lt;='Student Work'!$K$13,G58&lt;&gt;0),G58+1,IF('Student Work'!G59&gt;0,"ERROR",0)),0)</f>
        <v>40</v>
      </c>
      <c r="H59" s="120" t="str">
        <f>IF(G59=0,0,IF(ISBLANK('Student Work'!H59),"ERROR",IF(ABS('Student Work'!H59-'Student Work'!K58)&lt;0.01,IF(G59&lt;&gt;"ERROR","Correct","ERROR"),"ERROR")))</f>
        <v>Correct</v>
      </c>
      <c r="I59" s="121" t="str">
        <f>IF(G59=0,0,IF(ISBLANK('Student Work'!I59),"ERROR",IF(ABS('Student Work'!I59-'Student Work'!H59*'Student Work'!$K$12/12)&lt;0.01,IF(G59&lt;&gt;"ERROR","Correct","ERROR"),"ERROR")))</f>
        <v>Correct</v>
      </c>
      <c r="J59" s="121" t="str">
        <f>IF(G59=0,0,IF(ISBLANK('Student Work'!J59),"ERROR",IF(ABS('Student Work'!J59-('Student Work'!$K$14-'Student Work'!I59))&lt;0.01,IF(G59&lt;&gt;"ERROR","Correct","ERROR"),"ERROR")))</f>
        <v>Correct</v>
      </c>
      <c r="K59" s="121" t="str">
        <f>IF(G59=0,0,IF(ISBLANK('Student Work'!K59),"ERROR",IF(ABS('Student Work'!K59-('Student Work'!H59-'Student Work'!J59))&lt;0.01,IF(G59&lt;&gt;"ERROR","Correct","ERROR"),"ERROR")))</f>
        <v>Correct</v>
      </c>
      <c r="L59" s="54"/>
      <c r="M59" s="54"/>
      <c r="N59" s="75"/>
      <c r="O59" s="75"/>
      <c r="P59" s="75"/>
      <c r="Q59" s="75"/>
      <c r="R59" s="75"/>
      <c r="S59" s="75"/>
      <c r="T59" s="54"/>
      <c r="U59" s="107">
        <f>IF($V$13="Correct",IF(AND(U58+1&lt;='Student Work'!$V$13,U58&lt;&gt;0),U58+1,IF('Student Work'!U59&gt;0,"ERROR",0)),0)</f>
        <v>40</v>
      </c>
      <c r="V59" s="121" t="str">
        <f>IF(U59=0,0,IF(ISBLANK('Student Work'!V59),"ERROR",IF(ABS('Student Work'!V59-'Student Work'!Y58)&lt;0.01,IF(U59&lt;&gt;"ERROR","Correct","ERROR"),"ERROR")))</f>
        <v>Correct</v>
      </c>
      <c r="W59" s="121" t="str">
        <f>IF(U59=0,0,IF(ISBLANK('Student Work'!W59),"ERROR",IF(ABS('Student Work'!W59-'Student Work'!V59*'Student Work'!$V$12/12)&lt;0.01,IF(U59&lt;&gt;"ERROR","Correct","ERROR"),"ERROR")))</f>
        <v>Correct</v>
      </c>
      <c r="X59" s="121" t="str">
        <f>IF(U59=0,0,IF(ISBLANK('Student Work'!X59),"ERROR",IF(ABS('Student Work'!X59-'Student Work'!$V$14)&lt;0.01,IF(U59&lt;&gt;"ERROR","Correct","ERROR"),"ERROR")))</f>
        <v>Correct</v>
      </c>
      <c r="Y59" s="121" t="str">
        <f>IF(U59=0,0,IF(ISBLANK('Student Work'!Y59),"ERROR",IF(ABS('Student Work'!Y59-('Student Work'!V59+'Student Work'!W59+'Student Work'!X59))&lt;0.01,IF(U59&lt;&gt;"ERROR","Correct","ERROR"),"ERROR")))</f>
        <v>Correct</v>
      </c>
      <c r="Z59" s="121" t="e">
        <f>IF(V59=0,0,IF(ISBLANK('Student Work'!#REF!),"ERROR",IF(ABS('Student Work'!#REF!-('Student Work'!W59+'Student Work'!X59+'Student Work'!Y59))&lt;0.01,"Correct","ERROR")))</f>
        <v>#REF!</v>
      </c>
      <c r="AA59" s="54"/>
      <c r="AB59" s="54"/>
      <c r="AC59" s="45"/>
    </row>
    <row r="60" spans="1:29">
      <c r="A60" s="44"/>
      <c r="B60" s="47"/>
      <c r="C60" s="47"/>
      <c r="D60" s="47"/>
      <c r="E60" s="47"/>
      <c r="F60" s="54"/>
      <c r="G60" s="107">
        <f>IF($K$13="Correct",IF(AND(G59+1&lt;='Student Work'!$K$13,G59&lt;&gt;0),G59+1,IF('Student Work'!G60&gt;0,"ERROR",0)),0)</f>
        <v>41</v>
      </c>
      <c r="H60" s="120" t="str">
        <f>IF(G60=0,0,IF(ISBLANK('Student Work'!H60),"ERROR",IF(ABS('Student Work'!H60-'Student Work'!K59)&lt;0.01,IF(G60&lt;&gt;"ERROR","Correct","ERROR"),"ERROR")))</f>
        <v>Correct</v>
      </c>
      <c r="I60" s="121" t="str">
        <f>IF(G60=0,0,IF(ISBLANK('Student Work'!I60),"ERROR",IF(ABS('Student Work'!I60-'Student Work'!H60*'Student Work'!$K$12/12)&lt;0.01,IF(G60&lt;&gt;"ERROR","Correct","ERROR"),"ERROR")))</f>
        <v>Correct</v>
      </c>
      <c r="J60" s="121" t="str">
        <f>IF(G60=0,0,IF(ISBLANK('Student Work'!J60),"ERROR",IF(ABS('Student Work'!J60-('Student Work'!$K$14-'Student Work'!I60))&lt;0.01,IF(G60&lt;&gt;"ERROR","Correct","ERROR"),"ERROR")))</f>
        <v>Correct</v>
      </c>
      <c r="K60" s="121" t="str">
        <f>IF(G60=0,0,IF(ISBLANK('Student Work'!K60),"ERROR",IF(ABS('Student Work'!K60-('Student Work'!H60-'Student Work'!J60))&lt;0.01,IF(G60&lt;&gt;"ERROR","Correct","ERROR"),"ERROR")))</f>
        <v>Correct</v>
      </c>
      <c r="L60" s="54"/>
      <c r="M60" s="54"/>
      <c r="N60" s="75"/>
      <c r="O60" s="75"/>
      <c r="P60" s="75"/>
      <c r="Q60" s="75"/>
      <c r="R60" s="75"/>
      <c r="S60" s="75"/>
      <c r="T60" s="54"/>
      <c r="U60" s="107">
        <f>IF($V$13="Correct",IF(AND(U59+1&lt;='Student Work'!$V$13,U59&lt;&gt;0),U59+1,IF('Student Work'!U60&gt;0,"ERROR",0)),0)</f>
        <v>41</v>
      </c>
      <c r="V60" s="121" t="str">
        <f>IF(U60=0,0,IF(ISBLANK('Student Work'!V60),"ERROR",IF(ABS('Student Work'!V60-'Student Work'!Y59)&lt;0.01,IF(U60&lt;&gt;"ERROR","Correct","ERROR"),"ERROR")))</f>
        <v>Correct</v>
      </c>
      <c r="W60" s="121" t="str">
        <f>IF(U60=0,0,IF(ISBLANK('Student Work'!W60),"ERROR",IF(ABS('Student Work'!W60-'Student Work'!V60*'Student Work'!$V$12/12)&lt;0.01,IF(U60&lt;&gt;"ERROR","Correct","ERROR"),"ERROR")))</f>
        <v>Correct</v>
      </c>
      <c r="X60" s="121" t="str">
        <f>IF(U60=0,0,IF(ISBLANK('Student Work'!X60),"ERROR",IF(ABS('Student Work'!X60-'Student Work'!$V$14)&lt;0.01,IF(U60&lt;&gt;"ERROR","Correct","ERROR"),"ERROR")))</f>
        <v>Correct</v>
      </c>
      <c r="Y60" s="121" t="str">
        <f>IF(U60=0,0,IF(ISBLANK('Student Work'!Y60),"ERROR",IF(ABS('Student Work'!Y60-('Student Work'!V60+'Student Work'!W60+'Student Work'!X60))&lt;0.01,IF(U60&lt;&gt;"ERROR","Correct","ERROR"),"ERROR")))</f>
        <v>Correct</v>
      </c>
      <c r="Z60" s="121" t="e">
        <f>IF(V60=0,0,IF(ISBLANK('Student Work'!#REF!),"ERROR",IF(ABS('Student Work'!#REF!-('Student Work'!W60+'Student Work'!X60+'Student Work'!Y60))&lt;0.01,"Correct","ERROR")))</f>
        <v>#REF!</v>
      </c>
      <c r="AA60" s="54"/>
      <c r="AB60" s="54"/>
      <c r="AC60" s="45"/>
    </row>
    <row r="61" spans="1:29">
      <c r="A61" s="44"/>
      <c r="B61" s="47"/>
      <c r="C61" s="47"/>
      <c r="D61" s="47"/>
      <c r="E61" s="47"/>
      <c r="F61" s="54"/>
      <c r="G61" s="107">
        <f>IF($K$13="Correct",IF(AND(G60+1&lt;='Student Work'!$K$13,G60&lt;&gt;0),G60+1,IF('Student Work'!G61&gt;0,"ERROR",0)),0)</f>
        <v>42</v>
      </c>
      <c r="H61" s="120" t="str">
        <f>IF(G61=0,0,IF(ISBLANK('Student Work'!H61),"ERROR",IF(ABS('Student Work'!H61-'Student Work'!K60)&lt;0.01,IF(G61&lt;&gt;"ERROR","Correct","ERROR"),"ERROR")))</f>
        <v>Correct</v>
      </c>
      <c r="I61" s="121" t="str">
        <f>IF(G61=0,0,IF(ISBLANK('Student Work'!I61),"ERROR",IF(ABS('Student Work'!I61-'Student Work'!H61*'Student Work'!$K$12/12)&lt;0.01,IF(G61&lt;&gt;"ERROR","Correct","ERROR"),"ERROR")))</f>
        <v>Correct</v>
      </c>
      <c r="J61" s="121" t="str">
        <f>IF(G61=0,0,IF(ISBLANK('Student Work'!J61),"ERROR",IF(ABS('Student Work'!J61-('Student Work'!$K$14-'Student Work'!I61))&lt;0.01,IF(G61&lt;&gt;"ERROR","Correct","ERROR"),"ERROR")))</f>
        <v>Correct</v>
      </c>
      <c r="K61" s="121" t="str">
        <f>IF(G61=0,0,IF(ISBLANK('Student Work'!K61),"ERROR",IF(ABS('Student Work'!K61-('Student Work'!H61-'Student Work'!J61))&lt;0.01,IF(G61&lt;&gt;"ERROR","Correct","ERROR"),"ERROR")))</f>
        <v>Correct</v>
      </c>
      <c r="L61" s="54"/>
      <c r="M61" s="54"/>
      <c r="N61" s="75"/>
      <c r="O61" s="75"/>
      <c r="P61" s="75"/>
      <c r="Q61" s="75"/>
      <c r="R61" s="75"/>
      <c r="S61" s="75"/>
      <c r="T61" s="54"/>
      <c r="U61" s="107">
        <f>IF($V$13="Correct",IF(AND(U60+1&lt;='Student Work'!$V$13,U60&lt;&gt;0),U60+1,IF('Student Work'!U61&gt;0,"ERROR",0)),0)</f>
        <v>42</v>
      </c>
      <c r="V61" s="121" t="str">
        <f>IF(U61=0,0,IF(ISBLANK('Student Work'!V61),"ERROR",IF(ABS('Student Work'!V61-'Student Work'!Y60)&lt;0.01,IF(U61&lt;&gt;"ERROR","Correct","ERROR"),"ERROR")))</f>
        <v>Correct</v>
      </c>
      <c r="W61" s="121" t="str">
        <f>IF(U61=0,0,IF(ISBLANK('Student Work'!W61),"ERROR",IF(ABS('Student Work'!W61-'Student Work'!V61*'Student Work'!$V$12/12)&lt;0.01,IF(U61&lt;&gt;"ERROR","Correct","ERROR"),"ERROR")))</f>
        <v>Correct</v>
      </c>
      <c r="X61" s="121" t="str">
        <f>IF(U61=0,0,IF(ISBLANK('Student Work'!X61),"ERROR",IF(ABS('Student Work'!X61-'Student Work'!$V$14)&lt;0.01,IF(U61&lt;&gt;"ERROR","Correct","ERROR"),"ERROR")))</f>
        <v>Correct</v>
      </c>
      <c r="Y61" s="121" t="str">
        <f>IF(U61=0,0,IF(ISBLANK('Student Work'!Y61),"ERROR",IF(ABS('Student Work'!Y61-('Student Work'!V61+'Student Work'!W61+'Student Work'!X61))&lt;0.01,IF(U61&lt;&gt;"ERROR","Correct","ERROR"),"ERROR")))</f>
        <v>Correct</v>
      </c>
      <c r="Z61" s="121" t="e">
        <f>IF(V61=0,0,IF(ISBLANK('Student Work'!#REF!),"ERROR",IF(ABS('Student Work'!#REF!-('Student Work'!W61+'Student Work'!X61+'Student Work'!Y61))&lt;0.01,"Correct","ERROR")))</f>
        <v>#REF!</v>
      </c>
      <c r="AA61" s="54"/>
      <c r="AB61" s="54"/>
      <c r="AC61" s="45"/>
    </row>
    <row r="62" spans="1:29" ht="15" customHeight="1">
      <c r="A62" s="44"/>
      <c r="B62" s="47"/>
      <c r="C62" s="47"/>
      <c r="D62" s="47"/>
      <c r="E62" s="47"/>
      <c r="F62" s="54"/>
      <c r="G62" s="107">
        <f>IF($K$13="Correct",IF(AND(G61+1&lt;='Student Work'!$K$13,G61&lt;&gt;0),G61+1,IF('Student Work'!G62&gt;0,"ERROR",0)),0)</f>
        <v>43</v>
      </c>
      <c r="H62" s="120" t="str">
        <f>IF(G62=0,0,IF(ISBLANK('Student Work'!H62),"ERROR",IF(ABS('Student Work'!H62-'Student Work'!K61)&lt;0.01,IF(G62&lt;&gt;"ERROR","Correct","ERROR"),"ERROR")))</f>
        <v>Correct</v>
      </c>
      <c r="I62" s="121" t="str">
        <f>IF(G62=0,0,IF(ISBLANK('Student Work'!I62),"ERROR",IF(ABS('Student Work'!I62-'Student Work'!H62*'Student Work'!$K$12/12)&lt;0.01,IF(G62&lt;&gt;"ERROR","Correct","ERROR"),"ERROR")))</f>
        <v>Correct</v>
      </c>
      <c r="J62" s="121" t="str">
        <f>IF(G62=0,0,IF(ISBLANK('Student Work'!J62),"ERROR",IF(ABS('Student Work'!J62-('Student Work'!$K$14-'Student Work'!I62))&lt;0.01,IF(G62&lt;&gt;"ERROR","Correct","ERROR"),"ERROR")))</f>
        <v>Correct</v>
      </c>
      <c r="K62" s="121" t="str">
        <f>IF(G62=0,0,IF(ISBLANK('Student Work'!K62),"ERROR",IF(ABS('Student Work'!K62-('Student Work'!H62-'Student Work'!J62))&lt;0.01,IF(G62&lt;&gt;"ERROR","Correct","ERROR"),"ERROR")))</f>
        <v>Correct</v>
      </c>
      <c r="L62" s="54"/>
      <c r="M62" s="54"/>
      <c r="N62" s="75"/>
      <c r="O62" s="75"/>
      <c r="P62" s="75"/>
      <c r="Q62" s="75"/>
      <c r="R62" s="75"/>
      <c r="S62" s="75"/>
      <c r="T62" s="54"/>
      <c r="U62" s="107">
        <f>IF($V$13="Correct",IF(AND(U61+1&lt;='Student Work'!$V$13,U61&lt;&gt;0),U61+1,IF('Student Work'!U62&gt;0,"ERROR",0)),0)</f>
        <v>43</v>
      </c>
      <c r="V62" s="121" t="str">
        <f>IF(U62=0,0,IF(ISBLANK('Student Work'!V62),"ERROR",IF(ABS('Student Work'!V62-'Student Work'!Y61)&lt;0.01,IF(U62&lt;&gt;"ERROR","Correct","ERROR"),"ERROR")))</f>
        <v>Correct</v>
      </c>
      <c r="W62" s="121" t="str">
        <f>IF(U62=0,0,IF(ISBLANK('Student Work'!W62),"ERROR",IF(ABS('Student Work'!W62-'Student Work'!V62*'Student Work'!$V$12/12)&lt;0.01,IF(U62&lt;&gt;"ERROR","Correct","ERROR"),"ERROR")))</f>
        <v>Correct</v>
      </c>
      <c r="X62" s="121" t="str">
        <f>IF(U62=0,0,IF(ISBLANK('Student Work'!X62),"ERROR",IF(ABS('Student Work'!X62-'Student Work'!$V$14)&lt;0.01,IF(U62&lt;&gt;"ERROR","Correct","ERROR"),"ERROR")))</f>
        <v>Correct</v>
      </c>
      <c r="Y62" s="121" t="str">
        <f>IF(U62=0,0,IF(ISBLANK('Student Work'!Y62),"ERROR",IF(ABS('Student Work'!Y62-('Student Work'!V62+'Student Work'!W62+'Student Work'!X62))&lt;0.01,IF(U62&lt;&gt;"ERROR","Correct","ERROR"),"ERROR")))</f>
        <v>Correct</v>
      </c>
      <c r="Z62" s="121" t="e">
        <f>IF(V62=0,0,IF(ISBLANK('Student Work'!#REF!),"ERROR",IF(ABS('Student Work'!#REF!-('Student Work'!W62+'Student Work'!X62+'Student Work'!Y62))&lt;0.01,"Correct","ERROR")))</f>
        <v>#REF!</v>
      </c>
      <c r="AA62" s="54"/>
      <c r="AB62" s="54"/>
      <c r="AC62" s="45"/>
    </row>
    <row r="63" spans="1:29">
      <c r="A63" s="44"/>
      <c r="B63" s="47"/>
      <c r="C63" s="47"/>
      <c r="D63" s="47"/>
      <c r="E63" s="47"/>
      <c r="F63" s="54"/>
      <c r="G63" s="107">
        <f>IF($K$13="Correct",IF(AND(G62+1&lt;='Student Work'!$K$13,G62&lt;&gt;0),G62+1,IF('Student Work'!G63&gt;0,"ERROR",0)),0)</f>
        <v>44</v>
      </c>
      <c r="H63" s="120" t="str">
        <f>IF(G63=0,0,IF(ISBLANK('Student Work'!H63),"ERROR",IF(ABS('Student Work'!H63-'Student Work'!K62)&lt;0.01,IF(G63&lt;&gt;"ERROR","Correct","ERROR"),"ERROR")))</f>
        <v>Correct</v>
      </c>
      <c r="I63" s="121" t="str">
        <f>IF(G63=0,0,IF(ISBLANK('Student Work'!I63),"ERROR",IF(ABS('Student Work'!I63-'Student Work'!H63*'Student Work'!$K$12/12)&lt;0.01,IF(G63&lt;&gt;"ERROR","Correct","ERROR"),"ERROR")))</f>
        <v>Correct</v>
      </c>
      <c r="J63" s="121" t="str">
        <f>IF(G63=0,0,IF(ISBLANK('Student Work'!J63),"ERROR",IF(ABS('Student Work'!J63-('Student Work'!$K$14-'Student Work'!I63))&lt;0.01,IF(G63&lt;&gt;"ERROR","Correct","ERROR"),"ERROR")))</f>
        <v>Correct</v>
      </c>
      <c r="K63" s="121" t="str">
        <f>IF(G63=0,0,IF(ISBLANK('Student Work'!K63),"ERROR",IF(ABS('Student Work'!K63-('Student Work'!H63-'Student Work'!J63))&lt;0.01,IF(G63&lt;&gt;"ERROR","Correct","ERROR"),"ERROR")))</f>
        <v>Correct</v>
      </c>
      <c r="L63" s="54"/>
      <c r="M63" s="54"/>
      <c r="N63" s="75"/>
      <c r="O63" s="75"/>
      <c r="P63" s="75"/>
      <c r="Q63" s="75"/>
      <c r="R63" s="75"/>
      <c r="S63" s="75"/>
      <c r="T63" s="54"/>
      <c r="U63" s="107">
        <f>IF($V$13="Correct",IF(AND(U62+1&lt;='Student Work'!$V$13,U62&lt;&gt;0),U62+1,IF('Student Work'!U63&gt;0,"ERROR",0)),0)</f>
        <v>44</v>
      </c>
      <c r="V63" s="121" t="str">
        <f>IF(U63=0,0,IF(ISBLANK('Student Work'!V63),"ERROR",IF(ABS('Student Work'!V63-'Student Work'!Y62)&lt;0.01,IF(U63&lt;&gt;"ERROR","Correct","ERROR"),"ERROR")))</f>
        <v>Correct</v>
      </c>
      <c r="W63" s="121" t="str">
        <f>IF(U63=0,0,IF(ISBLANK('Student Work'!W63),"ERROR",IF(ABS('Student Work'!W63-'Student Work'!V63*'Student Work'!$V$12/12)&lt;0.01,IF(U63&lt;&gt;"ERROR","Correct","ERROR"),"ERROR")))</f>
        <v>Correct</v>
      </c>
      <c r="X63" s="121" t="str">
        <f>IF(U63=0,0,IF(ISBLANK('Student Work'!X63),"ERROR",IF(ABS('Student Work'!X63-'Student Work'!$V$14)&lt;0.01,IF(U63&lt;&gt;"ERROR","Correct","ERROR"),"ERROR")))</f>
        <v>Correct</v>
      </c>
      <c r="Y63" s="121" t="str">
        <f>IF(U63=0,0,IF(ISBLANK('Student Work'!Y63),"ERROR",IF(ABS('Student Work'!Y63-('Student Work'!V63+'Student Work'!W63+'Student Work'!X63))&lt;0.01,IF(U63&lt;&gt;"ERROR","Correct","ERROR"),"ERROR")))</f>
        <v>Correct</v>
      </c>
      <c r="Z63" s="121" t="e">
        <f>IF(V63=0,0,IF(ISBLANK('Student Work'!#REF!),"ERROR",IF(ABS('Student Work'!#REF!-('Student Work'!W63+'Student Work'!X63+'Student Work'!Y63))&lt;0.01,"Correct","ERROR")))</f>
        <v>#REF!</v>
      </c>
      <c r="AA63" s="54"/>
      <c r="AB63" s="54"/>
      <c r="AC63" s="45"/>
    </row>
    <row r="64" spans="1:29">
      <c r="A64" s="44"/>
      <c r="B64" s="47"/>
      <c r="C64" s="47"/>
      <c r="D64" s="47"/>
      <c r="E64" s="47"/>
      <c r="F64" s="54"/>
      <c r="G64" s="107">
        <f>IF($K$13="Correct",IF(AND(G63+1&lt;='Student Work'!$K$13,G63&lt;&gt;0),G63+1,IF('Student Work'!G64&gt;0,"ERROR",0)),0)</f>
        <v>45</v>
      </c>
      <c r="H64" s="120" t="str">
        <f>IF(G64=0,0,IF(ISBLANK('Student Work'!H64),"ERROR",IF(ABS('Student Work'!H64-'Student Work'!K63)&lt;0.01,IF(G64&lt;&gt;"ERROR","Correct","ERROR"),"ERROR")))</f>
        <v>Correct</v>
      </c>
      <c r="I64" s="121" t="str">
        <f>IF(G64=0,0,IF(ISBLANK('Student Work'!I64),"ERROR",IF(ABS('Student Work'!I64-'Student Work'!H64*'Student Work'!$K$12/12)&lt;0.01,IF(G64&lt;&gt;"ERROR","Correct","ERROR"),"ERROR")))</f>
        <v>Correct</v>
      </c>
      <c r="J64" s="121" t="str">
        <f>IF(G64=0,0,IF(ISBLANK('Student Work'!J64),"ERROR",IF(ABS('Student Work'!J64-('Student Work'!$K$14-'Student Work'!I64))&lt;0.01,IF(G64&lt;&gt;"ERROR","Correct","ERROR"),"ERROR")))</f>
        <v>Correct</v>
      </c>
      <c r="K64" s="121" t="str">
        <f>IF(G64=0,0,IF(ISBLANK('Student Work'!K64),"ERROR",IF(ABS('Student Work'!K64-('Student Work'!H64-'Student Work'!J64))&lt;0.01,IF(G64&lt;&gt;"ERROR","Correct","ERROR"),"ERROR")))</f>
        <v>Correct</v>
      </c>
      <c r="L64" s="54"/>
      <c r="M64" s="54"/>
      <c r="N64" s="75"/>
      <c r="O64" s="75"/>
      <c r="P64" s="75"/>
      <c r="Q64" s="75"/>
      <c r="R64" s="75"/>
      <c r="S64" s="75"/>
      <c r="T64" s="54"/>
      <c r="U64" s="107">
        <f>IF($V$13="Correct",IF(AND(U63+1&lt;='Student Work'!$V$13,U63&lt;&gt;0),U63+1,IF('Student Work'!U64&gt;0,"ERROR",0)),0)</f>
        <v>45</v>
      </c>
      <c r="V64" s="121" t="str">
        <f>IF(U64=0,0,IF(ISBLANK('Student Work'!V64),"ERROR",IF(ABS('Student Work'!V64-'Student Work'!Y63)&lt;0.01,IF(U64&lt;&gt;"ERROR","Correct","ERROR"),"ERROR")))</f>
        <v>Correct</v>
      </c>
      <c r="W64" s="121" t="str">
        <f>IF(U64=0,0,IF(ISBLANK('Student Work'!W64),"ERROR",IF(ABS('Student Work'!W64-'Student Work'!V64*'Student Work'!$V$12/12)&lt;0.01,IF(U64&lt;&gt;"ERROR","Correct","ERROR"),"ERROR")))</f>
        <v>Correct</v>
      </c>
      <c r="X64" s="121" t="str">
        <f>IF(U64=0,0,IF(ISBLANK('Student Work'!X64),"ERROR",IF(ABS('Student Work'!X64-'Student Work'!$V$14)&lt;0.01,IF(U64&lt;&gt;"ERROR","Correct","ERROR"),"ERROR")))</f>
        <v>Correct</v>
      </c>
      <c r="Y64" s="121" t="str">
        <f>IF(U64=0,0,IF(ISBLANK('Student Work'!Y64),"ERROR",IF(ABS('Student Work'!Y64-('Student Work'!V64+'Student Work'!W64+'Student Work'!X64))&lt;0.01,IF(U64&lt;&gt;"ERROR","Correct","ERROR"),"ERROR")))</f>
        <v>Correct</v>
      </c>
      <c r="Z64" s="121" t="e">
        <f>IF(V64=0,0,IF(ISBLANK('Student Work'!#REF!),"ERROR",IF(ABS('Student Work'!#REF!-('Student Work'!W64+'Student Work'!X64+'Student Work'!Y64))&lt;0.01,"Correct","ERROR")))</f>
        <v>#REF!</v>
      </c>
      <c r="AA64" s="54"/>
      <c r="AB64" s="54"/>
      <c r="AC64" s="45"/>
    </row>
    <row r="65" spans="1:29">
      <c r="A65" s="44"/>
      <c r="B65" s="47"/>
      <c r="C65" s="47"/>
      <c r="D65" s="47"/>
      <c r="E65" s="47"/>
      <c r="F65" s="54"/>
      <c r="G65" s="107">
        <f>IF($K$13="Correct",IF(AND(G64+1&lt;='Student Work'!$K$13,G64&lt;&gt;0),G64+1,IF('Student Work'!G65&gt;0,"ERROR",0)),0)</f>
        <v>46</v>
      </c>
      <c r="H65" s="120" t="str">
        <f>IF(G65=0,0,IF(ISBLANK('Student Work'!H65),"ERROR",IF(ABS('Student Work'!H65-'Student Work'!K64)&lt;0.01,IF(G65&lt;&gt;"ERROR","Correct","ERROR"),"ERROR")))</f>
        <v>Correct</v>
      </c>
      <c r="I65" s="121" t="str">
        <f>IF(G65=0,0,IF(ISBLANK('Student Work'!I65),"ERROR",IF(ABS('Student Work'!I65-'Student Work'!H65*'Student Work'!$K$12/12)&lt;0.01,IF(G65&lt;&gt;"ERROR","Correct","ERROR"),"ERROR")))</f>
        <v>Correct</v>
      </c>
      <c r="J65" s="121" t="str">
        <f>IF(G65=0,0,IF(ISBLANK('Student Work'!J65),"ERROR",IF(ABS('Student Work'!J65-('Student Work'!$K$14-'Student Work'!I65))&lt;0.01,IF(G65&lt;&gt;"ERROR","Correct","ERROR"),"ERROR")))</f>
        <v>Correct</v>
      </c>
      <c r="K65" s="121" t="str">
        <f>IF(G65=0,0,IF(ISBLANK('Student Work'!K65),"ERROR",IF(ABS('Student Work'!K65-('Student Work'!H65-'Student Work'!J65))&lt;0.01,IF(G65&lt;&gt;"ERROR","Correct","ERROR"),"ERROR")))</f>
        <v>Correct</v>
      </c>
      <c r="L65" s="54"/>
      <c r="M65" s="54"/>
      <c r="N65" s="75"/>
      <c r="O65" s="75"/>
      <c r="P65" s="75"/>
      <c r="Q65" s="75"/>
      <c r="R65" s="75"/>
      <c r="S65" s="75"/>
      <c r="T65" s="54"/>
      <c r="U65" s="107">
        <f>IF($V$13="Correct",IF(AND(U64+1&lt;='Student Work'!$V$13,U64&lt;&gt;0),U64+1,IF('Student Work'!U65&gt;0,"ERROR",0)),0)</f>
        <v>46</v>
      </c>
      <c r="V65" s="121" t="str">
        <f>IF(U65=0,0,IF(ISBLANK('Student Work'!V65),"ERROR",IF(ABS('Student Work'!V65-'Student Work'!Y64)&lt;0.01,IF(U65&lt;&gt;"ERROR","Correct","ERROR"),"ERROR")))</f>
        <v>Correct</v>
      </c>
      <c r="W65" s="121" t="str">
        <f>IF(U65=0,0,IF(ISBLANK('Student Work'!W65),"ERROR",IF(ABS('Student Work'!W65-'Student Work'!V65*'Student Work'!$V$12/12)&lt;0.01,IF(U65&lt;&gt;"ERROR","Correct","ERROR"),"ERROR")))</f>
        <v>Correct</v>
      </c>
      <c r="X65" s="121" t="str">
        <f>IF(U65=0,0,IF(ISBLANK('Student Work'!X65),"ERROR",IF(ABS('Student Work'!X65-'Student Work'!$V$14)&lt;0.01,IF(U65&lt;&gt;"ERROR","Correct","ERROR"),"ERROR")))</f>
        <v>Correct</v>
      </c>
      <c r="Y65" s="121" t="str">
        <f>IF(U65=0,0,IF(ISBLANK('Student Work'!Y65),"ERROR",IF(ABS('Student Work'!Y65-('Student Work'!V65+'Student Work'!W65+'Student Work'!X65))&lt;0.01,IF(U65&lt;&gt;"ERROR","Correct","ERROR"),"ERROR")))</f>
        <v>Correct</v>
      </c>
      <c r="Z65" s="121" t="e">
        <f>IF(V65=0,0,IF(ISBLANK('Student Work'!#REF!),"ERROR",IF(ABS('Student Work'!#REF!-('Student Work'!W65+'Student Work'!X65+'Student Work'!Y65))&lt;0.01,"Correct","ERROR")))</f>
        <v>#REF!</v>
      </c>
      <c r="AA65" s="54"/>
      <c r="AB65" s="54"/>
      <c r="AC65" s="45"/>
    </row>
    <row r="66" spans="1:29">
      <c r="A66" s="44"/>
      <c r="B66" s="47"/>
      <c r="C66" s="47"/>
      <c r="D66" s="47"/>
      <c r="E66" s="47"/>
      <c r="F66" s="54"/>
      <c r="G66" s="107">
        <f>IF($K$13="Correct",IF(AND(G65+1&lt;='Student Work'!$K$13,G65&lt;&gt;0),G65+1,IF('Student Work'!G66&gt;0,"ERROR",0)),0)</f>
        <v>47</v>
      </c>
      <c r="H66" s="120" t="str">
        <f>IF(G66=0,0,IF(ISBLANK('Student Work'!H66),"ERROR",IF(ABS('Student Work'!H66-'Student Work'!K65)&lt;0.01,IF(G66&lt;&gt;"ERROR","Correct","ERROR"),"ERROR")))</f>
        <v>Correct</v>
      </c>
      <c r="I66" s="121" t="str">
        <f>IF(G66=0,0,IF(ISBLANK('Student Work'!I66),"ERROR",IF(ABS('Student Work'!I66-'Student Work'!H66*'Student Work'!$K$12/12)&lt;0.01,IF(G66&lt;&gt;"ERROR","Correct","ERROR"),"ERROR")))</f>
        <v>Correct</v>
      </c>
      <c r="J66" s="121" t="str">
        <f>IF(G66=0,0,IF(ISBLANK('Student Work'!J66),"ERROR",IF(ABS('Student Work'!J66-('Student Work'!$K$14-'Student Work'!I66))&lt;0.01,IF(G66&lt;&gt;"ERROR","Correct","ERROR"),"ERROR")))</f>
        <v>Correct</v>
      </c>
      <c r="K66" s="121" t="str">
        <f>IF(G66=0,0,IF(ISBLANK('Student Work'!K66),"ERROR",IF(ABS('Student Work'!K66-('Student Work'!H66-'Student Work'!J66))&lt;0.01,IF(G66&lt;&gt;"ERROR","Correct","ERROR"),"ERROR")))</f>
        <v>Correct</v>
      </c>
      <c r="L66" s="54"/>
      <c r="M66" s="54"/>
      <c r="N66" s="75"/>
      <c r="O66" s="75"/>
      <c r="P66" s="75"/>
      <c r="Q66" s="75"/>
      <c r="R66" s="75"/>
      <c r="S66" s="75"/>
      <c r="T66" s="54"/>
      <c r="U66" s="107">
        <f>IF($V$13="Correct",IF(AND(U65+1&lt;='Student Work'!$V$13,U65&lt;&gt;0),U65+1,IF('Student Work'!U66&gt;0,"ERROR",0)),0)</f>
        <v>47</v>
      </c>
      <c r="V66" s="121" t="str">
        <f>IF(U66=0,0,IF(ISBLANK('Student Work'!V66),"ERROR",IF(ABS('Student Work'!V66-'Student Work'!Y65)&lt;0.01,IF(U66&lt;&gt;"ERROR","Correct","ERROR"),"ERROR")))</f>
        <v>Correct</v>
      </c>
      <c r="W66" s="121" t="str">
        <f>IF(U66=0,0,IF(ISBLANK('Student Work'!W66),"ERROR",IF(ABS('Student Work'!W66-'Student Work'!V66*'Student Work'!$V$12/12)&lt;0.01,IF(U66&lt;&gt;"ERROR","Correct","ERROR"),"ERROR")))</f>
        <v>Correct</v>
      </c>
      <c r="X66" s="121" t="str">
        <f>IF(U66=0,0,IF(ISBLANK('Student Work'!X66),"ERROR",IF(ABS('Student Work'!X66-'Student Work'!$V$14)&lt;0.01,IF(U66&lt;&gt;"ERROR","Correct","ERROR"),"ERROR")))</f>
        <v>Correct</v>
      </c>
      <c r="Y66" s="121" t="str">
        <f>IF(U66=0,0,IF(ISBLANK('Student Work'!Y66),"ERROR",IF(ABS('Student Work'!Y66-('Student Work'!V66+'Student Work'!W66+'Student Work'!X66))&lt;0.01,IF(U66&lt;&gt;"ERROR","Correct","ERROR"),"ERROR")))</f>
        <v>Correct</v>
      </c>
      <c r="Z66" s="121" t="e">
        <f>IF(V66=0,0,IF(ISBLANK('Student Work'!#REF!),"ERROR",IF(ABS('Student Work'!#REF!-('Student Work'!W66+'Student Work'!X66+'Student Work'!Y66))&lt;0.01,"Correct","ERROR")))</f>
        <v>#REF!</v>
      </c>
      <c r="AA66" s="54"/>
      <c r="AB66" s="54"/>
      <c r="AC66" s="45"/>
    </row>
    <row r="67" spans="1:29">
      <c r="A67" s="44"/>
      <c r="B67" s="47"/>
      <c r="C67" s="47"/>
      <c r="D67" s="47"/>
      <c r="E67" s="47"/>
      <c r="F67" s="54"/>
      <c r="G67" s="107">
        <f>IF($K$13="Correct",IF(AND(G66+1&lt;='Student Work'!$K$13,G66&lt;&gt;0),G66+1,IF('Student Work'!G67&gt;0,"ERROR",0)),0)</f>
        <v>48</v>
      </c>
      <c r="H67" s="120" t="str">
        <f>IF(G67=0,0,IF(ISBLANK('Student Work'!H67),"ERROR",IF(ABS('Student Work'!H67-'Student Work'!K66)&lt;0.01,IF(G67&lt;&gt;"ERROR","Correct","ERROR"),"ERROR")))</f>
        <v>Correct</v>
      </c>
      <c r="I67" s="121" t="str">
        <f>IF(G67=0,0,IF(ISBLANK('Student Work'!I67),"ERROR",IF(ABS('Student Work'!I67-'Student Work'!H67*'Student Work'!$K$12/12)&lt;0.01,IF(G67&lt;&gt;"ERROR","Correct","ERROR"),"ERROR")))</f>
        <v>Correct</v>
      </c>
      <c r="J67" s="121" t="str">
        <f>IF(G67=0,0,IF(ISBLANK('Student Work'!J67),"ERROR",IF(ABS('Student Work'!J67-('Student Work'!$K$14-'Student Work'!I67))&lt;0.01,IF(G67&lt;&gt;"ERROR","Correct","ERROR"),"ERROR")))</f>
        <v>Correct</v>
      </c>
      <c r="K67" s="121" t="str">
        <f>IF(G67=0,0,IF(ISBLANK('Student Work'!K67),"ERROR",IF(ABS('Student Work'!K67-('Student Work'!H67-'Student Work'!J67))&lt;0.01,IF(G67&lt;&gt;"ERROR","Correct","ERROR"),"ERROR")))</f>
        <v>Correct</v>
      </c>
      <c r="L67" s="54"/>
      <c r="M67" s="54"/>
      <c r="N67" s="75"/>
      <c r="O67" s="75"/>
      <c r="P67" s="75"/>
      <c r="Q67" s="75"/>
      <c r="R67" s="75"/>
      <c r="S67" s="75"/>
      <c r="T67" s="54"/>
      <c r="U67" s="107">
        <f>IF($V$13="Correct",IF(AND(U66+1&lt;='Student Work'!$V$13,U66&lt;&gt;0),U66+1,IF('Student Work'!U67&gt;0,"ERROR",0)),0)</f>
        <v>48</v>
      </c>
      <c r="V67" s="121" t="str">
        <f>IF(U67=0,0,IF(ISBLANK('Student Work'!V67),"ERROR",IF(ABS('Student Work'!V67-'Student Work'!Y66)&lt;0.01,IF(U67&lt;&gt;"ERROR","Correct","ERROR"),"ERROR")))</f>
        <v>Correct</v>
      </c>
      <c r="W67" s="121" t="str">
        <f>IF(U67=0,0,IF(ISBLANK('Student Work'!W67),"ERROR",IF(ABS('Student Work'!W67-'Student Work'!V67*'Student Work'!$V$12/12)&lt;0.01,IF(U67&lt;&gt;"ERROR","Correct","ERROR"),"ERROR")))</f>
        <v>Correct</v>
      </c>
      <c r="X67" s="121" t="str">
        <f>IF(U67=0,0,IF(ISBLANK('Student Work'!X67),"ERROR",IF(ABS('Student Work'!X67-'Student Work'!$V$14)&lt;0.01,IF(U67&lt;&gt;"ERROR","Correct","ERROR"),"ERROR")))</f>
        <v>Correct</v>
      </c>
      <c r="Y67" s="121" t="str">
        <f>IF(U67=0,0,IF(ISBLANK('Student Work'!Y67),"ERROR",IF(ABS('Student Work'!Y67-('Student Work'!V67+'Student Work'!W67+'Student Work'!X67))&lt;0.01,IF(U67&lt;&gt;"ERROR","Correct","ERROR"),"ERROR")))</f>
        <v>Correct</v>
      </c>
      <c r="Z67" s="121" t="e">
        <f>IF(V67=0,0,IF(ISBLANK('Student Work'!#REF!),"ERROR",IF(ABS('Student Work'!#REF!-('Student Work'!W67+'Student Work'!X67+'Student Work'!Y67))&lt;0.01,"Correct","ERROR")))</f>
        <v>#REF!</v>
      </c>
      <c r="AA67" s="54"/>
      <c r="AB67" s="54"/>
      <c r="AC67" s="45"/>
    </row>
    <row r="68" spans="1:29">
      <c r="A68" s="44"/>
      <c r="B68" s="47"/>
      <c r="C68" s="47"/>
      <c r="D68" s="47"/>
      <c r="E68" s="47"/>
      <c r="F68" s="54"/>
      <c r="G68" s="107">
        <f>IF($K$13="Correct",IF(AND(G67+1&lt;='Student Work'!$K$13,G67&lt;&gt;0),G67+1,IF('Student Work'!G68&gt;0,"ERROR",0)),0)</f>
        <v>49</v>
      </c>
      <c r="H68" s="120" t="str">
        <f>IF(G68=0,0,IF(ISBLANK('Student Work'!H68),"ERROR",IF(ABS('Student Work'!H68-'Student Work'!K67)&lt;0.01,IF(G68&lt;&gt;"ERROR","Correct","ERROR"),"ERROR")))</f>
        <v>Correct</v>
      </c>
      <c r="I68" s="121" t="str">
        <f>IF(G68=0,0,IF(ISBLANK('Student Work'!I68),"ERROR",IF(ABS('Student Work'!I68-'Student Work'!H68*'Student Work'!$K$12/12)&lt;0.01,IF(G68&lt;&gt;"ERROR","Correct","ERROR"),"ERROR")))</f>
        <v>Correct</v>
      </c>
      <c r="J68" s="121" t="str">
        <f>IF(G68=0,0,IF(ISBLANK('Student Work'!J68),"ERROR",IF(ABS('Student Work'!J68-('Student Work'!$K$14-'Student Work'!I68))&lt;0.01,IF(G68&lt;&gt;"ERROR","Correct","ERROR"),"ERROR")))</f>
        <v>Correct</v>
      </c>
      <c r="K68" s="121" t="str">
        <f>IF(G68=0,0,IF(ISBLANK('Student Work'!K68),"ERROR",IF(ABS('Student Work'!K68-('Student Work'!H68-'Student Work'!J68))&lt;0.01,IF(G68&lt;&gt;"ERROR","Correct","ERROR"),"ERROR")))</f>
        <v>Correct</v>
      </c>
      <c r="L68" s="54"/>
      <c r="M68" s="54"/>
      <c r="N68" s="75"/>
      <c r="O68" s="75"/>
      <c r="P68" s="75"/>
      <c r="Q68" s="75"/>
      <c r="R68" s="75"/>
      <c r="S68" s="75"/>
      <c r="T68" s="54"/>
      <c r="U68" s="107">
        <f>IF($V$13="Correct",IF(AND(U67+1&lt;='Student Work'!$V$13,U67&lt;&gt;0),U67+1,IF('Student Work'!U68&gt;0,"ERROR",0)),0)</f>
        <v>49</v>
      </c>
      <c r="V68" s="121" t="str">
        <f>IF(U68=0,0,IF(ISBLANK('Student Work'!V68),"ERROR",IF(ABS('Student Work'!V68-'Student Work'!Y67)&lt;0.01,IF(U68&lt;&gt;"ERROR","Correct","ERROR"),"ERROR")))</f>
        <v>Correct</v>
      </c>
      <c r="W68" s="121" t="str">
        <f>IF(U68=0,0,IF(ISBLANK('Student Work'!W68),"ERROR",IF(ABS('Student Work'!W68-'Student Work'!V68*'Student Work'!$V$12/12)&lt;0.01,IF(U68&lt;&gt;"ERROR","Correct","ERROR"),"ERROR")))</f>
        <v>Correct</v>
      </c>
      <c r="X68" s="121" t="str">
        <f>IF(U68=0,0,IF(ISBLANK('Student Work'!X68),"ERROR",IF(ABS('Student Work'!X68-'Student Work'!$V$14)&lt;0.01,IF(U68&lt;&gt;"ERROR","Correct","ERROR"),"ERROR")))</f>
        <v>Correct</v>
      </c>
      <c r="Y68" s="121" t="str">
        <f>IF(U68=0,0,IF(ISBLANK('Student Work'!Y68),"ERROR",IF(ABS('Student Work'!Y68-('Student Work'!V68+'Student Work'!W68+'Student Work'!X68))&lt;0.01,IF(U68&lt;&gt;"ERROR","Correct","ERROR"),"ERROR")))</f>
        <v>Correct</v>
      </c>
      <c r="Z68" s="121" t="e">
        <f>IF(V68=0,0,IF(ISBLANK('Student Work'!#REF!),"ERROR",IF(ABS('Student Work'!#REF!-('Student Work'!W68+'Student Work'!X68+'Student Work'!Y68))&lt;0.01,"Correct","ERROR")))</f>
        <v>#REF!</v>
      </c>
      <c r="AA68" s="54"/>
      <c r="AB68" s="54"/>
      <c r="AC68" s="45"/>
    </row>
    <row r="69" spans="1:29">
      <c r="A69" s="44"/>
      <c r="B69" s="47"/>
      <c r="C69" s="47"/>
      <c r="D69" s="47"/>
      <c r="E69" s="47"/>
      <c r="F69" s="54"/>
      <c r="G69" s="107">
        <f>IF($K$13="Correct",IF(AND(G68+1&lt;='Student Work'!$K$13,G68&lt;&gt;0),G68+1,IF('Student Work'!G69&gt;0,"ERROR",0)),0)</f>
        <v>50</v>
      </c>
      <c r="H69" s="120" t="str">
        <f>IF(G69=0,0,IF(ISBLANK('Student Work'!H69),"ERROR",IF(ABS('Student Work'!H69-'Student Work'!K68)&lt;0.01,IF(G69&lt;&gt;"ERROR","Correct","ERROR"),"ERROR")))</f>
        <v>Correct</v>
      </c>
      <c r="I69" s="121" t="str">
        <f>IF(G69=0,0,IF(ISBLANK('Student Work'!I69),"ERROR",IF(ABS('Student Work'!I69-'Student Work'!H69*'Student Work'!$K$12/12)&lt;0.01,IF(G69&lt;&gt;"ERROR","Correct","ERROR"),"ERROR")))</f>
        <v>Correct</v>
      </c>
      <c r="J69" s="121" t="str">
        <f>IF(G69=0,0,IF(ISBLANK('Student Work'!J69),"ERROR",IF(ABS('Student Work'!J69-('Student Work'!$K$14-'Student Work'!I69))&lt;0.01,IF(G69&lt;&gt;"ERROR","Correct","ERROR"),"ERROR")))</f>
        <v>Correct</v>
      </c>
      <c r="K69" s="121" t="str">
        <f>IF(G69=0,0,IF(ISBLANK('Student Work'!K69),"ERROR",IF(ABS('Student Work'!K69-('Student Work'!H69-'Student Work'!J69))&lt;0.01,IF(G69&lt;&gt;"ERROR","Correct","ERROR"),"ERROR")))</f>
        <v>Correct</v>
      </c>
      <c r="L69" s="54"/>
      <c r="M69" s="54"/>
      <c r="N69" s="75"/>
      <c r="O69" s="75"/>
      <c r="P69" s="75"/>
      <c r="Q69" s="75"/>
      <c r="R69" s="75"/>
      <c r="S69" s="75"/>
      <c r="T69" s="54"/>
      <c r="U69" s="107">
        <f>IF($V$13="Correct",IF(AND(U68+1&lt;='Student Work'!$V$13,U68&lt;&gt;0),U68+1,IF('Student Work'!U69&gt;0,"ERROR",0)),0)</f>
        <v>50</v>
      </c>
      <c r="V69" s="121" t="str">
        <f>IF(U69=0,0,IF(ISBLANK('Student Work'!V69),"ERROR",IF(ABS('Student Work'!V69-'Student Work'!Y68)&lt;0.01,IF(U69&lt;&gt;"ERROR","Correct","ERROR"),"ERROR")))</f>
        <v>Correct</v>
      </c>
      <c r="W69" s="121" t="str">
        <f>IF(U69=0,0,IF(ISBLANK('Student Work'!W69),"ERROR",IF(ABS('Student Work'!W69-'Student Work'!V69*'Student Work'!$V$12/12)&lt;0.01,IF(U69&lt;&gt;"ERROR","Correct","ERROR"),"ERROR")))</f>
        <v>Correct</v>
      </c>
      <c r="X69" s="121" t="str">
        <f>IF(U69=0,0,IF(ISBLANK('Student Work'!X69),"ERROR",IF(ABS('Student Work'!X69-'Student Work'!$V$14)&lt;0.01,IF(U69&lt;&gt;"ERROR","Correct","ERROR"),"ERROR")))</f>
        <v>Correct</v>
      </c>
      <c r="Y69" s="121" t="str">
        <f>IF(U69=0,0,IF(ISBLANK('Student Work'!Y69),"ERROR",IF(ABS('Student Work'!Y69-('Student Work'!V69+'Student Work'!W69+'Student Work'!X69))&lt;0.01,IF(U69&lt;&gt;"ERROR","Correct","ERROR"),"ERROR")))</f>
        <v>Correct</v>
      </c>
      <c r="Z69" s="121" t="e">
        <f>IF(V69=0,0,IF(ISBLANK('Student Work'!#REF!),"ERROR",IF(ABS('Student Work'!#REF!-('Student Work'!W69+'Student Work'!X69+'Student Work'!Y69))&lt;0.01,"Correct","ERROR")))</f>
        <v>#REF!</v>
      </c>
      <c r="AA69" s="54"/>
      <c r="AB69" s="54"/>
      <c r="AC69" s="45"/>
    </row>
    <row r="70" spans="1:29">
      <c r="A70" s="44"/>
      <c r="B70" s="47"/>
      <c r="C70" s="47"/>
      <c r="D70" s="47"/>
      <c r="E70" s="47"/>
      <c r="F70" s="54"/>
      <c r="G70" s="107">
        <f>IF($K$13="Correct",IF(AND(G69+1&lt;='Student Work'!$K$13,G69&lt;&gt;0),G69+1,IF('Student Work'!G70&gt;0,"ERROR",0)),0)</f>
        <v>51</v>
      </c>
      <c r="H70" s="120" t="str">
        <f>IF(G70=0,0,IF(ISBLANK('Student Work'!H70),"ERROR",IF(ABS('Student Work'!H70-'Student Work'!K69)&lt;0.01,IF(G70&lt;&gt;"ERROR","Correct","ERROR"),"ERROR")))</f>
        <v>Correct</v>
      </c>
      <c r="I70" s="121" t="str">
        <f>IF(G70=0,0,IF(ISBLANK('Student Work'!I70),"ERROR",IF(ABS('Student Work'!I70-'Student Work'!H70*'Student Work'!$K$12/12)&lt;0.01,IF(G70&lt;&gt;"ERROR","Correct","ERROR"),"ERROR")))</f>
        <v>Correct</v>
      </c>
      <c r="J70" s="121" t="str">
        <f>IF(G70=0,0,IF(ISBLANK('Student Work'!J70),"ERROR",IF(ABS('Student Work'!J70-('Student Work'!$K$14-'Student Work'!I70))&lt;0.01,IF(G70&lt;&gt;"ERROR","Correct","ERROR"),"ERROR")))</f>
        <v>Correct</v>
      </c>
      <c r="K70" s="121" t="str">
        <f>IF(G70=0,0,IF(ISBLANK('Student Work'!K70),"ERROR",IF(ABS('Student Work'!K70-('Student Work'!H70-'Student Work'!J70))&lt;0.01,IF(G70&lt;&gt;"ERROR","Correct","ERROR"),"ERROR")))</f>
        <v>Correct</v>
      </c>
      <c r="L70" s="76"/>
      <c r="M70" s="76"/>
      <c r="N70" s="75"/>
      <c r="O70" s="75"/>
      <c r="P70" s="75"/>
      <c r="Q70" s="75"/>
      <c r="R70" s="75"/>
      <c r="S70" s="75"/>
      <c r="T70" s="54"/>
      <c r="U70" s="107">
        <f>IF($V$13="Correct",IF(AND(U69+1&lt;='Student Work'!$V$13,U69&lt;&gt;0),U69+1,IF('Student Work'!U70&gt;0,"ERROR",0)),0)</f>
        <v>51</v>
      </c>
      <c r="V70" s="121" t="str">
        <f>IF(U70=0,0,IF(ISBLANK('Student Work'!V70),"ERROR",IF(ABS('Student Work'!V70-'Student Work'!Y69)&lt;0.01,IF(U70&lt;&gt;"ERROR","Correct","ERROR"),"ERROR")))</f>
        <v>Correct</v>
      </c>
      <c r="W70" s="121" t="str">
        <f>IF(U70=0,0,IF(ISBLANK('Student Work'!W70),"ERROR",IF(ABS('Student Work'!W70-'Student Work'!V70*'Student Work'!$V$12/12)&lt;0.01,IF(U70&lt;&gt;"ERROR","Correct","ERROR"),"ERROR")))</f>
        <v>Correct</v>
      </c>
      <c r="X70" s="121" t="str">
        <f>IF(U70=0,0,IF(ISBLANK('Student Work'!X70),"ERROR",IF(ABS('Student Work'!X70-'Student Work'!$V$14)&lt;0.01,IF(U70&lt;&gt;"ERROR","Correct","ERROR"),"ERROR")))</f>
        <v>Correct</v>
      </c>
      <c r="Y70" s="121" t="str">
        <f>IF(U70=0,0,IF(ISBLANK('Student Work'!Y70),"ERROR",IF(ABS('Student Work'!Y70-('Student Work'!V70+'Student Work'!W70+'Student Work'!X70))&lt;0.01,IF(U70&lt;&gt;"ERROR","Correct","ERROR"),"ERROR")))</f>
        <v>Correct</v>
      </c>
      <c r="Z70" s="121" t="e">
        <f>IF(V70=0,0,IF(ISBLANK('Student Work'!#REF!),"ERROR",IF(ABS('Student Work'!#REF!-('Student Work'!W70+'Student Work'!X70+'Student Work'!Y70))&lt;0.01,"Correct","ERROR")))</f>
        <v>#REF!</v>
      </c>
      <c r="AA70" s="54"/>
      <c r="AB70" s="54"/>
      <c r="AC70" s="45"/>
    </row>
    <row r="71" spans="1:29" ht="15" customHeight="1">
      <c r="A71" s="44"/>
      <c r="B71" s="47"/>
      <c r="C71" s="47"/>
      <c r="D71" s="47"/>
      <c r="E71" s="47"/>
      <c r="F71" s="54"/>
      <c r="G71" s="107">
        <f>IF($K$13="Correct",IF(AND(G70+1&lt;='Student Work'!$K$13,G70&lt;&gt;0),G70+1,IF('Student Work'!G71&gt;0,"ERROR",0)),0)</f>
        <v>52</v>
      </c>
      <c r="H71" s="120" t="str">
        <f>IF(G71=0,0,IF(ISBLANK('Student Work'!H71),"ERROR",IF(ABS('Student Work'!H71-'Student Work'!K70)&lt;0.01,IF(G71&lt;&gt;"ERROR","Correct","ERROR"),"ERROR")))</f>
        <v>Correct</v>
      </c>
      <c r="I71" s="121" t="str">
        <f>IF(G71=0,0,IF(ISBLANK('Student Work'!I71),"ERROR",IF(ABS('Student Work'!I71-'Student Work'!H71*'Student Work'!$K$12/12)&lt;0.01,IF(G71&lt;&gt;"ERROR","Correct","ERROR"),"ERROR")))</f>
        <v>Correct</v>
      </c>
      <c r="J71" s="121" t="str">
        <f>IF(G71=0,0,IF(ISBLANK('Student Work'!J71),"ERROR",IF(ABS('Student Work'!J71-('Student Work'!$K$14-'Student Work'!I71))&lt;0.01,IF(G71&lt;&gt;"ERROR","Correct","ERROR"),"ERROR")))</f>
        <v>Correct</v>
      </c>
      <c r="K71" s="121" t="str">
        <f>IF(G71=0,0,IF(ISBLANK('Student Work'!K71),"ERROR",IF(ABS('Student Work'!K71-('Student Work'!H71-'Student Work'!J71))&lt;0.01,IF(G71&lt;&gt;"ERROR","Correct","ERROR"),"ERROR")))</f>
        <v>Correct</v>
      </c>
      <c r="L71" s="76"/>
      <c r="M71" s="76"/>
      <c r="N71" s="75"/>
      <c r="O71" s="75"/>
      <c r="P71" s="75"/>
      <c r="Q71" s="75"/>
      <c r="R71" s="75"/>
      <c r="S71" s="75"/>
      <c r="T71" s="54"/>
      <c r="U71" s="107">
        <f>IF($V$13="Correct",IF(AND(U70+1&lt;='Student Work'!$V$13,U70&lt;&gt;0),U70+1,IF('Student Work'!U71&gt;0,"ERROR",0)),0)</f>
        <v>52</v>
      </c>
      <c r="V71" s="121" t="str">
        <f>IF(U71=0,0,IF(ISBLANK('Student Work'!V71),"ERROR",IF(ABS('Student Work'!V71-'Student Work'!Y70)&lt;0.01,IF(U71&lt;&gt;"ERROR","Correct","ERROR"),"ERROR")))</f>
        <v>Correct</v>
      </c>
      <c r="W71" s="121" t="str">
        <f>IF(U71=0,0,IF(ISBLANK('Student Work'!W71),"ERROR",IF(ABS('Student Work'!W71-'Student Work'!V71*'Student Work'!$V$12/12)&lt;0.01,IF(U71&lt;&gt;"ERROR","Correct","ERROR"),"ERROR")))</f>
        <v>Correct</v>
      </c>
      <c r="X71" s="121" t="str">
        <f>IF(U71=0,0,IF(ISBLANK('Student Work'!X71),"ERROR",IF(ABS('Student Work'!X71-'Student Work'!$V$14)&lt;0.01,IF(U71&lt;&gt;"ERROR","Correct","ERROR"),"ERROR")))</f>
        <v>Correct</v>
      </c>
      <c r="Y71" s="121" t="str">
        <f>IF(U71=0,0,IF(ISBLANK('Student Work'!Y71),"ERROR",IF(ABS('Student Work'!Y71-('Student Work'!V71+'Student Work'!W71+'Student Work'!X71))&lt;0.01,IF(U71&lt;&gt;"ERROR","Correct","ERROR"),"ERROR")))</f>
        <v>Correct</v>
      </c>
      <c r="Z71" s="121" t="e">
        <f>IF(V71=0,0,IF(ISBLANK('Student Work'!#REF!),"ERROR",IF(ABS('Student Work'!#REF!-('Student Work'!W71+'Student Work'!X71+'Student Work'!Y71))&lt;0.01,"Correct","ERROR")))</f>
        <v>#REF!</v>
      </c>
      <c r="AA71" s="54"/>
      <c r="AB71" s="54"/>
      <c r="AC71" s="45"/>
    </row>
    <row r="72" spans="1:29">
      <c r="A72" s="44"/>
      <c r="B72" s="47"/>
      <c r="C72" s="47"/>
      <c r="D72" s="47"/>
      <c r="E72" s="47"/>
      <c r="F72" s="54"/>
      <c r="G72" s="107">
        <f>IF($K$13="Correct",IF(AND(G71+1&lt;='Student Work'!$K$13,G71&lt;&gt;0),G71+1,IF('Student Work'!G72&gt;0,"ERROR",0)),0)</f>
        <v>53</v>
      </c>
      <c r="H72" s="120" t="str">
        <f>IF(G72=0,0,IF(ISBLANK('Student Work'!H72),"ERROR",IF(ABS('Student Work'!H72-'Student Work'!K71)&lt;0.01,IF(G72&lt;&gt;"ERROR","Correct","ERROR"),"ERROR")))</f>
        <v>Correct</v>
      </c>
      <c r="I72" s="121" t="str">
        <f>IF(G72=0,0,IF(ISBLANK('Student Work'!I72),"ERROR",IF(ABS('Student Work'!I72-'Student Work'!H72*'Student Work'!$K$12/12)&lt;0.01,IF(G72&lt;&gt;"ERROR","Correct","ERROR"),"ERROR")))</f>
        <v>Correct</v>
      </c>
      <c r="J72" s="121" t="str">
        <f>IF(G72=0,0,IF(ISBLANK('Student Work'!J72),"ERROR",IF(ABS('Student Work'!J72-('Student Work'!$K$14-'Student Work'!I72))&lt;0.01,IF(G72&lt;&gt;"ERROR","Correct","ERROR"),"ERROR")))</f>
        <v>Correct</v>
      </c>
      <c r="K72" s="121" t="str">
        <f>IF(G72=0,0,IF(ISBLANK('Student Work'!K72),"ERROR",IF(ABS('Student Work'!K72-('Student Work'!H72-'Student Work'!J72))&lt;0.01,IF(G72&lt;&gt;"ERROR","Correct","ERROR"),"ERROR")))</f>
        <v>Correct</v>
      </c>
      <c r="L72" s="76"/>
      <c r="M72" s="76"/>
      <c r="N72" s="75"/>
      <c r="O72" s="75"/>
      <c r="P72" s="75"/>
      <c r="Q72" s="75"/>
      <c r="R72" s="75"/>
      <c r="S72" s="75"/>
      <c r="T72" s="54"/>
      <c r="U72" s="107">
        <f>IF($V$13="Correct",IF(AND(U71+1&lt;='Student Work'!$V$13,U71&lt;&gt;0),U71+1,IF('Student Work'!U72&gt;0,"ERROR",0)),0)</f>
        <v>53</v>
      </c>
      <c r="V72" s="121" t="str">
        <f>IF(U72=0,0,IF(ISBLANK('Student Work'!V72),"ERROR",IF(ABS('Student Work'!V72-'Student Work'!Y71)&lt;0.01,IF(U72&lt;&gt;"ERROR","Correct","ERROR"),"ERROR")))</f>
        <v>Correct</v>
      </c>
      <c r="W72" s="121" t="str">
        <f>IF(U72=0,0,IF(ISBLANK('Student Work'!W72),"ERROR",IF(ABS('Student Work'!W72-'Student Work'!V72*'Student Work'!$V$12/12)&lt;0.01,IF(U72&lt;&gt;"ERROR","Correct","ERROR"),"ERROR")))</f>
        <v>Correct</v>
      </c>
      <c r="X72" s="121" t="str">
        <f>IF(U72=0,0,IF(ISBLANK('Student Work'!X72),"ERROR",IF(ABS('Student Work'!X72-'Student Work'!$V$14)&lt;0.01,IF(U72&lt;&gt;"ERROR","Correct","ERROR"),"ERROR")))</f>
        <v>Correct</v>
      </c>
      <c r="Y72" s="121" t="str">
        <f>IF(U72=0,0,IF(ISBLANK('Student Work'!Y72),"ERROR",IF(ABS('Student Work'!Y72-('Student Work'!V72+'Student Work'!W72+'Student Work'!X72))&lt;0.01,IF(U72&lt;&gt;"ERROR","Correct","ERROR"),"ERROR")))</f>
        <v>Correct</v>
      </c>
      <c r="Z72" s="121" t="e">
        <f>IF(V72=0,0,IF(ISBLANK('Student Work'!#REF!),"ERROR",IF(ABS('Student Work'!#REF!-('Student Work'!W72+'Student Work'!X72+'Student Work'!Y72))&lt;0.01,"Correct","ERROR")))</f>
        <v>#REF!</v>
      </c>
      <c r="AA72" s="54"/>
      <c r="AB72" s="54"/>
      <c r="AC72" s="45"/>
    </row>
    <row r="73" spans="1:29">
      <c r="A73" s="44"/>
      <c r="B73" s="47"/>
      <c r="C73" s="47"/>
      <c r="D73" s="47"/>
      <c r="E73" s="47"/>
      <c r="F73" s="54"/>
      <c r="G73" s="107">
        <f>IF($K$13="Correct",IF(AND(G72+1&lt;='Student Work'!$K$13,G72&lt;&gt;0),G72+1,IF('Student Work'!G73&gt;0,"ERROR",0)),0)</f>
        <v>54</v>
      </c>
      <c r="H73" s="120" t="str">
        <f>IF(G73=0,0,IF(ISBLANK('Student Work'!H73),"ERROR",IF(ABS('Student Work'!H73-'Student Work'!K72)&lt;0.01,IF(G73&lt;&gt;"ERROR","Correct","ERROR"),"ERROR")))</f>
        <v>Correct</v>
      </c>
      <c r="I73" s="121" t="str">
        <f>IF(G73=0,0,IF(ISBLANK('Student Work'!I73),"ERROR",IF(ABS('Student Work'!I73-'Student Work'!H73*'Student Work'!$K$12/12)&lt;0.01,IF(G73&lt;&gt;"ERROR","Correct","ERROR"),"ERROR")))</f>
        <v>Correct</v>
      </c>
      <c r="J73" s="121" t="str">
        <f>IF(G73=0,0,IF(ISBLANK('Student Work'!J73),"ERROR",IF(ABS('Student Work'!J73-('Student Work'!$K$14-'Student Work'!I73))&lt;0.01,IF(G73&lt;&gt;"ERROR","Correct","ERROR"),"ERROR")))</f>
        <v>Correct</v>
      </c>
      <c r="K73" s="121" t="str">
        <f>IF(G73=0,0,IF(ISBLANK('Student Work'!K73),"ERROR",IF(ABS('Student Work'!K73-('Student Work'!H73-'Student Work'!J73))&lt;0.01,IF(G73&lt;&gt;"ERROR","Correct","ERROR"),"ERROR")))</f>
        <v>Correct</v>
      </c>
      <c r="L73" s="76"/>
      <c r="M73" s="76"/>
      <c r="N73" s="75"/>
      <c r="O73" s="75"/>
      <c r="P73" s="75"/>
      <c r="Q73" s="75"/>
      <c r="R73" s="75"/>
      <c r="S73" s="75"/>
      <c r="T73" s="54"/>
      <c r="U73" s="107">
        <f>IF($V$13="Correct",IF(AND(U72+1&lt;='Student Work'!$V$13,U72&lt;&gt;0),U72+1,IF('Student Work'!U73&gt;0,"ERROR",0)),0)</f>
        <v>54</v>
      </c>
      <c r="V73" s="121" t="str">
        <f>IF(U73=0,0,IF(ISBLANK('Student Work'!V73),"ERROR",IF(ABS('Student Work'!V73-'Student Work'!Y72)&lt;0.01,IF(U73&lt;&gt;"ERROR","Correct","ERROR"),"ERROR")))</f>
        <v>Correct</v>
      </c>
      <c r="W73" s="121" t="str">
        <f>IF(U73=0,0,IF(ISBLANK('Student Work'!W73),"ERROR",IF(ABS('Student Work'!W73-'Student Work'!V73*'Student Work'!$V$12/12)&lt;0.01,IF(U73&lt;&gt;"ERROR","Correct","ERROR"),"ERROR")))</f>
        <v>Correct</v>
      </c>
      <c r="X73" s="121" t="str">
        <f>IF(U73=0,0,IF(ISBLANK('Student Work'!X73),"ERROR",IF(ABS('Student Work'!X73-'Student Work'!$V$14)&lt;0.01,IF(U73&lt;&gt;"ERROR","Correct","ERROR"),"ERROR")))</f>
        <v>Correct</v>
      </c>
      <c r="Y73" s="121" t="str">
        <f>IF(U73=0,0,IF(ISBLANK('Student Work'!Y73),"ERROR",IF(ABS('Student Work'!Y73-('Student Work'!V73+'Student Work'!W73+'Student Work'!X73))&lt;0.01,IF(U73&lt;&gt;"ERROR","Correct","ERROR"),"ERROR")))</f>
        <v>Correct</v>
      </c>
      <c r="Z73" s="121" t="e">
        <f>IF(V73=0,0,IF(ISBLANK('Student Work'!#REF!),"ERROR",IF(ABS('Student Work'!#REF!-('Student Work'!W73+'Student Work'!X73+'Student Work'!Y73))&lt;0.01,"Correct","ERROR")))</f>
        <v>#REF!</v>
      </c>
      <c r="AA73" s="54"/>
      <c r="AB73" s="54"/>
      <c r="AC73" s="45"/>
    </row>
    <row r="74" spans="1:29" ht="15" customHeight="1">
      <c r="A74" s="44"/>
      <c r="B74" s="47"/>
      <c r="C74" s="47"/>
      <c r="D74" s="47"/>
      <c r="E74" s="47"/>
      <c r="F74" s="54"/>
      <c r="G74" s="107">
        <f>IF($K$13="Correct",IF(AND(G73+1&lt;='Student Work'!$K$13,G73&lt;&gt;0),G73+1,IF('Student Work'!G74&gt;0,"ERROR",0)),0)</f>
        <v>55</v>
      </c>
      <c r="H74" s="120" t="str">
        <f>IF(G74=0,0,IF(ISBLANK('Student Work'!H74),"ERROR",IF(ABS('Student Work'!H74-'Student Work'!K73)&lt;0.01,IF(G74&lt;&gt;"ERROR","Correct","ERROR"),"ERROR")))</f>
        <v>Correct</v>
      </c>
      <c r="I74" s="121" t="str">
        <f>IF(G74=0,0,IF(ISBLANK('Student Work'!I74),"ERROR",IF(ABS('Student Work'!I74-'Student Work'!H74*'Student Work'!$K$12/12)&lt;0.01,IF(G74&lt;&gt;"ERROR","Correct","ERROR"),"ERROR")))</f>
        <v>Correct</v>
      </c>
      <c r="J74" s="121" t="str">
        <f>IF(G74=0,0,IF(ISBLANK('Student Work'!J74),"ERROR",IF(ABS('Student Work'!J74-('Student Work'!$K$14-'Student Work'!I74))&lt;0.01,IF(G74&lt;&gt;"ERROR","Correct","ERROR"),"ERROR")))</f>
        <v>Correct</v>
      </c>
      <c r="K74" s="121" t="str">
        <f>IF(G74=0,0,IF(ISBLANK('Student Work'!K74),"ERROR",IF(ABS('Student Work'!K74-('Student Work'!H74-'Student Work'!J74))&lt;0.01,IF(G74&lt;&gt;"ERROR","Correct","ERROR"),"ERROR")))</f>
        <v>Correct</v>
      </c>
      <c r="L74" s="76"/>
      <c r="M74" s="76"/>
      <c r="N74" s="75"/>
      <c r="O74" s="75"/>
      <c r="P74" s="75"/>
      <c r="Q74" s="75"/>
      <c r="R74" s="75"/>
      <c r="S74" s="75"/>
      <c r="T74" s="54"/>
      <c r="U74" s="107">
        <f>IF($V$13="Correct",IF(AND(U73+1&lt;='Student Work'!$V$13,U73&lt;&gt;0),U73+1,IF('Student Work'!U74&gt;0,"ERROR",0)),0)</f>
        <v>55</v>
      </c>
      <c r="V74" s="121" t="str">
        <f>IF(U74=0,0,IF(ISBLANK('Student Work'!V74),"ERROR",IF(ABS('Student Work'!V74-'Student Work'!Y73)&lt;0.01,IF(U74&lt;&gt;"ERROR","Correct","ERROR"),"ERROR")))</f>
        <v>Correct</v>
      </c>
      <c r="W74" s="121" t="str">
        <f>IF(U74=0,0,IF(ISBLANK('Student Work'!W74),"ERROR",IF(ABS('Student Work'!W74-'Student Work'!V74*'Student Work'!$V$12/12)&lt;0.01,IF(U74&lt;&gt;"ERROR","Correct","ERROR"),"ERROR")))</f>
        <v>Correct</v>
      </c>
      <c r="X74" s="121" t="str">
        <f>IF(U74=0,0,IF(ISBLANK('Student Work'!X74),"ERROR",IF(ABS('Student Work'!X74-'Student Work'!$V$14)&lt;0.01,IF(U74&lt;&gt;"ERROR","Correct","ERROR"),"ERROR")))</f>
        <v>Correct</v>
      </c>
      <c r="Y74" s="121" t="str">
        <f>IF(U74=0,0,IF(ISBLANK('Student Work'!Y74),"ERROR",IF(ABS('Student Work'!Y74-('Student Work'!V74+'Student Work'!W74+'Student Work'!X74))&lt;0.01,IF(U74&lt;&gt;"ERROR","Correct","ERROR"),"ERROR")))</f>
        <v>Correct</v>
      </c>
      <c r="Z74" s="121" t="e">
        <f>IF(V74=0,0,IF(ISBLANK('Student Work'!#REF!),"ERROR",IF(ABS('Student Work'!#REF!-('Student Work'!W74+'Student Work'!X74+'Student Work'!Y74))&lt;0.01,"Correct","ERROR")))</f>
        <v>#REF!</v>
      </c>
      <c r="AA74" s="54"/>
      <c r="AB74" s="54"/>
      <c r="AC74" s="45"/>
    </row>
    <row r="75" spans="1:29">
      <c r="A75" s="44"/>
      <c r="B75" s="47"/>
      <c r="C75" s="47"/>
      <c r="D75" s="47"/>
      <c r="E75" s="47"/>
      <c r="F75" s="54"/>
      <c r="G75" s="107">
        <f>IF($K$13="Correct",IF(AND(G74+1&lt;='Student Work'!$K$13,G74&lt;&gt;0),G74+1,IF('Student Work'!G75&gt;0,"ERROR",0)),0)</f>
        <v>56</v>
      </c>
      <c r="H75" s="120" t="str">
        <f>IF(G75=0,0,IF(ISBLANK('Student Work'!H75),"ERROR",IF(ABS('Student Work'!H75-'Student Work'!K74)&lt;0.01,IF(G75&lt;&gt;"ERROR","Correct","ERROR"),"ERROR")))</f>
        <v>Correct</v>
      </c>
      <c r="I75" s="121" t="str">
        <f>IF(G75=0,0,IF(ISBLANK('Student Work'!I75),"ERROR",IF(ABS('Student Work'!I75-'Student Work'!H75*'Student Work'!$K$12/12)&lt;0.01,IF(G75&lt;&gt;"ERROR","Correct","ERROR"),"ERROR")))</f>
        <v>Correct</v>
      </c>
      <c r="J75" s="121" t="str">
        <f>IF(G75=0,0,IF(ISBLANK('Student Work'!J75),"ERROR",IF(ABS('Student Work'!J75-('Student Work'!$K$14-'Student Work'!I75))&lt;0.01,IF(G75&lt;&gt;"ERROR","Correct","ERROR"),"ERROR")))</f>
        <v>Correct</v>
      </c>
      <c r="K75" s="121" t="str">
        <f>IF(G75=0,0,IF(ISBLANK('Student Work'!K75),"ERROR",IF(ABS('Student Work'!K75-('Student Work'!H75-'Student Work'!J75))&lt;0.01,IF(G75&lt;&gt;"ERROR","Correct","ERROR"),"ERROR")))</f>
        <v>Correct</v>
      </c>
      <c r="L75" s="76"/>
      <c r="M75" s="76"/>
      <c r="N75" s="75"/>
      <c r="O75" s="75"/>
      <c r="P75" s="75"/>
      <c r="Q75" s="75"/>
      <c r="R75" s="75"/>
      <c r="S75" s="75"/>
      <c r="T75" s="54"/>
      <c r="U75" s="107">
        <f>IF($V$13="Correct",IF(AND(U74+1&lt;='Student Work'!$V$13,U74&lt;&gt;0),U74+1,IF('Student Work'!U75&gt;0,"ERROR",0)),0)</f>
        <v>56</v>
      </c>
      <c r="V75" s="121" t="str">
        <f>IF(U75=0,0,IF(ISBLANK('Student Work'!V75),"ERROR",IF(ABS('Student Work'!V75-'Student Work'!Y74)&lt;0.01,IF(U75&lt;&gt;"ERROR","Correct","ERROR"),"ERROR")))</f>
        <v>Correct</v>
      </c>
      <c r="W75" s="121" t="str">
        <f>IF(U75=0,0,IF(ISBLANK('Student Work'!W75),"ERROR",IF(ABS('Student Work'!W75-'Student Work'!V75*'Student Work'!$V$12/12)&lt;0.01,IF(U75&lt;&gt;"ERROR","Correct","ERROR"),"ERROR")))</f>
        <v>Correct</v>
      </c>
      <c r="X75" s="121" t="str">
        <f>IF(U75=0,0,IF(ISBLANK('Student Work'!X75),"ERROR",IF(ABS('Student Work'!X75-'Student Work'!$V$14)&lt;0.01,IF(U75&lt;&gt;"ERROR","Correct","ERROR"),"ERROR")))</f>
        <v>Correct</v>
      </c>
      <c r="Y75" s="121" t="str">
        <f>IF(U75=0,0,IF(ISBLANK('Student Work'!Y75),"ERROR",IF(ABS('Student Work'!Y75-('Student Work'!V75+'Student Work'!W75+'Student Work'!X75))&lt;0.01,IF(U75&lt;&gt;"ERROR","Correct","ERROR"),"ERROR")))</f>
        <v>Correct</v>
      </c>
      <c r="Z75" s="121" t="e">
        <f>IF(V75=0,0,IF(ISBLANK('Student Work'!#REF!),"ERROR",IF(ABS('Student Work'!#REF!-('Student Work'!W75+'Student Work'!X75+'Student Work'!Y75))&lt;0.01,"Correct","ERROR")))</f>
        <v>#REF!</v>
      </c>
      <c r="AA75" s="54"/>
      <c r="AB75" s="54"/>
      <c r="AC75" s="45"/>
    </row>
    <row r="76" spans="1:29" ht="15" customHeight="1">
      <c r="A76" s="44"/>
      <c r="B76" s="47"/>
      <c r="C76" s="47"/>
      <c r="D76" s="47"/>
      <c r="E76" s="47"/>
      <c r="F76" s="54"/>
      <c r="G76" s="107">
        <f>IF($K$13="Correct",IF(AND(G75+1&lt;='Student Work'!$K$13,G75&lt;&gt;0),G75+1,IF('Student Work'!G76&gt;0,"ERROR",0)),0)</f>
        <v>57</v>
      </c>
      <c r="H76" s="120" t="str">
        <f>IF(G76=0,0,IF(ISBLANK('Student Work'!H76),"ERROR",IF(ABS('Student Work'!H76-'Student Work'!K75)&lt;0.01,IF(G76&lt;&gt;"ERROR","Correct","ERROR"),"ERROR")))</f>
        <v>Correct</v>
      </c>
      <c r="I76" s="121" t="str">
        <f>IF(G76=0,0,IF(ISBLANK('Student Work'!I76),"ERROR",IF(ABS('Student Work'!I76-'Student Work'!H76*'Student Work'!$K$12/12)&lt;0.01,IF(G76&lt;&gt;"ERROR","Correct","ERROR"),"ERROR")))</f>
        <v>Correct</v>
      </c>
      <c r="J76" s="121" t="str">
        <f>IF(G76=0,0,IF(ISBLANK('Student Work'!J76),"ERROR",IF(ABS('Student Work'!J76-('Student Work'!$K$14-'Student Work'!I76))&lt;0.01,IF(G76&lt;&gt;"ERROR","Correct","ERROR"),"ERROR")))</f>
        <v>Correct</v>
      </c>
      <c r="K76" s="121" t="str">
        <f>IF(G76=0,0,IF(ISBLANK('Student Work'!K76),"ERROR",IF(ABS('Student Work'!K76-('Student Work'!H76-'Student Work'!J76))&lt;0.01,IF(G76&lt;&gt;"ERROR","Correct","ERROR"),"ERROR")))</f>
        <v>Correct</v>
      </c>
      <c r="L76" s="76"/>
      <c r="M76" s="76"/>
      <c r="N76" s="75"/>
      <c r="O76" s="75"/>
      <c r="P76" s="75"/>
      <c r="Q76" s="75"/>
      <c r="R76" s="75"/>
      <c r="S76" s="75"/>
      <c r="T76" s="54"/>
      <c r="U76" s="107">
        <f>IF($V$13="Correct",IF(AND(U75+1&lt;='Student Work'!$V$13,U75&lt;&gt;0),U75+1,IF('Student Work'!U76&gt;0,"ERROR",0)),0)</f>
        <v>57</v>
      </c>
      <c r="V76" s="121" t="str">
        <f>IF(U76=0,0,IF(ISBLANK('Student Work'!V76),"ERROR",IF(ABS('Student Work'!V76-'Student Work'!Y75)&lt;0.01,IF(U76&lt;&gt;"ERROR","Correct","ERROR"),"ERROR")))</f>
        <v>Correct</v>
      </c>
      <c r="W76" s="121" t="str">
        <f>IF(U76=0,0,IF(ISBLANK('Student Work'!W76),"ERROR",IF(ABS('Student Work'!W76-'Student Work'!V76*'Student Work'!$V$12/12)&lt;0.01,IF(U76&lt;&gt;"ERROR","Correct","ERROR"),"ERROR")))</f>
        <v>Correct</v>
      </c>
      <c r="X76" s="121" t="str">
        <f>IF(U76=0,0,IF(ISBLANK('Student Work'!X76),"ERROR",IF(ABS('Student Work'!X76-'Student Work'!$V$14)&lt;0.01,IF(U76&lt;&gt;"ERROR","Correct","ERROR"),"ERROR")))</f>
        <v>Correct</v>
      </c>
      <c r="Y76" s="121" t="str">
        <f>IF(U76=0,0,IF(ISBLANK('Student Work'!Y76),"ERROR",IF(ABS('Student Work'!Y76-('Student Work'!V76+'Student Work'!W76+'Student Work'!X76))&lt;0.01,IF(U76&lt;&gt;"ERROR","Correct","ERROR"),"ERROR")))</f>
        <v>Correct</v>
      </c>
      <c r="Z76" s="121" t="e">
        <f>IF(V76=0,0,IF(ISBLANK('Student Work'!#REF!),"ERROR",IF(ABS('Student Work'!#REF!-('Student Work'!W76+'Student Work'!X76+'Student Work'!Y76))&lt;0.01,"Correct","ERROR")))</f>
        <v>#REF!</v>
      </c>
      <c r="AA76" s="54"/>
      <c r="AB76" s="54"/>
      <c r="AC76" s="45"/>
    </row>
    <row r="77" spans="1:29">
      <c r="A77" s="44"/>
      <c r="B77" s="47"/>
      <c r="C77" s="47"/>
      <c r="D77" s="47"/>
      <c r="E77" s="47"/>
      <c r="F77" s="54"/>
      <c r="G77" s="107">
        <f>IF($K$13="Correct",IF(AND(G76+1&lt;='Student Work'!$K$13,G76&lt;&gt;0),G76+1,IF('Student Work'!G77&gt;0,"ERROR",0)),0)</f>
        <v>58</v>
      </c>
      <c r="H77" s="120" t="str">
        <f>IF(G77=0,0,IF(ISBLANK('Student Work'!H77),"ERROR",IF(ABS('Student Work'!H77-'Student Work'!K76)&lt;0.01,IF(G77&lt;&gt;"ERROR","Correct","ERROR"),"ERROR")))</f>
        <v>Correct</v>
      </c>
      <c r="I77" s="121" t="str">
        <f>IF(G77=0,0,IF(ISBLANK('Student Work'!I77),"ERROR",IF(ABS('Student Work'!I77-'Student Work'!H77*'Student Work'!$K$12/12)&lt;0.01,IF(G77&lt;&gt;"ERROR","Correct","ERROR"),"ERROR")))</f>
        <v>Correct</v>
      </c>
      <c r="J77" s="121" t="str">
        <f>IF(G77=0,0,IF(ISBLANK('Student Work'!J77),"ERROR",IF(ABS('Student Work'!J77-('Student Work'!$K$14-'Student Work'!I77))&lt;0.01,IF(G77&lt;&gt;"ERROR","Correct","ERROR"),"ERROR")))</f>
        <v>Correct</v>
      </c>
      <c r="K77" s="121" t="str">
        <f>IF(G77=0,0,IF(ISBLANK('Student Work'!K77),"ERROR",IF(ABS('Student Work'!K77-('Student Work'!H77-'Student Work'!J77))&lt;0.01,IF(G77&lt;&gt;"ERROR","Correct","ERROR"),"ERROR")))</f>
        <v>Correct</v>
      </c>
      <c r="L77" s="76"/>
      <c r="M77" s="76"/>
      <c r="N77" s="75"/>
      <c r="O77" s="75"/>
      <c r="P77" s="75"/>
      <c r="Q77" s="75"/>
      <c r="R77" s="75"/>
      <c r="S77" s="75"/>
      <c r="T77" s="54"/>
      <c r="U77" s="107">
        <f>IF($V$13="Correct",IF(AND(U76+1&lt;='Student Work'!$V$13,U76&lt;&gt;0),U76+1,IF('Student Work'!U77&gt;0,"ERROR",0)),0)</f>
        <v>58</v>
      </c>
      <c r="V77" s="121" t="str">
        <f>IF(U77=0,0,IF(ISBLANK('Student Work'!V77),"ERROR",IF(ABS('Student Work'!V77-'Student Work'!Y76)&lt;0.01,IF(U77&lt;&gt;"ERROR","Correct","ERROR"),"ERROR")))</f>
        <v>Correct</v>
      </c>
      <c r="W77" s="121" t="str">
        <f>IF(U77=0,0,IF(ISBLANK('Student Work'!W77),"ERROR",IF(ABS('Student Work'!W77-'Student Work'!V77*'Student Work'!$V$12/12)&lt;0.01,IF(U77&lt;&gt;"ERROR","Correct","ERROR"),"ERROR")))</f>
        <v>Correct</v>
      </c>
      <c r="X77" s="121" t="str">
        <f>IF(U77=0,0,IF(ISBLANK('Student Work'!X77),"ERROR",IF(ABS('Student Work'!X77-'Student Work'!$V$14)&lt;0.01,IF(U77&lt;&gt;"ERROR","Correct","ERROR"),"ERROR")))</f>
        <v>Correct</v>
      </c>
      <c r="Y77" s="121" t="str">
        <f>IF(U77=0,0,IF(ISBLANK('Student Work'!Y77),"ERROR",IF(ABS('Student Work'!Y77-('Student Work'!V77+'Student Work'!W77+'Student Work'!X77))&lt;0.01,IF(U77&lt;&gt;"ERROR","Correct","ERROR"),"ERROR")))</f>
        <v>Correct</v>
      </c>
      <c r="Z77" s="121" t="e">
        <f>IF(V77=0,0,IF(ISBLANK('Student Work'!#REF!),"ERROR",IF(ABS('Student Work'!#REF!-('Student Work'!W77+'Student Work'!X77+'Student Work'!Y77))&lt;0.01,"Correct","ERROR")))</f>
        <v>#REF!</v>
      </c>
      <c r="AA77" s="54"/>
      <c r="AB77" s="54"/>
      <c r="AC77" s="45"/>
    </row>
    <row r="78" spans="1:29" ht="16.149999999999999" customHeight="1">
      <c r="A78" s="44"/>
      <c r="B78" s="47"/>
      <c r="C78" s="47"/>
      <c r="D78" s="47"/>
      <c r="E78" s="47"/>
      <c r="F78" s="54"/>
      <c r="G78" s="107">
        <f>IF($K$13="Correct",IF(AND(G77+1&lt;='Student Work'!$K$13,G77&lt;&gt;0),G77+1,IF('Student Work'!G78&gt;0,"ERROR",0)),0)</f>
        <v>59</v>
      </c>
      <c r="H78" s="120" t="str">
        <f>IF(G78=0,0,IF(ISBLANK('Student Work'!H78),"ERROR",IF(ABS('Student Work'!H78-'Student Work'!K77)&lt;0.01,IF(G78&lt;&gt;"ERROR","Correct","ERROR"),"ERROR")))</f>
        <v>Correct</v>
      </c>
      <c r="I78" s="121" t="str">
        <f>IF(G78=0,0,IF(ISBLANK('Student Work'!I78),"ERROR",IF(ABS('Student Work'!I78-'Student Work'!H78*'Student Work'!$K$12/12)&lt;0.01,IF(G78&lt;&gt;"ERROR","Correct","ERROR"),"ERROR")))</f>
        <v>Correct</v>
      </c>
      <c r="J78" s="121" t="str">
        <f>IF(G78=0,0,IF(ISBLANK('Student Work'!J78),"ERROR",IF(ABS('Student Work'!J78-('Student Work'!$K$14-'Student Work'!I78))&lt;0.01,IF(G78&lt;&gt;"ERROR","Correct","ERROR"),"ERROR")))</f>
        <v>Correct</v>
      </c>
      <c r="K78" s="121" t="str">
        <f>IF(G78=0,0,IF(ISBLANK('Student Work'!K78),"ERROR",IF(ABS('Student Work'!K78-('Student Work'!H78-'Student Work'!J78))&lt;0.01,IF(G78&lt;&gt;"ERROR","Correct","ERROR"),"ERROR")))</f>
        <v>Correct</v>
      </c>
      <c r="L78" s="76"/>
      <c r="M78" s="76"/>
      <c r="N78" s="75"/>
      <c r="O78" s="75"/>
      <c r="P78" s="75"/>
      <c r="Q78" s="75"/>
      <c r="R78" s="75"/>
      <c r="S78" s="75"/>
      <c r="T78" s="54"/>
      <c r="U78" s="107">
        <f>IF($V$13="Correct",IF(AND(U77+1&lt;='Student Work'!$V$13,U77&lt;&gt;0),U77+1,IF('Student Work'!U78&gt;0,"ERROR",0)),0)</f>
        <v>59</v>
      </c>
      <c r="V78" s="121" t="str">
        <f>IF(U78=0,0,IF(ISBLANK('Student Work'!V78),"ERROR",IF(ABS('Student Work'!V78-'Student Work'!Y77)&lt;0.01,IF(U78&lt;&gt;"ERROR","Correct","ERROR"),"ERROR")))</f>
        <v>Correct</v>
      </c>
      <c r="W78" s="121" t="str">
        <f>IF(U78=0,0,IF(ISBLANK('Student Work'!W78),"ERROR",IF(ABS('Student Work'!W78-'Student Work'!V78*'Student Work'!$V$12/12)&lt;0.01,IF(U78&lt;&gt;"ERROR","Correct","ERROR"),"ERROR")))</f>
        <v>Correct</v>
      </c>
      <c r="X78" s="121" t="str">
        <f>IF(U78=0,0,IF(ISBLANK('Student Work'!X78),"ERROR",IF(ABS('Student Work'!X78-'Student Work'!$V$14)&lt;0.01,IF(U78&lt;&gt;"ERROR","Correct","ERROR"),"ERROR")))</f>
        <v>Correct</v>
      </c>
      <c r="Y78" s="121" t="str">
        <f>IF(U78=0,0,IF(ISBLANK('Student Work'!Y78),"ERROR",IF(ABS('Student Work'!Y78-('Student Work'!V78+'Student Work'!W78+'Student Work'!X78))&lt;0.01,IF(U78&lt;&gt;"ERROR","Correct","ERROR"),"ERROR")))</f>
        <v>Correct</v>
      </c>
      <c r="Z78" s="121" t="e">
        <f>IF(V78=0,0,IF(ISBLANK('Student Work'!#REF!),"ERROR",IF(ABS('Student Work'!#REF!-('Student Work'!W78+'Student Work'!X78+'Student Work'!Y78))&lt;0.01,"Correct","ERROR")))</f>
        <v>#REF!</v>
      </c>
      <c r="AA78" s="54"/>
      <c r="AB78" s="54"/>
      <c r="AC78" s="45"/>
    </row>
    <row r="79" spans="1:29">
      <c r="A79" s="44"/>
      <c r="B79" s="47"/>
      <c r="C79" s="47"/>
      <c r="D79" s="47"/>
      <c r="E79" s="47"/>
      <c r="F79" s="54"/>
      <c r="G79" s="107">
        <f>IF($K$13="Correct",IF(AND(G78+1&lt;='Student Work'!$K$13,G78&lt;&gt;0),G78+1,IF('Student Work'!G79&gt;0,"ERROR",0)),0)</f>
        <v>60</v>
      </c>
      <c r="H79" s="120" t="str">
        <f>IF(G79=0,0,IF(ISBLANK('Student Work'!H79),"ERROR",IF(ABS('Student Work'!H79-'Student Work'!K78)&lt;0.01,IF(G79&lt;&gt;"ERROR","Correct","ERROR"),"ERROR")))</f>
        <v>Correct</v>
      </c>
      <c r="I79" s="121" t="str">
        <f>IF(G79=0,0,IF(ISBLANK('Student Work'!I79),"ERROR",IF(ABS('Student Work'!I79-'Student Work'!H79*'Student Work'!$K$12/12)&lt;0.01,IF(G79&lt;&gt;"ERROR","Correct","ERROR"),"ERROR")))</f>
        <v>Correct</v>
      </c>
      <c r="J79" s="121" t="str">
        <f>IF(G79=0,0,IF(ISBLANK('Student Work'!J79),"ERROR",IF(ABS('Student Work'!J79-('Student Work'!$K$14-'Student Work'!I79))&lt;0.01,IF(G79&lt;&gt;"ERROR","Correct","ERROR"),"ERROR")))</f>
        <v>Correct</v>
      </c>
      <c r="K79" s="121" t="str">
        <f>IF(G79=0,0,IF(ISBLANK('Student Work'!K79),"ERROR",IF(ABS('Student Work'!K79-('Student Work'!H79-'Student Work'!J79))&lt;0.01,IF(G79&lt;&gt;"ERROR","Correct","ERROR"),"ERROR")))</f>
        <v>Correct</v>
      </c>
      <c r="L79" s="76"/>
      <c r="M79" s="76"/>
      <c r="N79" s="75"/>
      <c r="O79" s="75"/>
      <c r="P79" s="75"/>
      <c r="Q79" s="75"/>
      <c r="R79" s="75"/>
      <c r="S79" s="75"/>
      <c r="T79" s="54"/>
      <c r="U79" s="107">
        <f>IF($V$13="Correct",IF(AND(U78+1&lt;='Student Work'!$V$13,U78&lt;&gt;0),U78+1,IF('Student Work'!U79&gt;0,"ERROR",0)),0)</f>
        <v>60</v>
      </c>
      <c r="V79" s="121" t="str">
        <f>IF(U79=0,0,IF(ISBLANK('Student Work'!V79),"ERROR",IF(ABS('Student Work'!V79-'Student Work'!Y78)&lt;0.01,IF(U79&lt;&gt;"ERROR","Correct","ERROR"),"ERROR")))</f>
        <v>Correct</v>
      </c>
      <c r="W79" s="121" t="str">
        <f>IF(U79=0,0,IF(ISBLANK('Student Work'!W79),"ERROR",IF(ABS('Student Work'!W79-'Student Work'!V79*'Student Work'!$V$12/12)&lt;0.01,IF(U79&lt;&gt;"ERROR","Correct","ERROR"),"ERROR")))</f>
        <v>Correct</v>
      </c>
      <c r="X79" s="121" t="str">
        <f>IF(U79=0,0,IF(ISBLANK('Student Work'!X79),"ERROR",IF(ABS('Student Work'!X79-'Student Work'!$V$14)&lt;0.01,IF(U79&lt;&gt;"ERROR","Correct","ERROR"),"ERROR")))</f>
        <v>Correct</v>
      </c>
      <c r="Y79" s="121" t="str">
        <f>IF(U79=0,0,IF(ISBLANK('Student Work'!Y79),"ERROR",IF(ABS('Student Work'!Y79-('Student Work'!V79+'Student Work'!W79+'Student Work'!X79))&lt;0.01,IF(U79&lt;&gt;"ERROR","Correct","ERROR"),"ERROR")))</f>
        <v>Correct</v>
      </c>
      <c r="Z79" s="121" t="e">
        <f>IF(V79=0,0,IF(ISBLANK('Student Work'!#REF!),"ERROR",IF(ABS('Student Work'!#REF!-('Student Work'!W79+'Student Work'!X79+'Student Work'!Y79))&lt;0.01,"Correct","ERROR")))</f>
        <v>#REF!</v>
      </c>
      <c r="AA79" s="54"/>
      <c r="AB79" s="54"/>
      <c r="AC79" s="45"/>
    </row>
    <row r="80" spans="1:29">
      <c r="A80" s="44"/>
      <c r="B80" s="47"/>
      <c r="C80" s="47"/>
      <c r="D80" s="47"/>
      <c r="E80" s="47"/>
      <c r="F80" s="54"/>
      <c r="G80" s="107">
        <f>IF($K$13="Correct",IF(AND(G79+1&lt;='Student Work'!$K$13,G79&lt;&gt;0),G79+1,IF('Student Work'!G80&gt;0,"ERROR",0)),0)</f>
        <v>0</v>
      </c>
      <c r="H80" s="120">
        <f>IF(G80=0,0,IF(ISBLANK('Student Work'!H80),"ERROR",IF(ABS('Student Work'!H80-'Student Work'!K79)&lt;0.01,IF(G80&lt;&gt;"ERROR","Correct","ERROR"),"ERROR")))</f>
        <v>0</v>
      </c>
      <c r="I80" s="121">
        <f>IF(G80=0,0,IF(ISBLANK('Student Work'!I80),"ERROR",IF(ABS('Student Work'!I80-'Student Work'!H80*'Student Work'!$K$12/12)&lt;0.01,IF(G80&lt;&gt;"ERROR","Correct","ERROR"),"ERROR")))</f>
        <v>0</v>
      </c>
      <c r="J80" s="121">
        <f>IF(G80=0,0,IF(ISBLANK('Student Work'!J80),"ERROR",IF(ABS('Student Work'!J80-('Student Work'!$K$14-'Student Work'!I80))&lt;0.01,IF(G80&lt;&gt;"ERROR","Correct","ERROR"),"ERROR")))</f>
        <v>0</v>
      </c>
      <c r="K80" s="121">
        <f>IF(G80=0,0,IF(ISBLANK('Student Work'!K80),"ERROR",IF(ABS('Student Work'!K80-('Student Work'!H80-'Student Work'!J80))&lt;0.01,IF(G80&lt;&gt;"ERROR","Correct","ERROR"),"ERROR")))</f>
        <v>0</v>
      </c>
      <c r="L80" s="76"/>
      <c r="M80" s="76"/>
      <c r="N80" s="75"/>
      <c r="O80" s="75"/>
      <c r="P80" s="75"/>
      <c r="Q80" s="75"/>
      <c r="R80" s="75"/>
      <c r="S80" s="75"/>
      <c r="T80" s="54"/>
      <c r="U80" s="107">
        <f>IF($V$13="Correct",IF(AND(U79+1&lt;='Student Work'!$V$13,U79&lt;&gt;0),U79+1,IF('Student Work'!U80&gt;0,"ERROR",0)),0)</f>
        <v>0</v>
      </c>
      <c r="V80" s="121">
        <f>IF(U80=0,0,IF(ISBLANK('Student Work'!V80),"ERROR",IF(ABS('Student Work'!V80-'Student Work'!Y79)&lt;0.01,IF(U80&lt;&gt;"ERROR","Correct","ERROR"),"ERROR")))</f>
        <v>0</v>
      </c>
      <c r="W80" s="121">
        <f>IF(U80=0,0,IF(ISBLANK('Student Work'!W80),"ERROR",IF(ABS('Student Work'!W80-'Student Work'!V80*'Student Work'!$V$12/12)&lt;0.01,IF(U80&lt;&gt;"ERROR","Correct","ERROR"),"ERROR")))</f>
        <v>0</v>
      </c>
      <c r="X80" s="121">
        <f>IF(U80=0,0,IF(ISBLANK('Student Work'!X80),"ERROR",IF(ABS('Student Work'!X80-'Student Work'!$V$14)&lt;0.01,IF(U80&lt;&gt;"ERROR","Correct","ERROR"),"ERROR")))</f>
        <v>0</v>
      </c>
      <c r="Y80" s="121">
        <f>IF(U80=0,0,IF(ISBLANK('Student Work'!Y80),"ERROR",IF(ABS('Student Work'!Y80-('Student Work'!V80+'Student Work'!W80+'Student Work'!X80))&lt;0.01,IF(U80&lt;&gt;"ERROR","Correct","ERROR"),"ERROR")))</f>
        <v>0</v>
      </c>
      <c r="Z80" s="121">
        <f>IF(V80=0,0,IF(ISBLANK('Student Work'!#REF!),"ERROR",IF(ABS('Student Work'!#REF!-('Student Work'!W80+'Student Work'!X80+'Student Work'!Y80))&lt;0.01,"Correct","ERROR")))</f>
        <v>0</v>
      </c>
      <c r="AA80" s="54"/>
      <c r="AB80" s="54"/>
      <c r="AC80" s="45"/>
    </row>
    <row r="81" spans="1:29">
      <c r="A81" s="44"/>
      <c r="B81" s="47"/>
      <c r="C81" s="47"/>
      <c r="D81" s="47"/>
      <c r="E81" s="47"/>
      <c r="F81" s="54"/>
      <c r="G81" s="107">
        <f>IF($K$13="Correct",IF(AND(G80+1&lt;='Student Work'!$K$13,G80&lt;&gt;0),G80+1,IF('Student Work'!G81&gt;0,"ERROR",0)),0)</f>
        <v>0</v>
      </c>
      <c r="H81" s="120">
        <f>IF(G81=0,0,IF(ISBLANK('Student Work'!H81),"ERROR",IF(ABS('Student Work'!H81-'Student Work'!K80)&lt;0.01,IF(G81&lt;&gt;"ERROR","Correct","ERROR"),"ERROR")))</f>
        <v>0</v>
      </c>
      <c r="I81" s="121">
        <f>IF(G81=0,0,IF(ISBLANK('Student Work'!I81),"ERROR",IF(ABS('Student Work'!I81-'Student Work'!H81*'Student Work'!$K$12/12)&lt;0.01,IF(G81&lt;&gt;"ERROR","Correct","ERROR"),"ERROR")))</f>
        <v>0</v>
      </c>
      <c r="J81" s="121">
        <f>IF(G81=0,0,IF(ISBLANK('Student Work'!J81),"ERROR",IF(ABS('Student Work'!J81-('Student Work'!$K$14-'Student Work'!I81))&lt;0.01,IF(G81&lt;&gt;"ERROR","Correct","ERROR"),"ERROR")))</f>
        <v>0</v>
      </c>
      <c r="K81" s="121">
        <f>IF(G81=0,0,IF(ISBLANK('Student Work'!K81),"ERROR",IF(ABS('Student Work'!K81-('Student Work'!H81-'Student Work'!J81))&lt;0.01,IF(G81&lt;&gt;"ERROR","Correct","ERROR"),"ERROR")))</f>
        <v>0</v>
      </c>
      <c r="L81" s="76"/>
      <c r="M81" s="76"/>
      <c r="N81" s="75"/>
      <c r="O81" s="75"/>
      <c r="P81" s="75"/>
      <c r="Q81" s="75"/>
      <c r="R81" s="75"/>
      <c r="S81" s="75"/>
      <c r="T81" s="54"/>
      <c r="U81" s="107">
        <f>IF($V$13="Correct",IF(AND(U80+1&lt;='Student Work'!$V$13,U80&lt;&gt;0),U80+1,IF('Student Work'!U81&gt;0,"ERROR",0)),0)</f>
        <v>0</v>
      </c>
      <c r="V81" s="121">
        <f>IF(U81=0,0,IF(ISBLANK('Student Work'!V81),"ERROR",IF(ABS('Student Work'!V81-'Student Work'!Y80)&lt;0.01,IF(U81&lt;&gt;"ERROR","Correct","ERROR"),"ERROR")))</f>
        <v>0</v>
      </c>
      <c r="W81" s="121">
        <f>IF(U81=0,0,IF(ISBLANK('Student Work'!W81),"ERROR",IF(ABS('Student Work'!W81-'Student Work'!V81*'Student Work'!$V$12/12)&lt;0.01,IF(U81&lt;&gt;"ERROR","Correct","ERROR"),"ERROR")))</f>
        <v>0</v>
      </c>
      <c r="X81" s="121">
        <f>IF(U81=0,0,IF(ISBLANK('Student Work'!X81),"ERROR",IF(ABS('Student Work'!X81-'Student Work'!$V$14)&lt;0.01,IF(U81&lt;&gt;"ERROR","Correct","ERROR"),"ERROR")))</f>
        <v>0</v>
      </c>
      <c r="Y81" s="121">
        <f>IF(U81=0,0,IF(ISBLANK('Student Work'!Y81),"ERROR",IF(ABS('Student Work'!Y81-('Student Work'!V81+'Student Work'!W81+'Student Work'!X81))&lt;0.01,IF(U81&lt;&gt;"ERROR","Correct","ERROR"),"ERROR")))</f>
        <v>0</v>
      </c>
      <c r="Z81" s="121">
        <f>IF(V81=0,0,IF(ISBLANK('Student Work'!#REF!),"ERROR",IF(ABS('Student Work'!#REF!-('Student Work'!W81+'Student Work'!X81+'Student Work'!Y81))&lt;0.01,"Correct","ERROR")))</f>
        <v>0</v>
      </c>
      <c r="AA81" s="54"/>
      <c r="AB81" s="54"/>
      <c r="AC81" s="45"/>
    </row>
    <row r="82" spans="1:29">
      <c r="A82" s="44"/>
      <c r="B82" s="47"/>
      <c r="C82" s="47"/>
      <c r="D82" s="47"/>
      <c r="E82" s="47"/>
      <c r="F82" s="54"/>
      <c r="G82" s="107">
        <f>IF($K$13="Correct",IF(AND(G81+1&lt;='Student Work'!$K$13,G81&lt;&gt;0),G81+1,IF('Student Work'!G82&gt;0,"ERROR",0)),0)</f>
        <v>0</v>
      </c>
      <c r="H82" s="120">
        <f>IF(G82=0,0,IF(ISBLANK('Student Work'!H82),"ERROR",IF(ABS('Student Work'!H82-'Student Work'!K81)&lt;0.01,IF(G82&lt;&gt;"ERROR","Correct","ERROR"),"ERROR")))</f>
        <v>0</v>
      </c>
      <c r="I82" s="121">
        <f>IF(G82=0,0,IF(ISBLANK('Student Work'!I82),"ERROR",IF(ABS('Student Work'!I82-'Student Work'!H82*'Student Work'!$K$12/12)&lt;0.01,IF(G82&lt;&gt;"ERROR","Correct","ERROR"),"ERROR")))</f>
        <v>0</v>
      </c>
      <c r="J82" s="121">
        <f>IF(G82=0,0,IF(ISBLANK('Student Work'!J82),"ERROR",IF(ABS('Student Work'!J82-('Student Work'!$K$14-'Student Work'!I82))&lt;0.01,IF(G82&lt;&gt;"ERROR","Correct","ERROR"),"ERROR")))</f>
        <v>0</v>
      </c>
      <c r="K82" s="121">
        <f>IF(G82=0,0,IF(ISBLANK('Student Work'!K82),"ERROR",IF(ABS('Student Work'!K82-('Student Work'!H82-'Student Work'!J82))&lt;0.01,IF(G82&lt;&gt;"ERROR","Correct","ERROR"),"ERROR")))</f>
        <v>0</v>
      </c>
      <c r="L82" s="76"/>
      <c r="M82" s="76"/>
      <c r="N82" s="75"/>
      <c r="O82" s="75"/>
      <c r="P82" s="75"/>
      <c r="Q82" s="75"/>
      <c r="R82" s="75"/>
      <c r="S82" s="75"/>
      <c r="T82" s="54"/>
      <c r="U82" s="107">
        <f>IF($V$13="Correct",IF(AND(U81+1&lt;='Student Work'!$V$13,U81&lt;&gt;0),U81+1,IF('Student Work'!U82&gt;0,"ERROR",0)),0)</f>
        <v>0</v>
      </c>
      <c r="V82" s="121">
        <f>IF(U82=0,0,IF(ISBLANK('Student Work'!V82),"ERROR",IF(ABS('Student Work'!V82-'Student Work'!Y81)&lt;0.01,IF(U82&lt;&gt;"ERROR","Correct","ERROR"),"ERROR")))</f>
        <v>0</v>
      </c>
      <c r="W82" s="121">
        <f>IF(U82=0,0,IF(ISBLANK('Student Work'!W82),"ERROR",IF(ABS('Student Work'!W82-'Student Work'!V82*'Student Work'!$V$12/12)&lt;0.01,IF(U82&lt;&gt;"ERROR","Correct","ERROR"),"ERROR")))</f>
        <v>0</v>
      </c>
      <c r="X82" s="121">
        <f>IF(U82=0,0,IF(ISBLANK('Student Work'!X82),"ERROR",IF(ABS('Student Work'!X82-'Student Work'!$V$14)&lt;0.01,IF(U82&lt;&gt;"ERROR","Correct","ERROR"),"ERROR")))</f>
        <v>0</v>
      </c>
      <c r="Y82" s="121">
        <f>IF(U82=0,0,IF(ISBLANK('Student Work'!Y82),"ERROR",IF(ABS('Student Work'!Y82-('Student Work'!V82+'Student Work'!W82+'Student Work'!X82))&lt;0.01,IF(U82&lt;&gt;"ERROR","Correct","ERROR"),"ERROR")))</f>
        <v>0</v>
      </c>
      <c r="Z82" s="121">
        <f>IF(V82=0,0,IF(ISBLANK('Student Work'!#REF!),"ERROR",IF(ABS('Student Work'!#REF!-('Student Work'!W82+'Student Work'!X82+'Student Work'!Y82))&lt;0.01,"Correct","ERROR")))</f>
        <v>0</v>
      </c>
      <c r="AA82" s="54"/>
      <c r="AB82" s="54"/>
      <c r="AC82" s="45"/>
    </row>
    <row r="83" spans="1:29">
      <c r="A83" s="44"/>
      <c r="B83" s="47"/>
      <c r="C83" s="47"/>
      <c r="D83" s="47"/>
      <c r="E83" s="47"/>
      <c r="F83" s="54"/>
      <c r="G83" s="107">
        <f>IF($K$13="Correct",IF(AND(G82+1&lt;='Student Work'!$K$13,G82&lt;&gt;0),G82+1,IF('Student Work'!G83&gt;0,"ERROR",0)),0)</f>
        <v>0</v>
      </c>
      <c r="H83" s="120">
        <f>IF(G83=0,0,IF(ISBLANK('Student Work'!H83),"ERROR",IF(ABS('Student Work'!H83-'Student Work'!K82)&lt;0.01,IF(G83&lt;&gt;"ERROR","Correct","ERROR"),"ERROR")))</f>
        <v>0</v>
      </c>
      <c r="I83" s="121">
        <f>IF(G83=0,0,IF(ISBLANK('Student Work'!I83),"ERROR",IF(ABS('Student Work'!I83-'Student Work'!H83*'Student Work'!$K$12/12)&lt;0.01,IF(G83&lt;&gt;"ERROR","Correct","ERROR"),"ERROR")))</f>
        <v>0</v>
      </c>
      <c r="J83" s="121">
        <f>IF(G83=0,0,IF(ISBLANK('Student Work'!J83),"ERROR",IF(ABS('Student Work'!J83-('Student Work'!$K$14-'Student Work'!I83))&lt;0.01,IF(G83&lt;&gt;"ERROR","Correct","ERROR"),"ERROR")))</f>
        <v>0</v>
      </c>
      <c r="K83" s="121">
        <f>IF(G83=0,0,IF(ISBLANK('Student Work'!K83),"ERROR",IF(ABS('Student Work'!K83-('Student Work'!H83-'Student Work'!J83))&lt;0.01,IF(G83&lt;&gt;"ERROR","Correct","ERROR"),"ERROR")))</f>
        <v>0</v>
      </c>
      <c r="L83" s="76"/>
      <c r="M83" s="76"/>
      <c r="N83" s="75"/>
      <c r="O83" s="75"/>
      <c r="P83" s="75"/>
      <c r="Q83" s="75"/>
      <c r="R83" s="75"/>
      <c r="S83" s="75"/>
      <c r="T83" s="54"/>
      <c r="U83" s="107">
        <f>IF($V$13="Correct",IF(AND(U82+1&lt;='Student Work'!$V$13,U82&lt;&gt;0),U82+1,IF('Student Work'!U83&gt;0,"ERROR",0)),0)</f>
        <v>0</v>
      </c>
      <c r="V83" s="121">
        <f>IF(U83=0,0,IF(ISBLANK('Student Work'!V83),"ERROR",IF(ABS('Student Work'!V83-'Student Work'!Y82)&lt;0.01,IF(U83&lt;&gt;"ERROR","Correct","ERROR"),"ERROR")))</f>
        <v>0</v>
      </c>
      <c r="W83" s="121">
        <f>IF(U83=0,0,IF(ISBLANK('Student Work'!W83),"ERROR",IF(ABS('Student Work'!W83-'Student Work'!V83*'Student Work'!$V$12/12)&lt;0.01,IF(U83&lt;&gt;"ERROR","Correct","ERROR"),"ERROR")))</f>
        <v>0</v>
      </c>
      <c r="X83" s="121">
        <f>IF(U83=0,0,IF(ISBLANK('Student Work'!X83),"ERROR",IF(ABS('Student Work'!X83-'Student Work'!$V$14)&lt;0.01,IF(U83&lt;&gt;"ERROR","Correct","ERROR"),"ERROR")))</f>
        <v>0</v>
      </c>
      <c r="Y83" s="121">
        <f>IF(U83=0,0,IF(ISBLANK('Student Work'!Y83),"ERROR",IF(ABS('Student Work'!Y83-('Student Work'!V83+'Student Work'!W83+'Student Work'!X83))&lt;0.01,IF(U83&lt;&gt;"ERROR","Correct","ERROR"),"ERROR")))</f>
        <v>0</v>
      </c>
      <c r="Z83" s="121">
        <f>IF(V83=0,0,IF(ISBLANK('Student Work'!#REF!),"ERROR",IF(ABS('Student Work'!#REF!-('Student Work'!W83+'Student Work'!X83+'Student Work'!Y83))&lt;0.01,"Correct","ERROR")))</f>
        <v>0</v>
      </c>
      <c r="AA83" s="54"/>
      <c r="AB83" s="54"/>
      <c r="AC83" s="45"/>
    </row>
    <row r="84" spans="1:29">
      <c r="A84" s="44"/>
      <c r="B84" s="47"/>
      <c r="C84" s="47"/>
      <c r="D84" s="47"/>
      <c r="E84" s="47"/>
      <c r="F84" s="54"/>
      <c r="G84" s="107">
        <f>IF($K$13="Correct",IF(AND(G83+1&lt;='Student Work'!$K$13,G83&lt;&gt;0),G83+1,IF('Student Work'!G84&gt;0,"ERROR",0)),0)</f>
        <v>0</v>
      </c>
      <c r="H84" s="120">
        <f>IF(G84=0,0,IF(ISBLANK('Student Work'!H84),"ERROR",IF(ABS('Student Work'!H84-'Student Work'!K83)&lt;0.01,IF(G84&lt;&gt;"ERROR","Correct","ERROR"),"ERROR")))</f>
        <v>0</v>
      </c>
      <c r="I84" s="121">
        <f>IF(G84=0,0,IF(ISBLANK('Student Work'!I84),"ERROR",IF(ABS('Student Work'!I84-'Student Work'!H84*'Student Work'!$K$12/12)&lt;0.01,IF(G84&lt;&gt;"ERROR","Correct","ERROR"),"ERROR")))</f>
        <v>0</v>
      </c>
      <c r="J84" s="121">
        <f>IF(G84=0,0,IF(ISBLANK('Student Work'!J84),"ERROR",IF(ABS('Student Work'!J84-('Student Work'!$K$14-'Student Work'!I84))&lt;0.01,IF(G84&lt;&gt;"ERROR","Correct","ERROR"),"ERROR")))</f>
        <v>0</v>
      </c>
      <c r="K84" s="121">
        <f>IF(G84=0,0,IF(ISBLANK('Student Work'!K84),"ERROR",IF(ABS('Student Work'!K84-('Student Work'!H84-'Student Work'!J84))&lt;0.01,IF(G84&lt;&gt;"ERROR","Correct","ERROR"),"ERROR")))</f>
        <v>0</v>
      </c>
      <c r="L84" s="76"/>
      <c r="M84" s="76"/>
      <c r="N84" s="75"/>
      <c r="O84" s="75"/>
      <c r="P84" s="75"/>
      <c r="Q84" s="75"/>
      <c r="R84" s="75"/>
      <c r="S84" s="75"/>
      <c r="T84" s="54"/>
      <c r="U84" s="107">
        <f>IF($V$13="Correct",IF(AND(U83+1&lt;='Student Work'!$V$13,U83&lt;&gt;0),U83+1,IF('Student Work'!U84&gt;0,"ERROR",0)),0)</f>
        <v>0</v>
      </c>
      <c r="V84" s="121">
        <f>IF(U84=0,0,IF(ISBLANK('Student Work'!V84),"ERROR",IF(ABS('Student Work'!V84-'Student Work'!Y83)&lt;0.01,IF(U84&lt;&gt;"ERROR","Correct","ERROR"),"ERROR")))</f>
        <v>0</v>
      </c>
      <c r="W84" s="121">
        <f>IF(U84=0,0,IF(ISBLANK('Student Work'!W84),"ERROR",IF(ABS('Student Work'!W84-'Student Work'!V84*'Student Work'!$V$12/12)&lt;0.01,IF(U84&lt;&gt;"ERROR","Correct","ERROR"),"ERROR")))</f>
        <v>0</v>
      </c>
      <c r="X84" s="121">
        <f>IF(U84=0,0,IF(ISBLANK('Student Work'!X84),"ERROR",IF(ABS('Student Work'!X84-'Student Work'!$V$14)&lt;0.01,IF(U84&lt;&gt;"ERROR","Correct","ERROR"),"ERROR")))</f>
        <v>0</v>
      </c>
      <c r="Y84" s="121">
        <f>IF(U84=0,0,IF(ISBLANK('Student Work'!Y84),"ERROR",IF(ABS('Student Work'!Y84-('Student Work'!V84+'Student Work'!W84+'Student Work'!X84))&lt;0.01,IF(U84&lt;&gt;"ERROR","Correct","ERROR"),"ERROR")))</f>
        <v>0</v>
      </c>
      <c r="Z84" s="121">
        <f>IF(V84=0,0,IF(ISBLANK('Student Work'!#REF!),"ERROR",IF(ABS('Student Work'!#REF!-('Student Work'!W84+'Student Work'!X84+'Student Work'!Y84))&lt;0.01,"Correct","ERROR")))</f>
        <v>0</v>
      </c>
      <c r="AA84" s="54"/>
      <c r="AB84" s="54"/>
      <c r="AC84" s="45"/>
    </row>
    <row r="85" spans="1:29">
      <c r="A85" s="44"/>
      <c r="B85" s="47"/>
      <c r="C85" s="47"/>
      <c r="D85" s="47"/>
      <c r="E85" s="47"/>
      <c r="F85" s="54"/>
      <c r="G85" s="107">
        <f>IF($K$13="Correct",IF(AND(G84+1&lt;='Student Work'!$K$13,G84&lt;&gt;0),G84+1,IF('Student Work'!G85&gt;0,"ERROR",0)),0)</f>
        <v>0</v>
      </c>
      <c r="H85" s="120">
        <f>IF(G85=0,0,IF(ISBLANK('Student Work'!H85),"ERROR",IF(ABS('Student Work'!H85-'Student Work'!K84)&lt;0.01,IF(G85&lt;&gt;"ERROR","Correct","ERROR"),"ERROR")))</f>
        <v>0</v>
      </c>
      <c r="I85" s="121">
        <f>IF(G85=0,0,IF(ISBLANK('Student Work'!I85),"ERROR",IF(ABS('Student Work'!I85-'Student Work'!H85*'Student Work'!$K$12/12)&lt;0.01,IF(G85&lt;&gt;"ERROR","Correct","ERROR"),"ERROR")))</f>
        <v>0</v>
      </c>
      <c r="J85" s="121">
        <f>IF(G85=0,0,IF(ISBLANK('Student Work'!J85),"ERROR",IF(ABS('Student Work'!J85-('Student Work'!$K$14-'Student Work'!I85))&lt;0.01,IF(G85&lt;&gt;"ERROR","Correct","ERROR"),"ERROR")))</f>
        <v>0</v>
      </c>
      <c r="K85" s="121">
        <f>IF(G85=0,0,IF(ISBLANK('Student Work'!K85),"ERROR",IF(ABS('Student Work'!K85-('Student Work'!H85-'Student Work'!J85))&lt;0.01,IF(G85&lt;&gt;"ERROR","Correct","ERROR"),"ERROR")))</f>
        <v>0</v>
      </c>
      <c r="L85" s="76"/>
      <c r="M85" s="76"/>
      <c r="N85" s="75"/>
      <c r="O85" s="75"/>
      <c r="P85" s="75"/>
      <c r="Q85" s="75"/>
      <c r="R85" s="75"/>
      <c r="S85" s="75"/>
      <c r="T85" s="54"/>
      <c r="U85" s="107">
        <f>IF($V$13="Correct",IF(AND(U84+1&lt;='Student Work'!$V$13,U84&lt;&gt;0),U84+1,IF('Student Work'!U85&gt;0,"ERROR",0)),0)</f>
        <v>0</v>
      </c>
      <c r="V85" s="121">
        <f>IF(U85=0,0,IF(ISBLANK('Student Work'!V85),"ERROR",IF(ABS('Student Work'!V85-'Student Work'!Y84)&lt;0.01,IF(U85&lt;&gt;"ERROR","Correct","ERROR"),"ERROR")))</f>
        <v>0</v>
      </c>
      <c r="W85" s="121">
        <f>IF(U85=0,0,IF(ISBLANK('Student Work'!W85),"ERROR",IF(ABS('Student Work'!W85-'Student Work'!V85*'Student Work'!$V$12/12)&lt;0.01,IF(U85&lt;&gt;"ERROR","Correct","ERROR"),"ERROR")))</f>
        <v>0</v>
      </c>
      <c r="X85" s="121">
        <f>IF(U85=0,0,IF(ISBLANK('Student Work'!X85),"ERROR",IF(ABS('Student Work'!X85-'Student Work'!$V$14)&lt;0.01,IF(U85&lt;&gt;"ERROR","Correct","ERROR"),"ERROR")))</f>
        <v>0</v>
      </c>
      <c r="Y85" s="121">
        <f>IF(U85=0,0,IF(ISBLANK('Student Work'!Y85),"ERROR",IF(ABS('Student Work'!Y85-('Student Work'!V85+'Student Work'!W85+'Student Work'!X85))&lt;0.01,IF(U85&lt;&gt;"ERROR","Correct","ERROR"),"ERROR")))</f>
        <v>0</v>
      </c>
      <c r="Z85" s="121">
        <f>IF(V85=0,0,IF(ISBLANK('Student Work'!#REF!),"ERROR",IF(ABS('Student Work'!#REF!-('Student Work'!W85+'Student Work'!X85+'Student Work'!Y85))&lt;0.01,"Correct","ERROR")))</f>
        <v>0</v>
      </c>
      <c r="AA85" s="54"/>
      <c r="AB85" s="54"/>
      <c r="AC85" s="45"/>
    </row>
    <row r="86" spans="1:29">
      <c r="A86" s="44"/>
      <c r="B86" s="47"/>
      <c r="C86" s="47"/>
      <c r="D86" s="47"/>
      <c r="E86" s="47"/>
      <c r="F86" s="54"/>
      <c r="G86" s="107">
        <f>IF($K$13="Correct",IF(AND(G85+1&lt;='Student Work'!$K$13,G85&lt;&gt;0),G85+1,IF('Student Work'!G86&gt;0,"ERROR",0)),0)</f>
        <v>0</v>
      </c>
      <c r="H86" s="120">
        <f>IF(G86=0,0,IF(ISBLANK('Student Work'!H86),"ERROR",IF(ABS('Student Work'!H86-'Student Work'!K85)&lt;0.01,IF(G86&lt;&gt;"ERROR","Correct","ERROR"),"ERROR")))</f>
        <v>0</v>
      </c>
      <c r="I86" s="121">
        <f>IF(G86=0,0,IF(ISBLANK('Student Work'!I86),"ERROR",IF(ABS('Student Work'!I86-'Student Work'!H86*'Student Work'!$K$12/12)&lt;0.01,IF(G86&lt;&gt;"ERROR","Correct","ERROR"),"ERROR")))</f>
        <v>0</v>
      </c>
      <c r="J86" s="121">
        <f>IF(G86=0,0,IF(ISBLANK('Student Work'!J86),"ERROR",IF(ABS('Student Work'!J86-('Student Work'!$K$14-'Student Work'!I86))&lt;0.01,IF(G86&lt;&gt;"ERROR","Correct","ERROR"),"ERROR")))</f>
        <v>0</v>
      </c>
      <c r="K86" s="121">
        <f>IF(G86=0,0,IF(ISBLANK('Student Work'!K86),"ERROR",IF(ABS('Student Work'!K86-('Student Work'!H86-'Student Work'!J86))&lt;0.01,IF(G86&lt;&gt;"ERROR","Correct","ERROR"),"ERROR")))</f>
        <v>0</v>
      </c>
      <c r="L86" s="76"/>
      <c r="M86" s="76"/>
      <c r="N86" s="75"/>
      <c r="O86" s="75"/>
      <c r="P86" s="75"/>
      <c r="Q86" s="75"/>
      <c r="R86" s="75"/>
      <c r="S86" s="75"/>
      <c r="T86" s="54"/>
      <c r="U86" s="107">
        <f>IF($V$13="Correct",IF(AND(U85+1&lt;='Student Work'!$V$13,U85&lt;&gt;0),U85+1,IF('Student Work'!U86&gt;0,"ERROR",0)),0)</f>
        <v>0</v>
      </c>
      <c r="V86" s="121">
        <f>IF(U86=0,0,IF(ISBLANK('Student Work'!V86),"ERROR",IF(ABS('Student Work'!V86-'Student Work'!Y85)&lt;0.01,IF(U86&lt;&gt;"ERROR","Correct","ERROR"),"ERROR")))</f>
        <v>0</v>
      </c>
      <c r="W86" s="121">
        <f>IF(U86=0,0,IF(ISBLANK('Student Work'!W86),"ERROR",IF(ABS('Student Work'!W86-'Student Work'!V86*'Student Work'!$V$12/12)&lt;0.01,IF(U86&lt;&gt;"ERROR","Correct","ERROR"),"ERROR")))</f>
        <v>0</v>
      </c>
      <c r="X86" s="121">
        <f>IF(U86=0,0,IF(ISBLANK('Student Work'!X86),"ERROR",IF(ABS('Student Work'!X86-'Student Work'!$V$14)&lt;0.01,IF(U86&lt;&gt;"ERROR","Correct","ERROR"),"ERROR")))</f>
        <v>0</v>
      </c>
      <c r="Y86" s="121">
        <f>IF(U86=0,0,IF(ISBLANK('Student Work'!Y86),"ERROR",IF(ABS('Student Work'!Y86-('Student Work'!V86+'Student Work'!W86+'Student Work'!X86))&lt;0.01,IF(U86&lt;&gt;"ERROR","Correct","ERROR"),"ERROR")))</f>
        <v>0</v>
      </c>
      <c r="Z86" s="121">
        <f>IF(V86=0,0,IF(ISBLANK('Student Work'!#REF!),"ERROR",IF(ABS('Student Work'!#REF!-('Student Work'!W86+'Student Work'!X86+'Student Work'!Y86))&lt;0.01,"Correct","ERROR")))</f>
        <v>0</v>
      </c>
      <c r="AA86" s="54"/>
      <c r="AB86" s="54"/>
      <c r="AC86" s="45"/>
    </row>
    <row r="87" spans="1:29">
      <c r="A87" s="44"/>
      <c r="B87" s="47"/>
      <c r="C87" s="47"/>
      <c r="D87" s="47"/>
      <c r="E87" s="47"/>
      <c r="F87" s="54"/>
      <c r="G87" s="107">
        <f>IF($K$13="Correct",IF(AND(G86+1&lt;='Student Work'!$K$13,G86&lt;&gt;0),G86+1,IF('Student Work'!G87&gt;0,"ERROR",0)),0)</f>
        <v>0</v>
      </c>
      <c r="H87" s="120">
        <f>IF(G87=0,0,IF(ISBLANK('Student Work'!H87),"ERROR",IF(ABS('Student Work'!H87-'Student Work'!K86)&lt;0.01,IF(G87&lt;&gt;"ERROR","Correct","ERROR"),"ERROR")))</f>
        <v>0</v>
      </c>
      <c r="I87" s="121">
        <f>IF(G87=0,0,IF(ISBLANK('Student Work'!I87),"ERROR",IF(ABS('Student Work'!I87-'Student Work'!H87*'Student Work'!$K$12/12)&lt;0.01,IF(G87&lt;&gt;"ERROR","Correct","ERROR"),"ERROR")))</f>
        <v>0</v>
      </c>
      <c r="J87" s="121">
        <f>IF(G87=0,0,IF(ISBLANK('Student Work'!J87),"ERROR",IF(ABS('Student Work'!J87-('Student Work'!$K$14-'Student Work'!I87))&lt;0.01,IF(G87&lt;&gt;"ERROR","Correct","ERROR"),"ERROR")))</f>
        <v>0</v>
      </c>
      <c r="K87" s="121">
        <f>IF(G87=0,0,IF(ISBLANK('Student Work'!K87),"ERROR",IF(ABS('Student Work'!K87-('Student Work'!H87-'Student Work'!J87))&lt;0.01,IF(G87&lt;&gt;"ERROR","Correct","ERROR"),"ERROR")))</f>
        <v>0</v>
      </c>
      <c r="L87" s="76"/>
      <c r="M87" s="76"/>
      <c r="N87" s="75"/>
      <c r="O87" s="75"/>
      <c r="P87" s="75"/>
      <c r="Q87" s="75"/>
      <c r="R87" s="75"/>
      <c r="S87" s="75"/>
      <c r="T87" s="54"/>
      <c r="U87" s="107">
        <f>IF($V$13="Correct",IF(AND(U86+1&lt;='Student Work'!$V$13,U86&lt;&gt;0),U86+1,IF('Student Work'!U87&gt;0,"ERROR",0)),0)</f>
        <v>0</v>
      </c>
      <c r="V87" s="121">
        <f>IF(U87=0,0,IF(ISBLANK('Student Work'!V87),"ERROR",IF(ABS('Student Work'!V87-'Student Work'!Y86)&lt;0.01,IF(U87&lt;&gt;"ERROR","Correct","ERROR"),"ERROR")))</f>
        <v>0</v>
      </c>
      <c r="W87" s="121">
        <f>IF(U87=0,0,IF(ISBLANK('Student Work'!W87),"ERROR",IF(ABS('Student Work'!W87-'Student Work'!V87*'Student Work'!$V$12/12)&lt;0.01,IF(U87&lt;&gt;"ERROR","Correct","ERROR"),"ERROR")))</f>
        <v>0</v>
      </c>
      <c r="X87" s="121">
        <f>IF(U87=0,0,IF(ISBLANK('Student Work'!X87),"ERROR",IF(ABS('Student Work'!X87-'Student Work'!$V$14)&lt;0.01,IF(U87&lt;&gt;"ERROR","Correct","ERROR"),"ERROR")))</f>
        <v>0</v>
      </c>
      <c r="Y87" s="121">
        <f>IF(U87=0,0,IF(ISBLANK('Student Work'!Y87),"ERROR",IF(ABS('Student Work'!Y87-('Student Work'!V87+'Student Work'!W87+'Student Work'!X87))&lt;0.01,IF(U87&lt;&gt;"ERROR","Correct","ERROR"),"ERROR")))</f>
        <v>0</v>
      </c>
      <c r="Z87" s="121">
        <f>IF(V87=0,0,IF(ISBLANK('Student Work'!#REF!),"ERROR",IF(ABS('Student Work'!#REF!-('Student Work'!W87+'Student Work'!X87+'Student Work'!Y87))&lt;0.01,"Correct","ERROR")))</f>
        <v>0</v>
      </c>
      <c r="AA87" s="54"/>
      <c r="AB87" s="54"/>
      <c r="AC87" s="45"/>
    </row>
    <row r="88" spans="1:29">
      <c r="A88" s="44"/>
      <c r="B88" s="47"/>
      <c r="C88" s="47"/>
      <c r="D88" s="47"/>
      <c r="E88" s="47"/>
      <c r="F88" s="54"/>
      <c r="G88" s="107">
        <f>IF($K$13="Correct",IF(AND(G87+1&lt;='Student Work'!$K$13,G87&lt;&gt;0),G87+1,IF('Student Work'!G88&gt;0,"ERROR",0)),0)</f>
        <v>0</v>
      </c>
      <c r="H88" s="120">
        <f>IF(G88=0,0,IF(ISBLANK('Student Work'!H88),"ERROR",IF(ABS('Student Work'!H88-'Student Work'!K87)&lt;0.01,IF(G88&lt;&gt;"ERROR","Correct","ERROR"),"ERROR")))</f>
        <v>0</v>
      </c>
      <c r="I88" s="121">
        <f>IF(G88=0,0,IF(ISBLANK('Student Work'!I88),"ERROR",IF(ABS('Student Work'!I88-'Student Work'!H88*'Student Work'!$K$12/12)&lt;0.01,IF(G88&lt;&gt;"ERROR","Correct","ERROR"),"ERROR")))</f>
        <v>0</v>
      </c>
      <c r="J88" s="121">
        <f>IF(G88=0,0,IF(ISBLANK('Student Work'!J88),"ERROR",IF(ABS('Student Work'!J88-('Student Work'!$K$14-'Student Work'!I88))&lt;0.01,IF(G88&lt;&gt;"ERROR","Correct","ERROR"),"ERROR")))</f>
        <v>0</v>
      </c>
      <c r="K88" s="121">
        <f>IF(G88=0,0,IF(ISBLANK('Student Work'!K88),"ERROR",IF(ABS('Student Work'!K88-('Student Work'!H88-'Student Work'!J88))&lt;0.01,IF(G88&lt;&gt;"ERROR","Correct","ERROR"),"ERROR")))</f>
        <v>0</v>
      </c>
      <c r="L88" s="76"/>
      <c r="M88" s="76"/>
      <c r="N88" s="75"/>
      <c r="O88" s="75"/>
      <c r="P88" s="75"/>
      <c r="Q88" s="75"/>
      <c r="R88" s="75"/>
      <c r="S88" s="75"/>
      <c r="T88" s="54"/>
      <c r="U88" s="107">
        <f>IF($V$13="Correct",IF(AND(U87+1&lt;='Student Work'!$V$13,U87&lt;&gt;0),U87+1,IF('Student Work'!U88&gt;0,"ERROR",0)),0)</f>
        <v>0</v>
      </c>
      <c r="V88" s="121">
        <f>IF(U88=0,0,IF(ISBLANK('Student Work'!V88),"ERROR",IF(ABS('Student Work'!V88-'Student Work'!Y87)&lt;0.01,IF(U88&lt;&gt;"ERROR","Correct","ERROR"),"ERROR")))</f>
        <v>0</v>
      </c>
      <c r="W88" s="121">
        <f>IF(U88=0,0,IF(ISBLANK('Student Work'!W88),"ERROR",IF(ABS('Student Work'!W88-'Student Work'!V88*'Student Work'!$V$12/12)&lt;0.01,IF(U88&lt;&gt;"ERROR","Correct","ERROR"),"ERROR")))</f>
        <v>0</v>
      </c>
      <c r="X88" s="121">
        <f>IF(U88=0,0,IF(ISBLANK('Student Work'!X88),"ERROR",IF(ABS('Student Work'!X88-'Student Work'!$V$14)&lt;0.01,IF(U88&lt;&gt;"ERROR","Correct","ERROR"),"ERROR")))</f>
        <v>0</v>
      </c>
      <c r="Y88" s="121">
        <f>IF(U88=0,0,IF(ISBLANK('Student Work'!Y88),"ERROR",IF(ABS('Student Work'!Y88-('Student Work'!V88+'Student Work'!W88+'Student Work'!X88))&lt;0.01,IF(U88&lt;&gt;"ERROR","Correct","ERROR"),"ERROR")))</f>
        <v>0</v>
      </c>
      <c r="Z88" s="121">
        <f>IF(V88=0,0,IF(ISBLANK('Student Work'!#REF!),"ERROR",IF(ABS('Student Work'!#REF!-('Student Work'!W88+'Student Work'!X88+'Student Work'!Y88))&lt;0.01,"Correct","ERROR")))</f>
        <v>0</v>
      </c>
      <c r="AA88" s="54"/>
      <c r="AB88" s="54"/>
      <c r="AC88" s="45"/>
    </row>
    <row r="89" spans="1:29">
      <c r="A89" s="44"/>
      <c r="B89" s="47"/>
      <c r="C89" s="47"/>
      <c r="D89" s="47"/>
      <c r="E89" s="47"/>
      <c r="F89" s="54"/>
      <c r="G89" s="107">
        <f>IF($K$13="Correct",IF(AND(G88+1&lt;='Student Work'!$K$13,G88&lt;&gt;0),G88+1,IF('Student Work'!G89&gt;0,"ERROR",0)),0)</f>
        <v>0</v>
      </c>
      <c r="H89" s="120">
        <f>IF(G89=0,0,IF(ISBLANK('Student Work'!H89),"ERROR",IF(ABS('Student Work'!H89-'Student Work'!K88)&lt;0.01,IF(G89&lt;&gt;"ERROR","Correct","ERROR"),"ERROR")))</f>
        <v>0</v>
      </c>
      <c r="I89" s="121">
        <f>IF(G89=0,0,IF(ISBLANK('Student Work'!I89),"ERROR",IF(ABS('Student Work'!I89-'Student Work'!H89*'Student Work'!$K$12/12)&lt;0.01,IF(G89&lt;&gt;"ERROR","Correct","ERROR"),"ERROR")))</f>
        <v>0</v>
      </c>
      <c r="J89" s="121">
        <f>IF(G89=0,0,IF(ISBLANK('Student Work'!J89),"ERROR",IF(ABS('Student Work'!J89-('Student Work'!$K$14-'Student Work'!I89))&lt;0.01,IF(G89&lt;&gt;"ERROR","Correct","ERROR"),"ERROR")))</f>
        <v>0</v>
      </c>
      <c r="K89" s="121">
        <f>IF(G89=0,0,IF(ISBLANK('Student Work'!K89),"ERROR",IF(ABS('Student Work'!K89-('Student Work'!H89-'Student Work'!J89))&lt;0.01,IF(G89&lt;&gt;"ERROR","Correct","ERROR"),"ERROR")))</f>
        <v>0</v>
      </c>
      <c r="L89" s="76"/>
      <c r="M89" s="76"/>
      <c r="N89" s="75"/>
      <c r="O89" s="75"/>
      <c r="P89" s="75"/>
      <c r="Q89" s="75"/>
      <c r="R89" s="75"/>
      <c r="S89" s="75"/>
      <c r="T89" s="54"/>
      <c r="U89" s="107">
        <f>IF($V$13="Correct",IF(AND(U88+1&lt;='Student Work'!$V$13,U88&lt;&gt;0),U88+1,IF('Student Work'!U89&gt;0,"ERROR",0)),0)</f>
        <v>0</v>
      </c>
      <c r="V89" s="121">
        <f>IF(U89=0,0,IF(ISBLANK('Student Work'!V89),"ERROR",IF(ABS('Student Work'!V89-'Student Work'!Y88)&lt;0.01,IF(U89&lt;&gt;"ERROR","Correct","ERROR"),"ERROR")))</f>
        <v>0</v>
      </c>
      <c r="W89" s="121">
        <f>IF(U89=0,0,IF(ISBLANK('Student Work'!W89),"ERROR",IF(ABS('Student Work'!W89-'Student Work'!V89*'Student Work'!$V$12/12)&lt;0.01,IF(U89&lt;&gt;"ERROR","Correct","ERROR"),"ERROR")))</f>
        <v>0</v>
      </c>
      <c r="X89" s="121">
        <f>IF(U89=0,0,IF(ISBLANK('Student Work'!X89),"ERROR",IF(ABS('Student Work'!X89-'Student Work'!$V$14)&lt;0.01,IF(U89&lt;&gt;"ERROR","Correct","ERROR"),"ERROR")))</f>
        <v>0</v>
      </c>
      <c r="Y89" s="121">
        <f>IF(U89=0,0,IF(ISBLANK('Student Work'!Y89),"ERROR",IF(ABS('Student Work'!Y89-('Student Work'!V89+'Student Work'!W89+'Student Work'!X89))&lt;0.01,IF(U89&lt;&gt;"ERROR","Correct","ERROR"),"ERROR")))</f>
        <v>0</v>
      </c>
      <c r="Z89" s="121">
        <f>IF(V89=0,0,IF(ISBLANK('Student Work'!#REF!),"ERROR",IF(ABS('Student Work'!#REF!-('Student Work'!W89+'Student Work'!X89+'Student Work'!Y89))&lt;0.01,"Correct","ERROR")))</f>
        <v>0</v>
      </c>
      <c r="AA89" s="54"/>
      <c r="AB89" s="54"/>
      <c r="AC89" s="45"/>
    </row>
    <row r="90" spans="1:29">
      <c r="A90" s="44"/>
      <c r="B90" s="47"/>
      <c r="C90" s="47"/>
      <c r="D90" s="47"/>
      <c r="E90" s="47"/>
      <c r="F90" s="54"/>
      <c r="G90" s="107">
        <f>IF($K$13="Correct",IF(AND(G89+1&lt;='Student Work'!$K$13,G89&lt;&gt;0),G89+1,IF('Student Work'!G90&gt;0,"ERROR",0)),0)</f>
        <v>0</v>
      </c>
      <c r="H90" s="120">
        <f>IF(G90=0,0,IF(ISBLANK('Student Work'!H90),"ERROR",IF(ABS('Student Work'!H90-'Student Work'!K89)&lt;0.01,IF(G90&lt;&gt;"ERROR","Correct","ERROR"),"ERROR")))</f>
        <v>0</v>
      </c>
      <c r="I90" s="121">
        <f>IF(G90=0,0,IF(ISBLANK('Student Work'!I90),"ERROR",IF(ABS('Student Work'!I90-'Student Work'!H90*'Student Work'!$K$12/12)&lt;0.01,IF(G90&lt;&gt;"ERROR","Correct","ERROR"),"ERROR")))</f>
        <v>0</v>
      </c>
      <c r="J90" s="121">
        <f>IF(G90=0,0,IF(ISBLANK('Student Work'!J90),"ERROR",IF(ABS('Student Work'!J90-('Student Work'!$K$14-'Student Work'!I90))&lt;0.01,IF(G90&lt;&gt;"ERROR","Correct","ERROR"),"ERROR")))</f>
        <v>0</v>
      </c>
      <c r="K90" s="121">
        <f>IF(G90=0,0,IF(ISBLANK('Student Work'!K90),"ERROR",IF(ABS('Student Work'!K90-('Student Work'!H90-'Student Work'!J90))&lt;0.01,IF(G90&lt;&gt;"ERROR","Correct","ERROR"),"ERROR")))</f>
        <v>0</v>
      </c>
      <c r="L90" s="76"/>
      <c r="M90" s="76"/>
      <c r="N90" s="75"/>
      <c r="O90" s="75"/>
      <c r="P90" s="75"/>
      <c r="Q90" s="75"/>
      <c r="R90" s="75"/>
      <c r="S90" s="75"/>
      <c r="T90" s="54"/>
      <c r="U90" s="107">
        <f>IF($V$13="Correct",IF(AND(U89+1&lt;='Student Work'!$V$13,U89&lt;&gt;0),U89+1,IF('Student Work'!U90&gt;0,"ERROR",0)),0)</f>
        <v>0</v>
      </c>
      <c r="V90" s="121">
        <f>IF(U90=0,0,IF(ISBLANK('Student Work'!V90),"ERROR",IF(ABS('Student Work'!V90-'Student Work'!Y89)&lt;0.01,IF(U90&lt;&gt;"ERROR","Correct","ERROR"),"ERROR")))</f>
        <v>0</v>
      </c>
      <c r="W90" s="121">
        <f>IF(U90=0,0,IF(ISBLANK('Student Work'!W90),"ERROR",IF(ABS('Student Work'!W90-'Student Work'!V90*'Student Work'!$V$12/12)&lt;0.01,IF(U90&lt;&gt;"ERROR","Correct","ERROR"),"ERROR")))</f>
        <v>0</v>
      </c>
      <c r="X90" s="121">
        <f>IF(U90=0,0,IF(ISBLANK('Student Work'!X90),"ERROR",IF(ABS('Student Work'!X90-'Student Work'!$V$14)&lt;0.01,IF(U90&lt;&gt;"ERROR","Correct","ERROR"),"ERROR")))</f>
        <v>0</v>
      </c>
      <c r="Y90" s="121">
        <f>IF(U90=0,0,IF(ISBLANK('Student Work'!Y90),"ERROR",IF(ABS('Student Work'!Y90-('Student Work'!V90+'Student Work'!W90+'Student Work'!X90))&lt;0.01,IF(U90&lt;&gt;"ERROR","Correct","ERROR"),"ERROR")))</f>
        <v>0</v>
      </c>
      <c r="Z90" s="121">
        <f>IF(V90=0,0,IF(ISBLANK('Student Work'!#REF!),"ERROR",IF(ABS('Student Work'!#REF!-('Student Work'!W90+'Student Work'!X90+'Student Work'!Y90))&lt;0.01,"Correct","ERROR")))</f>
        <v>0</v>
      </c>
      <c r="AA90" s="54"/>
      <c r="AB90" s="54"/>
      <c r="AC90" s="45"/>
    </row>
    <row r="91" spans="1:29">
      <c r="A91" s="44"/>
      <c r="B91" s="47"/>
      <c r="C91" s="47"/>
      <c r="D91" s="47"/>
      <c r="E91" s="47"/>
      <c r="F91" s="54"/>
      <c r="G91" s="107">
        <f>IF($K$13="Correct",IF(AND(G90+1&lt;='Student Work'!$K$13,G90&lt;&gt;0),G90+1,IF('Student Work'!G91&gt;0,"ERROR",0)),0)</f>
        <v>0</v>
      </c>
      <c r="H91" s="120">
        <f>IF(G91=0,0,IF(ISBLANK('Student Work'!H91),"ERROR",IF(ABS('Student Work'!H91-'Student Work'!K90)&lt;0.01,IF(G91&lt;&gt;"ERROR","Correct","ERROR"),"ERROR")))</f>
        <v>0</v>
      </c>
      <c r="I91" s="121">
        <f>IF(G91=0,0,IF(ISBLANK('Student Work'!I91),"ERROR",IF(ABS('Student Work'!I91-'Student Work'!H91*'Student Work'!$K$12/12)&lt;0.01,IF(G91&lt;&gt;"ERROR","Correct","ERROR"),"ERROR")))</f>
        <v>0</v>
      </c>
      <c r="J91" s="121">
        <f>IF(G91=0,0,IF(ISBLANK('Student Work'!J91),"ERROR",IF(ABS('Student Work'!J91-('Student Work'!$K$14-'Student Work'!I91))&lt;0.01,IF(G91&lt;&gt;"ERROR","Correct","ERROR"),"ERROR")))</f>
        <v>0</v>
      </c>
      <c r="K91" s="121">
        <f>IF(G91=0,0,IF(ISBLANK('Student Work'!K91),"ERROR",IF(ABS('Student Work'!K91-('Student Work'!H91-'Student Work'!J91))&lt;0.01,IF(G91&lt;&gt;"ERROR","Correct","ERROR"),"ERROR")))</f>
        <v>0</v>
      </c>
      <c r="L91" s="76"/>
      <c r="M91" s="76"/>
      <c r="N91" s="75"/>
      <c r="O91" s="75"/>
      <c r="P91" s="75"/>
      <c r="Q91" s="75"/>
      <c r="R91" s="75"/>
      <c r="S91" s="75"/>
      <c r="T91" s="54"/>
      <c r="U91" s="107">
        <f>IF($V$13="Correct",IF(AND(U90+1&lt;='Student Work'!$V$13,U90&lt;&gt;0),U90+1,IF('Student Work'!U91&gt;0,"ERROR",0)),0)</f>
        <v>0</v>
      </c>
      <c r="V91" s="121">
        <f>IF(U91=0,0,IF(ISBLANK('Student Work'!V91),"ERROR",IF(ABS('Student Work'!V91-'Student Work'!Y90)&lt;0.01,IF(U91&lt;&gt;"ERROR","Correct","ERROR"),"ERROR")))</f>
        <v>0</v>
      </c>
      <c r="W91" s="121">
        <f>IF(U91=0,0,IF(ISBLANK('Student Work'!W91),"ERROR",IF(ABS('Student Work'!W91-'Student Work'!V91*'Student Work'!$V$12/12)&lt;0.01,IF(U91&lt;&gt;"ERROR","Correct","ERROR"),"ERROR")))</f>
        <v>0</v>
      </c>
      <c r="X91" s="121">
        <f>IF(U91=0,0,IF(ISBLANK('Student Work'!X91),"ERROR",IF(ABS('Student Work'!X91-'Student Work'!$V$14)&lt;0.01,IF(U91&lt;&gt;"ERROR","Correct","ERROR"),"ERROR")))</f>
        <v>0</v>
      </c>
      <c r="Y91" s="121">
        <f>IF(U91=0,0,IF(ISBLANK('Student Work'!Y91),"ERROR",IF(ABS('Student Work'!Y91-('Student Work'!V91+'Student Work'!W91+'Student Work'!X91))&lt;0.01,IF(U91&lt;&gt;"ERROR","Correct","ERROR"),"ERROR")))</f>
        <v>0</v>
      </c>
      <c r="Z91" s="121">
        <f>IF(V91=0,0,IF(ISBLANK('Student Work'!#REF!),"ERROR",IF(ABS('Student Work'!#REF!-('Student Work'!W91+'Student Work'!X91+'Student Work'!Y91))&lt;0.01,"Correct","ERROR")))</f>
        <v>0</v>
      </c>
      <c r="AA91" s="54"/>
      <c r="AB91" s="54"/>
      <c r="AC91" s="45"/>
    </row>
    <row r="92" spans="1:29">
      <c r="A92" s="44"/>
      <c r="B92" s="47"/>
      <c r="C92" s="47"/>
      <c r="D92" s="47"/>
      <c r="E92" s="47"/>
      <c r="F92" s="54"/>
      <c r="G92" s="107">
        <f>IF($K$13="Correct",IF(AND(G91+1&lt;='Student Work'!$K$13,G91&lt;&gt;0),G91+1,IF('Student Work'!G92&gt;0,"ERROR",0)),0)</f>
        <v>0</v>
      </c>
      <c r="H92" s="120">
        <f>IF(G92=0,0,IF(ISBLANK('Student Work'!H92),"ERROR",IF(ABS('Student Work'!H92-'Student Work'!K91)&lt;0.01,IF(G92&lt;&gt;"ERROR","Correct","ERROR"),"ERROR")))</f>
        <v>0</v>
      </c>
      <c r="I92" s="121">
        <f>IF(G92=0,0,IF(ISBLANK('Student Work'!I92),"ERROR",IF(ABS('Student Work'!I92-'Student Work'!H92*'Student Work'!$K$12/12)&lt;0.01,IF(G92&lt;&gt;"ERROR","Correct","ERROR"),"ERROR")))</f>
        <v>0</v>
      </c>
      <c r="J92" s="121">
        <f>IF(G92=0,0,IF(ISBLANK('Student Work'!J92),"ERROR",IF(ABS('Student Work'!J92-('Student Work'!$K$14-'Student Work'!I92))&lt;0.01,IF(G92&lt;&gt;"ERROR","Correct","ERROR"),"ERROR")))</f>
        <v>0</v>
      </c>
      <c r="K92" s="121">
        <f>IF(G92=0,0,IF(ISBLANK('Student Work'!K92),"ERROR",IF(ABS('Student Work'!K92-('Student Work'!H92-'Student Work'!J92))&lt;0.01,IF(G92&lt;&gt;"ERROR","Correct","ERROR"),"ERROR")))</f>
        <v>0</v>
      </c>
      <c r="L92" s="76"/>
      <c r="M92" s="76"/>
      <c r="N92" s="75"/>
      <c r="O92" s="75"/>
      <c r="P92" s="75"/>
      <c r="Q92" s="75"/>
      <c r="R92" s="75"/>
      <c r="S92" s="75"/>
      <c r="T92" s="54"/>
      <c r="U92" s="107">
        <f>IF($V$13="Correct",IF(AND(U91+1&lt;='Student Work'!$V$13,U91&lt;&gt;0),U91+1,IF('Student Work'!U92&gt;0,"ERROR",0)),0)</f>
        <v>0</v>
      </c>
      <c r="V92" s="121">
        <f>IF(U92=0,0,IF(ISBLANK('Student Work'!V92),"ERROR",IF(ABS('Student Work'!V92-'Student Work'!Y91)&lt;0.01,IF(U92&lt;&gt;"ERROR","Correct","ERROR"),"ERROR")))</f>
        <v>0</v>
      </c>
      <c r="W92" s="121">
        <f>IF(U92=0,0,IF(ISBLANK('Student Work'!W92),"ERROR",IF(ABS('Student Work'!W92-'Student Work'!V92*'Student Work'!$V$12/12)&lt;0.01,IF(U92&lt;&gt;"ERROR","Correct","ERROR"),"ERROR")))</f>
        <v>0</v>
      </c>
      <c r="X92" s="121">
        <f>IF(U92=0,0,IF(ISBLANK('Student Work'!X92),"ERROR",IF(ABS('Student Work'!X92-'Student Work'!$V$14)&lt;0.01,IF(U92&lt;&gt;"ERROR","Correct","ERROR"),"ERROR")))</f>
        <v>0</v>
      </c>
      <c r="Y92" s="121">
        <f>IF(U92=0,0,IF(ISBLANK('Student Work'!Y92),"ERROR",IF(ABS('Student Work'!Y92-('Student Work'!V92+'Student Work'!W92+'Student Work'!X92))&lt;0.01,IF(U92&lt;&gt;"ERROR","Correct","ERROR"),"ERROR")))</f>
        <v>0</v>
      </c>
      <c r="Z92" s="121">
        <f>IF(V92=0,0,IF(ISBLANK('Student Work'!#REF!),"ERROR",IF(ABS('Student Work'!#REF!-('Student Work'!W92+'Student Work'!X92+'Student Work'!Y92))&lt;0.01,"Correct","ERROR")))</f>
        <v>0</v>
      </c>
      <c r="AA92" s="54"/>
      <c r="AB92" s="54"/>
      <c r="AC92" s="45"/>
    </row>
    <row r="93" spans="1:29">
      <c r="A93" s="44"/>
      <c r="B93" s="47"/>
      <c r="C93" s="47"/>
      <c r="D93" s="47"/>
      <c r="E93" s="47"/>
      <c r="F93" s="54"/>
      <c r="G93" s="107">
        <f>IF($K$13="Correct",IF(AND(G92+1&lt;='Student Work'!$K$13,G92&lt;&gt;0),G92+1,IF('Student Work'!G93&gt;0,"ERROR",0)),0)</f>
        <v>0</v>
      </c>
      <c r="H93" s="120">
        <f>IF(G93=0,0,IF(ISBLANK('Student Work'!H93),"ERROR",IF(ABS('Student Work'!H93-'Student Work'!K92)&lt;0.01,IF(G93&lt;&gt;"ERROR","Correct","ERROR"),"ERROR")))</f>
        <v>0</v>
      </c>
      <c r="I93" s="121">
        <f>IF(G93=0,0,IF(ISBLANK('Student Work'!I93),"ERROR",IF(ABS('Student Work'!I93-'Student Work'!H93*'Student Work'!$K$12/12)&lt;0.01,IF(G93&lt;&gt;"ERROR","Correct","ERROR"),"ERROR")))</f>
        <v>0</v>
      </c>
      <c r="J93" s="121">
        <f>IF(G93=0,0,IF(ISBLANK('Student Work'!J93),"ERROR",IF(ABS('Student Work'!J93-('Student Work'!$K$14-'Student Work'!I93))&lt;0.01,IF(G93&lt;&gt;"ERROR","Correct","ERROR"),"ERROR")))</f>
        <v>0</v>
      </c>
      <c r="K93" s="121">
        <f>IF(G93=0,0,IF(ISBLANK('Student Work'!K93),"ERROR",IF(ABS('Student Work'!K93-('Student Work'!H93-'Student Work'!J93))&lt;0.01,IF(G93&lt;&gt;"ERROR","Correct","ERROR"),"ERROR")))</f>
        <v>0</v>
      </c>
      <c r="L93" s="76"/>
      <c r="M93" s="76"/>
      <c r="N93" s="75"/>
      <c r="O93" s="75"/>
      <c r="P93" s="75"/>
      <c r="Q93" s="75"/>
      <c r="R93" s="75"/>
      <c r="S93" s="75"/>
      <c r="T93" s="54"/>
      <c r="U93" s="107">
        <f>IF($V$13="Correct",IF(AND(U92+1&lt;='Student Work'!$V$13,U92&lt;&gt;0),U92+1,IF('Student Work'!U93&gt;0,"ERROR",0)),0)</f>
        <v>0</v>
      </c>
      <c r="V93" s="121">
        <f>IF(U93=0,0,IF(ISBLANK('Student Work'!V93),"ERROR",IF(ABS('Student Work'!V93-'Student Work'!Y92)&lt;0.01,IF(U93&lt;&gt;"ERROR","Correct","ERROR"),"ERROR")))</f>
        <v>0</v>
      </c>
      <c r="W93" s="121">
        <f>IF(U93=0,0,IF(ISBLANK('Student Work'!W93),"ERROR",IF(ABS('Student Work'!W93-'Student Work'!V93*'Student Work'!$V$12/12)&lt;0.01,IF(U93&lt;&gt;"ERROR","Correct","ERROR"),"ERROR")))</f>
        <v>0</v>
      </c>
      <c r="X93" s="121">
        <f>IF(U93=0,0,IF(ISBLANK('Student Work'!X93),"ERROR",IF(ABS('Student Work'!X93-'Student Work'!$V$14)&lt;0.01,IF(U93&lt;&gt;"ERROR","Correct","ERROR"),"ERROR")))</f>
        <v>0</v>
      </c>
      <c r="Y93" s="121">
        <f>IF(U93=0,0,IF(ISBLANK('Student Work'!Y93),"ERROR",IF(ABS('Student Work'!Y93-('Student Work'!V93+'Student Work'!W93+'Student Work'!X93))&lt;0.01,IF(U93&lt;&gt;"ERROR","Correct","ERROR"),"ERROR")))</f>
        <v>0</v>
      </c>
      <c r="Z93" s="121">
        <f>IF(V93=0,0,IF(ISBLANK('Student Work'!#REF!),"ERROR",IF(ABS('Student Work'!#REF!-('Student Work'!W93+'Student Work'!X93+'Student Work'!Y93))&lt;0.01,"Correct","ERROR")))</f>
        <v>0</v>
      </c>
      <c r="AA93" s="54"/>
      <c r="AB93" s="54"/>
      <c r="AC93" s="45"/>
    </row>
    <row r="94" spans="1:29">
      <c r="A94" s="44"/>
      <c r="B94" s="47"/>
      <c r="C94" s="47"/>
      <c r="D94" s="47"/>
      <c r="E94" s="47"/>
      <c r="F94" s="54"/>
      <c r="G94" s="107">
        <f>IF($K$13="Correct",IF(AND(G93+1&lt;='Student Work'!$K$13,G93&lt;&gt;0),G93+1,IF('Student Work'!G94&gt;0,"ERROR",0)),0)</f>
        <v>0</v>
      </c>
      <c r="H94" s="120">
        <f>IF(G94=0,0,IF(ISBLANK('Student Work'!H94),"ERROR",IF(ABS('Student Work'!H94-'Student Work'!K93)&lt;0.01,IF(G94&lt;&gt;"ERROR","Correct","ERROR"),"ERROR")))</f>
        <v>0</v>
      </c>
      <c r="I94" s="121">
        <f>IF(G94=0,0,IF(ISBLANK('Student Work'!I94),"ERROR",IF(ABS('Student Work'!I94-'Student Work'!H94*'Student Work'!$K$12/12)&lt;0.01,IF(G94&lt;&gt;"ERROR","Correct","ERROR"),"ERROR")))</f>
        <v>0</v>
      </c>
      <c r="J94" s="121">
        <f>IF(G94=0,0,IF(ISBLANK('Student Work'!J94),"ERROR",IF(ABS('Student Work'!J94-('Student Work'!$K$14-'Student Work'!I94))&lt;0.01,IF(G94&lt;&gt;"ERROR","Correct","ERROR"),"ERROR")))</f>
        <v>0</v>
      </c>
      <c r="K94" s="121">
        <f>IF(G94=0,0,IF(ISBLANK('Student Work'!K94),"ERROR",IF(ABS('Student Work'!K94-('Student Work'!H94-'Student Work'!J94))&lt;0.01,IF(G94&lt;&gt;"ERROR","Correct","ERROR"),"ERROR")))</f>
        <v>0</v>
      </c>
      <c r="L94" s="76"/>
      <c r="M94" s="76"/>
      <c r="N94" s="75"/>
      <c r="O94" s="75"/>
      <c r="P94" s="75"/>
      <c r="Q94" s="75"/>
      <c r="R94" s="75"/>
      <c r="S94" s="75"/>
      <c r="T94" s="54"/>
      <c r="U94" s="107">
        <f>IF($V$13="Correct",IF(AND(U93+1&lt;='Student Work'!$V$13,U93&lt;&gt;0),U93+1,IF('Student Work'!U94&gt;0,"ERROR",0)),0)</f>
        <v>0</v>
      </c>
      <c r="V94" s="121">
        <f>IF(U94=0,0,IF(ISBLANK('Student Work'!V94),"ERROR",IF(ABS('Student Work'!V94-'Student Work'!Y93)&lt;0.01,IF(U94&lt;&gt;"ERROR","Correct","ERROR"),"ERROR")))</f>
        <v>0</v>
      </c>
      <c r="W94" s="121">
        <f>IF(U94=0,0,IF(ISBLANK('Student Work'!W94),"ERROR",IF(ABS('Student Work'!W94-'Student Work'!V94*'Student Work'!$V$12/12)&lt;0.01,IF(U94&lt;&gt;"ERROR","Correct","ERROR"),"ERROR")))</f>
        <v>0</v>
      </c>
      <c r="X94" s="121">
        <f>IF(U94=0,0,IF(ISBLANK('Student Work'!X94),"ERROR",IF(ABS('Student Work'!X94-'Student Work'!$V$14)&lt;0.01,IF(U94&lt;&gt;"ERROR","Correct","ERROR"),"ERROR")))</f>
        <v>0</v>
      </c>
      <c r="Y94" s="121">
        <f>IF(U94=0,0,IF(ISBLANK('Student Work'!Y94),"ERROR",IF(ABS('Student Work'!Y94-('Student Work'!V94+'Student Work'!W94+'Student Work'!X94))&lt;0.01,IF(U94&lt;&gt;"ERROR","Correct","ERROR"),"ERROR")))</f>
        <v>0</v>
      </c>
      <c r="Z94" s="121">
        <f>IF(V94=0,0,IF(ISBLANK('Student Work'!#REF!),"ERROR",IF(ABS('Student Work'!#REF!-('Student Work'!W94+'Student Work'!X94+'Student Work'!Y94))&lt;0.01,"Correct","ERROR")))</f>
        <v>0</v>
      </c>
      <c r="AA94" s="54"/>
      <c r="AB94" s="54"/>
      <c r="AC94" s="45"/>
    </row>
    <row r="95" spans="1:29">
      <c r="A95" s="44"/>
      <c r="B95" s="47"/>
      <c r="C95" s="47"/>
      <c r="D95" s="47"/>
      <c r="E95" s="47"/>
      <c r="F95" s="54"/>
      <c r="G95" s="107">
        <f>IF($K$13="Correct",IF(AND(G94+1&lt;='Student Work'!$K$13,G94&lt;&gt;0),G94+1,IF('Student Work'!G95&gt;0,"ERROR",0)),0)</f>
        <v>0</v>
      </c>
      <c r="H95" s="120">
        <f>IF(G95=0,0,IF(ISBLANK('Student Work'!H95),"ERROR",IF(ABS('Student Work'!H95-'Student Work'!K94)&lt;0.01,IF(G95&lt;&gt;"ERROR","Correct","ERROR"),"ERROR")))</f>
        <v>0</v>
      </c>
      <c r="I95" s="121">
        <f>IF(G95=0,0,IF(ISBLANK('Student Work'!I95),"ERROR",IF(ABS('Student Work'!I95-'Student Work'!H95*'Student Work'!$K$12/12)&lt;0.01,IF(G95&lt;&gt;"ERROR","Correct","ERROR"),"ERROR")))</f>
        <v>0</v>
      </c>
      <c r="J95" s="121">
        <f>IF(G95=0,0,IF(ISBLANK('Student Work'!J95),"ERROR",IF(ABS('Student Work'!J95-('Student Work'!$K$14-'Student Work'!I95))&lt;0.01,IF(G95&lt;&gt;"ERROR","Correct","ERROR"),"ERROR")))</f>
        <v>0</v>
      </c>
      <c r="K95" s="121">
        <f>IF(G95=0,0,IF(ISBLANK('Student Work'!K95),"ERROR",IF(ABS('Student Work'!K95-('Student Work'!H95-'Student Work'!J95))&lt;0.01,IF(G95&lt;&gt;"ERROR","Correct","ERROR"),"ERROR")))</f>
        <v>0</v>
      </c>
      <c r="L95" s="76"/>
      <c r="M95" s="76"/>
      <c r="N95" s="75"/>
      <c r="O95" s="75"/>
      <c r="P95" s="75"/>
      <c r="Q95" s="75"/>
      <c r="R95" s="75"/>
      <c r="S95" s="75"/>
      <c r="T95" s="54"/>
      <c r="U95" s="107">
        <f>IF($V$13="Correct",IF(AND(U94+1&lt;='Student Work'!$V$13,U94&lt;&gt;0),U94+1,IF('Student Work'!U95&gt;0,"ERROR",0)),0)</f>
        <v>0</v>
      </c>
      <c r="V95" s="121">
        <f>IF(U95=0,0,IF(ISBLANK('Student Work'!V95),"ERROR",IF(ABS('Student Work'!V95-'Student Work'!Y94)&lt;0.01,IF(U95&lt;&gt;"ERROR","Correct","ERROR"),"ERROR")))</f>
        <v>0</v>
      </c>
      <c r="W95" s="121">
        <f>IF(U95=0,0,IF(ISBLANK('Student Work'!W95),"ERROR",IF(ABS('Student Work'!W95-'Student Work'!V95*'Student Work'!$V$12/12)&lt;0.01,IF(U95&lt;&gt;"ERROR","Correct","ERROR"),"ERROR")))</f>
        <v>0</v>
      </c>
      <c r="X95" s="121">
        <f>IF(U95=0,0,IF(ISBLANK('Student Work'!X95),"ERROR",IF(ABS('Student Work'!X95-'Student Work'!$V$14)&lt;0.01,IF(U95&lt;&gt;"ERROR","Correct","ERROR"),"ERROR")))</f>
        <v>0</v>
      </c>
      <c r="Y95" s="121">
        <f>IF(U95=0,0,IF(ISBLANK('Student Work'!Y95),"ERROR",IF(ABS('Student Work'!Y95-('Student Work'!V95+'Student Work'!W95+'Student Work'!X95))&lt;0.01,IF(U95&lt;&gt;"ERROR","Correct","ERROR"),"ERROR")))</f>
        <v>0</v>
      </c>
      <c r="Z95" s="121">
        <f>IF(V95=0,0,IF(ISBLANK('Student Work'!#REF!),"ERROR",IF(ABS('Student Work'!#REF!-('Student Work'!W95+'Student Work'!X95+'Student Work'!Y95))&lt;0.01,"Correct","ERROR")))</f>
        <v>0</v>
      </c>
      <c r="AA95" s="54"/>
      <c r="AB95" s="54"/>
      <c r="AC95" s="45"/>
    </row>
    <row r="96" spans="1:29">
      <c r="A96" s="44"/>
      <c r="B96" s="47"/>
      <c r="C96" s="47"/>
      <c r="D96" s="47"/>
      <c r="E96" s="47"/>
      <c r="F96" s="54"/>
      <c r="G96" s="107">
        <f>IF($K$13="Correct",IF(AND(G95+1&lt;='Student Work'!$K$13,G95&lt;&gt;0),G95+1,IF('Student Work'!G96&gt;0,"ERROR",0)),0)</f>
        <v>0</v>
      </c>
      <c r="H96" s="120">
        <f>IF(G96=0,0,IF(ISBLANK('Student Work'!H96),"ERROR",IF(ABS('Student Work'!H96-'Student Work'!K95)&lt;0.01,IF(G96&lt;&gt;"ERROR","Correct","ERROR"),"ERROR")))</f>
        <v>0</v>
      </c>
      <c r="I96" s="121">
        <f>IF(G96=0,0,IF(ISBLANK('Student Work'!I96),"ERROR",IF(ABS('Student Work'!I96-'Student Work'!H96*'Student Work'!$K$12/12)&lt;0.01,IF(G96&lt;&gt;"ERROR","Correct","ERROR"),"ERROR")))</f>
        <v>0</v>
      </c>
      <c r="J96" s="121">
        <f>IF(G96=0,0,IF(ISBLANK('Student Work'!J96),"ERROR",IF(ABS('Student Work'!J96-('Student Work'!$K$14-'Student Work'!I96))&lt;0.01,IF(G96&lt;&gt;"ERROR","Correct","ERROR"),"ERROR")))</f>
        <v>0</v>
      </c>
      <c r="K96" s="121">
        <f>IF(G96=0,0,IF(ISBLANK('Student Work'!K96),"ERROR",IF(ABS('Student Work'!K96-('Student Work'!H96-'Student Work'!J96))&lt;0.01,IF(G96&lt;&gt;"ERROR","Correct","ERROR"),"ERROR")))</f>
        <v>0</v>
      </c>
      <c r="L96" s="76"/>
      <c r="M96" s="76"/>
      <c r="N96" s="75"/>
      <c r="O96" s="75"/>
      <c r="P96" s="75"/>
      <c r="Q96" s="75"/>
      <c r="R96" s="75"/>
      <c r="S96" s="75"/>
      <c r="T96" s="54"/>
      <c r="U96" s="107">
        <f>IF($V$13="Correct",IF(AND(U95+1&lt;='Student Work'!$V$13,U95&lt;&gt;0),U95+1,IF('Student Work'!U96&gt;0,"ERROR",0)),0)</f>
        <v>0</v>
      </c>
      <c r="V96" s="121">
        <f>IF(U96=0,0,IF(ISBLANK('Student Work'!V96),"ERROR",IF(ABS('Student Work'!V96-'Student Work'!Y95)&lt;0.01,IF(U96&lt;&gt;"ERROR","Correct","ERROR"),"ERROR")))</f>
        <v>0</v>
      </c>
      <c r="W96" s="121">
        <f>IF(U96=0,0,IF(ISBLANK('Student Work'!W96),"ERROR",IF(ABS('Student Work'!W96-'Student Work'!V96*'Student Work'!$V$12/12)&lt;0.01,IF(U96&lt;&gt;"ERROR","Correct","ERROR"),"ERROR")))</f>
        <v>0</v>
      </c>
      <c r="X96" s="121">
        <f>IF(U96=0,0,IF(ISBLANK('Student Work'!X96),"ERROR",IF(ABS('Student Work'!X96-'Student Work'!$V$14)&lt;0.01,IF(U96&lt;&gt;"ERROR","Correct","ERROR"),"ERROR")))</f>
        <v>0</v>
      </c>
      <c r="Y96" s="121">
        <f>IF(U96=0,0,IF(ISBLANK('Student Work'!Y96),"ERROR",IF(ABS('Student Work'!Y96-('Student Work'!V96+'Student Work'!W96+'Student Work'!X96))&lt;0.01,IF(U96&lt;&gt;"ERROR","Correct","ERROR"),"ERROR")))</f>
        <v>0</v>
      </c>
      <c r="Z96" s="121">
        <f>IF(V96=0,0,IF(ISBLANK('Student Work'!#REF!),"ERROR",IF(ABS('Student Work'!#REF!-('Student Work'!W96+'Student Work'!X96+'Student Work'!Y96))&lt;0.01,"Correct","ERROR")))</f>
        <v>0</v>
      </c>
      <c r="AA96" s="54"/>
      <c r="AB96" s="54"/>
      <c r="AC96" s="45"/>
    </row>
    <row r="97" spans="1:29">
      <c r="A97" s="44"/>
      <c r="B97" s="47"/>
      <c r="C97" s="47"/>
      <c r="D97" s="47"/>
      <c r="E97" s="47"/>
      <c r="F97" s="54"/>
      <c r="G97" s="107">
        <f>IF($K$13="Correct",IF(AND(G96+1&lt;='Student Work'!$K$13,G96&lt;&gt;0),G96+1,IF('Student Work'!G97&gt;0,"ERROR",0)),0)</f>
        <v>0</v>
      </c>
      <c r="H97" s="120">
        <f>IF(G97=0,0,IF(ISBLANK('Student Work'!H97),"ERROR",IF(ABS('Student Work'!H97-'Student Work'!K96)&lt;0.01,IF(G97&lt;&gt;"ERROR","Correct","ERROR"),"ERROR")))</f>
        <v>0</v>
      </c>
      <c r="I97" s="121">
        <f>IF(G97=0,0,IF(ISBLANK('Student Work'!I97),"ERROR",IF(ABS('Student Work'!I97-'Student Work'!H97*'Student Work'!$K$12/12)&lt;0.01,IF(G97&lt;&gt;"ERROR","Correct","ERROR"),"ERROR")))</f>
        <v>0</v>
      </c>
      <c r="J97" s="121">
        <f>IF(G97=0,0,IF(ISBLANK('Student Work'!J97),"ERROR",IF(ABS('Student Work'!J97-('Student Work'!$K$14-'Student Work'!I97))&lt;0.01,IF(G97&lt;&gt;"ERROR","Correct","ERROR"),"ERROR")))</f>
        <v>0</v>
      </c>
      <c r="K97" s="121">
        <f>IF(G97=0,0,IF(ISBLANK('Student Work'!K97),"ERROR",IF(ABS('Student Work'!K97-('Student Work'!H97-'Student Work'!J97))&lt;0.01,IF(G97&lt;&gt;"ERROR","Correct","ERROR"),"ERROR")))</f>
        <v>0</v>
      </c>
      <c r="L97" s="76"/>
      <c r="M97" s="76"/>
      <c r="N97" s="75"/>
      <c r="O97" s="75"/>
      <c r="P97" s="75"/>
      <c r="Q97" s="75"/>
      <c r="R97" s="75"/>
      <c r="S97" s="75"/>
      <c r="T97" s="54"/>
      <c r="U97" s="107">
        <f>IF($V$13="Correct",IF(AND(U96+1&lt;='Student Work'!$V$13,U96&lt;&gt;0),U96+1,IF('Student Work'!U97&gt;0,"ERROR",0)),0)</f>
        <v>0</v>
      </c>
      <c r="V97" s="121">
        <f>IF(U97=0,0,IF(ISBLANK('Student Work'!V97),"ERROR",IF(ABS('Student Work'!V97-'Student Work'!Y96)&lt;0.01,IF(U97&lt;&gt;"ERROR","Correct","ERROR"),"ERROR")))</f>
        <v>0</v>
      </c>
      <c r="W97" s="121">
        <f>IF(U97=0,0,IF(ISBLANK('Student Work'!W97),"ERROR",IF(ABS('Student Work'!W97-'Student Work'!V97*'Student Work'!$V$12/12)&lt;0.01,IF(U97&lt;&gt;"ERROR","Correct","ERROR"),"ERROR")))</f>
        <v>0</v>
      </c>
      <c r="X97" s="121">
        <f>IF(U97=0,0,IF(ISBLANK('Student Work'!X97),"ERROR",IF(ABS('Student Work'!X97-'Student Work'!$V$14)&lt;0.01,IF(U97&lt;&gt;"ERROR","Correct","ERROR"),"ERROR")))</f>
        <v>0</v>
      </c>
      <c r="Y97" s="121">
        <f>IF(U97=0,0,IF(ISBLANK('Student Work'!Y97),"ERROR",IF(ABS('Student Work'!Y97-('Student Work'!V97+'Student Work'!W97+'Student Work'!X97))&lt;0.01,IF(U97&lt;&gt;"ERROR","Correct","ERROR"),"ERROR")))</f>
        <v>0</v>
      </c>
      <c r="Z97" s="121">
        <f>IF(V97=0,0,IF(ISBLANK('Student Work'!#REF!),"ERROR",IF(ABS('Student Work'!#REF!-('Student Work'!W97+'Student Work'!X97+'Student Work'!Y97))&lt;0.01,"Correct","ERROR")))</f>
        <v>0</v>
      </c>
      <c r="AA97" s="54"/>
      <c r="AB97" s="54"/>
      <c r="AC97" s="45"/>
    </row>
    <row r="98" spans="1:29">
      <c r="A98" s="44"/>
      <c r="B98" s="47"/>
      <c r="C98" s="47"/>
      <c r="D98" s="47"/>
      <c r="E98" s="47"/>
      <c r="F98" s="54"/>
      <c r="G98" s="107">
        <f>IF($K$13="Correct",IF(AND(G97+1&lt;='Student Work'!$K$13,G97&lt;&gt;0),G97+1,IF('Student Work'!G98&gt;0,"ERROR",0)),0)</f>
        <v>0</v>
      </c>
      <c r="H98" s="120">
        <f>IF(G98=0,0,IF(ISBLANK('Student Work'!H98),"ERROR",IF(ABS('Student Work'!H98-'Student Work'!K97)&lt;0.01,IF(G98&lt;&gt;"ERROR","Correct","ERROR"),"ERROR")))</f>
        <v>0</v>
      </c>
      <c r="I98" s="121">
        <f>IF(G98=0,0,IF(ISBLANK('Student Work'!I98),"ERROR",IF(ABS('Student Work'!I98-'Student Work'!H98*'Student Work'!$K$12/12)&lt;0.01,IF(G98&lt;&gt;"ERROR","Correct","ERROR"),"ERROR")))</f>
        <v>0</v>
      </c>
      <c r="J98" s="121">
        <f>IF(G98=0,0,IF(ISBLANK('Student Work'!J98),"ERROR",IF(ABS('Student Work'!J98-('Student Work'!$K$14-'Student Work'!I98))&lt;0.01,IF(G98&lt;&gt;"ERROR","Correct","ERROR"),"ERROR")))</f>
        <v>0</v>
      </c>
      <c r="K98" s="121">
        <f>IF(G98=0,0,IF(ISBLANK('Student Work'!K98),"ERROR",IF(ABS('Student Work'!K98-('Student Work'!H98-'Student Work'!J98))&lt;0.01,IF(G98&lt;&gt;"ERROR","Correct","ERROR"),"ERROR")))</f>
        <v>0</v>
      </c>
      <c r="L98" s="76"/>
      <c r="M98" s="76"/>
      <c r="N98" s="75"/>
      <c r="O98" s="75"/>
      <c r="P98" s="75"/>
      <c r="Q98" s="75"/>
      <c r="R98" s="75"/>
      <c r="S98" s="75"/>
      <c r="T98" s="54"/>
      <c r="U98" s="107">
        <f>IF($V$13="Correct",IF(AND(U97+1&lt;='Student Work'!$V$13,U97&lt;&gt;0),U97+1,IF('Student Work'!U98&gt;0,"ERROR",0)),0)</f>
        <v>0</v>
      </c>
      <c r="V98" s="121">
        <f>IF(U98=0,0,IF(ISBLANK('Student Work'!V98),"ERROR",IF(ABS('Student Work'!V98-'Student Work'!Y97)&lt;0.01,IF(U98&lt;&gt;"ERROR","Correct","ERROR"),"ERROR")))</f>
        <v>0</v>
      </c>
      <c r="W98" s="121">
        <f>IF(U98=0,0,IF(ISBLANK('Student Work'!W98),"ERROR",IF(ABS('Student Work'!W98-'Student Work'!V98*'Student Work'!$V$12/12)&lt;0.01,IF(U98&lt;&gt;"ERROR","Correct","ERROR"),"ERROR")))</f>
        <v>0</v>
      </c>
      <c r="X98" s="121">
        <f>IF(U98=0,0,IF(ISBLANK('Student Work'!X98),"ERROR",IF(ABS('Student Work'!X98-'Student Work'!$V$14)&lt;0.01,IF(U98&lt;&gt;"ERROR","Correct","ERROR"),"ERROR")))</f>
        <v>0</v>
      </c>
      <c r="Y98" s="121">
        <f>IF(U98=0,0,IF(ISBLANK('Student Work'!Y98),"ERROR",IF(ABS('Student Work'!Y98-('Student Work'!V98+'Student Work'!W98+'Student Work'!X98))&lt;0.01,IF(U98&lt;&gt;"ERROR","Correct","ERROR"),"ERROR")))</f>
        <v>0</v>
      </c>
      <c r="Z98" s="121">
        <f>IF(V98=0,0,IF(ISBLANK('Student Work'!#REF!),"ERROR",IF(ABS('Student Work'!#REF!-('Student Work'!W98+'Student Work'!X98+'Student Work'!Y98))&lt;0.01,"Correct","ERROR")))</f>
        <v>0</v>
      </c>
      <c r="AA98" s="54"/>
      <c r="AB98" s="54"/>
      <c r="AC98" s="45"/>
    </row>
    <row r="99" spans="1:29">
      <c r="A99" s="44"/>
      <c r="B99" s="47"/>
      <c r="C99" s="47"/>
      <c r="D99" s="47"/>
      <c r="E99" s="47"/>
      <c r="F99" s="54"/>
      <c r="G99" s="107">
        <f>IF($K$13="Correct",IF(AND(G98+1&lt;='Student Work'!$K$13,G98&lt;&gt;0),G98+1,IF('Student Work'!G99&gt;0,"ERROR",0)),0)</f>
        <v>0</v>
      </c>
      <c r="H99" s="120">
        <f>IF(G99=0,0,IF(ISBLANK('Student Work'!H99),"ERROR",IF(ABS('Student Work'!H99-'Student Work'!K98)&lt;0.01,IF(G99&lt;&gt;"ERROR","Correct","ERROR"),"ERROR")))</f>
        <v>0</v>
      </c>
      <c r="I99" s="121">
        <f>IF(G99=0,0,IF(ISBLANK('Student Work'!I99),"ERROR",IF(ABS('Student Work'!I99-'Student Work'!H99*'Student Work'!$K$12/12)&lt;0.01,IF(G99&lt;&gt;"ERROR","Correct","ERROR"),"ERROR")))</f>
        <v>0</v>
      </c>
      <c r="J99" s="121">
        <f>IF(G99=0,0,IF(ISBLANK('Student Work'!J99),"ERROR",IF(ABS('Student Work'!J99-('Student Work'!$K$14-'Student Work'!I99))&lt;0.01,IF(G99&lt;&gt;"ERROR","Correct","ERROR"),"ERROR")))</f>
        <v>0</v>
      </c>
      <c r="K99" s="121">
        <f>IF(G99=0,0,IF(ISBLANK('Student Work'!K99),"ERROR",IF(ABS('Student Work'!K99-('Student Work'!H99-'Student Work'!J99))&lt;0.01,IF(G99&lt;&gt;"ERROR","Correct","ERROR"),"ERROR")))</f>
        <v>0</v>
      </c>
      <c r="L99" s="76"/>
      <c r="M99" s="76"/>
      <c r="N99" s="54"/>
      <c r="O99" s="54"/>
      <c r="P99" s="54"/>
      <c r="Q99" s="54"/>
      <c r="R99" s="54"/>
      <c r="S99" s="54"/>
      <c r="T99" s="54"/>
      <c r="U99" s="107">
        <f>IF($V$13="Correct",IF(AND(U98+1&lt;='Student Work'!$V$13,U98&lt;&gt;0),U98+1,IF('Student Work'!U99&gt;0,"ERROR",0)),0)</f>
        <v>0</v>
      </c>
      <c r="V99" s="121">
        <f>IF(U99=0,0,IF(ISBLANK('Student Work'!V99),"ERROR",IF(ABS('Student Work'!V99-'Student Work'!Y98)&lt;0.01,IF(U99&lt;&gt;"ERROR","Correct","ERROR"),"ERROR")))</f>
        <v>0</v>
      </c>
      <c r="W99" s="121">
        <f>IF(U99=0,0,IF(ISBLANK('Student Work'!W99),"ERROR",IF(ABS('Student Work'!W99-'Student Work'!V99*'Student Work'!$V$12/12)&lt;0.01,IF(U99&lt;&gt;"ERROR","Correct","ERROR"),"ERROR")))</f>
        <v>0</v>
      </c>
      <c r="X99" s="121">
        <f>IF(U99=0,0,IF(ISBLANK('Student Work'!X99),"ERROR",IF(ABS('Student Work'!X99-'Student Work'!$V$14)&lt;0.01,IF(U99&lt;&gt;"ERROR","Correct","ERROR"),"ERROR")))</f>
        <v>0</v>
      </c>
      <c r="Y99" s="121">
        <f>IF(U99=0,0,IF(ISBLANK('Student Work'!Y99),"ERROR",IF(ABS('Student Work'!Y99-('Student Work'!V99+'Student Work'!W99+'Student Work'!X99))&lt;0.01,IF(U99&lt;&gt;"ERROR","Correct","ERROR"),"ERROR")))</f>
        <v>0</v>
      </c>
      <c r="Z99" s="121">
        <f>IF(V99=0,0,IF(ISBLANK('Student Work'!#REF!),"ERROR",IF(ABS('Student Work'!#REF!-('Student Work'!W99+'Student Work'!X99+'Student Work'!Y99))&lt;0.01,"Correct","ERROR")))</f>
        <v>0</v>
      </c>
      <c r="AA99" s="54"/>
      <c r="AB99" s="54"/>
      <c r="AC99" s="45"/>
    </row>
    <row r="100" spans="1:29">
      <c r="A100" s="44"/>
      <c r="B100" s="47"/>
      <c r="C100" s="47"/>
      <c r="D100" s="47"/>
      <c r="E100" s="47"/>
      <c r="F100" s="54"/>
      <c r="G100" s="107">
        <f>IF($K$13="Correct",IF(AND(G99+1&lt;='Student Work'!$K$13,G99&lt;&gt;0),G99+1,IF('Student Work'!G100&gt;0,"ERROR",0)),0)</f>
        <v>0</v>
      </c>
      <c r="H100" s="120">
        <f>IF(G100=0,0,IF(ISBLANK('Student Work'!H100),"ERROR",IF(ABS('Student Work'!H100-'Student Work'!K99)&lt;0.01,IF(G100&lt;&gt;"ERROR","Correct","ERROR"),"ERROR")))</f>
        <v>0</v>
      </c>
      <c r="I100" s="121">
        <f>IF(G100=0,0,IF(ISBLANK('Student Work'!I100),"ERROR",IF(ABS('Student Work'!I100-'Student Work'!H100*'Student Work'!$K$12/12)&lt;0.01,IF(G100&lt;&gt;"ERROR","Correct","ERROR"),"ERROR")))</f>
        <v>0</v>
      </c>
      <c r="J100" s="121">
        <f>IF(G100=0,0,IF(ISBLANK('Student Work'!J100),"ERROR",IF(ABS('Student Work'!J100-('Student Work'!$K$14-'Student Work'!I100))&lt;0.01,IF(G100&lt;&gt;"ERROR","Correct","ERROR"),"ERROR")))</f>
        <v>0</v>
      </c>
      <c r="K100" s="121">
        <f>IF(G100=0,0,IF(ISBLANK('Student Work'!K100),"ERROR",IF(ABS('Student Work'!K100-('Student Work'!H100-'Student Work'!J100))&lt;0.01,IF(G100&lt;&gt;"ERROR","Correct","ERROR"),"ERROR")))</f>
        <v>0</v>
      </c>
      <c r="L100" s="76"/>
      <c r="M100" s="76"/>
      <c r="N100" s="54"/>
      <c r="O100" s="54"/>
      <c r="P100" s="54"/>
      <c r="Q100" s="54"/>
      <c r="R100" s="54"/>
      <c r="S100" s="54"/>
      <c r="T100" s="54"/>
      <c r="U100" s="107">
        <f>IF($V$13="Correct",IF(AND(U99+1&lt;='Student Work'!$V$13,U99&lt;&gt;0),U99+1,IF('Student Work'!U100&gt;0,"ERROR",0)),0)</f>
        <v>0</v>
      </c>
      <c r="V100" s="121">
        <f>IF(U100=0,0,IF(ISBLANK('Student Work'!V100),"ERROR",IF(ABS('Student Work'!V100-'Student Work'!Y99)&lt;0.01,IF(U100&lt;&gt;"ERROR","Correct","ERROR"),"ERROR")))</f>
        <v>0</v>
      </c>
      <c r="W100" s="121">
        <f>IF(U100=0,0,IF(ISBLANK('Student Work'!W100),"ERROR",IF(ABS('Student Work'!W100-'Student Work'!V100*'Student Work'!$V$12/12)&lt;0.01,IF(U100&lt;&gt;"ERROR","Correct","ERROR"),"ERROR")))</f>
        <v>0</v>
      </c>
      <c r="X100" s="121">
        <f>IF(U100=0,0,IF(ISBLANK('Student Work'!X100),"ERROR",IF(ABS('Student Work'!X100-'Student Work'!$V$14)&lt;0.01,IF(U100&lt;&gt;"ERROR","Correct","ERROR"),"ERROR")))</f>
        <v>0</v>
      </c>
      <c r="Y100" s="121">
        <f>IF(U100=0,0,IF(ISBLANK('Student Work'!Y100),"ERROR",IF(ABS('Student Work'!Y100-('Student Work'!V100+'Student Work'!W100+'Student Work'!X100))&lt;0.01,IF(U100&lt;&gt;"ERROR","Correct","ERROR"),"ERROR")))</f>
        <v>0</v>
      </c>
      <c r="Z100" s="121">
        <f>IF(V100=0,0,IF(ISBLANK('Student Work'!#REF!),"ERROR",IF(ABS('Student Work'!#REF!-('Student Work'!W100+'Student Work'!X100+'Student Work'!Y100))&lt;0.01,"Correct","ERROR")))</f>
        <v>0</v>
      </c>
      <c r="AA100" s="54"/>
      <c r="AB100" s="54"/>
      <c r="AC100" s="45"/>
    </row>
    <row r="101" spans="1:29">
      <c r="A101" s="44"/>
      <c r="B101" s="47"/>
      <c r="C101" s="47"/>
      <c r="D101" s="47"/>
      <c r="E101" s="47"/>
      <c r="F101" s="54"/>
      <c r="G101" s="107">
        <f>IF($K$13="Correct",IF(AND(G100+1&lt;='Student Work'!$K$13,G100&lt;&gt;0),G100+1,IF('Student Work'!G101&gt;0,"ERROR",0)),0)</f>
        <v>0</v>
      </c>
      <c r="H101" s="120">
        <f>IF(G101=0,0,IF(ISBLANK('Student Work'!H101),"ERROR",IF(ABS('Student Work'!H101-'Student Work'!K100)&lt;0.01,IF(G101&lt;&gt;"ERROR","Correct","ERROR"),"ERROR")))</f>
        <v>0</v>
      </c>
      <c r="I101" s="121">
        <f>IF(G101=0,0,IF(ISBLANK('Student Work'!I101),"ERROR",IF(ABS('Student Work'!I101-'Student Work'!H101*'Student Work'!$K$12/12)&lt;0.01,IF(G101&lt;&gt;"ERROR","Correct","ERROR"),"ERROR")))</f>
        <v>0</v>
      </c>
      <c r="J101" s="121">
        <f>IF(G101=0,0,IF(ISBLANK('Student Work'!J101),"ERROR",IF(ABS('Student Work'!J101-('Student Work'!$K$14-'Student Work'!I101))&lt;0.01,IF(G101&lt;&gt;"ERROR","Correct","ERROR"),"ERROR")))</f>
        <v>0</v>
      </c>
      <c r="K101" s="121">
        <f>IF(G101=0,0,IF(ISBLANK('Student Work'!K101),"ERROR",IF(ABS('Student Work'!K101-('Student Work'!H101-'Student Work'!J101))&lt;0.01,IF(G101&lt;&gt;"ERROR","Correct","ERROR"),"ERROR")))</f>
        <v>0</v>
      </c>
      <c r="L101" s="76"/>
      <c r="M101" s="76"/>
      <c r="N101" s="54"/>
      <c r="O101" s="54"/>
      <c r="P101" s="54"/>
      <c r="Q101" s="54"/>
      <c r="R101" s="54"/>
      <c r="S101" s="54"/>
      <c r="T101" s="54"/>
      <c r="U101" s="107">
        <f>IF($V$13="Correct",IF(AND(U100+1&lt;='Student Work'!$V$13,U100&lt;&gt;0),U100+1,IF('Student Work'!U101&gt;0,"ERROR",0)),0)</f>
        <v>0</v>
      </c>
      <c r="V101" s="121">
        <f>IF(U101=0,0,IF(ISBLANK('Student Work'!V101),"ERROR",IF(ABS('Student Work'!V101-'Student Work'!Y100)&lt;0.01,IF(U101&lt;&gt;"ERROR","Correct","ERROR"),"ERROR")))</f>
        <v>0</v>
      </c>
      <c r="W101" s="121">
        <f>IF(U101=0,0,IF(ISBLANK('Student Work'!W101),"ERROR",IF(ABS('Student Work'!W101-'Student Work'!V101*'Student Work'!$V$12/12)&lt;0.01,IF(U101&lt;&gt;"ERROR","Correct","ERROR"),"ERROR")))</f>
        <v>0</v>
      </c>
      <c r="X101" s="121">
        <f>IF(U101=0,0,IF(ISBLANK('Student Work'!X101),"ERROR",IF(ABS('Student Work'!X101-'Student Work'!$V$14)&lt;0.01,IF(U101&lt;&gt;"ERROR","Correct","ERROR"),"ERROR")))</f>
        <v>0</v>
      </c>
      <c r="Y101" s="121">
        <f>IF(U101=0,0,IF(ISBLANK('Student Work'!Y101),"ERROR",IF(ABS('Student Work'!Y101-('Student Work'!V101+'Student Work'!W101+'Student Work'!X101))&lt;0.01,IF(U101&lt;&gt;"ERROR","Correct","ERROR"),"ERROR")))</f>
        <v>0</v>
      </c>
      <c r="Z101" s="121">
        <f>IF(V101=0,0,IF(ISBLANK('Student Work'!#REF!),"ERROR",IF(ABS('Student Work'!#REF!-('Student Work'!W101+'Student Work'!X101+'Student Work'!Y101))&lt;0.01,"Correct","ERROR")))</f>
        <v>0</v>
      </c>
      <c r="AA101" s="54"/>
      <c r="AB101" s="54"/>
      <c r="AC101" s="45"/>
    </row>
    <row r="102" spans="1:29">
      <c r="A102" s="44"/>
      <c r="B102" s="47"/>
      <c r="C102" s="47"/>
      <c r="D102" s="47"/>
      <c r="E102" s="47"/>
      <c r="F102" s="54"/>
      <c r="G102" s="107">
        <f>IF($K$13="Correct",IF(AND(G101+1&lt;='Student Work'!$K$13,G101&lt;&gt;0),G101+1,IF('Student Work'!G102&gt;0,"ERROR",0)),0)</f>
        <v>0</v>
      </c>
      <c r="H102" s="120">
        <f>IF(G102=0,0,IF(ISBLANK('Student Work'!H102),"ERROR",IF(ABS('Student Work'!H102-'Student Work'!K101)&lt;0.01,IF(G102&lt;&gt;"ERROR","Correct","ERROR"),"ERROR")))</f>
        <v>0</v>
      </c>
      <c r="I102" s="121">
        <f>IF(G102=0,0,IF(ISBLANK('Student Work'!I102),"ERROR",IF(ABS('Student Work'!I102-'Student Work'!H102*'Student Work'!$K$12/12)&lt;0.01,IF(G102&lt;&gt;"ERROR","Correct","ERROR"),"ERROR")))</f>
        <v>0</v>
      </c>
      <c r="J102" s="121">
        <f>IF(G102=0,0,IF(ISBLANK('Student Work'!J102),"ERROR",IF(ABS('Student Work'!J102-('Student Work'!$K$14-'Student Work'!I102))&lt;0.01,IF(G102&lt;&gt;"ERROR","Correct","ERROR"),"ERROR")))</f>
        <v>0</v>
      </c>
      <c r="K102" s="121">
        <f>IF(G102=0,0,IF(ISBLANK('Student Work'!K102),"ERROR",IF(ABS('Student Work'!K102-('Student Work'!H102-'Student Work'!J102))&lt;0.01,IF(G102&lt;&gt;"ERROR","Correct","ERROR"),"ERROR")))</f>
        <v>0</v>
      </c>
      <c r="L102" s="76"/>
      <c r="M102" s="76"/>
      <c r="N102" s="54"/>
      <c r="O102" s="54"/>
      <c r="P102" s="54"/>
      <c r="Q102" s="54"/>
      <c r="R102" s="54"/>
      <c r="S102" s="54"/>
      <c r="T102" s="54"/>
      <c r="U102" s="107">
        <f>IF($V$13="Correct",IF(AND(U101+1&lt;='Student Work'!$V$13,U101&lt;&gt;0),U101+1,IF('Student Work'!U102&gt;0,"ERROR",0)),0)</f>
        <v>0</v>
      </c>
      <c r="V102" s="121">
        <f>IF(U102=0,0,IF(ISBLANK('Student Work'!V102),"ERROR",IF(ABS('Student Work'!V102-'Student Work'!Y101)&lt;0.01,IF(U102&lt;&gt;"ERROR","Correct","ERROR"),"ERROR")))</f>
        <v>0</v>
      </c>
      <c r="W102" s="121">
        <f>IF(U102=0,0,IF(ISBLANK('Student Work'!W102),"ERROR",IF(ABS('Student Work'!W102-'Student Work'!V102*'Student Work'!$V$12/12)&lt;0.01,IF(U102&lt;&gt;"ERROR","Correct","ERROR"),"ERROR")))</f>
        <v>0</v>
      </c>
      <c r="X102" s="121">
        <f>IF(U102=0,0,IF(ISBLANK('Student Work'!X102),"ERROR",IF(ABS('Student Work'!X102-'Student Work'!$V$14)&lt;0.01,IF(U102&lt;&gt;"ERROR","Correct","ERROR"),"ERROR")))</f>
        <v>0</v>
      </c>
      <c r="Y102" s="121">
        <f>IF(U102=0,0,IF(ISBLANK('Student Work'!Y102),"ERROR",IF(ABS('Student Work'!Y102-('Student Work'!V102+'Student Work'!W102+'Student Work'!X102))&lt;0.01,IF(U102&lt;&gt;"ERROR","Correct","ERROR"),"ERROR")))</f>
        <v>0</v>
      </c>
      <c r="Z102" s="121">
        <f>IF(V102=0,0,IF(ISBLANK('Student Work'!#REF!),"ERROR",IF(ABS('Student Work'!#REF!-('Student Work'!W102+'Student Work'!X102+'Student Work'!Y102))&lt;0.01,"Correct","ERROR")))</f>
        <v>0</v>
      </c>
      <c r="AA102" s="54"/>
      <c r="AB102" s="54"/>
      <c r="AC102" s="45"/>
    </row>
    <row r="103" spans="1:29">
      <c r="A103" s="44"/>
      <c r="B103" s="47"/>
      <c r="C103" s="47"/>
      <c r="D103" s="47"/>
      <c r="E103" s="47"/>
      <c r="F103" s="54"/>
      <c r="G103" s="107">
        <f>IF($K$13="Correct",IF(AND(G102+1&lt;='Student Work'!$K$13,G102&lt;&gt;0),G102+1,IF('Student Work'!G103&gt;0,"ERROR",0)),0)</f>
        <v>0</v>
      </c>
      <c r="H103" s="120">
        <f>IF(G103=0,0,IF(ISBLANK('Student Work'!H103),"ERROR",IF(ABS('Student Work'!H103-'Student Work'!K102)&lt;0.01,IF(G103&lt;&gt;"ERROR","Correct","ERROR"),"ERROR")))</f>
        <v>0</v>
      </c>
      <c r="I103" s="121">
        <f>IF(G103=0,0,IF(ISBLANK('Student Work'!I103),"ERROR",IF(ABS('Student Work'!I103-'Student Work'!H103*'Student Work'!$K$12/12)&lt;0.01,IF(G103&lt;&gt;"ERROR","Correct","ERROR"),"ERROR")))</f>
        <v>0</v>
      </c>
      <c r="J103" s="121">
        <f>IF(G103=0,0,IF(ISBLANK('Student Work'!J103),"ERROR",IF(ABS('Student Work'!J103-('Student Work'!$K$14-'Student Work'!I103))&lt;0.01,IF(G103&lt;&gt;"ERROR","Correct","ERROR"),"ERROR")))</f>
        <v>0</v>
      </c>
      <c r="K103" s="121">
        <f>IF(G103=0,0,IF(ISBLANK('Student Work'!K103),"ERROR",IF(ABS('Student Work'!K103-('Student Work'!H103-'Student Work'!J103))&lt;0.01,IF(G103&lt;&gt;"ERROR","Correct","ERROR"),"ERROR")))</f>
        <v>0</v>
      </c>
      <c r="L103" s="76"/>
      <c r="M103" s="76"/>
      <c r="N103" s="54"/>
      <c r="O103" s="54"/>
      <c r="P103" s="54"/>
      <c r="Q103" s="54"/>
      <c r="R103" s="54"/>
      <c r="S103" s="54"/>
      <c r="T103" s="54"/>
      <c r="U103" s="107">
        <f>IF($V$13="Correct",IF(AND(U102+1&lt;='Student Work'!$V$13,U102&lt;&gt;0),U102+1,IF('Student Work'!U103&gt;0,"ERROR",0)),0)</f>
        <v>0</v>
      </c>
      <c r="V103" s="121">
        <f>IF(U103=0,0,IF(ISBLANK('Student Work'!V103),"ERROR",IF(ABS('Student Work'!V103-'Student Work'!Y102)&lt;0.01,IF(U103&lt;&gt;"ERROR","Correct","ERROR"),"ERROR")))</f>
        <v>0</v>
      </c>
      <c r="W103" s="121">
        <f>IF(U103=0,0,IF(ISBLANK('Student Work'!W103),"ERROR",IF(ABS('Student Work'!W103-'Student Work'!V103*'Student Work'!$V$12/12)&lt;0.01,IF(U103&lt;&gt;"ERROR","Correct","ERROR"),"ERROR")))</f>
        <v>0</v>
      </c>
      <c r="X103" s="121">
        <f>IF(U103=0,0,IF(ISBLANK('Student Work'!X103),"ERROR",IF(ABS('Student Work'!X103-'Student Work'!$V$14)&lt;0.01,IF(U103&lt;&gt;"ERROR","Correct","ERROR"),"ERROR")))</f>
        <v>0</v>
      </c>
      <c r="Y103" s="121">
        <f>IF(U103=0,0,IF(ISBLANK('Student Work'!Y103),"ERROR",IF(ABS('Student Work'!Y103-('Student Work'!V103+'Student Work'!W103+'Student Work'!X103))&lt;0.01,IF(U103&lt;&gt;"ERROR","Correct","ERROR"),"ERROR")))</f>
        <v>0</v>
      </c>
      <c r="Z103" s="121">
        <f>IF(V103=0,0,IF(ISBLANK('Student Work'!#REF!),"ERROR",IF(ABS('Student Work'!#REF!-('Student Work'!W103+'Student Work'!X103+'Student Work'!Y103))&lt;0.01,"Correct","ERROR")))</f>
        <v>0</v>
      </c>
      <c r="AA103" s="54"/>
      <c r="AB103" s="54"/>
      <c r="AC103" s="45"/>
    </row>
    <row r="104" spans="1:29">
      <c r="A104" s="44"/>
      <c r="B104" s="47"/>
      <c r="C104" s="47"/>
      <c r="D104" s="47"/>
      <c r="E104" s="47"/>
      <c r="F104" s="54"/>
      <c r="G104" s="107">
        <f>IF($K$13="Correct",IF(AND(G103+1&lt;='Student Work'!$K$13,G103&lt;&gt;0),G103+1,IF('Student Work'!G104&gt;0,"ERROR",0)),0)</f>
        <v>0</v>
      </c>
      <c r="H104" s="120">
        <f>IF(G104=0,0,IF(ISBLANK('Student Work'!H104),"ERROR",IF(ABS('Student Work'!H104-'Student Work'!K103)&lt;0.01,IF(G104&lt;&gt;"ERROR","Correct","ERROR"),"ERROR")))</f>
        <v>0</v>
      </c>
      <c r="I104" s="121">
        <f>IF(G104=0,0,IF(ISBLANK('Student Work'!I104),"ERROR",IF(ABS('Student Work'!I104-'Student Work'!H104*'Student Work'!$K$12/12)&lt;0.01,IF(G104&lt;&gt;"ERROR","Correct","ERROR"),"ERROR")))</f>
        <v>0</v>
      </c>
      <c r="J104" s="121">
        <f>IF(G104=0,0,IF(ISBLANK('Student Work'!J104),"ERROR",IF(ABS('Student Work'!J104-('Student Work'!$K$14-'Student Work'!I104))&lt;0.01,IF(G104&lt;&gt;"ERROR","Correct","ERROR"),"ERROR")))</f>
        <v>0</v>
      </c>
      <c r="K104" s="121">
        <f>IF(G104=0,0,IF(ISBLANK('Student Work'!K104),"ERROR",IF(ABS('Student Work'!K104-('Student Work'!H104-'Student Work'!J104))&lt;0.01,IF(G104&lt;&gt;"ERROR","Correct","ERROR"),"ERROR")))</f>
        <v>0</v>
      </c>
      <c r="L104" s="76"/>
      <c r="M104" s="76"/>
      <c r="N104" s="54"/>
      <c r="O104" s="54"/>
      <c r="P104" s="54"/>
      <c r="Q104" s="54"/>
      <c r="R104" s="54"/>
      <c r="S104" s="54"/>
      <c r="T104" s="54"/>
      <c r="U104" s="107">
        <f>IF($V$13="Correct",IF(AND(U103+1&lt;='Student Work'!$V$13,U103&lt;&gt;0),U103+1,IF('Student Work'!U104&gt;0,"ERROR",0)),0)</f>
        <v>0</v>
      </c>
      <c r="V104" s="121">
        <f>IF(U104=0,0,IF(ISBLANK('Student Work'!V104),"ERROR",IF(ABS('Student Work'!V104-'Student Work'!Y103)&lt;0.01,IF(U104&lt;&gt;"ERROR","Correct","ERROR"),"ERROR")))</f>
        <v>0</v>
      </c>
      <c r="W104" s="121">
        <f>IF(U104=0,0,IF(ISBLANK('Student Work'!W104),"ERROR",IF(ABS('Student Work'!W104-'Student Work'!V104*'Student Work'!$V$12/12)&lt;0.01,IF(U104&lt;&gt;"ERROR","Correct","ERROR"),"ERROR")))</f>
        <v>0</v>
      </c>
      <c r="X104" s="121">
        <f>IF(U104=0,0,IF(ISBLANK('Student Work'!X104),"ERROR",IF(ABS('Student Work'!X104-'Student Work'!$V$14)&lt;0.01,IF(U104&lt;&gt;"ERROR","Correct","ERROR"),"ERROR")))</f>
        <v>0</v>
      </c>
      <c r="Y104" s="121">
        <f>IF(U104=0,0,IF(ISBLANK('Student Work'!Y104),"ERROR",IF(ABS('Student Work'!Y104-('Student Work'!V104+'Student Work'!W104+'Student Work'!X104))&lt;0.01,IF(U104&lt;&gt;"ERROR","Correct","ERROR"),"ERROR")))</f>
        <v>0</v>
      </c>
      <c r="Z104" s="121">
        <f>IF(V104=0,0,IF(ISBLANK('Student Work'!#REF!),"ERROR",IF(ABS('Student Work'!#REF!-('Student Work'!W104+'Student Work'!X104+'Student Work'!Y104))&lt;0.01,"Correct","ERROR")))</f>
        <v>0</v>
      </c>
      <c r="AA104" s="54"/>
      <c r="AB104" s="54"/>
      <c r="AC104" s="45"/>
    </row>
    <row r="105" spans="1:29">
      <c r="A105" s="44"/>
      <c r="B105" s="47"/>
      <c r="C105" s="47"/>
      <c r="D105" s="47"/>
      <c r="E105" s="47"/>
      <c r="F105" s="54"/>
      <c r="G105" s="107">
        <f>IF($K$13="Correct",IF(AND(G104+1&lt;='Student Work'!$K$13,G104&lt;&gt;0),G104+1,IF('Student Work'!G105&gt;0,"ERROR",0)),0)</f>
        <v>0</v>
      </c>
      <c r="H105" s="120">
        <f>IF(G105=0,0,IF(ISBLANK('Student Work'!H105),"ERROR",IF(ABS('Student Work'!H105-'Student Work'!K104)&lt;0.01,IF(G105&lt;&gt;"ERROR","Correct","ERROR"),"ERROR")))</f>
        <v>0</v>
      </c>
      <c r="I105" s="121">
        <f>IF(G105=0,0,IF(ISBLANK('Student Work'!I105),"ERROR",IF(ABS('Student Work'!I105-'Student Work'!H105*'Student Work'!$K$12/12)&lt;0.01,IF(G105&lt;&gt;"ERROR","Correct","ERROR"),"ERROR")))</f>
        <v>0</v>
      </c>
      <c r="J105" s="121">
        <f>IF(G105=0,0,IF(ISBLANK('Student Work'!J105),"ERROR",IF(ABS('Student Work'!J105-('Student Work'!$K$14-'Student Work'!I105))&lt;0.01,IF(G105&lt;&gt;"ERROR","Correct","ERROR"),"ERROR")))</f>
        <v>0</v>
      </c>
      <c r="K105" s="121">
        <f>IF(G105=0,0,IF(ISBLANK('Student Work'!K105),"ERROR",IF(ABS('Student Work'!K105-('Student Work'!H105-'Student Work'!J105))&lt;0.01,IF(G105&lt;&gt;"ERROR","Correct","ERROR"),"ERROR")))</f>
        <v>0</v>
      </c>
      <c r="L105" s="76"/>
      <c r="M105" s="76"/>
      <c r="N105" s="54"/>
      <c r="O105" s="54"/>
      <c r="P105" s="54"/>
      <c r="Q105" s="54"/>
      <c r="R105" s="54"/>
      <c r="S105" s="54"/>
      <c r="T105" s="54"/>
      <c r="U105" s="107">
        <f>IF($V$13="Correct",IF(AND(U104+1&lt;='Student Work'!$V$13,U104&lt;&gt;0),U104+1,IF('Student Work'!U105&gt;0,"ERROR",0)),0)</f>
        <v>0</v>
      </c>
      <c r="V105" s="121">
        <f>IF(U105=0,0,IF(ISBLANK('Student Work'!V105),"ERROR",IF(ABS('Student Work'!V105-'Student Work'!Y104)&lt;0.01,IF(U105&lt;&gt;"ERROR","Correct","ERROR"),"ERROR")))</f>
        <v>0</v>
      </c>
      <c r="W105" s="121">
        <f>IF(U105=0,0,IF(ISBLANK('Student Work'!W105),"ERROR",IF(ABS('Student Work'!W105-'Student Work'!V105*'Student Work'!$V$12/12)&lt;0.01,IF(U105&lt;&gt;"ERROR","Correct","ERROR"),"ERROR")))</f>
        <v>0</v>
      </c>
      <c r="X105" s="121">
        <f>IF(U105=0,0,IF(ISBLANK('Student Work'!X105),"ERROR",IF(ABS('Student Work'!X105-'Student Work'!$V$14)&lt;0.01,IF(U105&lt;&gt;"ERROR","Correct","ERROR"),"ERROR")))</f>
        <v>0</v>
      </c>
      <c r="Y105" s="121">
        <f>IF(U105=0,0,IF(ISBLANK('Student Work'!Y105),"ERROR",IF(ABS('Student Work'!Y105-('Student Work'!V105+'Student Work'!W105+'Student Work'!X105))&lt;0.01,IF(U105&lt;&gt;"ERROR","Correct","ERROR"),"ERROR")))</f>
        <v>0</v>
      </c>
      <c r="Z105" s="121">
        <f>IF(V105=0,0,IF(ISBLANK('Student Work'!#REF!),"ERROR",IF(ABS('Student Work'!#REF!-('Student Work'!W105+'Student Work'!X105+'Student Work'!Y105))&lt;0.01,"Correct","ERROR")))</f>
        <v>0</v>
      </c>
      <c r="AA105" s="54"/>
      <c r="AB105" s="54"/>
      <c r="AC105" s="45"/>
    </row>
    <row r="106" spans="1:29">
      <c r="A106" s="44"/>
      <c r="B106" s="47"/>
      <c r="C106" s="47"/>
      <c r="D106" s="47"/>
      <c r="E106" s="47"/>
      <c r="F106" s="54"/>
      <c r="G106" s="107">
        <f>IF($K$13="Correct",IF(AND(G105+1&lt;='Student Work'!$K$13,G105&lt;&gt;0),G105+1,IF('Student Work'!G106&gt;0,"ERROR",0)),0)</f>
        <v>0</v>
      </c>
      <c r="H106" s="120">
        <f>IF(G106=0,0,IF(ISBLANK('Student Work'!H106),"ERROR",IF(ABS('Student Work'!H106-'Student Work'!K105)&lt;0.01,IF(G106&lt;&gt;"ERROR","Correct","ERROR"),"ERROR")))</f>
        <v>0</v>
      </c>
      <c r="I106" s="121">
        <f>IF(G106=0,0,IF(ISBLANK('Student Work'!I106),"ERROR",IF(ABS('Student Work'!I106-'Student Work'!H106*'Student Work'!$K$12/12)&lt;0.01,IF(G106&lt;&gt;"ERROR","Correct","ERROR"),"ERROR")))</f>
        <v>0</v>
      </c>
      <c r="J106" s="121">
        <f>IF(G106=0,0,IF(ISBLANK('Student Work'!J106),"ERROR",IF(ABS('Student Work'!J106-('Student Work'!$K$14-'Student Work'!I106))&lt;0.01,IF(G106&lt;&gt;"ERROR","Correct","ERROR"),"ERROR")))</f>
        <v>0</v>
      </c>
      <c r="K106" s="121">
        <f>IF(G106=0,0,IF(ISBLANK('Student Work'!K106),"ERROR",IF(ABS('Student Work'!K106-('Student Work'!H106-'Student Work'!J106))&lt;0.01,IF(G106&lt;&gt;"ERROR","Correct","ERROR"),"ERROR")))</f>
        <v>0</v>
      </c>
      <c r="L106" s="76"/>
      <c r="M106" s="76"/>
      <c r="N106" s="54"/>
      <c r="O106" s="54"/>
      <c r="P106" s="54"/>
      <c r="Q106" s="54"/>
      <c r="R106" s="54"/>
      <c r="S106" s="54"/>
      <c r="T106" s="54"/>
      <c r="U106" s="107">
        <f>IF($V$13="Correct",IF(AND(U105+1&lt;='Student Work'!$V$13,U105&lt;&gt;0),U105+1,IF('Student Work'!U106&gt;0,"ERROR",0)),0)</f>
        <v>0</v>
      </c>
      <c r="V106" s="121">
        <f>IF(U106=0,0,IF(ISBLANK('Student Work'!V106),"ERROR",IF(ABS('Student Work'!V106-'Student Work'!Y105)&lt;0.01,IF(U106&lt;&gt;"ERROR","Correct","ERROR"),"ERROR")))</f>
        <v>0</v>
      </c>
      <c r="W106" s="121">
        <f>IF(U106=0,0,IF(ISBLANK('Student Work'!W106),"ERROR",IF(ABS('Student Work'!W106-'Student Work'!V106*'Student Work'!$V$12/12)&lt;0.01,IF(U106&lt;&gt;"ERROR","Correct","ERROR"),"ERROR")))</f>
        <v>0</v>
      </c>
      <c r="X106" s="121">
        <f>IF(U106=0,0,IF(ISBLANK('Student Work'!X106),"ERROR",IF(ABS('Student Work'!X106-'Student Work'!$V$14)&lt;0.01,IF(U106&lt;&gt;"ERROR","Correct","ERROR"),"ERROR")))</f>
        <v>0</v>
      </c>
      <c r="Y106" s="121">
        <f>IF(U106=0,0,IF(ISBLANK('Student Work'!Y106),"ERROR",IF(ABS('Student Work'!Y106-('Student Work'!V106+'Student Work'!W106+'Student Work'!X106))&lt;0.01,IF(U106&lt;&gt;"ERROR","Correct","ERROR"),"ERROR")))</f>
        <v>0</v>
      </c>
      <c r="Z106" s="121">
        <f>IF(V106=0,0,IF(ISBLANK('Student Work'!#REF!),"ERROR",IF(ABS('Student Work'!#REF!-('Student Work'!W106+'Student Work'!X106+'Student Work'!Y106))&lt;0.01,"Correct","ERROR")))</f>
        <v>0</v>
      </c>
      <c r="AA106" s="54"/>
      <c r="AB106" s="54"/>
      <c r="AC106" s="45"/>
    </row>
    <row r="107" spans="1:29">
      <c r="A107" s="44"/>
      <c r="B107" s="47"/>
      <c r="C107" s="47"/>
      <c r="D107" s="47"/>
      <c r="E107" s="47"/>
      <c r="F107" s="54"/>
      <c r="G107" s="107">
        <f>IF($K$13="Correct",IF(AND(G106+1&lt;='Student Work'!$K$13,G106&lt;&gt;0),G106+1,IF('Student Work'!G107&gt;0,"ERROR",0)),0)</f>
        <v>0</v>
      </c>
      <c r="H107" s="120">
        <f>IF(G107=0,0,IF(ISBLANK('Student Work'!H107),"ERROR",IF(ABS('Student Work'!H107-'Student Work'!K106)&lt;0.01,IF(G107&lt;&gt;"ERROR","Correct","ERROR"),"ERROR")))</f>
        <v>0</v>
      </c>
      <c r="I107" s="121">
        <f>IF(G107=0,0,IF(ISBLANK('Student Work'!I107),"ERROR",IF(ABS('Student Work'!I107-'Student Work'!H107*'Student Work'!$K$12/12)&lt;0.01,IF(G107&lt;&gt;"ERROR","Correct","ERROR"),"ERROR")))</f>
        <v>0</v>
      </c>
      <c r="J107" s="121">
        <f>IF(G107=0,0,IF(ISBLANK('Student Work'!J107),"ERROR",IF(ABS('Student Work'!J107-('Student Work'!$K$14-'Student Work'!I107))&lt;0.01,IF(G107&lt;&gt;"ERROR","Correct","ERROR"),"ERROR")))</f>
        <v>0</v>
      </c>
      <c r="K107" s="121">
        <f>IF(G107=0,0,IF(ISBLANK('Student Work'!K107),"ERROR",IF(ABS('Student Work'!K107-('Student Work'!H107-'Student Work'!J107))&lt;0.01,IF(G107&lt;&gt;"ERROR","Correct","ERROR"),"ERROR")))</f>
        <v>0</v>
      </c>
      <c r="L107" s="76"/>
      <c r="M107" s="76"/>
      <c r="N107" s="54"/>
      <c r="O107" s="54"/>
      <c r="P107" s="54"/>
      <c r="Q107" s="54"/>
      <c r="R107" s="54"/>
      <c r="S107" s="54"/>
      <c r="T107" s="54"/>
      <c r="U107" s="107">
        <f>IF($V$13="Correct",IF(AND(U106+1&lt;='Student Work'!$V$13,U106&lt;&gt;0),U106+1,IF('Student Work'!U107&gt;0,"ERROR",0)),0)</f>
        <v>0</v>
      </c>
      <c r="V107" s="121">
        <f>IF(U107=0,0,IF(ISBLANK('Student Work'!V107),"ERROR",IF(ABS('Student Work'!V107-'Student Work'!Y106)&lt;0.01,IF(U107&lt;&gt;"ERROR","Correct","ERROR"),"ERROR")))</f>
        <v>0</v>
      </c>
      <c r="W107" s="121">
        <f>IF(U107=0,0,IF(ISBLANK('Student Work'!W107),"ERROR",IF(ABS('Student Work'!W107-'Student Work'!V107*'Student Work'!$V$12/12)&lt;0.01,IF(U107&lt;&gt;"ERROR","Correct","ERROR"),"ERROR")))</f>
        <v>0</v>
      </c>
      <c r="X107" s="121">
        <f>IF(U107=0,0,IF(ISBLANK('Student Work'!X107),"ERROR",IF(ABS('Student Work'!X107-'Student Work'!$V$14)&lt;0.01,IF(U107&lt;&gt;"ERROR","Correct","ERROR"),"ERROR")))</f>
        <v>0</v>
      </c>
      <c r="Y107" s="121">
        <f>IF(U107=0,0,IF(ISBLANK('Student Work'!Y107),"ERROR",IF(ABS('Student Work'!Y107-('Student Work'!V107+'Student Work'!W107+'Student Work'!X107))&lt;0.01,IF(U107&lt;&gt;"ERROR","Correct","ERROR"),"ERROR")))</f>
        <v>0</v>
      </c>
      <c r="Z107" s="121">
        <f>IF(V107=0,0,IF(ISBLANK('Student Work'!#REF!),"ERROR",IF(ABS('Student Work'!#REF!-('Student Work'!W107+'Student Work'!X107+'Student Work'!Y107))&lt;0.01,"Correct","ERROR")))</f>
        <v>0</v>
      </c>
      <c r="AA107" s="54"/>
      <c r="AB107" s="54"/>
      <c r="AC107" s="45"/>
    </row>
    <row r="108" spans="1:29">
      <c r="A108" s="44"/>
      <c r="B108" s="47"/>
      <c r="C108" s="47"/>
      <c r="D108" s="47"/>
      <c r="E108" s="47"/>
      <c r="F108" s="54"/>
      <c r="G108" s="107">
        <f>IF($K$13="Correct",IF(AND(G107+1&lt;='Student Work'!$K$13,G107&lt;&gt;0),G107+1,IF('Student Work'!G108&gt;0,"ERROR",0)),0)</f>
        <v>0</v>
      </c>
      <c r="H108" s="120">
        <f>IF(G108=0,0,IF(ISBLANK('Student Work'!H108),"ERROR",IF(ABS('Student Work'!H108-'Student Work'!K107)&lt;0.01,IF(G108&lt;&gt;"ERROR","Correct","ERROR"),"ERROR")))</f>
        <v>0</v>
      </c>
      <c r="I108" s="121">
        <f>IF(G108=0,0,IF(ISBLANK('Student Work'!I108),"ERROR",IF(ABS('Student Work'!I108-'Student Work'!H108*'Student Work'!$K$12/12)&lt;0.01,IF(G108&lt;&gt;"ERROR","Correct","ERROR"),"ERROR")))</f>
        <v>0</v>
      </c>
      <c r="J108" s="121">
        <f>IF(G108=0,0,IF(ISBLANK('Student Work'!J108),"ERROR",IF(ABS('Student Work'!J108-('Student Work'!$K$14-'Student Work'!I108))&lt;0.01,IF(G108&lt;&gt;"ERROR","Correct","ERROR"),"ERROR")))</f>
        <v>0</v>
      </c>
      <c r="K108" s="121">
        <f>IF(G108=0,0,IF(ISBLANK('Student Work'!K108),"ERROR",IF(ABS('Student Work'!K108-('Student Work'!H108-'Student Work'!J108))&lt;0.01,IF(G108&lt;&gt;"ERROR","Correct","ERROR"),"ERROR")))</f>
        <v>0</v>
      </c>
      <c r="L108" s="76"/>
      <c r="M108" s="76"/>
      <c r="N108" s="54"/>
      <c r="O108" s="54"/>
      <c r="P108" s="54"/>
      <c r="Q108" s="54"/>
      <c r="R108" s="54"/>
      <c r="S108" s="54"/>
      <c r="T108" s="54"/>
      <c r="U108" s="107">
        <f>IF($V$13="Correct",IF(AND(U107+1&lt;='Student Work'!$V$13,U107&lt;&gt;0),U107+1,IF('Student Work'!U108&gt;0,"ERROR",0)),0)</f>
        <v>0</v>
      </c>
      <c r="V108" s="121">
        <f>IF(U108=0,0,IF(ISBLANK('Student Work'!V108),"ERROR",IF(ABS('Student Work'!V108-'Student Work'!Y107)&lt;0.01,IF(U108&lt;&gt;"ERROR","Correct","ERROR"),"ERROR")))</f>
        <v>0</v>
      </c>
      <c r="W108" s="121">
        <f>IF(U108=0,0,IF(ISBLANK('Student Work'!W108),"ERROR",IF(ABS('Student Work'!W108-'Student Work'!V108*'Student Work'!$V$12/12)&lt;0.01,IF(U108&lt;&gt;"ERROR","Correct","ERROR"),"ERROR")))</f>
        <v>0</v>
      </c>
      <c r="X108" s="121">
        <f>IF(U108=0,0,IF(ISBLANK('Student Work'!X108),"ERROR",IF(ABS('Student Work'!X108-'Student Work'!$V$14)&lt;0.01,IF(U108&lt;&gt;"ERROR","Correct","ERROR"),"ERROR")))</f>
        <v>0</v>
      </c>
      <c r="Y108" s="121">
        <f>IF(U108=0,0,IF(ISBLANK('Student Work'!Y108),"ERROR",IF(ABS('Student Work'!Y108-('Student Work'!V108+'Student Work'!W108+'Student Work'!X108))&lt;0.01,IF(U108&lt;&gt;"ERROR","Correct","ERROR"),"ERROR")))</f>
        <v>0</v>
      </c>
      <c r="Z108" s="121">
        <f>IF(V108=0,0,IF(ISBLANK('Student Work'!#REF!),"ERROR",IF(ABS('Student Work'!#REF!-('Student Work'!W108+'Student Work'!X108+'Student Work'!Y108))&lt;0.01,"Correct","ERROR")))</f>
        <v>0</v>
      </c>
      <c r="AA108" s="54"/>
      <c r="AB108" s="54"/>
      <c r="AC108" s="45"/>
    </row>
    <row r="109" spans="1:29">
      <c r="A109" s="44"/>
      <c r="B109" s="47"/>
      <c r="C109" s="47"/>
      <c r="D109" s="47"/>
      <c r="E109" s="47"/>
      <c r="F109" s="54"/>
      <c r="G109" s="107">
        <f>IF($K$13="Correct",IF(AND(G108+1&lt;='Student Work'!$K$13,G108&lt;&gt;0),G108+1,IF('Student Work'!G109&gt;0,"ERROR",0)),0)</f>
        <v>0</v>
      </c>
      <c r="H109" s="120">
        <f>IF(G109=0,0,IF(ISBLANK('Student Work'!H109),"ERROR",IF(ABS('Student Work'!H109-'Student Work'!K108)&lt;0.01,IF(G109&lt;&gt;"ERROR","Correct","ERROR"),"ERROR")))</f>
        <v>0</v>
      </c>
      <c r="I109" s="121">
        <f>IF(G109=0,0,IF(ISBLANK('Student Work'!I109),"ERROR",IF(ABS('Student Work'!I109-'Student Work'!H109*'Student Work'!$K$12/12)&lt;0.01,IF(G109&lt;&gt;"ERROR","Correct","ERROR"),"ERROR")))</f>
        <v>0</v>
      </c>
      <c r="J109" s="121">
        <f>IF(G109=0,0,IF(ISBLANK('Student Work'!J109),"ERROR",IF(ABS('Student Work'!J109-('Student Work'!$K$14-'Student Work'!I109))&lt;0.01,IF(G109&lt;&gt;"ERROR","Correct","ERROR"),"ERROR")))</f>
        <v>0</v>
      </c>
      <c r="K109" s="121">
        <f>IF(G109=0,0,IF(ISBLANK('Student Work'!K109),"ERROR",IF(ABS('Student Work'!K109-('Student Work'!H109-'Student Work'!J109))&lt;0.01,IF(G109&lt;&gt;"ERROR","Correct","ERROR"),"ERROR")))</f>
        <v>0</v>
      </c>
      <c r="L109" s="76"/>
      <c r="M109" s="76"/>
      <c r="N109" s="54"/>
      <c r="O109" s="54"/>
      <c r="P109" s="54"/>
      <c r="Q109" s="54"/>
      <c r="R109" s="54"/>
      <c r="S109" s="54"/>
      <c r="T109" s="54"/>
      <c r="U109" s="107">
        <f>IF($V$13="Correct",IF(AND(U108+1&lt;='Student Work'!$V$13,U108&lt;&gt;0),U108+1,IF('Student Work'!U109&gt;0,"ERROR",0)),0)</f>
        <v>0</v>
      </c>
      <c r="V109" s="121">
        <f>IF(U109=0,0,IF(ISBLANK('Student Work'!V109),"ERROR",IF(ABS('Student Work'!V109-'Student Work'!Y108)&lt;0.01,IF(U109&lt;&gt;"ERROR","Correct","ERROR"),"ERROR")))</f>
        <v>0</v>
      </c>
      <c r="W109" s="121">
        <f>IF(U109=0,0,IF(ISBLANK('Student Work'!W109),"ERROR",IF(ABS('Student Work'!W109-'Student Work'!V109*'Student Work'!$V$12/12)&lt;0.01,IF(U109&lt;&gt;"ERROR","Correct","ERROR"),"ERROR")))</f>
        <v>0</v>
      </c>
      <c r="X109" s="121">
        <f>IF(U109=0,0,IF(ISBLANK('Student Work'!X109),"ERROR",IF(ABS('Student Work'!X109-'Student Work'!$V$14)&lt;0.01,IF(U109&lt;&gt;"ERROR","Correct","ERROR"),"ERROR")))</f>
        <v>0</v>
      </c>
      <c r="Y109" s="121">
        <f>IF(U109=0,0,IF(ISBLANK('Student Work'!Y109),"ERROR",IF(ABS('Student Work'!Y109-('Student Work'!V109+'Student Work'!W109+'Student Work'!X109))&lt;0.01,IF(U109&lt;&gt;"ERROR","Correct","ERROR"),"ERROR")))</f>
        <v>0</v>
      </c>
      <c r="Z109" s="121">
        <f>IF(V109=0,0,IF(ISBLANK('Student Work'!#REF!),"ERROR",IF(ABS('Student Work'!#REF!-('Student Work'!W109+'Student Work'!X109+'Student Work'!Y109))&lt;0.01,"Correct","ERROR")))</f>
        <v>0</v>
      </c>
      <c r="AA109" s="54"/>
      <c r="AB109" s="54"/>
      <c r="AC109" s="45"/>
    </row>
    <row r="110" spans="1:29">
      <c r="A110" s="44"/>
      <c r="B110" s="47"/>
      <c r="C110" s="47"/>
      <c r="D110" s="47"/>
      <c r="E110" s="47"/>
      <c r="F110" s="54"/>
      <c r="G110" s="107">
        <f>IF($K$13="Correct",IF(AND(G109+1&lt;='Student Work'!$K$13,G109&lt;&gt;0),G109+1,IF('Student Work'!G110&gt;0,"ERROR",0)),0)</f>
        <v>0</v>
      </c>
      <c r="H110" s="120">
        <f>IF(G110=0,0,IF(ISBLANK('Student Work'!H110),"ERROR",IF(ABS('Student Work'!H110-'Student Work'!K109)&lt;0.01,IF(G110&lt;&gt;"ERROR","Correct","ERROR"),"ERROR")))</f>
        <v>0</v>
      </c>
      <c r="I110" s="121">
        <f>IF(G110=0,0,IF(ISBLANK('Student Work'!I110),"ERROR",IF(ABS('Student Work'!I110-'Student Work'!H110*'Student Work'!$K$12/12)&lt;0.01,IF(G110&lt;&gt;"ERROR","Correct","ERROR"),"ERROR")))</f>
        <v>0</v>
      </c>
      <c r="J110" s="121">
        <f>IF(G110=0,0,IF(ISBLANK('Student Work'!J110),"ERROR",IF(ABS('Student Work'!J110-('Student Work'!$K$14-'Student Work'!I110))&lt;0.01,IF(G110&lt;&gt;"ERROR","Correct","ERROR"),"ERROR")))</f>
        <v>0</v>
      </c>
      <c r="K110" s="121">
        <f>IF(G110=0,0,IF(ISBLANK('Student Work'!K110),"ERROR",IF(ABS('Student Work'!K110-('Student Work'!H110-'Student Work'!J110))&lt;0.01,IF(G110&lt;&gt;"ERROR","Correct","ERROR"),"ERROR")))</f>
        <v>0</v>
      </c>
      <c r="L110" s="76"/>
      <c r="M110" s="76"/>
      <c r="N110" s="54"/>
      <c r="O110" s="54"/>
      <c r="P110" s="54"/>
      <c r="Q110" s="54"/>
      <c r="R110" s="54"/>
      <c r="S110" s="54"/>
      <c r="T110" s="54"/>
      <c r="U110" s="107">
        <f>IF($V$13="Correct",IF(AND(U109+1&lt;='Student Work'!$V$13,U109&lt;&gt;0),U109+1,IF('Student Work'!U110&gt;0,"ERROR",0)),0)</f>
        <v>0</v>
      </c>
      <c r="V110" s="121">
        <f>IF(U110=0,0,IF(ISBLANK('Student Work'!V110),"ERROR",IF(ABS('Student Work'!V110-'Student Work'!Y109)&lt;0.01,IF(U110&lt;&gt;"ERROR","Correct","ERROR"),"ERROR")))</f>
        <v>0</v>
      </c>
      <c r="W110" s="121">
        <f>IF(U110=0,0,IF(ISBLANK('Student Work'!W110),"ERROR",IF(ABS('Student Work'!W110-'Student Work'!V110*'Student Work'!$V$12/12)&lt;0.01,IF(U110&lt;&gt;"ERROR","Correct","ERROR"),"ERROR")))</f>
        <v>0</v>
      </c>
      <c r="X110" s="121">
        <f>IF(U110=0,0,IF(ISBLANK('Student Work'!X110),"ERROR",IF(ABS('Student Work'!X110-'Student Work'!$V$14)&lt;0.01,IF(U110&lt;&gt;"ERROR","Correct","ERROR"),"ERROR")))</f>
        <v>0</v>
      </c>
      <c r="Y110" s="121">
        <f>IF(U110=0,0,IF(ISBLANK('Student Work'!Y110),"ERROR",IF(ABS('Student Work'!Y110-('Student Work'!V110+'Student Work'!W110+'Student Work'!X110))&lt;0.01,IF(U110&lt;&gt;"ERROR","Correct","ERROR"),"ERROR")))</f>
        <v>0</v>
      </c>
      <c r="Z110" s="121">
        <f>IF(V110=0,0,IF(ISBLANK('Student Work'!#REF!),"ERROR",IF(ABS('Student Work'!#REF!-('Student Work'!W110+'Student Work'!X110+'Student Work'!Y110))&lt;0.01,"Correct","ERROR")))</f>
        <v>0</v>
      </c>
      <c r="AA110" s="54"/>
      <c r="AB110" s="54"/>
      <c r="AC110" s="45"/>
    </row>
    <row r="111" spans="1:29">
      <c r="A111" s="44"/>
      <c r="B111" s="47"/>
      <c r="C111" s="47"/>
      <c r="D111" s="47"/>
      <c r="E111" s="47"/>
      <c r="F111" s="54"/>
      <c r="G111" s="107">
        <f>IF($K$13="Correct",IF(AND(G110+1&lt;='Student Work'!$K$13,G110&lt;&gt;0),G110+1,IF('Student Work'!G111&gt;0,"ERROR",0)),0)</f>
        <v>0</v>
      </c>
      <c r="H111" s="120">
        <f>IF(G111=0,0,IF(ISBLANK('Student Work'!H111),"ERROR",IF(ABS('Student Work'!H111-'Student Work'!K110)&lt;0.01,IF(G111&lt;&gt;"ERROR","Correct","ERROR"),"ERROR")))</f>
        <v>0</v>
      </c>
      <c r="I111" s="121">
        <f>IF(G111=0,0,IF(ISBLANK('Student Work'!I111),"ERROR",IF(ABS('Student Work'!I111-'Student Work'!H111*'Student Work'!$K$12/12)&lt;0.01,IF(G111&lt;&gt;"ERROR","Correct","ERROR"),"ERROR")))</f>
        <v>0</v>
      </c>
      <c r="J111" s="121">
        <f>IF(G111=0,0,IF(ISBLANK('Student Work'!J111),"ERROR",IF(ABS('Student Work'!J111-('Student Work'!$K$14-'Student Work'!I111))&lt;0.01,IF(G111&lt;&gt;"ERROR","Correct","ERROR"),"ERROR")))</f>
        <v>0</v>
      </c>
      <c r="K111" s="121">
        <f>IF(G111=0,0,IF(ISBLANK('Student Work'!K111),"ERROR",IF(ABS('Student Work'!K111-('Student Work'!H111-'Student Work'!J111))&lt;0.01,IF(G111&lt;&gt;"ERROR","Correct","ERROR"),"ERROR")))</f>
        <v>0</v>
      </c>
      <c r="L111" s="76"/>
      <c r="M111" s="76"/>
      <c r="N111" s="54"/>
      <c r="O111" s="54"/>
      <c r="P111" s="54"/>
      <c r="Q111" s="54"/>
      <c r="R111" s="54"/>
      <c r="S111" s="54"/>
      <c r="T111" s="54"/>
      <c r="U111" s="107">
        <f>IF($V$13="Correct",IF(AND(U110+1&lt;='Student Work'!$V$13,U110&lt;&gt;0),U110+1,IF('Student Work'!U111&gt;0,"ERROR",0)),0)</f>
        <v>0</v>
      </c>
      <c r="V111" s="121">
        <f>IF(U111=0,0,IF(ISBLANK('Student Work'!V111),"ERROR",IF(ABS('Student Work'!V111-'Student Work'!Y110)&lt;0.01,IF(U111&lt;&gt;"ERROR","Correct","ERROR"),"ERROR")))</f>
        <v>0</v>
      </c>
      <c r="W111" s="121">
        <f>IF(U111=0,0,IF(ISBLANK('Student Work'!W111),"ERROR",IF(ABS('Student Work'!W111-'Student Work'!V111*'Student Work'!$V$12/12)&lt;0.01,IF(U111&lt;&gt;"ERROR","Correct","ERROR"),"ERROR")))</f>
        <v>0</v>
      </c>
      <c r="X111" s="121">
        <f>IF(U111=0,0,IF(ISBLANK('Student Work'!X111),"ERROR",IF(ABS('Student Work'!X111-'Student Work'!$V$14)&lt;0.01,IF(U111&lt;&gt;"ERROR","Correct","ERROR"),"ERROR")))</f>
        <v>0</v>
      </c>
      <c r="Y111" s="121">
        <f>IF(U111=0,0,IF(ISBLANK('Student Work'!Y111),"ERROR",IF(ABS('Student Work'!Y111-('Student Work'!V111+'Student Work'!W111+'Student Work'!X111))&lt;0.01,IF(U111&lt;&gt;"ERROR","Correct","ERROR"),"ERROR")))</f>
        <v>0</v>
      </c>
      <c r="Z111" s="121">
        <f>IF(V111=0,0,IF(ISBLANK('Student Work'!#REF!),"ERROR",IF(ABS('Student Work'!#REF!-('Student Work'!W111+'Student Work'!X111+'Student Work'!Y111))&lt;0.01,"Correct","ERROR")))</f>
        <v>0</v>
      </c>
      <c r="AA111" s="54"/>
      <c r="AB111" s="54"/>
      <c r="AC111" s="45"/>
    </row>
    <row r="112" spans="1:29">
      <c r="A112" s="44"/>
      <c r="B112" s="47"/>
      <c r="C112" s="47"/>
      <c r="D112" s="47"/>
      <c r="E112" s="47"/>
      <c r="F112" s="54"/>
      <c r="G112" s="107">
        <f>IF($K$13="Correct",IF(AND(G111+1&lt;='Student Work'!$K$13,G111&lt;&gt;0),G111+1,IF('Student Work'!G112&gt;0,"ERROR",0)),0)</f>
        <v>0</v>
      </c>
      <c r="H112" s="120">
        <f>IF(G112=0,0,IF(ISBLANK('Student Work'!H112),"ERROR",IF(ABS('Student Work'!H112-'Student Work'!K111)&lt;0.01,IF(G112&lt;&gt;"ERROR","Correct","ERROR"),"ERROR")))</f>
        <v>0</v>
      </c>
      <c r="I112" s="121">
        <f>IF(G112=0,0,IF(ISBLANK('Student Work'!I112),"ERROR",IF(ABS('Student Work'!I112-'Student Work'!H112*'Student Work'!$K$12/12)&lt;0.01,IF(G112&lt;&gt;"ERROR","Correct","ERROR"),"ERROR")))</f>
        <v>0</v>
      </c>
      <c r="J112" s="121">
        <f>IF(G112=0,0,IF(ISBLANK('Student Work'!J112),"ERROR",IF(ABS('Student Work'!J112-('Student Work'!$K$14-'Student Work'!I112))&lt;0.01,IF(G112&lt;&gt;"ERROR","Correct","ERROR"),"ERROR")))</f>
        <v>0</v>
      </c>
      <c r="K112" s="121">
        <f>IF(G112=0,0,IF(ISBLANK('Student Work'!K112),"ERROR",IF(ABS('Student Work'!K112-('Student Work'!H112-'Student Work'!J112))&lt;0.01,IF(G112&lt;&gt;"ERROR","Correct","ERROR"),"ERROR")))</f>
        <v>0</v>
      </c>
      <c r="L112" s="76"/>
      <c r="M112" s="76"/>
      <c r="N112" s="54"/>
      <c r="O112" s="54"/>
      <c r="P112" s="54"/>
      <c r="Q112" s="54"/>
      <c r="R112" s="54"/>
      <c r="S112" s="54"/>
      <c r="T112" s="54"/>
      <c r="U112" s="107">
        <f>IF($V$13="Correct",IF(AND(U111+1&lt;='Student Work'!$V$13,U111&lt;&gt;0),U111+1,IF('Student Work'!U112&gt;0,"ERROR",0)),0)</f>
        <v>0</v>
      </c>
      <c r="V112" s="121">
        <f>IF(U112=0,0,IF(ISBLANK('Student Work'!V112),"ERROR",IF(ABS('Student Work'!V112-'Student Work'!Y111)&lt;0.01,IF(U112&lt;&gt;"ERROR","Correct","ERROR"),"ERROR")))</f>
        <v>0</v>
      </c>
      <c r="W112" s="121">
        <f>IF(U112=0,0,IF(ISBLANK('Student Work'!W112),"ERROR",IF(ABS('Student Work'!W112-'Student Work'!V112*'Student Work'!$V$12/12)&lt;0.01,IF(U112&lt;&gt;"ERROR","Correct","ERROR"),"ERROR")))</f>
        <v>0</v>
      </c>
      <c r="X112" s="121">
        <f>IF(U112=0,0,IF(ISBLANK('Student Work'!X112),"ERROR",IF(ABS('Student Work'!X112-'Student Work'!$V$14)&lt;0.01,IF(U112&lt;&gt;"ERROR","Correct","ERROR"),"ERROR")))</f>
        <v>0</v>
      </c>
      <c r="Y112" s="121">
        <f>IF(U112=0,0,IF(ISBLANK('Student Work'!Y112),"ERROR",IF(ABS('Student Work'!Y112-('Student Work'!V112+'Student Work'!W112+'Student Work'!X112))&lt;0.01,IF(U112&lt;&gt;"ERROR","Correct","ERROR"),"ERROR")))</f>
        <v>0</v>
      </c>
      <c r="Z112" s="121">
        <f>IF(V112=0,0,IF(ISBLANK('Student Work'!#REF!),"ERROR",IF(ABS('Student Work'!#REF!-('Student Work'!W112+'Student Work'!X112+'Student Work'!Y112))&lt;0.01,"Correct","ERROR")))</f>
        <v>0</v>
      </c>
      <c r="AA112" s="54"/>
      <c r="AB112" s="54"/>
      <c r="AC112" s="45"/>
    </row>
    <row r="113" spans="1:29">
      <c r="A113" s="44"/>
      <c r="B113" s="47"/>
      <c r="C113" s="47"/>
      <c r="D113" s="47"/>
      <c r="E113" s="47"/>
      <c r="F113" s="54"/>
      <c r="G113" s="107">
        <f>IF($K$13="Correct",IF(AND(G112+1&lt;='Student Work'!$K$13,G112&lt;&gt;0),G112+1,IF('Student Work'!G113&gt;0,"ERROR",0)),0)</f>
        <v>0</v>
      </c>
      <c r="H113" s="120">
        <f>IF(G113=0,0,IF(ISBLANK('Student Work'!H113),"ERROR",IF(ABS('Student Work'!H113-'Student Work'!K112)&lt;0.01,IF(G113&lt;&gt;"ERROR","Correct","ERROR"),"ERROR")))</f>
        <v>0</v>
      </c>
      <c r="I113" s="121">
        <f>IF(G113=0,0,IF(ISBLANK('Student Work'!I113),"ERROR",IF(ABS('Student Work'!I113-'Student Work'!H113*'Student Work'!$K$12/12)&lt;0.01,IF(G113&lt;&gt;"ERROR","Correct","ERROR"),"ERROR")))</f>
        <v>0</v>
      </c>
      <c r="J113" s="121">
        <f>IF(G113=0,0,IF(ISBLANK('Student Work'!J113),"ERROR",IF(ABS('Student Work'!J113-('Student Work'!$K$14-'Student Work'!I113))&lt;0.01,IF(G113&lt;&gt;"ERROR","Correct","ERROR"),"ERROR")))</f>
        <v>0</v>
      </c>
      <c r="K113" s="121">
        <f>IF(G113=0,0,IF(ISBLANK('Student Work'!K113),"ERROR",IF(ABS('Student Work'!K113-('Student Work'!H113-'Student Work'!J113))&lt;0.01,IF(G113&lt;&gt;"ERROR","Correct","ERROR"),"ERROR")))</f>
        <v>0</v>
      </c>
      <c r="L113" s="76"/>
      <c r="M113" s="76"/>
      <c r="N113" s="54"/>
      <c r="O113" s="54"/>
      <c r="P113" s="54"/>
      <c r="Q113" s="54"/>
      <c r="R113" s="54"/>
      <c r="S113" s="54"/>
      <c r="T113" s="54"/>
      <c r="U113" s="107">
        <f>IF($V$13="Correct",IF(AND(U112+1&lt;='Student Work'!$V$13,U112&lt;&gt;0),U112+1,IF('Student Work'!U113&gt;0,"ERROR",0)),0)</f>
        <v>0</v>
      </c>
      <c r="V113" s="121">
        <f>IF(U113=0,0,IF(ISBLANK('Student Work'!V113),"ERROR",IF(ABS('Student Work'!V113-'Student Work'!Y112)&lt;0.01,IF(U113&lt;&gt;"ERROR","Correct","ERROR"),"ERROR")))</f>
        <v>0</v>
      </c>
      <c r="W113" s="121">
        <f>IF(U113=0,0,IF(ISBLANK('Student Work'!W113),"ERROR",IF(ABS('Student Work'!W113-'Student Work'!V113*'Student Work'!$V$12/12)&lt;0.01,IF(U113&lt;&gt;"ERROR","Correct","ERROR"),"ERROR")))</f>
        <v>0</v>
      </c>
      <c r="X113" s="121">
        <f>IF(U113=0,0,IF(ISBLANK('Student Work'!X113),"ERROR",IF(ABS('Student Work'!X113-'Student Work'!$V$14)&lt;0.01,IF(U113&lt;&gt;"ERROR","Correct","ERROR"),"ERROR")))</f>
        <v>0</v>
      </c>
      <c r="Y113" s="121">
        <f>IF(U113=0,0,IF(ISBLANK('Student Work'!Y113),"ERROR",IF(ABS('Student Work'!Y113-('Student Work'!V113+'Student Work'!W113+'Student Work'!X113))&lt;0.01,IF(U113&lt;&gt;"ERROR","Correct","ERROR"),"ERROR")))</f>
        <v>0</v>
      </c>
      <c r="Z113" s="121">
        <f>IF(V113=0,0,IF(ISBLANK('Student Work'!#REF!),"ERROR",IF(ABS('Student Work'!#REF!-('Student Work'!W113+'Student Work'!X113+'Student Work'!Y113))&lt;0.01,"Correct","ERROR")))</f>
        <v>0</v>
      </c>
      <c r="AA113" s="54"/>
      <c r="AB113" s="54"/>
      <c r="AC113" s="45"/>
    </row>
    <row r="114" spans="1:29">
      <c r="A114" s="44"/>
      <c r="B114" s="47"/>
      <c r="C114" s="47"/>
      <c r="D114" s="47"/>
      <c r="E114" s="47"/>
      <c r="F114" s="54"/>
      <c r="G114" s="107">
        <f>IF($K$13="Correct",IF(AND(G113+1&lt;='Student Work'!$K$13,G113&lt;&gt;0),G113+1,IF('Student Work'!G114&gt;0,"ERROR",0)),0)</f>
        <v>0</v>
      </c>
      <c r="H114" s="120">
        <f>IF(G114=0,0,IF(ISBLANK('Student Work'!H114),"ERROR",IF(ABS('Student Work'!H114-'Student Work'!K113)&lt;0.01,IF(G114&lt;&gt;"ERROR","Correct","ERROR"),"ERROR")))</f>
        <v>0</v>
      </c>
      <c r="I114" s="121">
        <f>IF(G114=0,0,IF(ISBLANK('Student Work'!I114),"ERROR",IF(ABS('Student Work'!I114-'Student Work'!H114*'Student Work'!$K$12/12)&lt;0.01,IF(G114&lt;&gt;"ERROR","Correct","ERROR"),"ERROR")))</f>
        <v>0</v>
      </c>
      <c r="J114" s="121">
        <f>IF(G114=0,0,IF(ISBLANK('Student Work'!J114),"ERROR",IF(ABS('Student Work'!J114-('Student Work'!$K$14-'Student Work'!I114))&lt;0.01,IF(G114&lt;&gt;"ERROR","Correct","ERROR"),"ERROR")))</f>
        <v>0</v>
      </c>
      <c r="K114" s="121">
        <f>IF(G114=0,0,IF(ISBLANK('Student Work'!K114),"ERROR",IF(ABS('Student Work'!K114-('Student Work'!H114-'Student Work'!J114))&lt;0.01,IF(G114&lt;&gt;"ERROR","Correct","ERROR"),"ERROR")))</f>
        <v>0</v>
      </c>
      <c r="L114" s="76"/>
      <c r="M114" s="76"/>
      <c r="N114" s="54"/>
      <c r="O114" s="54"/>
      <c r="P114" s="54"/>
      <c r="Q114" s="54"/>
      <c r="R114" s="54"/>
      <c r="S114" s="54"/>
      <c r="T114" s="54"/>
      <c r="U114" s="107">
        <f>IF($V$13="Correct",IF(AND(U113+1&lt;='Student Work'!$V$13,U113&lt;&gt;0),U113+1,IF('Student Work'!U114&gt;0,"ERROR",0)),0)</f>
        <v>0</v>
      </c>
      <c r="V114" s="121">
        <f>IF(U114=0,0,IF(ISBLANK('Student Work'!V114),"ERROR",IF(ABS('Student Work'!V114-'Student Work'!Y113)&lt;0.01,IF(U114&lt;&gt;"ERROR","Correct","ERROR"),"ERROR")))</f>
        <v>0</v>
      </c>
      <c r="W114" s="121">
        <f>IF(U114=0,0,IF(ISBLANK('Student Work'!W114),"ERROR",IF(ABS('Student Work'!W114-'Student Work'!V114*'Student Work'!$V$12/12)&lt;0.01,IF(U114&lt;&gt;"ERROR","Correct","ERROR"),"ERROR")))</f>
        <v>0</v>
      </c>
      <c r="X114" s="121">
        <f>IF(U114=0,0,IF(ISBLANK('Student Work'!X114),"ERROR",IF(ABS('Student Work'!X114-'Student Work'!$V$14)&lt;0.01,IF(U114&lt;&gt;"ERROR","Correct","ERROR"),"ERROR")))</f>
        <v>0</v>
      </c>
      <c r="Y114" s="121">
        <f>IF(U114=0,0,IF(ISBLANK('Student Work'!Y114),"ERROR",IF(ABS('Student Work'!Y114-('Student Work'!V114+'Student Work'!W114+'Student Work'!X114))&lt;0.01,IF(U114&lt;&gt;"ERROR","Correct","ERROR"),"ERROR")))</f>
        <v>0</v>
      </c>
      <c r="Z114" s="121">
        <f>IF(V114=0,0,IF(ISBLANK('Student Work'!#REF!),"ERROR",IF(ABS('Student Work'!#REF!-('Student Work'!W114+'Student Work'!X114+'Student Work'!Y114))&lt;0.01,"Correct","ERROR")))</f>
        <v>0</v>
      </c>
      <c r="AA114" s="54"/>
      <c r="AB114" s="54"/>
      <c r="AC114" s="45"/>
    </row>
    <row r="115" spans="1:29">
      <c r="A115" s="44"/>
      <c r="B115" s="47"/>
      <c r="C115" s="47"/>
      <c r="D115" s="47"/>
      <c r="E115" s="47"/>
      <c r="F115" s="54"/>
      <c r="G115" s="107">
        <f>IF($K$13="Correct",IF(AND(G114+1&lt;='Student Work'!$K$13,G114&lt;&gt;0),G114+1,IF('Student Work'!G115&gt;0,"ERROR",0)),0)</f>
        <v>0</v>
      </c>
      <c r="H115" s="120">
        <f>IF(G115=0,0,IF(ISBLANK('Student Work'!H115),"ERROR",IF(ABS('Student Work'!H115-'Student Work'!K114)&lt;0.01,IF(G115&lt;&gt;"ERROR","Correct","ERROR"),"ERROR")))</f>
        <v>0</v>
      </c>
      <c r="I115" s="121">
        <f>IF(G115=0,0,IF(ISBLANK('Student Work'!I115),"ERROR",IF(ABS('Student Work'!I115-'Student Work'!H115*'Student Work'!$K$12/12)&lt;0.01,IF(G115&lt;&gt;"ERROR","Correct","ERROR"),"ERROR")))</f>
        <v>0</v>
      </c>
      <c r="J115" s="121">
        <f>IF(G115=0,0,IF(ISBLANK('Student Work'!J115),"ERROR",IF(ABS('Student Work'!J115-('Student Work'!$K$14-'Student Work'!I115))&lt;0.01,IF(G115&lt;&gt;"ERROR","Correct","ERROR"),"ERROR")))</f>
        <v>0</v>
      </c>
      <c r="K115" s="121">
        <f>IF(G115=0,0,IF(ISBLANK('Student Work'!K115),"ERROR",IF(ABS('Student Work'!K115-('Student Work'!H115-'Student Work'!J115))&lt;0.01,IF(G115&lt;&gt;"ERROR","Correct","ERROR"),"ERROR")))</f>
        <v>0</v>
      </c>
      <c r="L115" s="76"/>
      <c r="M115" s="76"/>
      <c r="N115" s="54"/>
      <c r="O115" s="54"/>
      <c r="P115" s="54"/>
      <c r="Q115" s="54"/>
      <c r="R115" s="54"/>
      <c r="S115" s="54"/>
      <c r="T115" s="54"/>
      <c r="U115" s="107">
        <f>IF($V$13="Correct",IF(AND(U114+1&lt;='Student Work'!$V$13,U114&lt;&gt;0),U114+1,IF('Student Work'!U115&gt;0,"ERROR",0)),0)</f>
        <v>0</v>
      </c>
      <c r="V115" s="121">
        <f>IF(U115=0,0,IF(ISBLANK('Student Work'!V115),"ERROR",IF(ABS('Student Work'!V115-'Student Work'!Y114)&lt;0.01,IF(U115&lt;&gt;"ERROR","Correct","ERROR"),"ERROR")))</f>
        <v>0</v>
      </c>
      <c r="W115" s="121">
        <f>IF(U115=0,0,IF(ISBLANK('Student Work'!W115),"ERROR",IF(ABS('Student Work'!W115-'Student Work'!V115*'Student Work'!$V$12/12)&lt;0.01,IF(U115&lt;&gt;"ERROR","Correct","ERROR"),"ERROR")))</f>
        <v>0</v>
      </c>
      <c r="X115" s="121">
        <f>IF(U115=0,0,IF(ISBLANK('Student Work'!X115),"ERROR",IF(ABS('Student Work'!X115-'Student Work'!$V$14)&lt;0.01,IF(U115&lt;&gt;"ERROR","Correct","ERROR"),"ERROR")))</f>
        <v>0</v>
      </c>
      <c r="Y115" s="121">
        <f>IF(U115=0,0,IF(ISBLANK('Student Work'!Y115),"ERROR",IF(ABS('Student Work'!Y115-('Student Work'!V115+'Student Work'!W115+'Student Work'!X115))&lt;0.01,IF(U115&lt;&gt;"ERROR","Correct","ERROR"),"ERROR")))</f>
        <v>0</v>
      </c>
      <c r="Z115" s="121">
        <f>IF(V115=0,0,IF(ISBLANK('Student Work'!#REF!),"ERROR",IF(ABS('Student Work'!#REF!-('Student Work'!W115+'Student Work'!X115+'Student Work'!Y115))&lt;0.01,"Correct","ERROR")))</f>
        <v>0</v>
      </c>
      <c r="AA115" s="54"/>
      <c r="AB115" s="54"/>
      <c r="AC115" s="45"/>
    </row>
    <row r="116" spans="1:29">
      <c r="A116" s="44"/>
      <c r="B116" s="47"/>
      <c r="C116" s="47"/>
      <c r="D116" s="47"/>
      <c r="E116" s="47"/>
      <c r="F116" s="54"/>
      <c r="G116" s="107">
        <f>IF($K$13="Correct",IF(AND(G115+1&lt;='Student Work'!$K$13,G115&lt;&gt;0),G115+1,IF('Student Work'!G116&gt;0,"ERROR",0)),0)</f>
        <v>0</v>
      </c>
      <c r="H116" s="120">
        <f>IF(G116=0,0,IF(ISBLANK('Student Work'!H116),"ERROR",IF(ABS('Student Work'!H116-'Student Work'!K115)&lt;0.01,IF(G116&lt;&gt;"ERROR","Correct","ERROR"),"ERROR")))</f>
        <v>0</v>
      </c>
      <c r="I116" s="121">
        <f>IF(G116=0,0,IF(ISBLANK('Student Work'!I116),"ERROR",IF(ABS('Student Work'!I116-'Student Work'!H116*'Student Work'!$K$12/12)&lt;0.01,IF(G116&lt;&gt;"ERROR","Correct","ERROR"),"ERROR")))</f>
        <v>0</v>
      </c>
      <c r="J116" s="121">
        <f>IF(G116=0,0,IF(ISBLANK('Student Work'!J116),"ERROR",IF(ABS('Student Work'!J116-('Student Work'!$K$14-'Student Work'!I116))&lt;0.01,IF(G116&lt;&gt;"ERROR","Correct","ERROR"),"ERROR")))</f>
        <v>0</v>
      </c>
      <c r="K116" s="121">
        <f>IF(G116=0,0,IF(ISBLANK('Student Work'!K116),"ERROR",IF(ABS('Student Work'!K116-('Student Work'!H116-'Student Work'!J116))&lt;0.01,IF(G116&lt;&gt;"ERROR","Correct","ERROR"),"ERROR")))</f>
        <v>0</v>
      </c>
      <c r="L116" s="76"/>
      <c r="M116" s="76"/>
      <c r="N116" s="54"/>
      <c r="O116" s="54"/>
      <c r="P116" s="54"/>
      <c r="Q116" s="54"/>
      <c r="R116" s="54"/>
      <c r="S116" s="54"/>
      <c r="T116" s="54"/>
      <c r="U116" s="107">
        <f>IF($V$13="Correct",IF(AND(U115+1&lt;='Student Work'!$V$13,U115&lt;&gt;0),U115+1,IF('Student Work'!U116&gt;0,"ERROR",0)),0)</f>
        <v>0</v>
      </c>
      <c r="V116" s="121">
        <f>IF(U116=0,0,IF(ISBLANK('Student Work'!V116),"ERROR",IF(ABS('Student Work'!V116-'Student Work'!Y115)&lt;0.01,IF(U116&lt;&gt;"ERROR","Correct","ERROR"),"ERROR")))</f>
        <v>0</v>
      </c>
      <c r="W116" s="121">
        <f>IF(U116=0,0,IF(ISBLANK('Student Work'!W116),"ERROR",IF(ABS('Student Work'!W116-'Student Work'!V116*'Student Work'!$V$12/12)&lt;0.01,IF(U116&lt;&gt;"ERROR","Correct","ERROR"),"ERROR")))</f>
        <v>0</v>
      </c>
      <c r="X116" s="121">
        <f>IF(U116=0,0,IF(ISBLANK('Student Work'!X116),"ERROR",IF(ABS('Student Work'!X116-'Student Work'!$V$14)&lt;0.01,IF(U116&lt;&gt;"ERROR","Correct","ERROR"),"ERROR")))</f>
        <v>0</v>
      </c>
      <c r="Y116" s="121">
        <f>IF(U116=0,0,IF(ISBLANK('Student Work'!Y116),"ERROR",IF(ABS('Student Work'!Y116-('Student Work'!V116+'Student Work'!W116+'Student Work'!X116))&lt;0.01,IF(U116&lt;&gt;"ERROR","Correct","ERROR"),"ERROR")))</f>
        <v>0</v>
      </c>
      <c r="Z116" s="121">
        <f>IF(V116=0,0,IF(ISBLANK('Student Work'!#REF!),"ERROR",IF(ABS('Student Work'!#REF!-('Student Work'!W116+'Student Work'!X116+'Student Work'!Y116))&lt;0.01,"Correct","ERROR")))</f>
        <v>0</v>
      </c>
      <c r="AA116" s="54"/>
      <c r="AB116" s="54"/>
      <c r="AC116" s="45"/>
    </row>
    <row r="117" spans="1:29">
      <c r="A117" s="44"/>
      <c r="B117" s="47"/>
      <c r="C117" s="47"/>
      <c r="D117" s="47"/>
      <c r="E117" s="47"/>
      <c r="F117" s="54"/>
      <c r="G117" s="107">
        <f>IF($K$13="Correct",IF(AND(G116+1&lt;='Student Work'!$K$13,G116&lt;&gt;0),G116+1,IF('Student Work'!G117&gt;0,"ERROR",0)),0)</f>
        <v>0</v>
      </c>
      <c r="H117" s="120">
        <f>IF(G117=0,0,IF(ISBLANK('Student Work'!H117),"ERROR",IF(ABS('Student Work'!H117-'Student Work'!K116)&lt;0.01,IF(G117&lt;&gt;"ERROR","Correct","ERROR"),"ERROR")))</f>
        <v>0</v>
      </c>
      <c r="I117" s="121">
        <f>IF(G117=0,0,IF(ISBLANK('Student Work'!I117),"ERROR",IF(ABS('Student Work'!I117-'Student Work'!H117*'Student Work'!$K$12/12)&lt;0.01,IF(G117&lt;&gt;"ERROR","Correct","ERROR"),"ERROR")))</f>
        <v>0</v>
      </c>
      <c r="J117" s="121">
        <f>IF(G117=0,0,IF(ISBLANK('Student Work'!J117),"ERROR",IF(ABS('Student Work'!J117-('Student Work'!$K$14-'Student Work'!I117))&lt;0.01,IF(G117&lt;&gt;"ERROR","Correct","ERROR"),"ERROR")))</f>
        <v>0</v>
      </c>
      <c r="K117" s="121">
        <f>IF(G117=0,0,IF(ISBLANK('Student Work'!K117),"ERROR",IF(ABS('Student Work'!K117-('Student Work'!H117-'Student Work'!J117))&lt;0.01,IF(G117&lt;&gt;"ERROR","Correct","ERROR"),"ERROR")))</f>
        <v>0</v>
      </c>
      <c r="L117" s="76"/>
      <c r="M117" s="76"/>
      <c r="N117" s="54"/>
      <c r="O117" s="54"/>
      <c r="P117" s="54"/>
      <c r="Q117" s="54"/>
      <c r="R117" s="54"/>
      <c r="S117" s="54"/>
      <c r="T117" s="54"/>
      <c r="U117" s="107">
        <f>IF($V$13="Correct",IF(AND(U116+1&lt;='Student Work'!$V$13,U116&lt;&gt;0),U116+1,IF('Student Work'!U117&gt;0,"ERROR",0)),0)</f>
        <v>0</v>
      </c>
      <c r="V117" s="121">
        <f>IF(U117=0,0,IF(ISBLANK('Student Work'!V117),"ERROR",IF(ABS('Student Work'!V117-'Student Work'!Y116)&lt;0.01,IF(U117&lt;&gt;"ERROR","Correct","ERROR"),"ERROR")))</f>
        <v>0</v>
      </c>
      <c r="W117" s="121">
        <f>IF(U117=0,0,IF(ISBLANK('Student Work'!W117),"ERROR",IF(ABS('Student Work'!W117-'Student Work'!V117*'Student Work'!$V$12/12)&lt;0.01,IF(U117&lt;&gt;"ERROR","Correct","ERROR"),"ERROR")))</f>
        <v>0</v>
      </c>
      <c r="X117" s="121">
        <f>IF(U117=0,0,IF(ISBLANK('Student Work'!X117),"ERROR",IF(ABS('Student Work'!X117-'Student Work'!$V$14)&lt;0.01,IF(U117&lt;&gt;"ERROR","Correct","ERROR"),"ERROR")))</f>
        <v>0</v>
      </c>
      <c r="Y117" s="121">
        <f>IF(U117=0,0,IF(ISBLANK('Student Work'!Y117),"ERROR",IF(ABS('Student Work'!Y117-('Student Work'!V117+'Student Work'!W117+'Student Work'!X117))&lt;0.01,IF(U117&lt;&gt;"ERROR","Correct","ERROR"),"ERROR")))</f>
        <v>0</v>
      </c>
      <c r="Z117" s="121">
        <f>IF(V117=0,0,IF(ISBLANK('Student Work'!#REF!),"ERROR",IF(ABS('Student Work'!#REF!-('Student Work'!W117+'Student Work'!X117+'Student Work'!Y117))&lt;0.01,"Correct","ERROR")))</f>
        <v>0</v>
      </c>
      <c r="AA117" s="54"/>
      <c r="AB117" s="54"/>
      <c r="AC117" s="45"/>
    </row>
    <row r="118" spans="1:29">
      <c r="A118" s="44"/>
      <c r="B118" s="47"/>
      <c r="C118" s="47"/>
      <c r="D118" s="47"/>
      <c r="E118" s="47"/>
      <c r="F118" s="54"/>
      <c r="G118" s="107">
        <f>IF($K$13="Correct",IF(AND(G117+1&lt;='Student Work'!$K$13,G117&lt;&gt;0),G117+1,IF('Student Work'!G118&gt;0,"ERROR",0)),0)</f>
        <v>0</v>
      </c>
      <c r="H118" s="120">
        <f>IF(G118=0,0,IF(ISBLANK('Student Work'!H118),"ERROR",IF(ABS('Student Work'!H118-'Student Work'!K117)&lt;0.01,IF(G118&lt;&gt;"ERROR","Correct","ERROR"),"ERROR")))</f>
        <v>0</v>
      </c>
      <c r="I118" s="121">
        <f>IF(G118=0,0,IF(ISBLANK('Student Work'!I118),"ERROR",IF(ABS('Student Work'!I118-'Student Work'!H118*'Student Work'!$K$12/12)&lt;0.01,IF(G118&lt;&gt;"ERROR","Correct","ERROR"),"ERROR")))</f>
        <v>0</v>
      </c>
      <c r="J118" s="121">
        <f>IF(G118=0,0,IF(ISBLANK('Student Work'!J118),"ERROR",IF(ABS('Student Work'!J118-('Student Work'!$K$14-'Student Work'!I118))&lt;0.01,IF(G118&lt;&gt;"ERROR","Correct","ERROR"),"ERROR")))</f>
        <v>0</v>
      </c>
      <c r="K118" s="121">
        <f>IF(G118=0,0,IF(ISBLANK('Student Work'!K118),"ERROR",IF(ABS('Student Work'!K118-('Student Work'!H118-'Student Work'!J118))&lt;0.01,IF(G118&lt;&gt;"ERROR","Correct","ERROR"),"ERROR")))</f>
        <v>0</v>
      </c>
      <c r="L118" s="76"/>
      <c r="M118" s="76"/>
      <c r="N118" s="54"/>
      <c r="O118" s="54"/>
      <c r="P118" s="54"/>
      <c r="Q118" s="54"/>
      <c r="R118" s="54"/>
      <c r="S118" s="54"/>
      <c r="T118" s="54"/>
      <c r="U118" s="107">
        <f>IF($V$13="Correct",IF(AND(U117+1&lt;='Student Work'!$V$13,U117&lt;&gt;0),U117+1,IF('Student Work'!U118&gt;0,"ERROR",0)),0)</f>
        <v>0</v>
      </c>
      <c r="V118" s="121">
        <f>IF(U118=0,0,IF(ISBLANK('Student Work'!V118),"ERROR",IF(ABS('Student Work'!V118-'Student Work'!Y117)&lt;0.01,IF(U118&lt;&gt;"ERROR","Correct","ERROR"),"ERROR")))</f>
        <v>0</v>
      </c>
      <c r="W118" s="121">
        <f>IF(U118=0,0,IF(ISBLANK('Student Work'!W118),"ERROR",IF(ABS('Student Work'!W118-'Student Work'!V118*'Student Work'!$V$12/12)&lt;0.01,IF(U118&lt;&gt;"ERROR","Correct","ERROR"),"ERROR")))</f>
        <v>0</v>
      </c>
      <c r="X118" s="121">
        <f>IF(U118=0,0,IF(ISBLANK('Student Work'!X118),"ERROR",IF(ABS('Student Work'!X118-'Student Work'!$V$14)&lt;0.01,IF(U118&lt;&gt;"ERROR","Correct","ERROR"),"ERROR")))</f>
        <v>0</v>
      </c>
      <c r="Y118" s="121">
        <f>IF(U118=0,0,IF(ISBLANK('Student Work'!Y118),"ERROR",IF(ABS('Student Work'!Y118-('Student Work'!V118+'Student Work'!W118+'Student Work'!X118))&lt;0.01,IF(U118&lt;&gt;"ERROR","Correct","ERROR"),"ERROR")))</f>
        <v>0</v>
      </c>
      <c r="Z118" s="121">
        <f>IF(V118=0,0,IF(ISBLANK('Student Work'!#REF!),"ERROR",IF(ABS('Student Work'!#REF!-('Student Work'!W118+'Student Work'!X118+'Student Work'!Y118))&lt;0.01,"Correct","ERROR")))</f>
        <v>0</v>
      </c>
      <c r="AA118" s="54"/>
      <c r="AB118" s="54"/>
      <c r="AC118" s="45"/>
    </row>
    <row r="119" spans="1:29">
      <c r="A119" s="44"/>
      <c r="B119" s="47"/>
      <c r="C119" s="47"/>
      <c r="D119" s="47"/>
      <c r="E119" s="47"/>
      <c r="F119" s="54"/>
      <c r="G119" s="107">
        <f>IF($K$13="Correct",IF(AND(G118+1&lt;='Student Work'!$K$13,G118&lt;&gt;0),G118+1,IF('Student Work'!G119&gt;0,"ERROR",0)),0)</f>
        <v>0</v>
      </c>
      <c r="H119" s="120">
        <f>IF(G119=0,0,IF(ISBLANK('Student Work'!H119),"ERROR",IF(ABS('Student Work'!H119-'Student Work'!K118)&lt;0.01,IF(G119&lt;&gt;"ERROR","Correct","ERROR"),"ERROR")))</f>
        <v>0</v>
      </c>
      <c r="I119" s="121">
        <f>IF(G119=0,0,IF(ISBLANK('Student Work'!I119),"ERROR",IF(ABS('Student Work'!I119-'Student Work'!H119*'Student Work'!$K$12/12)&lt;0.01,IF(G119&lt;&gt;"ERROR","Correct","ERROR"),"ERROR")))</f>
        <v>0</v>
      </c>
      <c r="J119" s="121">
        <f>IF(G119=0,0,IF(ISBLANK('Student Work'!J119),"ERROR",IF(ABS('Student Work'!J119-('Student Work'!$K$14-'Student Work'!I119))&lt;0.01,IF(G119&lt;&gt;"ERROR","Correct","ERROR"),"ERROR")))</f>
        <v>0</v>
      </c>
      <c r="K119" s="121">
        <f>IF(G119=0,0,IF(ISBLANK('Student Work'!K119),"ERROR",IF(ABS('Student Work'!K119-('Student Work'!H119-'Student Work'!J119))&lt;0.01,IF(G119&lt;&gt;"ERROR","Correct","ERROR"),"ERROR")))</f>
        <v>0</v>
      </c>
      <c r="L119" s="76"/>
      <c r="M119" s="76"/>
      <c r="N119" s="54"/>
      <c r="O119" s="54"/>
      <c r="P119" s="54"/>
      <c r="Q119" s="54"/>
      <c r="R119" s="54"/>
      <c r="S119" s="54"/>
      <c r="T119" s="54"/>
      <c r="U119" s="107">
        <f>IF($V$13="Correct",IF(AND(U118+1&lt;='Student Work'!$V$13,U118&lt;&gt;0),U118+1,IF('Student Work'!U119&gt;0,"ERROR",0)),0)</f>
        <v>0</v>
      </c>
      <c r="V119" s="121">
        <f>IF(U119=0,0,IF(ISBLANK('Student Work'!V119),"ERROR",IF(ABS('Student Work'!V119-'Student Work'!Y118)&lt;0.01,IF(U119&lt;&gt;"ERROR","Correct","ERROR"),"ERROR")))</f>
        <v>0</v>
      </c>
      <c r="W119" s="121">
        <f>IF(U119=0,0,IF(ISBLANK('Student Work'!W119),"ERROR",IF(ABS('Student Work'!W119-'Student Work'!V119*'Student Work'!$V$12/12)&lt;0.01,IF(U119&lt;&gt;"ERROR","Correct","ERROR"),"ERROR")))</f>
        <v>0</v>
      </c>
      <c r="X119" s="121">
        <f>IF(U119=0,0,IF(ISBLANK('Student Work'!X119),"ERROR",IF(ABS('Student Work'!X119-'Student Work'!$V$14)&lt;0.01,IF(U119&lt;&gt;"ERROR","Correct","ERROR"),"ERROR")))</f>
        <v>0</v>
      </c>
      <c r="Y119" s="121">
        <f>IF(U119=0,0,IF(ISBLANK('Student Work'!Y119),"ERROR",IF(ABS('Student Work'!Y119-('Student Work'!V119+'Student Work'!W119+'Student Work'!X119))&lt;0.01,IF(U119&lt;&gt;"ERROR","Correct","ERROR"),"ERROR")))</f>
        <v>0</v>
      </c>
      <c r="Z119" s="121">
        <f>IF(V119=0,0,IF(ISBLANK('Student Work'!#REF!),"ERROR",IF(ABS('Student Work'!#REF!-('Student Work'!W119+'Student Work'!X119+'Student Work'!Y119))&lt;0.01,"Correct","ERROR")))</f>
        <v>0</v>
      </c>
      <c r="AA119" s="54"/>
      <c r="AB119" s="54"/>
      <c r="AC119" s="45"/>
    </row>
    <row r="120" spans="1:29">
      <c r="A120" s="44"/>
      <c r="B120" s="47"/>
      <c r="C120" s="47"/>
      <c r="D120" s="47"/>
      <c r="E120" s="47"/>
      <c r="F120" s="54"/>
      <c r="G120" s="107">
        <f>IF($K$13="Correct",IF(AND(G119+1&lt;='Student Work'!$K$13,G119&lt;&gt;0),G119+1,IF('Student Work'!G120&gt;0,"ERROR",0)),0)</f>
        <v>0</v>
      </c>
      <c r="H120" s="120">
        <f>IF(G120=0,0,IF(ISBLANK('Student Work'!H120),"ERROR",IF(ABS('Student Work'!H120-'Student Work'!K119)&lt;0.01,IF(G120&lt;&gt;"ERROR","Correct","ERROR"),"ERROR")))</f>
        <v>0</v>
      </c>
      <c r="I120" s="121">
        <f>IF(G120=0,0,IF(ISBLANK('Student Work'!I120),"ERROR",IF(ABS('Student Work'!I120-'Student Work'!H120*'Student Work'!$K$12/12)&lt;0.01,IF(G120&lt;&gt;"ERROR","Correct","ERROR"),"ERROR")))</f>
        <v>0</v>
      </c>
      <c r="J120" s="121">
        <f>IF(G120=0,0,IF(ISBLANK('Student Work'!J120),"ERROR",IF(ABS('Student Work'!J120-('Student Work'!$K$14-'Student Work'!I120))&lt;0.01,IF(G120&lt;&gt;"ERROR","Correct","ERROR"),"ERROR")))</f>
        <v>0</v>
      </c>
      <c r="K120" s="121">
        <f>IF(G120=0,0,IF(ISBLANK('Student Work'!K120),"ERROR",IF(ABS('Student Work'!K120-('Student Work'!H120-'Student Work'!J120))&lt;0.01,IF(G120&lt;&gt;"ERROR","Correct","ERROR"),"ERROR")))</f>
        <v>0</v>
      </c>
      <c r="L120" s="76"/>
      <c r="M120" s="76"/>
      <c r="N120" s="54"/>
      <c r="O120" s="54"/>
      <c r="P120" s="54"/>
      <c r="Q120" s="54"/>
      <c r="R120" s="54"/>
      <c r="S120" s="54"/>
      <c r="T120" s="54"/>
      <c r="U120" s="107">
        <f>IF($V$13="Correct",IF(AND(U119+1&lt;='Student Work'!$V$13,U119&lt;&gt;0),U119+1,IF('Student Work'!U120&gt;0,"ERROR",0)),0)</f>
        <v>0</v>
      </c>
      <c r="V120" s="121">
        <f>IF(U120=0,0,IF(ISBLANK('Student Work'!V120),"ERROR",IF(ABS('Student Work'!V120-'Student Work'!Y119)&lt;0.01,IF(U120&lt;&gt;"ERROR","Correct","ERROR"),"ERROR")))</f>
        <v>0</v>
      </c>
      <c r="W120" s="121">
        <f>IF(U120=0,0,IF(ISBLANK('Student Work'!W120),"ERROR",IF(ABS('Student Work'!W120-'Student Work'!V120*'Student Work'!$V$12/12)&lt;0.01,IF(U120&lt;&gt;"ERROR","Correct","ERROR"),"ERROR")))</f>
        <v>0</v>
      </c>
      <c r="X120" s="121">
        <f>IF(U120=0,0,IF(ISBLANK('Student Work'!X120),"ERROR",IF(ABS('Student Work'!X120-'Student Work'!$V$14)&lt;0.01,IF(U120&lt;&gt;"ERROR","Correct","ERROR"),"ERROR")))</f>
        <v>0</v>
      </c>
      <c r="Y120" s="121">
        <f>IF(U120=0,0,IF(ISBLANK('Student Work'!Y120),"ERROR",IF(ABS('Student Work'!Y120-('Student Work'!V120+'Student Work'!W120+'Student Work'!X120))&lt;0.01,IF(U120&lt;&gt;"ERROR","Correct","ERROR"),"ERROR")))</f>
        <v>0</v>
      </c>
      <c r="Z120" s="121">
        <f>IF(V120=0,0,IF(ISBLANK('Student Work'!#REF!),"ERROR",IF(ABS('Student Work'!#REF!-('Student Work'!W120+'Student Work'!X120+'Student Work'!Y120))&lt;0.01,"Correct","ERROR")))</f>
        <v>0</v>
      </c>
      <c r="AA120" s="54"/>
      <c r="AB120" s="54"/>
      <c r="AC120" s="45"/>
    </row>
    <row r="121" spans="1:29">
      <c r="A121" s="44"/>
      <c r="B121" s="47"/>
      <c r="C121" s="47"/>
      <c r="D121" s="47"/>
      <c r="E121" s="47"/>
      <c r="F121" s="54"/>
      <c r="G121" s="107">
        <f>IF($K$13="Correct",IF(AND(G120+1&lt;='Student Work'!$K$13,G120&lt;&gt;0),G120+1,IF('Student Work'!G121&gt;0,"ERROR",0)),0)</f>
        <v>0</v>
      </c>
      <c r="H121" s="120">
        <f>IF(G121=0,0,IF(ISBLANK('Student Work'!H121),"ERROR",IF(ABS('Student Work'!H121-'Student Work'!K120)&lt;0.01,IF(G121&lt;&gt;"ERROR","Correct","ERROR"),"ERROR")))</f>
        <v>0</v>
      </c>
      <c r="I121" s="121">
        <f>IF(G121=0,0,IF(ISBLANK('Student Work'!I121),"ERROR",IF(ABS('Student Work'!I121-'Student Work'!H121*'Student Work'!$K$12/12)&lt;0.01,IF(G121&lt;&gt;"ERROR","Correct","ERROR"),"ERROR")))</f>
        <v>0</v>
      </c>
      <c r="J121" s="121">
        <f>IF(G121=0,0,IF(ISBLANK('Student Work'!J121),"ERROR",IF(ABS('Student Work'!J121-('Student Work'!$K$14-'Student Work'!I121))&lt;0.01,IF(G121&lt;&gt;"ERROR","Correct","ERROR"),"ERROR")))</f>
        <v>0</v>
      </c>
      <c r="K121" s="121">
        <f>IF(G121=0,0,IF(ISBLANK('Student Work'!K121),"ERROR",IF(ABS('Student Work'!K121-('Student Work'!H121-'Student Work'!J121))&lt;0.01,IF(G121&lt;&gt;"ERROR","Correct","ERROR"),"ERROR")))</f>
        <v>0</v>
      </c>
      <c r="L121" s="76"/>
      <c r="M121" s="76"/>
      <c r="N121" s="54"/>
      <c r="O121" s="54"/>
      <c r="P121" s="54"/>
      <c r="Q121" s="54"/>
      <c r="R121" s="54"/>
      <c r="S121" s="54"/>
      <c r="T121" s="54"/>
      <c r="U121" s="107">
        <f>IF($V$13="Correct",IF(AND(U120+1&lt;='Student Work'!$V$13,U120&lt;&gt;0),U120+1,IF('Student Work'!U121&gt;0,"ERROR",0)),0)</f>
        <v>0</v>
      </c>
      <c r="V121" s="121">
        <f>IF(U121=0,0,IF(ISBLANK('Student Work'!V121),"ERROR",IF(ABS('Student Work'!V121-'Student Work'!Y120)&lt;0.01,IF(U121&lt;&gt;"ERROR","Correct","ERROR"),"ERROR")))</f>
        <v>0</v>
      </c>
      <c r="W121" s="121">
        <f>IF(U121=0,0,IF(ISBLANK('Student Work'!W121),"ERROR",IF(ABS('Student Work'!W121-'Student Work'!V121*'Student Work'!$V$12/12)&lt;0.01,IF(U121&lt;&gt;"ERROR","Correct","ERROR"),"ERROR")))</f>
        <v>0</v>
      </c>
      <c r="X121" s="121">
        <f>IF(U121=0,0,IF(ISBLANK('Student Work'!X121),"ERROR",IF(ABS('Student Work'!X121-'Student Work'!$V$14)&lt;0.01,IF(U121&lt;&gt;"ERROR","Correct","ERROR"),"ERROR")))</f>
        <v>0</v>
      </c>
      <c r="Y121" s="121">
        <f>IF(U121=0,0,IF(ISBLANK('Student Work'!Y121),"ERROR",IF(ABS('Student Work'!Y121-('Student Work'!V121+'Student Work'!W121+'Student Work'!X121))&lt;0.01,IF(U121&lt;&gt;"ERROR","Correct","ERROR"),"ERROR")))</f>
        <v>0</v>
      </c>
      <c r="Z121" s="121">
        <f>IF(V121=0,0,IF(ISBLANK('Student Work'!#REF!),"ERROR",IF(ABS('Student Work'!#REF!-('Student Work'!W121+'Student Work'!X121+'Student Work'!Y121))&lt;0.01,"Correct","ERROR")))</f>
        <v>0</v>
      </c>
      <c r="AA121" s="54"/>
      <c r="AB121" s="54"/>
      <c r="AC121" s="45"/>
    </row>
    <row r="122" spans="1:29">
      <c r="A122" s="44"/>
      <c r="B122" s="47"/>
      <c r="C122" s="47"/>
      <c r="D122" s="47"/>
      <c r="E122" s="47"/>
      <c r="F122" s="54"/>
      <c r="G122" s="107">
        <f>IF($K$13="Correct",IF(AND(G121+1&lt;='Student Work'!$K$13,G121&lt;&gt;0),G121+1,IF('Student Work'!G122&gt;0,"ERROR",0)),0)</f>
        <v>0</v>
      </c>
      <c r="H122" s="120">
        <f>IF(G122=0,0,IF(ISBLANK('Student Work'!H122),"ERROR",IF(ABS('Student Work'!H122-'Student Work'!K121)&lt;0.01,IF(G122&lt;&gt;"ERROR","Correct","ERROR"),"ERROR")))</f>
        <v>0</v>
      </c>
      <c r="I122" s="121">
        <f>IF(G122=0,0,IF(ISBLANK('Student Work'!I122),"ERROR",IF(ABS('Student Work'!I122-'Student Work'!H122*'Student Work'!$K$12/12)&lt;0.01,IF(G122&lt;&gt;"ERROR","Correct","ERROR"),"ERROR")))</f>
        <v>0</v>
      </c>
      <c r="J122" s="121">
        <f>IF(G122=0,0,IF(ISBLANK('Student Work'!J122),"ERROR",IF(ABS('Student Work'!J122-('Student Work'!$K$14-'Student Work'!I122))&lt;0.01,IF(G122&lt;&gt;"ERROR","Correct","ERROR"),"ERROR")))</f>
        <v>0</v>
      </c>
      <c r="K122" s="121">
        <f>IF(G122=0,0,IF(ISBLANK('Student Work'!K122),"ERROR",IF(ABS('Student Work'!K122-('Student Work'!H122-'Student Work'!J122))&lt;0.01,IF(G122&lt;&gt;"ERROR","Correct","ERROR"),"ERROR")))</f>
        <v>0</v>
      </c>
      <c r="L122" s="76"/>
      <c r="M122" s="76"/>
      <c r="N122" s="54"/>
      <c r="O122" s="54"/>
      <c r="P122" s="54"/>
      <c r="Q122" s="54"/>
      <c r="R122" s="54"/>
      <c r="S122" s="54"/>
      <c r="T122" s="54"/>
      <c r="U122" s="107">
        <f>IF($V$13="Correct",IF(AND(U121+1&lt;='Student Work'!$V$13,U121&lt;&gt;0),U121+1,IF('Student Work'!U122&gt;0,"ERROR",0)),0)</f>
        <v>0</v>
      </c>
      <c r="V122" s="121">
        <f>IF(U122=0,0,IF(ISBLANK('Student Work'!V122),"ERROR",IF(ABS('Student Work'!V122-'Student Work'!Y121)&lt;0.01,IF(U122&lt;&gt;"ERROR","Correct","ERROR"),"ERROR")))</f>
        <v>0</v>
      </c>
      <c r="W122" s="121">
        <f>IF(U122=0,0,IF(ISBLANK('Student Work'!W122),"ERROR",IF(ABS('Student Work'!W122-'Student Work'!V122*'Student Work'!$V$12/12)&lt;0.01,IF(U122&lt;&gt;"ERROR","Correct","ERROR"),"ERROR")))</f>
        <v>0</v>
      </c>
      <c r="X122" s="121">
        <f>IF(U122=0,0,IF(ISBLANK('Student Work'!X122),"ERROR",IF(ABS('Student Work'!X122-'Student Work'!$V$14)&lt;0.01,IF(U122&lt;&gt;"ERROR","Correct","ERROR"),"ERROR")))</f>
        <v>0</v>
      </c>
      <c r="Y122" s="121">
        <f>IF(U122=0,0,IF(ISBLANK('Student Work'!Y122),"ERROR",IF(ABS('Student Work'!Y122-('Student Work'!V122+'Student Work'!W122+'Student Work'!X122))&lt;0.01,IF(U122&lt;&gt;"ERROR","Correct","ERROR"),"ERROR")))</f>
        <v>0</v>
      </c>
      <c r="Z122" s="121">
        <f>IF(V122=0,0,IF(ISBLANK('Student Work'!#REF!),"ERROR",IF(ABS('Student Work'!#REF!-('Student Work'!W122+'Student Work'!X122+'Student Work'!Y122))&lt;0.01,"Correct","ERROR")))</f>
        <v>0</v>
      </c>
      <c r="AA122" s="54"/>
      <c r="AB122" s="54"/>
      <c r="AC122" s="45"/>
    </row>
    <row r="123" spans="1:29">
      <c r="A123" s="44"/>
      <c r="B123" s="47"/>
      <c r="C123" s="47"/>
      <c r="D123" s="47"/>
      <c r="E123" s="47"/>
      <c r="F123" s="54"/>
      <c r="G123" s="107">
        <f>IF($K$13="Correct",IF(AND(G122+1&lt;='Student Work'!$K$13,G122&lt;&gt;0),G122+1,IF('Student Work'!G123&gt;0,"ERROR",0)),0)</f>
        <v>0</v>
      </c>
      <c r="H123" s="120">
        <f>IF(G123=0,0,IF(ISBLANK('Student Work'!H123),"ERROR",IF(ABS('Student Work'!H123-'Student Work'!K122)&lt;0.01,IF(G123&lt;&gt;"ERROR","Correct","ERROR"),"ERROR")))</f>
        <v>0</v>
      </c>
      <c r="I123" s="121">
        <f>IF(G123=0,0,IF(ISBLANK('Student Work'!I123),"ERROR",IF(ABS('Student Work'!I123-'Student Work'!H123*'Student Work'!$K$12/12)&lt;0.01,IF(G123&lt;&gt;"ERROR","Correct","ERROR"),"ERROR")))</f>
        <v>0</v>
      </c>
      <c r="J123" s="121">
        <f>IF(G123=0,0,IF(ISBLANK('Student Work'!J123),"ERROR",IF(ABS('Student Work'!J123-('Student Work'!$K$14-'Student Work'!I123))&lt;0.01,IF(G123&lt;&gt;"ERROR","Correct","ERROR"),"ERROR")))</f>
        <v>0</v>
      </c>
      <c r="K123" s="121">
        <f>IF(G123=0,0,IF(ISBLANK('Student Work'!K123),"ERROR",IF(ABS('Student Work'!K123-('Student Work'!H123-'Student Work'!J123))&lt;0.01,IF(G123&lt;&gt;"ERROR","Correct","ERROR"),"ERROR")))</f>
        <v>0</v>
      </c>
      <c r="L123" s="76"/>
      <c r="M123" s="76"/>
      <c r="N123" s="54"/>
      <c r="O123" s="54"/>
      <c r="P123" s="54"/>
      <c r="Q123" s="54"/>
      <c r="R123" s="54"/>
      <c r="S123" s="54"/>
      <c r="T123" s="54"/>
      <c r="U123" s="107">
        <f>IF($V$13="Correct",IF(AND(U122+1&lt;='Student Work'!$V$13,U122&lt;&gt;0),U122+1,IF('Student Work'!U123&gt;0,"ERROR",0)),0)</f>
        <v>0</v>
      </c>
      <c r="V123" s="121">
        <f>IF(U123=0,0,IF(ISBLANK('Student Work'!V123),"ERROR",IF(ABS('Student Work'!V123-'Student Work'!Y122)&lt;0.01,IF(U123&lt;&gt;"ERROR","Correct","ERROR"),"ERROR")))</f>
        <v>0</v>
      </c>
      <c r="W123" s="121">
        <f>IF(U123=0,0,IF(ISBLANK('Student Work'!W123),"ERROR",IF(ABS('Student Work'!W123-'Student Work'!V123*'Student Work'!$V$12/12)&lt;0.01,IF(U123&lt;&gt;"ERROR","Correct","ERROR"),"ERROR")))</f>
        <v>0</v>
      </c>
      <c r="X123" s="121">
        <f>IF(U123=0,0,IF(ISBLANK('Student Work'!X123),"ERROR",IF(ABS('Student Work'!X123-'Student Work'!$V$14)&lt;0.01,IF(U123&lt;&gt;"ERROR","Correct","ERROR"),"ERROR")))</f>
        <v>0</v>
      </c>
      <c r="Y123" s="121">
        <f>IF(U123=0,0,IF(ISBLANK('Student Work'!Y123),"ERROR",IF(ABS('Student Work'!Y123-('Student Work'!V123+'Student Work'!W123+'Student Work'!X123))&lt;0.01,IF(U123&lt;&gt;"ERROR","Correct","ERROR"),"ERROR")))</f>
        <v>0</v>
      </c>
      <c r="Z123" s="121">
        <f>IF(V123=0,0,IF(ISBLANK('Student Work'!#REF!),"ERROR",IF(ABS('Student Work'!#REF!-('Student Work'!W123+'Student Work'!X123+'Student Work'!Y123))&lt;0.01,"Correct","ERROR")))</f>
        <v>0</v>
      </c>
      <c r="AA123" s="54"/>
      <c r="AB123" s="54"/>
      <c r="AC123" s="45"/>
    </row>
    <row r="124" spans="1:29">
      <c r="A124" s="44"/>
      <c r="B124" s="47"/>
      <c r="C124" s="47"/>
      <c r="D124" s="47"/>
      <c r="E124" s="47"/>
      <c r="F124" s="54"/>
      <c r="G124" s="107">
        <f>IF($K$13="Correct",IF(AND(G123+1&lt;='Student Work'!$K$13,G123&lt;&gt;0),G123+1,IF('Student Work'!G124&gt;0,"ERROR",0)),0)</f>
        <v>0</v>
      </c>
      <c r="H124" s="120">
        <f>IF(G124=0,0,IF(ISBLANK('Student Work'!H124),"ERROR",IF(ABS('Student Work'!H124-'Student Work'!K123)&lt;0.01,IF(G124&lt;&gt;"ERROR","Correct","ERROR"),"ERROR")))</f>
        <v>0</v>
      </c>
      <c r="I124" s="121">
        <f>IF(G124=0,0,IF(ISBLANK('Student Work'!I124),"ERROR",IF(ABS('Student Work'!I124-'Student Work'!H124*'Student Work'!$K$12/12)&lt;0.01,IF(G124&lt;&gt;"ERROR","Correct","ERROR"),"ERROR")))</f>
        <v>0</v>
      </c>
      <c r="J124" s="121">
        <f>IF(G124=0,0,IF(ISBLANK('Student Work'!J124),"ERROR",IF(ABS('Student Work'!J124-('Student Work'!$K$14-'Student Work'!I124))&lt;0.01,IF(G124&lt;&gt;"ERROR","Correct","ERROR"),"ERROR")))</f>
        <v>0</v>
      </c>
      <c r="K124" s="121">
        <f>IF(G124=0,0,IF(ISBLANK('Student Work'!K124),"ERROR",IF(ABS('Student Work'!K124-('Student Work'!H124-'Student Work'!J124))&lt;0.01,IF(G124&lt;&gt;"ERROR","Correct","ERROR"),"ERROR")))</f>
        <v>0</v>
      </c>
      <c r="L124" s="76"/>
      <c r="M124" s="76"/>
      <c r="N124" s="54"/>
      <c r="O124" s="54"/>
      <c r="P124" s="54"/>
      <c r="Q124" s="54"/>
      <c r="R124" s="54"/>
      <c r="S124" s="54"/>
      <c r="T124" s="54"/>
      <c r="U124" s="107">
        <f>IF($V$13="Correct",IF(AND(U123+1&lt;='Student Work'!$V$13,U123&lt;&gt;0),U123+1,IF('Student Work'!U124&gt;0,"ERROR",0)),0)</f>
        <v>0</v>
      </c>
      <c r="V124" s="121">
        <f>IF(U124=0,0,IF(ISBLANK('Student Work'!V124),"ERROR",IF(ABS('Student Work'!V124-'Student Work'!Y123)&lt;0.01,IF(U124&lt;&gt;"ERROR","Correct","ERROR"),"ERROR")))</f>
        <v>0</v>
      </c>
      <c r="W124" s="121">
        <f>IF(U124=0,0,IF(ISBLANK('Student Work'!W124),"ERROR",IF(ABS('Student Work'!W124-'Student Work'!V124*'Student Work'!$V$12/12)&lt;0.01,IF(U124&lt;&gt;"ERROR","Correct","ERROR"),"ERROR")))</f>
        <v>0</v>
      </c>
      <c r="X124" s="121">
        <f>IF(U124=0,0,IF(ISBLANK('Student Work'!X124),"ERROR",IF(ABS('Student Work'!X124-'Student Work'!$V$14)&lt;0.01,IF(U124&lt;&gt;"ERROR","Correct","ERROR"),"ERROR")))</f>
        <v>0</v>
      </c>
      <c r="Y124" s="121">
        <f>IF(U124=0,0,IF(ISBLANK('Student Work'!Y124),"ERROR",IF(ABS('Student Work'!Y124-('Student Work'!V124+'Student Work'!W124+'Student Work'!X124))&lt;0.01,IF(U124&lt;&gt;"ERROR","Correct","ERROR"),"ERROR")))</f>
        <v>0</v>
      </c>
      <c r="Z124" s="121">
        <f>IF(V124=0,0,IF(ISBLANK('Student Work'!#REF!),"ERROR",IF(ABS('Student Work'!#REF!-('Student Work'!W124+'Student Work'!X124+'Student Work'!Y124))&lt;0.01,"Correct","ERROR")))</f>
        <v>0</v>
      </c>
      <c r="AA124" s="54"/>
      <c r="AB124" s="54"/>
      <c r="AC124" s="45"/>
    </row>
    <row r="125" spans="1:29">
      <c r="A125" s="44"/>
      <c r="B125" s="47"/>
      <c r="C125" s="47"/>
      <c r="D125" s="47"/>
      <c r="E125" s="47"/>
      <c r="F125" s="54"/>
      <c r="G125" s="107">
        <f>IF($K$13="Correct",IF(AND(G124+1&lt;='Student Work'!$K$13,G124&lt;&gt;0),G124+1,IF('Student Work'!G125&gt;0,"ERROR",0)),0)</f>
        <v>0</v>
      </c>
      <c r="H125" s="120">
        <f>IF(G125=0,0,IF(ISBLANK('Student Work'!H125),"ERROR",IF(ABS('Student Work'!H125-'Student Work'!K124)&lt;0.01,IF(G125&lt;&gt;"ERROR","Correct","ERROR"),"ERROR")))</f>
        <v>0</v>
      </c>
      <c r="I125" s="121">
        <f>IF(G125=0,0,IF(ISBLANK('Student Work'!I125),"ERROR",IF(ABS('Student Work'!I125-'Student Work'!H125*'Student Work'!$K$12/12)&lt;0.01,IF(G125&lt;&gt;"ERROR","Correct","ERROR"),"ERROR")))</f>
        <v>0</v>
      </c>
      <c r="J125" s="121">
        <f>IF(G125=0,0,IF(ISBLANK('Student Work'!J125),"ERROR",IF(ABS('Student Work'!J125-('Student Work'!$K$14-'Student Work'!I125))&lt;0.01,IF(G125&lt;&gt;"ERROR","Correct","ERROR"),"ERROR")))</f>
        <v>0</v>
      </c>
      <c r="K125" s="121">
        <f>IF(G125=0,0,IF(ISBLANK('Student Work'!K125),"ERROR",IF(ABS('Student Work'!K125-('Student Work'!H125-'Student Work'!J125))&lt;0.01,IF(G125&lt;&gt;"ERROR","Correct","ERROR"),"ERROR")))</f>
        <v>0</v>
      </c>
      <c r="L125" s="76"/>
      <c r="M125" s="76"/>
      <c r="N125" s="54"/>
      <c r="O125" s="54"/>
      <c r="P125" s="54"/>
      <c r="Q125" s="54"/>
      <c r="R125" s="54"/>
      <c r="S125" s="54"/>
      <c r="T125" s="54"/>
      <c r="U125" s="107">
        <f>IF($V$13="Correct",IF(AND(U124+1&lt;='Student Work'!$V$13,U124&lt;&gt;0),U124+1,IF('Student Work'!U125&gt;0,"ERROR",0)),0)</f>
        <v>0</v>
      </c>
      <c r="V125" s="121">
        <f>IF(U125=0,0,IF(ISBLANK('Student Work'!V125),"ERROR",IF(ABS('Student Work'!V125-'Student Work'!Y124)&lt;0.01,IF(U125&lt;&gt;"ERROR","Correct","ERROR"),"ERROR")))</f>
        <v>0</v>
      </c>
      <c r="W125" s="121">
        <f>IF(U125=0,0,IF(ISBLANK('Student Work'!W125),"ERROR",IF(ABS('Student Work'!W125-'Student Work'!V125*'Student Work'!$V$12/12)&lt;0.01,IF(U125&lt;&gt;"ERROR","Correct","ERROR"),"ERROR")))</f>
        <v>0</v>
      </c>
      <c r="X125" s="121">
        <f>IF(U125=0,0,IF(ISBLANK('Student Work'!X125),"ERROR",IF(ABS('Student Work'!X125-'Student Work'!$V$14)&lt;0.01,IF(U125&lt;&gt;"ERROR","Correct","ERROR"),"ERROR")))</f>
        <v>0</v>
      </c>
      <c r="Y125" s="121">
        <f>IF(U125=0,0,IF(ISBLANK('Student Work'!Y125),"ERROR",IF(ABS('Student Work'!Y125-('Student Work'!V125+'Student Work'!W125+'Student Work'!X125))&lt;0.01,IF(U125&lt;&gt;"ERROR","Correct","ERROR"),"ERROR")))</f>
        <v>0</v>
      </c>
      <c r="Z125" s="121">
        <f>IF(V125=0,0,IF(ISBLANK('Student Work'!#REF!),"ERROR",IF(ABS('Student Work'!#REF!-('Student Work'!W125+'Student Work'!X125+'Student Work'!Y125))&lt;0.01,"Correct","ERROR")))</f>
        <v>0</v>
      </c>
      <c r="AA125" s="54"/>
      <c r="AB125" s="54"/>
      <c r="AC125" s="45"/>
    </row>
    <row r="126" spans="1:29">
      <c r="A126" s="44"/>
      <c r="B126" s="47"/>
      <c r="C126" s="47"/>
      <c r="D126" s="47"/>
      <c r="E126" s="47"/>
      <c r="F126" s="54"/>
      <c r="G126" s="107">
        <f>IF($K$13="Correct",IF(AND(G125+1&lt;='Student Work'!$K$13,G125&lt;&gt;0),G125+1,IF('Student Work'!G126&gt;0,"ERROR",0)),0)</f>
        <v>0</v>
      </c>
      <c r="H126" s="120">
        <f>IF(G126=0,0,IF(ISBLANK('Student Work'!H126),"ERROR",IF(ABS('Student Work'!H126-'Student Work'!K125)&lt;0.01,IF(G126&lt;&gt;"ERROR","Correct","ERROR"),"ERROR")))</f>
        <v>0</v>
      </c>
      <c r="I126" s="121">
        <f>IF(G126=0,0,IF(ISBLANK('Student Work'!I126),"ERROR",IF(ABS('Student Work'!I126-'Student Work'!H126*'Student Work'!$K$12/12)&lt;0.01,IF(G126&lt;&gt;"ERROR","Correct","ERROR"),"ERROR")))</f>
        <v>0</v>
      </c>
      <c r="J126" s="121">
        <f>IF(G126=0,0,IF(ISBLANK('Student Work'!J126),"ERROR",IF(ABS('Student Work'!J126-('Student Work'!$K$14-'Student Work'!I126))&lt;0.01,IF(G126&lt;&gt;"ERROR","Correct","ERROR"),"ERROR")))</f>
        <v>0</v>
      </c>
      <c r="K126" s="121">
        <f>IF(G126=0,0,IF(ISBLANK('Student Work'!K126),"ERROR",IF(ABS('Student Work'!K126-('Student Work'!H126-'Student Work'!J126))&lt;0.01,IF(G126&lt;&gt;"ERROR","Correct","ERROR"),"ERROR")))</f>
        <v>0</v>
      </c>
      <c r="L126" s="76"/>
      <c r="M126" s="76"/>
      <c r="N126" s="54"/>
      <c r="O126" s="54"/>
      <c r="P126" s="54"/>
      <c r="Q126" s="54"/>
      <c r="R126" s="54"/>
      <c r="S126" s="54"/>
      <c r="T126" s="54"/>
      <c r="U126" s="107">
        <f>IF($V$13="Correct",IF(AND(U125+1&lt;='Student Work'!$V$13,U125&lt;&gt;0),U125+1,IF('Student Work'!U126&gt;0,"ERROR",0)),0)</f>
        <v>0</v>
      </c>
      <c r="V126" s="121">
        <f>IF(U126=0,0,IF(ISBLANK('Student Work'!V126),"ERROR",IF(ABS('Student Work'!V126-'Student Work'!Y125)&lt;0.01,IF(U126&lt;&gt;"ERROR","Correct","ERROR"),"ERROR")))</f>
        <v>0</v>
      </c>
      <c r="W126" s="121">
        <f>IF(U126=0,0,IF(ISBLANK('Student Work'!W126),"ERROR",IF(ABS('Student Work'!W126-'Student Work'!V126*'Student Work'!$V$12/12)&lt;0.01,IF(U126&lt;&gt;"ERROR","Correct","ERROR"),"ERROR")))</f>
        <v>0</v>
      </c>
      <c r="X126" s="121">
        <f>IF(U126=0,0,IF(ISBLANK('Student Work'!X126),"ERROR",IF(ABS('Student Work'!X126-'Student Work'!$V$14)&lt;0.01,IF(U126&lt;&gt;"ERROR","Correct","ERROR"),"ERROR")))</f>
        <v>0</v>
      </c>
      <c r="Y126" s="121">
        <f>IF(U126=0,0,IF(ISBLANK('Student Work'!Y126),"ERROR",IF(ABS('Student Work'!Y126-('Student Work'!V126+'Student Work'!W126+'Student Work'!X126))&lt;0.01,IF(U126&lt;&gt;"ERROR","Correct","ERROR"),"ERROR")))</f>
        <v>0</v>
      </c>
      <c r="Z126" s="121">
        <f>IF(V126=0,0,IF(ISBLANK('Student Work'!#REF!),"ERROR",IF(ABS('Student Work'!#REF!-('Student Work'!W126+'Student Work'!X126+'Student Work'!Y126))&lt;0.01,"Correct","ERROR")))</f>
        <v>0</v>
      </c>
      <c r="AA126" s="54"/>
      <c r="AB126" s="54"/>
      <c r="AC126" s="45"/>
    </row>
    <row r="127" spans="1:29">
      <c r="A127" s="44"/>
      <c r="B127" s="47"/>
      <c r="C127" s="47"/>
      <c r="D127" s="47"/>
      <c r="E127" s="47"/>
      <c r="F127" s="54"/>
      <c r="G127" s="107">
        <f>IF($K$13="Correct",IF(AND(G126+1&lt;='Student Work'!$K$13,G126&lt;&gt;0),G126+1,IF('Student Work'!G127&gt;0,"ERROR",0)),0)</f>
        <v>0</v>
      </c>
      <c r="H127" s="120">
        <f>IF(G127=0,0,IF(ISBLANK('Student Work'!H127),"ERROR",IF(ABS('Student Work'!H127-'Student Work'!K126)&lt;0.01,IF(G127&lt;&gt;"ERROR","Correct","ERROR"),"ERROR")))</f>
        <v>0</v>
      </c>
      <c r="I127" s="121">
        <f>IF(G127=0,0,IF(ISBLANK('Student Work'!I127),"ERROR",IF(ABS('Student Work'!I127-'Student Work'!H127*'Student Work'!$K$12/12)&lt;0.01,IF(G127&lt;&gt;"ERROR","Correct","ERROR"),"ERROR")))</f>
        <v>0</v>
      </c>
      <c r="J127" s="121">
        <f>IF(G127=0,0,IF(ISBLANK('Student Work'!J127),"ERROR",IF(ABS('Student Work'!J127-('Student Work'!$K$14-'Student Work'!I127))&lt;0.01,IF(G127&lt;&gt;"ERROR","Correct","ERROR"),"ERROR")))</f>
        <v>0</v>
      </c>
      <c r="K127" s="121">
        <f>IF(G127=0,0,IF(ISBLANK('Student Work'!K127),"ERROR",IF(ABS('Student Work'!K127-('Student Work'!H127-'Student Work'!J127))&lt;0.01,IF(G127&lt;&gt;"ERROR","Correct","ERROR"),"ERROR")))</f>
        <v>0</v>
      </c>
      <c r="L127" s="76"/>
      <c r="M127" s="76"/>
      <c r="N127" s="54"/>
      <c r="O127" s="54"/>
      <c r="P127" s="54"/>
      <c r="Q127" s="54"/>
      <c r="R127" s="54"/>
      <c r="S127" s="54"/>
      <c r="T127" s="54"/>
      <c r="U127" s="107">
        <f>IF($V$13="Correct",IF(AND(U126+1&lt;='Student Work'!$V$13,U126&lt;&gt;0),U126+1,IF('Student Work'!U127&gt;0,"ERROR",0)),0)</f>
        <v>0</v>
      </c>
      <c r="V127" s="121">
        <f>IF(U127=0,0,IF(ISBLANK('Student Work'!V127),"ERROR",IF(ABS('Student Work'!V127-'Student Work'!Y126)&lt;0.01,IF(U127&lt;&gt;"ERROR","Correct","ERROR"),"ERROR")))</f>
        <v>0</v>
      </c>
      <c r="W127" s="121">
        <f>IF(U127=0,0,IF(ISBLANK('Student Work'!W127),"ERROR",IF(ABS('Student Work'!W127-'Student Work'!V127*'Student Work'!$V$12/12)&lt;0.01,IF(U127&lt;&gt;"ERROR","Correct","ERROR"),"ERROR")))</f>
        <v>0</v>
      </c>
      <c r="X127" s="121">
        <f>IF(U127=0,0,IF(ISBLANK('Student Work'!X127),"ERROR",IF(ABS('Student Work'!X127-'Student Work'!$V$14)&lt;0.01,IF(U127&lt;&gt;"ERROR","Correct","ERROR"),"ERROR")))</f>
        <v>0</v>
      </c>
      <c r="Y127" s="121">
        <f>IF(U127=0,0,IF(ISBLANK('Student Work'!Y127),"ERROR",IF(ABS('Student Work'!Y127-('Student Work'!V127+'Student Work'!W127+'Student Work'!X127))&lt;0.01,IF(U127&lt;&gt;"ERROR","Correct","ERROR"),"ERROR")))</f>
        <v>0</v>
      </c>
      <c r="Z127" s="121">
        <f>IF(V127=0,0,IF(ISBLANK('Student Work'!#REF!),"ERROR",IF(ABS('Student Work'!#REF!-('Student Work'!W127+'Student Work'!X127+'Student Work'!Y127))&lt;0.01,"Correct","ERROR")))</f>
        <v>0</v>
      </c>
      <c r="AA127" s="54"/>
      <c r="AB127" s="54"/>
      <c r="AC127" s="45"/>
    </row>
    <row r="128" spans="1:29">
      <c r="A128" s="44"/>
      <c r="B128" s="47"/>
      <c r="C128" s="47"/>
      <c r="D128" s="47"/>
      <c r="E128" s="47"/>
      <c r="F128" s="54"/>
      <c r="G128" s="107">
        <f>IF($K$13="Correct",IF(AND(G127+1&lt;='Student Work'!$K$13,G127&lt;&gt;0),G127+1,IF('Student Work'!G128&gt;0,"ERROR",0)),0)</f>
        <v>0</v>
      </c>
      <c r="H128" s="120">
        <f>IF(G128=0,0,IF(ISBLANK('Student Work'!H128),"ERROR",IF(ABS('Student Work'!H128-'Student Work'!K127)&lt;0.01,IF(G128&lt;&gt;"ERROR","Correct","ERROR"),"ERROR")))</f>
        <v>0</v>
      </c>
      <c r="I128" s="121">
        <f>IF(G128=0,0,IF(ISBLANK('Student Work'!I128),"ERROR",IF(ABS('Student Work'!I128-'Student Work'!H128*'Student Work'!$K$12/12)&lt;0.01,IF(G128&lt;&gt;"ERROR","Correct","ERROR"),"ERROR")))</f>
        <v>0</v>
      </c>
      <c r="J128" s="121">
        <f>IF(G128=0,0,IF(ISBLANK('Student Work'!J128),"ERROR",IF(ABS('Student Work'!J128-('Student Work'!$K$14-'Student Work'!I128))&lt;0.01,IF(G128&lt;&gt;"ERROR","Correct","ERROR"),"ERROR")))</f>
        <v>0</v>
      </c>
      <c r="K128" s="121">
        <f>IF(G128=0,0,IF(ISBLANK('Student Work'!K128),"ERROR",IF(ABS('Student Work'!K128-('Student Work'!H128-'Student Work'!J128))&lt;0.01,IF(G128&lt;&gt;"ERROR","Correct","ERROR"),"ERROR")))</f>
        <v>0</v>
      </c>
      <c r="L128" s="76"/>
      <c r="M128" s="76"/>
      <c r="N128" s="54"/>
      <c r="O128" s="54"/>
      <c r="P128" s="54"/>
      <c r="Q128" s="54"/>
      <c r="R128" s="54"/>
      <c r="S128" s="54"/>
      <c r="T128" s="54"/>
      <c r="U128" s="107">
        <f>IF($V$13="Correct",IF(AND(U127+1&lt;='Student Work'!$V$13,U127&lt;&gt;0),U127+1,IF('Student Work'!U128&gt;0,"ERROR",0)),0)</f>
        <v>0</v>
      </c>
      <c r="V128" s="121">
        <f>IF(U128=0,0,IF(ISBLANK('Student Work'!V128),"ERROR",IF(ABS('Student Work'!V128-'Student Work'!Y127)&lt;0.01,IF(U128&lt;&gt;"ERROR","Correct","ERROR"),"ERROR")))</f>
        <v>0</v>
      </c>
      <c r="W128" s="121">
        <f>IF(U128=0,0,IF(ISBLANK('Student Work'!W128),"ERROR",IF(ABS('Student Work'!W128-'Student Work'!V128*'Student Work'!$V$12/12)&lt;0.01,IF(U128&lt;&gt;"ERROR","Correct","ERROR"),"ERROR")))</f>
        <v>0</v>
      </c>
      <c r="X128" s="121">
        <f>IF(U128=0,0,IF(ISBLANK('Student Work'!X128),"ERROR",IF(ABS('Student Work'!X128-'Student Work'!$V$14)&lt;0.01,IF(U128&lt;&gt;"ERROR","Correct","ERROR"),"ERROR")))</f>
        <v>0</v>
      </c>
      <c r="Y128" s="121">
        <f>IF(U128=0,0,IF(ISBLANK('Student Work'!Y128),"ERROR",IF(ABS('Student Work'!Y128-('Student Work'!V128+'Student Work'!W128+'Student Work'!X128))&lt;0.01,IF(U128&lt;&gt;"ERROR","Correct","ERROR"),"ERROR")))</f>
        <v>0</v>
      </c>
      <c r="Z128" s="121">
        <f>IF(V128=0,0,IF(ISBLANK('Student Work'!#REF!),"ERROR",IF(ABS('Student Work'!#REF!-('Student Work'!W128+'Student Work'!X128+'Student Work'!Y128))&lt;0.01,"Correct","ERROR")))</f>
        <v>0</v>
      </c>
      <c r="AA128" s="54"/>
      <c r="AB128" s="54"/>
      <c r="AC128" s="45"/>
    </row>
    <row r="129" spans="1:29">
      <c r="A129" s="44"/>
      <c r="B129" s="47"/>
      <c r="C129" s="47"/>
      <c r="D129" s="47"/>
      <c r="E129" s="47"/>
      <c r="F129" s="54"/>
      <c r="G129" s="107">
        <f>IF($K$13="Correct",IF(AND(G128+1&lt;='Student Work'!$K$13,G128&lt;&gt;0),G128+1,IF('Student Work'!G129&gt;0,"ERROR",0)),0)</f>
        <v>0</v>
      </c>
      <c r="H129" s="120">
        <f>IF(G129=0,0,IF(ISBLANK('Student Work'!H129),"ERROR",IF(ABS('Student Work'!H129-'Student Work'!K128)&lt;0.01,IF(G129&lt;&gt;"ERROR","Correct","ERROR"),"ERROR")))</f>
        <v>0</v>
      </c>
      <c r="I129" s="121">
        <f>IF(G129=0,0,IF(ISBLANK('Student Work'!I129),"ERROR",IF(ABS('Student Work'!I129-'Student Work'!H129*'Student Work'!$K$12/12)&lt;0.01,IF(G129&lt;&gt;"ERROR","Correct","ERROR"),"ERROR")))</f>
        <v>0</v>
      </c>
      <c r="J129" s="121">
        <f>IF(G129=0,0,IF(ISBLANK('Student Work'!J129),"ERROR",IF(ABS('Student Work'!J129-('Student Work'!$K$14-'Student Work'!I129))&lt;0.01,IF(G129&lt;&gt;"ERROR","Correct","ERROR"),"ERROR")))</f>
        <v>0</v>
      </c>
      <c r="K129" s="121">
        <f>IF(G129=0,0,IF(ISBLANK('Student Work'!K129),"ERROR",IF(ABS('Student Work'!K129-('Student Work'!H129-'Student Work'!J129))&lt;0.01,IF(G129&lt;&gt;"ERROR","Correct","ERROR"),"ERROR")))</f>
        <v>0</v>
      </c>
      <c r="L129" s="76"/>
      <c r="M129" s="76"/>
      <c r="N129" s="54"/>
      <c r="O129" s="54"/>
      <c r="P129" s="54"/>
      <c r="Q129" s="54"/>
      <c r="R129" s="54"/>
      <c r="S129" s="54"/>
      <c r="T129" s="54"/>
      <c r="U129" s="107">
        <f>IF($V$13="Correct",IF(AND(U128+1&lt;='Student Work'!$V$13,U128&lt;&gt;0),U128+1,IF('Student Work'!U129&gt;0,"ERROR",0)),0)</f>
        <v>0</v>
      </c>
      <c r="V129" s="121">
        <f>IF(U129=0,0,IF(ISBLANK('Student Work'!V129),"ERROR",IF(ABS('Student Work'!V129-'Student Work'!Y128)&lt;0.01,IF(U129&lt;&gt;"ERROR","Correct","ERROR"),"ERROR")))</f>
        <v>0</v>
      </c>
      <c r="W129" s="121">
        <f>IF(U129=0,0,IF(ISBLANK('Student Work'!W129),"ERROR",IF(ABS('Student Work'!W129-'Student Work'!V129*'Student Work'!$V$12/12)&lt;0.01,IF(U129&lt;&gt;"ERROR","Correct","ERROR"),"ERROR")))</f>
        <v>0</v>
      </c>
      <c r="X129" s="121">
        <f>IF(U129=0,0,IF(ISBLANK('Student Work'!X129),"ERROR",IF(ABS('Student Work'!X129-'Student Work'!$V$14)&lt;0.01,IF(U129&lt;&gt;"ERROR","Correct","ERROR"),"ERROR")))</f>
        <v>0</v>
      </c>
      <c r="Y129" s="121">
        <f>IF(U129=0,0,IF(ISBLANK('Student Work'!Y129),"ERROR",IF(ABS('Student Work'!Y129-('Student Work'!V129+'Student Work'!W129+'Student Work'!X129))&lt;0.01,IF(U129&lt;&gt;"ERROR","Correct","ERROR"),"ERROR")))</f>
        <v>0</v>
      </c>
      <c r="Z129" s="121">
        <f>IF(V129=0,0,IF(ISBLANK('Student Work'!#REF!),"ERROR",IF(ABS('Student Work'!#REF!-('Student Work'!W129+'Student Work'!X129+'Student Work'!Y129))&lt;0.01,"Correct","ERROR")))</f>
        <v>0</v>
      </c>
      <c r="AA129" s="54"/>
      <c r="AB129" s="54"/>
      <c r="AC129" s="45"/>
    </row>
    <row r="130" spans="1:29">
      <c r="A130" s="44"/>
      <c r="B130" s="47"/>
      <c r="C130" s="47"/>
      <c r="D130" s="47"/>
      <c r="E130" s="47"/>
      <c r="F130" s="54"/>
      <c r="G130" s="107">
        <f>IF($K$13="Correct",IF(AND(G129+1&lt;='Student Work'!$K$13,G129&lt;&gt;0),G129+1,IF('Student Work'!G130&gt;0,"ERROR",0)),0)</f>
        <v>0</v>
      </c>
      <c r="H130" s="120">
        <f>IF(G130=0,0,IF(ISBLANK('Student Work'!H130),"ERROR",IF(ABS('Student Work'!H130-'Student Work'!K129)&lt;0.01,IF(G130&lt;&gt;"ERROR","Correct","ERROR"),"ERROR")))</f>
        <v>0</v>
      </c>
      <c r="I130" s="121">
        <f>IF(G130=0,0,IF(ISBLANK('Student Work'!I130),"ERROR",IF(ABS('Student Work'!I130-'Student Work'!H130*'Student Work'!$K$12/12)&lt;0.01,IF(G130&lt;&gt;"ERROR","Correct","ERROR"),"ERROR")))</f>
        <v>0</v>
      </c>
      <c r="J130" s="121">
        <f>IF(G130=0,0,IF(ISBLANK('Student Work'!J130),"ERROR",IF(ABS('Student Work'!J130-('Student Work'!$K$14-'Student Work'!I130))&lt;0.01,IF(G130&lt;&gt;"ERROR","Correct","ERROR"),"ERROR")))</f>
        <v>0</v>
      </c>
      <c r="K130" s="121">
        <f>IF(G130=0,0,IF(ISBLANK('Student Work'!K130),"ERROR",IF(ABS('Student Work'!K130-('Student Work'!H130-'Student Work'!J130))&lt;0.01,IF(G130&lt;&gt;"ERROR","Correct","ERROR"),"ERROR")))</f>
        <v>0</v>
      </c>
      <c r="L130" s="76"/>
      <c r="M130" s="76"/>
      <c r="N130" s="54"/>
      <c r="O130" s="54"/>
      <c r="P130" s="54"/>
      <c r="Q130" s="54"/>
      <c r="R130" s="54"/>
      <c r="S130" s="54"/>
      <c r="T130" s="54"/>
      <c r="U130" s="107">
        <f>IF($V$13="Correct",IF(AND(U129+1&lt;='Student Work'!$V$13,U129&lt;&gt;0),U129+1,IF('Student Work'!U130&gt;0,"ERROR",0)),0)</f>
        <v>0</v>
      </c>
      <c r="V130" s="121">
        <f>IF(U130=0,0,IF(ISBLANK('Student Work'!V130),"ERROR",IF(ABS('Student Work'!V130-'Student Work'!Y129)&lt;0.01,IF(U130&lt;&gt;"ERROR","Correct","ERROR"),"ERROR")))</f>
        <v>0</v>
      </c>
      <c r="W130" s="121">
        <f>IF(U130=0,0,IF(ISBLANK('Student Work'!W130),"ERROR",IF(ABS('Student Work'!W130-'Student Work'!V130*'Student Work'!$V$12/12)&lt;0.01,IF(U130&lt;&gt;"ERROR","Correct","ERROR"),"ERROR")))</f>
        <v>0</v>
      </c>
      <c r="X130" s="121">
        <f>IF(U130=0,0,IF(ISBLANK('Student Work'!X130),"ERROR",IF(ABS('Student Work'!X130-'Student Work'!$V$14)&lt;0.01,IF(U130&lt;&gt;"ERROR","Correct","ERROR"),"ERROR")))</f>
        <v>0</v>
      </c>
      <c r="Y130" s="121">
        <f>IF(U130=0,0,IF(ISBLANK('Student Work'!Y130),"ERROR",IF(ABS('Student Work'!Y130-('Student Work'!V130+'Student Work'!W130+'Student Work'!X130))&lt;0.01,IF(U130&lt;&gt;"ERROR","Correct","ERROR"),"ERROR")))</f>
        <v>0</v>
      </c>
      <c r="Z130" s="121">
        <f>IF(V130=0,0,IF(ISBLANK('Student Work'!#REF!),"ERROR",IF(ABS('Student Work'!#REF!-('Student Work'!W130+'Student Work'!X130+'Student Work'!Y130))&lt;0.01,"Correct","ERROR")))</f>
        <v>0</v>
      </c>
      <c r="AA130" s="54"/>
      <c r="AB130" s="54"/>
      <c r="AC130" s="45"/>
    </row>
    <row r="131" spans="1:29">
      <c r="A131" s="44"/>
      <c r="B131" s="47"/>
      <c r="C131" s="47"/>
      <c r="D131" s="47"/>
      <c r="E131" s="47"/>
      <c r="F131" s="54"/>
      <c r="G131" s="107">
        <f>IF($K$13="Correct",IF(AND(G130+1&lt;='Student Work'!$K$13,G130&lt;&gt;0),G130+1,IF('Student Work'!G131&gt;0,"ERROR",0)),0)</f>
        <v>0</v>
      </c>
      <c r="H131" s="120">
        <f>IF(G131=0,0,IF(ISBLANK('Student Work'!H131),"ERROR",IF(ABS('Student Work'!H131-'Student Work'!K130)&lt;0.01,IF(G131&lt;&gt;"ERROR","Correct","ERROR"),"ERROR")))</f>
        <v>0</v>
      </c>
      <c r="I131" s="121">
        <f>IF(G131=0,0,IF(ISBLANK('Student Work'!I131),"ERROR",IF(ABS('Student Work'!I131-'Student Work'!H131*'Student Work'!$K$12/12)&lt;0.01,IF(G131&lt;&gt;"ERROR","Correct","ERROR"),"ERROR")))</f>
        <v>0</v>
      </c>
      <c r="J131" s="121">
        <f>IF(G131=0,0,IF(ISBLANK('Student Work'!J131),"ERROR",IF(ABS('Student Work'!J131-('Student Work'!$K$14-'Student Work'!I131))&lt;0.01,IF(G131&lt;&gt;"ERROR","Correct","ERROR"),"ERROR")))</f>
        <v>0</v>
      </c>
      <c r="K131" s="121">
        <f>IF(G131=0,0,IF(ISBLANK('Student Work'!K131),"ERROR",IF(ABS('Student Work'!K131-('Student Work'!H131-'Student Work'!J131))&lt;0.01,IF(G131&lt;&gt;"ERROR","Correct","ERROR"),"ERROR")))</f>
        <v>0</v>
      </c>
      <c r="L131" s="76"/>
      <c r="M131" s="76"/>
      <c r="N131" s="54"/>
      <c r="O131" s="54"/>
      <c r="P131" s="54"/>
      <c r="Q131" s="54"/>
      <c r="R131" s="54"/>
      <c r="S131" s="54"/>
      <c r="T131" s="54"/>
      <c r="U131" s="107">
        <f>IF($V$13="Correct",IF(AND(U130+1&lt;='Student Work'!$V$13,U130&lt;&gt;0),U130+1,IF('Student Work'!U131&gt;0,"ERROR",0)),0)</f>
        <v>0</v>
      </c>
      <c r="V131" s="121">
        <f>IF(U131=0,0,IF(ISBLANK('Student Work'!V131),"ERROR",IF(ABS('Student Work'!V131-'Student Work'!Y130)&lt;0.01,IF(U131&lt;&gt;"ERROR","Correct","ERROR"),"ERROR")))</f>
        <v>0</v>
      </c>
      <c r="W131" s="121">
        <f>IF(U131=0,0,IF(ISBLANK('Student Work'!W131),"ERROR",IF(ABS('Student Work'!W131-'Student Work'!V131*'Student Work'!$V$12/12)&lt;0.01,IF(U131&lt;&gt;"ERROR","Correct","ERROR"),"ERROR")))</f>
        <v>0</v>
      </c>
      <c r="X131" s="121">
        <f>IF(U131=0,0,IF(ISBLANK('Student Work'!X131),"ERROR",IF(ABS('Student Work'!X131-'Student Work'!$V$14)&lt;0.01,IF(U131&lt;&gt;"ERROR","Correct","ERROR"),"ERROR")))</f>
        <v>0</v>
      </c>
      <c r="Y131" s="121">
        <f>IF(U131=0,0,IF(ISBLANK('Student Work'!Y131),"ERROR",IF(ABS('Student Work'!Y131-('Student Work'!V131+'Student Work'!W131+'Student Work'!X131))&lt;0.01,IF(U131&lt;&gt;"ERROR","Correct","ERROR"),"ERROR")))</f>
        <v>0</v>
      </c>
      <c r="Z131" s="121">
        <f>IF(V131=0,0,IF(ISBLANK('Student Work'!#REF!),"ERROR",IF(ABS('Student Work'!#REF!-('Student Work'!W131+'Student Work'!X131+'Student Work'!Y131))&lt;0.01,"Correct","ERROR")))</f>
        <v>0</v>
      </c>
      <c r="AA131" s="54"/>
      <c r="AB131" s="54"/>
      <c r="AC131" s="45"/>
    </row>
    <row r="132" spans="1:29">
      <c r="A132" s="44"/>
      <c r="B132" s="47"/>
      <c r="C132" s="47"/>
      <c r="D132" s="47"/>
      <c r="E132" s="47"/>
      <c r="F132" s="54"/>
      <c r="G132" s="107">
        <f>IF($K$13="Correct",IF(AND(G131+1&lt;='Student Work'!$K$13,G131&lt;&gt;0),G131+1,IF('Student Work'!G132&gt;0,"ERROR",0)),0)</f>
        <v>0</v>
      </c>
      <c r="H132" s="120">
        <f>IF(G132=0,0,IF(ISBLANK('Student Work'!H132),"ERROR",IF(ABS('Student Work'!H132-'Student Work'!K131)&lt;0.01,IF(G132&lt;&gt;"ERROR","Correct","ERROR"),"ERROR")))</f>
        <v>0</v>
      </c>
      <c r="I132" s="121">
        <f>IF(G132=0,0,IF(ISBLANK('Student Work'!I132),"ERROR",IF(ABS('Student Work'!I132-'Student Work'!H132*'Student Work'!$K$12/12)&lt;0.01,IF(G132&lt;&gt;"ERROR","Correct","ERROR"),"ERROR")))</f>
        <v>0</v>
      </c>
      <c r="J132" s="121">
        <f>IF(G132=0,0,IF(ISBLANK('Student Work'!J132),"ERROR",IF(ABS('Student Work'!J132-('Student Work'!$K$14-'Student Work'!I132))&lt;0.01,IF(G132&lt;&gt;"ERROR","Correct","ERROR"),"ERROR")))</f>
        <v>0</v>
      </c>
      <c r="K132" s="121">
        <f>IF(G132=0,0,IF(ISBLANK('Student Work'!K132),"ERROR",IF(ABS('Student Work'!K132-('Student Work'!H132-'Student Work'!J132))&lt;0.01,IF(G132&lt;&gt;"ERROR","Correct","ERROR"),"ERROR")))</f>
        <v>0</v>
      </c>
      <c r="L132" s="76"/>
      <c r="M132" s="76"/>
      <c r="N132" s="54"/>
      <c r="O132" s="54"/>
      <c r="P132" s="54"/>
      <c r="Q132" s="54"/>
      <c r="R132" s="54"/>
      <c r="S132" s="54"/>
      <c r="T132" s="54"/>
      <c r="U132" s="107">
        <f>IF($V$13="Correct",IF(AND(U131+1&lt;='Student Work'!$V$13,U131&lt;&gt;0),U131+1,IF('Student Work'!U132&gt;0,"ERROR",0)),0)</f>
        <v>0</v>
      </c>
      <c r="V132" s="121">
        <f>IF(U132=0,0,IF(ISBLANK('Student Work'!V132),"ERROR",IF(ABS('Student Work'!V132-'Student Work'!Y131)&lt;0.01,IF(U132&lt;&gt;"ERROR","Correct","ERROR"),"ERROR")))</f>
        <v>0</v>
      </c>
      <c r="W132" s="121">
        <f>IF(U132=0,0,IF(ISBLANK('Student Work'!W132),"ERROR",IF(ABS('Student Work'!W132-'Student Work'!V132*'Student Work'!$V$12/12)&lt;0.01,IF(U132&lt;&gt;"ERROR","Correct","ERROR"),"ERROR")))</f>
        <v>0</v>
      </c>
      <c r="X132" s="121">
        <f>IF(U132=0,0,IF(ISBLANK('Student Work'!X132),"ERROR",IF(ABS('Student Work'!X132-'Student Work'!$V$14)&lt;0.01,IF(U132&lt;&gt;"ERROR","Correct","ERROR"),"ERROR")))</f>
        <v>0</v>
      </c>
      <c r="Y132" s="121">
        <f>IF(U132=0,0,IF(ISBLANK('Student Work'!Y132),"ERROR",IF(ABS('Student Work'!Y132-('Student Work'!V132+'Student Work'!W132+'Student Work'!X132))&lt;0.01,IF(U132&lt;&gt;"ERROR","Correct","ERROR"),"ERROR")))</f>
        <v>0</v>
      </c>
      <c r="Z132" s="121">
        <f>IF(V132=0,0,IF(ISBLANK('Student Work'!#REF!),"ERROR",IF(ABS('Student Work'!#REF!-('Student Work'!W132+'Student Work'!X132+'Student Work'!Y132))&lt;0.01,"Correct","ERROR")))</f>
        <v>0</v>
      </c>
      <c r="AA132" s="54"/>
      <c r="AB132" s="54"/>
      <c r="AC132" s="45"/>
    </row>
    <row r="133" spans="1:29">
      <c r="A133" s="44"/>
      <c r="B133" s="47"/>
      <c r="C133" s="47"/>
      <c r="D133" s="47"/>
      <c r="E133" s="47"/>
      <c r="F133" s="54"/>
      <c r="G133" s="107">
        <f>IF($K$13="Correct",IF(AND(G132+1&lt;='Student Work'!$K$13,G132&lt;&gt;0),G132+1,IF('Student Work'!G133&gt;0,"ERROR",0)),0)</f>
        <v>0</v>
      </c>
      <c r="H133" s="120">
        <f>IF(G133=0,0,IF(ISBLANK('Student Work'!H133),"ERROR",IF(ABS('Student Work'!H133-'Student Work'!K132)&lt;0.01,IF(G133&lt;&gt;"ERROR","Correct","ERROR"),"ERROR")))</f>
        <v>0</v>
      </c>
      <c r="I133" s="121">
        <f>IF(G133=0,0,IF(ISBLANK('Student Work'!I133),"ERROR",IF(ABS('Student Work'!I133-'Student Work'!H133*'Student Work'!$K$12/12)&lt;0.01,IF(G133&lt;&gt;"ERROR","Correct","ERROR"),"ERROR")))</f>
        <v>0</v>
      </c>
      <c r="J133" s="121">
        <f>IF(G133=0,0,IF(ISBLANK('Student Work'!J133),"ERROR",IF(ABS('Student Work'!J133-('Student Work'!$K$14-'Student Work'!I133))&lt;0.01,IF(G133&lt;&gt;"ERROR","Correct","ERROR"),"ERROR")))</f>
        <v>0</v>
      </c>
      <c r="K133" s="121">
        <f>IF(G133=0,0,IF(ISBLANK('Student Work'!K133),"ERROR",IF(ABS('Student Work'!K133-('Student Work'!H133-'Student Work'!J133))&lt;0.01,IF(G133&lt;&gt;"ERROR","Correct","ERROR"),"ERROR")))</f>
        <v>0</v>
      </c>
      <c r="L133" s="76"/>
      <c r="M133" s="76"/>
      <c r="N133" s="54"/>
      <c r="O133" s="54"/>
      <c r="P133" s="54"/>
      <c r="Q133" s="54"/>
      <c r="R133" s="54"/>
      <c r="S133" s="54"/>
      <c r="T133" s="54"/>
      <c r="U133" s="107">
        <f>IF($V$13="Correct",IF(AND(U132+1&lt;='Student Work'!$V$13,U132&lt;&gt;0),U132+1,IF('Student Work'!U133&gt;0,"ERROR",0)),0)</f>
        <v>0</v>
      </c>
      <c r="V133" s="121">
        <f>IF(U133=0,0,IF(ISBLANK('Student Work'!V133),"ERROR",IF(ABS('Student Work'!V133-'Student Work'!Y132)&lt;0.01,IF(U133&lt;&gt;"ERROR","Correct","ERROR"),"ERROR")))</f>
        <v>0</v>
      </c>
      <c r="W133" s="121">
        <f>IF(U133=0,0,IF(ISBLANK('Student Work'!W133),"ERROR",IF(ABS('Student Work'!W133-'Student Work'!V133*'Student Work'!$V$12/12)&lt;0.01,IF(U133&lt;&gt;"ERROR","Correct","ERROR"),"ERROR")))</f>
        <v>0</v>
      </c>
      <c r="X133" s="121">
        <f>IF(U133=0,0,IF(ISBLANK('Student Work'!X133),"ERROR",IF(ABS('Student Work'!X133-'Student Work'!$V$14)&lt;0.01,IF(U133&lt;&gt;"ERROR","Correct","ERROR"),"ERROR")))</f>
        <v>0</v>
      </c>
      <c r="Y133" s="121">
        <f>IF(U133=0,0,IF(ISBLANK('Student Work'!Y133),"ERROR",IF(ABS('Student Work'!Y133-('Student Work'!V133+'Student Work'!W133+'Student Work'!X133))&lt;0.01,IF(U133&lt;&gt;"ERROR","Correct","ERROR"),"ERROR")))</f>
        <v>0</v>
      </c>
      <c r="Z133" s="121">
        <f>IF(V133=0,0,IF(ISBLANK('Student Work'!#REF!),"ERROR",IF(ABS('Student Work'!#REF!-('Student Work'!W133+'Student Work'!X133+'Student Work'!Y133))&lt;0.01,"Correct","ERROR")))</f>
        <v>0</v>
      </c>
      <c r="AA133" s="54"/>
      <c r="AB133" s="54"/>
      <c r="AC133" s="45"/>
    </row>
    <row r="134" spans="1:29">
      <c r="A134" s="44"/>
      <c r="B134" s="47"/>
      <c r="C134" s="47"/>
      <c r="D134" s="47"/>
      <c r="E134" s="47"/>
      <c r="F134" s="54"/>
      <c r="G134" s="107">
        <f>IF($K$13="Correct",IF(AND(G133+1&lt;='Student Work'!$K$13,G133&lt;&gt;0),G133+1,IF('Student Work'!G134&gt;0,"ERROR",0)),0)</f>
        <v>0</v>
      </c>
      <c r="H134" s="120">
        <f>IF(G134=0,0,IF(ISBLANK('Student Work'!H134),"ERROR",IF(ABS('Student Work'!H134-'Student Work'!K133)&lt;0.01,IF(G134&lt;&gt;"ERROR","Correct","ERROR"),"ERROR")))</f>
        <v>0</v>
      </c>
      <c r="I134" s="121">
        <f>IF(G134=0,0,IF(ISBLANK('Student Work'!I134),"ERROR",IF(ABS('Student Work'!I134-'Student Work'!H134*'Student Work'!$K$12/12)&lt;0.01,IF(G134&lt;&gt;"ERROR","Correct","ERROR"),"ERROR")))</f>
        <v>0</v>
      </c>
      <c r="J134" s="121">
        <f>IF(G134=0,0,IF(ISBLANK('Student Work'!J134),"ERROR",IF(ABS('Student Work'!J134-('Student Work'!$K$14-'Student Work'!I134))&lt;0.01,IF(G134&lt;&gt;"ERROR","Correct","ERROR"),"ERROR")))</f>
        <v>0</v>
      </c>
      <c r="K134" s="121">
        <f>IF(G134=0,0,IF(ISBLANK('Student Work'!K134),"ERROR",IF(ABS('Student Work'!K134-('Student Work'!H134-'Student Work'!J134))&lt;0.01,IF(G134&lt;&gt;"ERROR","Correct","ERROR"),"ERROR")))</f>
        <v>0</v>
      </c>
      <c r="L134" s="76"/>
      <c r="M134" s="76"/>
      <c r="N134" s="54"/>
      <c r="O134" s="54"/>
      <c r="P134" s="54"/>
      <c r="Q134" s="54"/>
      <c r="R134" s="54"/>
      <c r="S134" s="54"/>
      <c r="T134" s="54"/>
      <c r="U134" s="107">
        <f>IF($V$13="Correct",IF(AND(U133+1&lt;='Student Work'!$V$13,U133&lt;&gt;0),U133+1,IF('Student Work'!U134&gt;0,"ERROR",0)),0)</f>
        <v>0</v>
      </c>
      <c r="V134" s="121">
        <f>IF(U134=0,0,IF(ISBLANK('Student Work'!V134),"ERROR",IF(ABS('Student Work'!V134-'Student Work'!Y133)&lt;0.01,IF(U134&lt;&gt;"ERROR","Correct","ERROR"),"ERROR")))</f>
        <v>0</v>
      </c>
      <c r="W134" s="121">
        <f>IF(U134=0,0,IF(ISBLANK('Student Work'!W134),"ERROR",IF(ABS('Student Work'!W134-'Student Work'!V134*'Student Work'!$V$12/12)&lt;0.01,IF(U134&lt;&gt;"ERROR","Correct","ERROR"),"ERROR")))</f>
        <v>0</v>
      </c>
      <c r="X134" s="121">
        <f>IF(U134=0,0,IF(ISBLANK('Student Work'!X134),"ERROR",IF(ABS('Student Work'!X134-'Student Work'!$V$14)&lt;0.01,IF(U134&lt;&gt;"ERROR","Correct","ERROR"),"ERROR")))</f>
        <v>0</v>
      </c>
      <c r="Y134" s="121">
        <f>IF(U134=0,0,IF(ISBLANK('Student Work'!Y134),"ERROR",IF(ABS('Student Work'!Y134-('Student Work'!V134+'Student Work'!W134+'Student Work'!X134))&lt;0.01,IF(U134&lt;&gt;"ERROR","Correct","ERROR"),"ERROR")))</f>
        <v>0</v>
      </c>
      <c r="Z134" s="121">
        <f>IF(V134=0,0,IF(ISBLANK('Student Work'!#REF!),"ERROR",IF(ABS('Student Work'!#REF!-('Student Work'!W134+'Student Work'!X134+'Student Work'!Y134))&lt;0.01,"Correct","ERROR")))</f>
        <v>0</v>
      </c>
      <c r="AA134" s="54"/>
      <c r="AB134" s="54"/>
      <c r="AC134" s="45"/>
    </row>
    <row r="135" spans="1:29">
      <c r="A135" s="44"/>
      <c r="B135" s="47"/>
      <c r="C135" s="47"/>
      <c r="D135" s="47"/>
      <c r="E135" s="47"/>
      <c r="F135" s="54"/>
      <c r="G135" s="107">
        <f>IF($K$13="Correct",IF(AND(G134+1&lt;='Student Work'!$K$13,G134&lt;&gt;0),G134+1,IF('Student Work'!G135&gt;0,"ERROR",0)),0)</f>
        <v>0</v>
      </c>
      <c r="H135" s="120">
        <f>IF(G135=0,0,IF(ISBLANK('Student Work'!H135),"ERROR",IF(ABS('Student Work'!H135-'Student Work'!K134)&lt;0.01,IF(G135&lt;&gt;"ERROR","Correct","ERROR"),"ERROR")))</f>
        <v>0</v>
      </c>
      <c r="I135" s="121">
        <f>IF(G135=0,0,IF(ISBLANK('Student Work'!I135),"ERROR",IF(ABS('Student Work'!I135-'Student Work'!H135*'Student Work'!$K$12/12)&lt;0.01,IF(G135&lt;&gt;"ERROR","Correct","ERROR"),"ERROR")))</f>
        <v>0</v>
      </c>
      <c r="J135" s="121">
        <f>IF(G135=0,0,IF(ISBLANK('Student Work'!J135),"ERROR",IF(ABS('Student Work'!J135-('Student Work'!$K$14-'Student Work'!I135))&lt;0.01,IF(G135&lt;&gt;"ERROR","Correct","ERROR"),"ERROR")))</f>
        <v>0</v>
      </c>
      <c r="K135" s="121">
        <f>IF(G135=0,0,IF(ISBLANK('Student Work'!K135),"ERROR",IF(ABS('Student Work'!K135-('Student Work'!H135-'Student Work'!J135))&lt;0.01,IF(G135&lt;&gt;"ERROR","Correct","ERROR"),"ERROR")))</f>
        <v>0</v>
      </c>
      <c r="L135" s="76"/>
      <c r="M135" s="76"/>
      <c r="N135" s="54"/>
      <c r="O135" s="54"/>
      <c r="P135" s="54"/>
      <c r="Q135" s="54"/>
      <c r="R135" s="54"/>
      <c r="S135" s="54"/>
      <c r="T135" s="54"/>
      <c r="U135" s="107">
        <f>IF($V$13="Correct",IF(AND(U134+1&lt;='Student Work'!$V$13,U134&lt;&gt;0),U134+1,IF('Student Work'!U135&gt;0,"ERROR",0)),0)</f>
        <v>0</v>
      </c>
      <c r="V135" s="121">
        <f>IF(U135=0,0,IF(ISBLANK('Student Work'!V135),"ERROR",IF(ABS('Student Work'!V135-'Student Work'!Y134)&lt;0.01,IF(U135&lt;&gt;"ERROR","Correct","ERROR"),"ERROR")))</f>
        <v>0</v>
      </c>
      <c r="W135" s="121">
        <f>IF(U135=0,0,IF(ISBLANK('Student Work'!W135),"ERROR",IF(ABS('Student Work'!W135-'Student Work'!V135*'Student Work'!$V$12/12)&lt;0.01,IF(U135&lt;&gt;"ERROR","Correct","ERROR"),"ERROR")))</f>
        <v>0</v>
      </c>
      <c r="X135" s="121">
        <f>IF(U135=0,0,IF(ISBLANK('Student Work'!X135),"ERROR",IF(ABS('Student Work'!X135-'Student Work'!$V$14)&lt;0.01,IF(U135&lt;&gt;"ERROR","Correct","ERROR"),"ERROR")))</f>
        <v>0</v>
      </c>
      <c r="Y135" s="121">
        <f>IF(U135=0,0,IF(ISBLANK('Student Work'!Y135),"ERROR",IF(ABS('Student Work'!Y135-('Student Work'!V135+'Student Work'!W135+'Student Work'!X135))&lt;0.01,IF(U135&lt;&gt;"ERROR","Correct","ERROR"),"ERROR")))</f>
        <v>0</v>
      </c>
      <c r="Z135" s="121">
        <f>IF(V135=0,0,IF(ISBLANK('Student Work'!#REF!),"ERROR",IF(ABS('Student Work'!#REF!-('Student Work'!W135+'Student Work'!X135+'Student Work'!Y135))&lt;0.01,"Correct","ERROR")))</f>
        <v>0</v>
      </c>
      <c r="AA135" s="54"/>
      <c r="AB135" s="54"/>
      <c r="AC135" s="45"/>
    </row>
    <row r="136" spans="1:29">
      <c r="A136" s="44"/>
      <c r="B136" s="47"/>
      <c r="C136" s="47"/>
      <c r="D136" s="47"/>
      <c r="E136" s="47"/>
      <c r="F136" s="54"/>
      <c r="G136" s="107">
        <f>IF($K$13="Correct",IF(AND(G135+1&lt;='Student Work'!$K$13,G135&lt;&gt;0),G135+1,IF('Student Work'!G136&gt;0,"ERROR",0)),0)</f>
        <v>0</v>
      </c>
      <c r="H136" s="120">
        <f>IF(G136=0,0,IF(ISBLANK('Student Work'!H136),"ERROR",IF(ABS('Student Work'!H136-'Student Work'!K135)&lt;0.01,IF(G136&lt;&gt;"ERROR","Correct","ERROR"),"ERROR")))</f>
        <v>0</v>
      </c>
      <c r="I136" s="121">
        <f>IF(G136=0,0,IF(ISBLANK('Student Work'!I136),"ERROR",IF(ABS('Student Work'!I136-'Student Work'!H136*'Student Work'!$K$12/12)&lt;0.01,IF(G136&lt;&gt;"ERROR","Correct","ERROR"),"ERROR")))</f>
        <v>0</v>
      </c>
      <c r="J136" s="121">
        <f>IF(G136=0,0,IF(ISBLANK('Student Work'!J136),"ERROR",IF(ABS('Student Work'!J136-('Student Work'!$K$14-'Student Work'!I136))&lt;0.01,IF(G136&lt;&gt;"ERROR","Correct","ERROR"),"ERROR")))</f>
        <v>0</v>
      </c>
      <c r="K136" s="121">
        <f>IF(G136=0,0,IF(ISBLANK('Student Work'!K136),"ERROR",IF(ABS('Student Work'!K136-('Student Work'!H136-'Student Work'!J136))&lt;0.01,IF(G136&lt;&gt;"ERROR","Correct","ERROR"),"ERROR")))</f>
        <v>0</v>
      </c>
      <c r="L136" s="76"/>
      <c r="M136" s="76"/>
      <c r="N136" s="54"/>
      <c r="O136" s="54"/>
      <c r="P136" s="54"/>
      <c r="Q136" s="54"/>
      <c r="R136" s="54"/>
      <c r="S136" s="54"/>
      <c r="T136" s="54"/>
      <c r="U136" s="107">
        <f>IF($V$13="Correct",IF(AND(U135+1&lt;='Student Work'!$V$13,U135&lt;&gt;0),U135+1,IF('Student Work'!U136&gt;0,"ERROR",0)),0)</f>
        <v>0</v>
      </c>
      <c r="V136" s="121">
        <f>IF(U136=0,0,IF(ISBLANK('Student Work'!V136),"ERROR",IF(ABS('Student Work'!V136-'Student Work'!Y135)&lt;0.01,IF(U136&lt;&gt;"ERROR","Correct","ERROR"),"ERROR")))</f>
        <v>0</v>
      </c>
      <c r="W136" s="121">
        <f>IF(U136=0,0,IF(ISBLANK('Student Work'!W136),"ERROR",IF(ABS('Student Work'!W136-'Student Work'!V136*'Student Work'!$V$12/12)&lt;0.01,IF(U136&lt;&gt;"ERROR","Correct","ERROR"),"ERROR")))</f>
        <v>0</v>
      </c>
      <c r="X136" s="121">
        <f>IF(U136=0,0,IF(ISBLANK('Student Work'!X136),"ERROR",IF(ABS('Student Work'!X136-'Student Work'!$V$14)&lt;0.01,IF(U136&lt;&gt;"ERROR","Correct","ERROR"),"ERROR")))</f>
        <v>0</v>
      </c>
      <c r="Y136" s="121">
        <f>IF(U136=0,0,IF(ISBLANK('Student Work'!Y136),"ERROR",IF(ABS('Student Work'!Y136-('Student Work'!V136+'Student Work'!W136+'Student Work'!X136))&lt;0.01,IF(U136&lt;&gt;"ERROR","Correct","ERROR"),"ERROR")))</f>
        <v>0</v>
      </c>
      <c r="Z136" s="121">
        <f>IF(V136=0,0,IF(ISBLANK('Student Work'!#REF!),"ERROR",IF(ABS('Student Work'!#REF!-('Student Work'!W136+'Student Work'!X136+'Student Work'!Y136))&lt;0.01,"Correct","ERROR")))</f>
        <v>0</v>
      </c>
      <c r="AA136" s="54"/>
      <c r="AB136" s="54"/>
      <c r="AC136" s="45"/>
    </row>
    <row r="137" spans="1:29">
      <c r="A137" s="44"/>
      <c r="B137" s="47"/>
      <c r="C137" s="47"/>
      <c r="D137" s="47"/>
      <c r="E137" s="47"/>
      <c r="F137" s="54"/>
      <c r="G137" s="107">
        <f>IF($K$13="Correct",IF(AND(G136+1&lt;='Student Work'!$K$13,G136&lt;&gt;0),G136+1,IF('Student Work'!G137&gt;0,"ERROR",0)),0)</f>
        <v>0</v>
      </c>
      <c r="H137" s="120">
        <f>IF(G137=0,0,IF(ISBLANK('Student Work'!H137),"ERROR",IF(ABS('Student Work'!H137-'Student Work'!K136)&lt;0.01,IF(G137&lt;&gt;"ERROR","Correct","ERROR"),"ERROR")))</f>
        <v>0</v>
      </c>
      <c r="I137" s="121">
        <f>IF(G137=0,0,IF(ISBLANK('Student Work'!I137),"ERROR",IF(ABS('Student Work'!I137-'Student Work'!H137*'Student Work'!$K$12/12)&lt;0.01,IF(G137&lt;&gt;"ERROR","Correct","ERROR"),"ERROR")))</f>
        <v>0</v>
      </c>
      <c r="J137" s="121">
        <f>IF(G137=0,0,IF(ISBLANK('Student Work'!J137),"ERROR",IF(ABS('Student Work'!J137-('Student Work'!$K$14-'Student Work'!I137))&lt;0.01,IF(G137&lt;&gt;"ERROR","Correct","ERROR"),"ERROR")))</f>
        <v>0</v>
      </c>
      <c r="K137" s="121">
        <f>IF(G137=0,0,IF(ISBLANK('Student Work'!K137),"ERROR",IF(ABS('Student Work'!K137-('Student Work'!H137-'Student Work'!J137))&lt;0.01,IF(G137&lt;&gt;"ERROR","Correct","ERROR"),"ERROR")))</f>
        <v>0</v>
      </c>
      <c r="L137" s="76"/>
      <c r="M137" s="76"/>
      <c r="N137" s="54"/>
      <c r="O137" s="54"/>
      <c r="P137" s="54"/>
      <c r="Q137" s="54"/>
      <c r="R137" s="54"/>
      <c r="S137" s="54"/>
      <c r="T137" s="54"/>
      <c r="U137" s="107">
        <f>IF($V$13="Correct",IF(AND(U136+1&lt;='Student Work'!$V$13,U136&lt;&gt;0),U136+1,IF('Student Work'!U137&gt;0,"ERROR",0)),0)</f>
        <v>0</v>
      </c>
      <c r="V137" s="121">
        <f>IF(U137=0,0,IF(ISBLANK('Student Work'!V137),"ERROR",IF(ABS('Student Work'!V137-'Student Work'!Y136)&lt;0.01,IF(U137&lt;&gt;"ERROR","Correct","ERROR"),"ERROR")))</f>
        <v>0</v>
      </c>
      <c r="W137" s="121">
        <f>IF(U137=0,0,IF(ISBLANK('Student Work'!W137),"ERROR",IF(ABS('Student Work'!W137-'Student Work'!V137*'Student Work'!$V$12/12)&lt;0.01,IF(U137&lt;&gt;"ERROR","Correct","ERROR"),"ERROR")))</f>
        <v>0</v>
      </c>
      <c r="X137" s="121">
        <f>IF(U137=0,0,IF(ISBLANK('Student Work'!X137),"ERROR",IF(ABS('Student Work'!X137-'Student Work'!$V$14)&lt;0.01,IF(U137&lt;&gt;"ERROR","Correct","ERROR"),"ERROR")))</f>
        <v>0</v>
      </c>
      <c r="Y137" s="121">
        <f>IF(U137=0,0,IF(ISBLANK('Student Work'!Y137),"ERROR",IF(ABS('Student Work'!Y137-('Student Work'!V137+'Student Work'!W137+'Student Work'!X137))&lt;0.01,IF(U137&lt;&gt;"ERROR","Correct","ERROR"),"ERROR")))</f>
        <v>0</v>
      </c>
      <c r="Z137" s="121">
        <f>IF(V137=0,0,IF(ISBLANK('Student Work'!#REF!),"ERROR",IF(ABS('Student Work'!#REF!-('Student Work'!W137+'Student Work'!X137+'Student Work'!Y137))&lt;0.01,"Correct","ERROR")))</f>
        <v>0</v>
      </c>
      <c r="AA137" s="54"/>
      <c r="AB137" s="54"/>
      <c r="AC137" s="45"/>
    </row>
    <row r="138" spans="1:29">
      <c r="A138" s="44"/>
      <c r="B138" s="47"/>
      <c r="C138" s="47"/>
      <c r="D138" s="47"/>
      <c r="E138" s="47"/>
      <c r="F138" s="54"/>
      <c r="G138" s="107">
        <f>IF($K$13="Correct",IF(AND(G137+1&lt;='Student Work'!$K$13,G137&lt;&gt;0),G137+1,IF('Student Work'!G138&gt;0,"ERROR",0)),0)</f>
        <v>0</v>
      </c>
      <c r="H138" s="120">
        <f>IF(G138=0,0,IF(ISBLANK('Student Work'!H138),"ERROR",IF(ABS('Student Work'!H138-'Student Work'!K137)&lt;0.01,IF(G138&lt;&gt;"ERROR","Correct","ERROR"),"ERROR")))</f>
        <v>0</v>
      </c>
      <c r="I138" s="121">
        <f>IF(G138=0,0,IF(ISBLANK('Student Work'!I138),"ERROR",IF(ABS('Student Work'!I138-'Student Work'!H138*'Student Work'!$K$12/12)&lt;0.01,IF(G138&lt;&gt;"ERROR","Correct","ERROR"),"ERROR")))</f>
        <v>0</v>
      </c>
      <c r="J138" s="121">
        <f>IF(G138=0,0,IF(ISBLANK('Student Work'!J138),"ERROR",IF(ABS('Student Work'!J138-('Student Work'!$K$14-'Student Work'!I138))&lt;0.01,IF(G138&lt;&gt;"ERROR","Correct","ERROR"),"ERROR")))</f>
        <v>0</v>
      </c>
      <c r="K138" s="121">
        <f>IF(G138=0,0,IF(ISBLANK('Student Work'!K138),"ERROR",IF(ABS('Student Work'!K138-('Student Work'!H138-'Student Work'!J138))&lt;0.01,IF(G138&lt;&gt;"ERROR","Correct","ERROR"),"ERROR")))</f>
        <v>0</v>
      </c>
      <c r="L138" s="76"/>
      <c r="M138" s="76"/>
      <c r="N138" s="54"/>
      <c r="O138" s="54"/>
      <c r="P138" s="54"/>
      <c r="Q138" s="54"/>
      <c r="R138" s="54"/>
      <c r="S138" s="54"/>
      <c r="T138" s="54"/>
      <c r="U138" s="107">
        <f>IF($V$13="Correct",IF(AND(U137+1&lt;='Student Work'!$V$13,U137&lt;&gt;0),U137+1,IF('Student Work'!U138&gt;0,"ERROR",0)),0)</f>
        <v>0</v>
      </c>
      <c r="V138" s="121">
        <f>IF(U138=0,0,IF(ISBLANK('Student Work'!V138),"ERROR",IF(ABS('Student Work'!V138-'Student Work'!Y137)&lt;0.01,IF(U138&lt;&gt;"ERROR","Correct","ERROR"),"ERROR")))</f>
        <v>0</v>
      </c>
      <c r="W138" s="121">
        <f>IF(U138=0,0,IF(ISBLANK('Student Work'!W138),"ERROR",IF(ABS('Student Work'!W138-'Student Work'!V138*'Student Work'!$V$12/12)&lt;0.01,IF(U138&lt;&gt;"ERROR","Correct","ERROR"),"ERROR")))</f>
        <v>0</v>
      </c>
      <c r="X138" s="121">
        <f>IF(U138=0,0,IF(ISBLANK('Student Work'!X138),"ERROR",IF(ABS('Student Work'!X138-'Student Work'!$V$14)&lt;0.01,IF(U138&lt;&gt;"ERROR","Correct","ERROR"),"ERROR")))</f>
        <v>0</v>
      </c>
      <c r="Y138" s="121">
        <f>IF(U138=0,0,IF(ISBLANK('Student Work'!Y138),"ERROR",IF(ABS('Student Work'!Y138-('Student Work'!V138+'Student Work'!W138+'Student Work'!X138))&lt;0.01,IF(U138&lt;&gt;"ERROR","Correct","ERROR"),"ERROR")))</f>
        <v>0</v>
      </c>
      <c r="Z138" s="121">
        <f>IF(V138=0,0,IF(ISBLANK('Student Work'!#REF!),"ERROR",IF(ABS('Student Work'!#REF!-('Student Work'!W138+'Student Work'!X138+'Student Work'!Y138))&lt;0.01,"Correct","ERROR")))</f>
        <v>0</v>
      </c>
      <c r="AA138" s="54"/>
      <c r="AB138" s="54"/>
      <c r="AC138" s="45"/>
    </row>
    <row r="139" spans="1:29">
      <c r="A139" s="44"/>
      <c r="B139" s="47"/>
      <c r="C139" s="47"/>
      <c r="D139" s="47"/>
      <c r="E139" s="47"/>
      <c r="F139" s="54"/>
      <c r="G139" s="107">
        <f>IF($K$13="Correct",IF(AND(G138+1&lt;='Student Work'!$K$13,G138&lt;&gt;0),G138+1,IF('Student Work'!G139&gt;0,"ERROR",0)),0)</f>
        <v>0</v>
      </c>
      <c r="H139" s="120">
        <f>IF(G139=0,0,IF(ISBLANK('Student Work'!H139),"ERROR",IF(ABS('Student Work'!H139-'Student Work'!K138)&lt;0.01,IF(G139&lt;&gt;"ERROR","Correct","ERROR"),"ERROR")))</f>
        <v>0</v>
      </c>
      <c r="I139" s="121">
        <f>IF(G139=0,0,IF(ISBLANK('Student Work'!I139),"ERROR",IF(ABS('Student Work'!I139-'Student Work'!H139*'Student Work'!$K$12/12)&lt;0.01,IF(G139&lt;&gt;"ERROR","Correct","ERROR"),"ERROR")))</f>
        <v>0</v>
      </c>
      <c r="J139" s="121">
        <f>IF(G139=0,0,IF(ISBLANK('Student Work'!J139),"ERROR",IF(ABS('Student Work'!J139-('Student Work'!$K$14-'Student Work'!I139))&lt;0.01,IF(G139&lt;&gt;"ERROR","Correct","ERROR"),"ERROR")))</f>
        <v>0</v>
      </c>
      <c r="K139" s="121">
        <f>IF(G139=0,0,IF(ISBLANK('Student Work'!K139),"ERROR",IF(ABS('Student Work'!K139-('Student Work'!H139-'Student Work'!J139))&lt;0.01,IF(G139&lt;&gt;"ERROR","Correct","ERROR"),"ERROR")))</f>
        <v>0</v>
      </c>
      <c r="L139" s="76"/>
      <c r="M139" s="76"/>
      <c r="N139" s="54"/>
      <c r="O139" s="54"/>
      <c r="P139" s="54"/>
      <c r="Q139" s="54"/>
      <c r="R139" s="54"/>
      <c r="S139" s="54"/>
      <c r="T139" s="54"/>
      <c r="U139" s="107">
        <f>IF($V$13="Correct",IF(AND(U138+1&lt;='Student Work'!$V$13,U138&lt;&gt;0),U138+1,IF('Student Work'!U139&gt;0,"ERROR",0)),0)</f>
        <v>0</v>
      </c>
      <c r="V139" s="121">
        <f>IF(U139=0,0,IF(ISBLANK('Student Work'!V139),"ERROR",IF(ABS('Student Work'!V139-'Student Work'!Y138)&lt;0.01,IF(U139&lt;&gt;"ERROR","Correct","ERROR"),"ERROR")))</f>
        <v>0</v>
      </c>
      <c r="W139" s="121">
        <f>IF(U139=0,0,IF(ISBLANK('Student Work'!W139),"ERROR",IF(ABS('Student Work'!W139-'Student Work'!V139*'Student Work'!$V$12/12)&lt;0.01,IF(U139&lt;&gt;"ERROR","Correct","ERROR"),"ERROR")))</f>
        <v>0</v>
      </c>
      <c r="X139" s="121">
        <f>IF(U139=0,0,IF(ISBLANK('Student Work'!X139),"ERROR",IF(ABS('Student Work'!X139-'Student Work'!$V$14)&lt;0.01,IF(U139&lt;&gt;"ERROR","Correct","ERROR"),"ERROR")))</f>
        <v>0</v>
      </c>
      <c r="Y139" s="121">
        <f>IF(U139=0,0,IF(ISBLANK('Student Work'!Y139),"ERROR",IF(ABS('Student Work'!Y139-('Student Work'!V139+'Student Work'!W139+'Student Work'!X139))&lt;0.01,IF(U139&lt;&gt;"ERROR","Correct","ERROR"),"ERROR")))</f>
        <v>0</v>
      </c>
      <c r="Z139" s="121">
        <f>IF(V139=0,0,IF(ISBLANK('Student Work'!#REF!),"ERROR",IF(ABS('Student Work'!#REF!-('Student Work'!W139+'Student Work'!X139+'Student Work'!Y139))&lt;0.01,"Correct","ERROR")))</f>
        <v>0</v>
      </c>
      <c r="AA139" s="54"/>
      <c r="AB139" s="54"/>
      <c r="AC139" s="45"/>
    </row>
    <row r="140" spans="1:29">
      <c r="A140" s="44"/>
      <c r="B140" s="47"/>
      <c r="C140" s="47"/>
      <c r="D140" s="47"/>
      <c r="E140" s="47"/>
      <c r="F140" s="54"/>
      <c r="G140" s="107">
        <f>IF($K$13="Correct",IF(AND(G139+1&lt;='Student Work'!$K$13,G139&lt;&gt;0),G139+1,IF('Student Work'!G140&gt;0,"ERROR",0)),0)</f>
        <v>0</v>
      </c>
      <c r="H140" s="120">
        <f>IF(G140=0,0,IF(ISBLANK('Student Work'!H140),"ERROR",IF(ABS('Student Work'!H140-'Student Work'!K139)&lt;0.01,IF(G140&lt;&gt;"ERROR","Correct","ERROR"),"ERROR")))</f>
        <v>0</v>
      </c>
      <c r="I140" s="121">
        <f>IF(G140=0,0,IF(ISBLANK('Student Work'!I140),"ERROR",IF(ABS('Student Work'!I140-'Student Work'!H140*'Student Work'!$K$12/12)&lt;0.01,IF(G140&lt;&gt;"ERROR","Correct","ERROR"),"ERROR")))</f>
        <v>0</v>
      </c>
      <c r="J140" s="121">
        <f>IF(G140=0,0,IF(ISBLANK('Student Work'!J140),"ERROR",IF(ABS('Student Work'!J140-('Student Work'!$K$14-'Student Work'!I140))&lt;0.01,IF(G140&lt;&gt;"ERROR","Correct","ERROR"),"ERROR")))</f>
        <v>0</v>
      </c>
      <c r="K140" s="121">
        <f>IF(G140=0,0,IF(ISBLANK('Student Work'!K140),"ERROR",IF(ABS('Student Work'!K140-('Student Work'!H140-'Student Work'!J140))&lt;0.01,IF(G140&lt;&gt;"ERROR","Correct","ERROR"),"ERROR")))</f>
        <v>0</v>
      </c>
      <c r="L140" s="76"/>
      <c r="M140" s="76"/>
      <c r="N140" s="54"/>
      <c r="O140" s="54"/>
      <c r="P140" s="54"/>
      <c r="Q140" s="54"/>
      <c r="R140" s="54"/>
      <c r="S140" s="54"/>
      <c r="T140" s="54"/>
      <c r="U140" s="107">
        <f>IF($V$13="Correct",IF(AND(U139+1&lt;='Student Work'!$V$13,U139&lt;&gt;0),U139+1,IF('Student Work'!U140&gt;0,"ERROR",0)),0)</f>
        <v>0</v>
      </c>
      <c r="V140" s="121">
        <f>IF(U140=0,0,IF(ISBLANK('Student Work'!V140),"ERROR",IF(ABS('Student Work'!V140-'Student Work'!Y139)&lt;0.01,IF(U140&lt;&gt;"ERROR","Correct","ERROR"),"ERROR")))</f>
        <v>0</v>
      </c>
      <c r="W140" s="121">
        <f>IF(U140=0,0,IF(ISBLANK('Student Work'!W140),"ERROR",IF(ABS('Student Work'!W140-'Student Work'!V140*'Student Work'!$V$12/12)&lt;0.01,IF(U140&lt;&gt;"ERROR","Correct","ERROR"),"ERROR")))</f>
        <v>0</v>
      </c>
      <c r="X140" s="121">
        <f>IF(U140=0,0,IF(ISBLANK('Student Work'!X140),"ERROR",IF(ABS('Student Work'!X140-'Student Work'!$V$14)&lt;0.01,IF(U140&lt;&gt;"ERROR","Correct","ERROR"),"ERROR")))</f>
        <v>0</v>
      </c>
      <c r="Y140" s="121">
        <f>IF(U140=0,0,IF(ISBLANK('Student Work'!Y140),"ERROR",IF(ABS('Student Work'!Y140-('Student Work'!V140+'Student Work'!W140+'Student Work'!X140))&lt;0.01,IF(U140&lt;&gt;"ERROR","Correct","ERROR"),"ERROR")))</f>
        <v>0</v>
      </c>
      <c r="Z140" s="121">
        <f>IF(V140=0,0,IF(ISBLANK('Student Work'!#REF!),"ERROR",IF(ABS('Student Work'!#REF!-('Student Work'!W140+'Student Work'!X140+'Student Work'!Y140))&lt;0.01,"Correct","ERROR")))</f>
        <v>0</v>
      </c>
      <c r="AA140" s="54"/>
      <c r="AB140" s="54"/>
      <c r="AC140" s="45"/>
    </row>
    <row r="141" spans="1:29">
      <c r="A141" s="44"/>
      <c r="B141" s="47"/>
      <c r="C141" s="47"/>
      <c r="D141" s="47"/>
      <c r="E141" s="47"/>
      <c r="F141" s="54"/>
      <c r="G141" s="107">
        <f>IF($K$13="Correct",IF(AND(G140+1&lt;='Student Work'!$K$13,G140&lt;&gt;0),G140+1,IF('Student Work'!G141&gt;0,"ERROR",0)),0)</f>
        <v>0</v>
      </c>
      <c r="H141" s="120">
        <f>IF(G141=0,0,IF(ISBLANK('Student Work'!H141),"ERROR",IF(ABS('Student Work'!H141-'Student Work'!K140)&lt;0.01,IF(G141&lt;&gt;"ERROR","Correct","ERROR"),"ERROR")))</f>
        <v>0</v>
      </c>
      <c r="I141" s="121">
        <f>IF(G141=0,0,IF(ISBLANK('Student Work'!I141),"ERROR",IF(ABS('Student Work'!I141-'Student Work'!H141*'Student Work'!$K$12/12)&lt;0.01,IF(G141&lt;&gt;"ERROR","Correct","ERROR"),"ERROR")))</f>
        <v>0</v>
      </c>
      <c r="J141" s="121">
        <f>IF(G141=0,0,IF(ISBLANK('Student Work'!J141),"ERROR",IF(ABS('Student Work'!J141-('Student Work'!$K$14-'Student Work'!I141))&lt;0.01,IF(G141&lt;&gt;"ERROR","Correct","ERROR"),"ERROR")))</f>
        <v>0</v>
      </c>
      <c r="K141" s="121">
        <f>IF(G141=0,0,IF(ISBLANK('Student Work'!K141),"ERROR",IF(ABS('Student Work'!K141-('Student Work'!H141-'Student Work'!J141))&lt;0.01,IF(G141&lt;&gt;"ERROR","Correct","ERROR"),"ERROR")))</f>
        <v>0</v>
      </c>
      <c r="L141" s="76"/>
      <c r="M141" s="76"/>
      <c r="N141" s="54"/>
      <c r="O141" s="54"/>
      <c r="P141" s="54"/>
      <c r="Q141" s="54"/>
      <c r="R141" s="54"/>
      <c r="S141" s="54"/>
      <c r="T141" s="54"/>
      <c r="U141" s="107">
        <f>IF($V$13="Correct",IF(AND(U140+1&lt;='Student Work'!$V$13,U140&lt;&gt;0),U140+1,IF('Student Work'!U141&gt;0,"ERROR",0)),0)</f>
        <v>0</v>
      </c>
      <c r="V141" s="121">
        <f>IF(U141=0,0,IF(ISBLANK('Student Work'!V141),"ERROR",IF(ABS('Student Work'!V141-'Student Work'!Y140)&lt;0.01,IF(U141&lt;&gt;"ERROR","Correct","ERROR"),"ERROR")))</f>
        <v>0</v>
      </c>
      <c r="W141" s="121">
        <f>IF(U141=0,0,IF(ISBLANK('Student Work'!W141),"ERROR",IF(ABS('Student Work'!W141-'Student Work'!V141*'Student Work'!$V$12/12)&lt;0.01,IF(U141&lt;&gt;"ERROR","Correct","ERROR"),"ERROR")))</f>
        <v>0</v>
      </c>
      <c r="X141" s="121">
        <f>IF(U141=0,0,IF(ISBLANK('Student Work'!X141),"ERROR",IF(ABS('Student Work'!X141-'Student Work'!$V$14)&lt;0.01,IF(U141&lt;&gt;"ERROR","Correct","ERROR"),"ERROR")))</f>
        <v>0</v>
      </c>
      <c r="Y141" s="121">
        <f>IF(U141=0,0,IF(ISBLANK('Student Work'!Y141),"ERROR",IF(ABS('Student Work'!Y141-('Student Work'!V141+'Student Work'!W141+'Student Work'!X141))&lt;0.01,IF(U141&lt;&gt;"ERROR","Correct","ERROR"),"ERROR")))</f>
        <v>0</v>
      </c>
      <c r="Z141" s="121">
        <f>IF(V141=0,0,IF(ISBLANK('Student Work'!#REF!),"ERROR",IF(ABS('Student Work'!#REF!-('Student Work'!W141+'Student Work'!X141+'Student Work'!Y141))&lt;0.01,"Correct","ERROR")))</f>
        <v>0</v>
      </c>
      <c r="AA141" s="54"/>
      <c r="AB141" s="54"/>
      <c r="AC141" s="45"/>
    </row>
    <row r="142" spans="1:29">
      <c r="A142" s="44"/>
      <c r="B142" s="47"/>
      <c r="C142" s="47"/>
      <c r="D142" s="47"/>
      <c r="E142" s="47"/>
      <c r="F142" s="54"/>
      <c r="G142" s="107">
        <f>IF($K$13="Correct",IF(AND(G141+1&lt;='Student Work'!$K$13,G141&lt;&gt;0),G141+1,IF('Student Work'!G142&gt;0,"ERROR",0)),0)</f>
        <v>0</v>
      </c>
      <c r="H142" s="120">
        <f>IF(G142=0,0,IF(ISBLANK('Student Work'!H142),"ERROR",IF(ABS('Student Work'!H142-'Student Work'!K141)&lt;0.01,IF(G142&lt;&gt;"ERROR","Correct","ERROR"),"ERROR")))</f>
        <v>0</v>
      </c>
      <c r="I142" s="121">
        <f>IF(G142=0,0,IF(ISBLANK('Student Work'!I142),"ERROR",IF(ABS('Student Work'!I142-'Student Work'!H142*'Student Work'!$K$12/12)&lt;0.01,IF(G142&lt;&gt;"ERROR","Correct","ERROR"),"ERROR")))</f>
        <v>0</v>
      </c>
      <c r="J142" s="121">
        <f>IF(G142=0,0,IF(ISBLANK('Student Work'!J142),"ERROR",IF(ABS('Student Work'!J142-('Student Work'!$K$14-'Student Work'!I142))&lt;0.01,IF(G142&lt;&gt;"ERROR","Correct","ERROR"),"ERROR")))</f>
        <v>0</v>
      </c>
      <c r="K142" s="121">
        <f>IF(G142=0,0,IF(ISBLANK('Student Work'!K142),"ERROR",IF(ABS('Student Work'!K142-('Student Work'!H142-'Student Work'!J142))&lt;0.01,IF(G142&lt;&gt;"ERROR","Correct","ERROR"),"ERROR")))</f>
        <v>0</v>
      </c>
      <c r="L142" s="76"/>
      <c r="M142" s="76"/>
      <c r="N142" s="54"/>
      <c r="O142" s="54"/>
      <c r="P142" s="54"/>
      <c r="Q142" s="54"/>
      <c r="R142" s="54"/>
      <c r="S142" s="54"/>
      <c r="T142" s="54"/>
      <c r="U142" s="107">
        <f>IF($V$13="Correct",IF(AND(U141+1&lt;='Student Work'!$V$13,U141&lt;&gt;0),U141+1,IF('Student Work'!U142&gt;0,"ERROR",0)),0)</f>
        <v>0</v>
      </c>
      <c r="V142" s="121">
        <f>IF(U142=0,0,IF(ISBLANK('Student Work'!V142),"ERROR",IF(ABS('Student Work'!V142-'Student Work'!Y141)&lt;0.01,IF(U142&lt;&gt;"ERROR","Correct","ERROR"),"ERROR")))</f>
        <v>0</v>
      </c>
      <c r="W142" s="121">
        <f>IF(U142=0,0,IF(ISBLANK('Student Work'!W142),"ERROR",IF(ABS('Student Work'!W142-'Student Work'!V142*'Student Work'!$V$12/12)&lt;0.01,IF(U142&lt;&gt;"ERROR","Correct","ERROR"),"ERROR")))</f>
        <v>0</v>
      </c>
      <c r="X142" s="121">
        <f>IF(U142=0,0,IF(ISBLANK('Student Work'!X142),"ERROR",IF(ABS('Student Work'!X142-'Student Work'!$V$14)&lt;0.01,IF(U142&lt;&gt;"ERROR","Correct","ERROR"),"ERROR")))</f>
        <v>0</v>
      </c>
      <c r="Y142" s="121">
        <f>IF(U142=0,0,IF(ISBLANK('Student Work'!Y142),"ERROR",IF(ABS('Student Work'!Y142-('Student Work'!V142+'Student Work'!W142+'Student Work'!X142))&lt;0.01,IF(U142&lt;&gt;"ERROR","Correct","ERROR"),"ERROR")))</f>
        <v>0</v>
      </c>
      <c r="Z142" s="121">
        <f>IF(V142=0,0,IF(ISBLANK('Student Work'!#REF!),"ERROR",IF(ABS('Student Work'!#REF!-('Student Work'!W142+'Student Work'!X142+'Student Work'!Y142))&lt;0.01,"Correct","ERROR")))</f>
        <v>0</v>
      </c>
      <c r="AA142" s="54"/>
      <c r="AB142" s="54"/>
      <c r="AC142" s="45"/>
    </row>
    <row r="143" spans="1:29">
      <c r="A143" s="44"/>
      <c r="B143" s="47"/>
      <c r="C143" s="47"/>
      <c r="D143" s="47"/>
      <c r="E143" s="47"/>
      <c r="F143" s="54"/>
      <c r="G143" s="107">
        <f>IF($K$13="Correct",IF(AND(G142+1&lt;='Student Work'!$K$13,G142&lt;&gt;0),G142+1,IF('Student Work'!G143&gt;0,"ERROR",0)),0)</f>
        <v>0</v>
      </c>
      <c r="H143" s="120">
        <f>IF(G143=0,0,IF(ISBLANK('Student Work'!H143),"ERROR",IF(ABS('Student Work'!H143-'Student Work'!K142)&lt;0.01,IF(G143&lt;&gt;"ERROR","Correct","ERROR"),"ERROR")))</f>
        <v>0</v>
      </c>
      <c r="I143" s="121">
        <f>IF(G143=0,0,IF(ISBLANK('Student Work'!I143),"ERROR",IF(ABS('Student Work'!I143-'Student Work'!H143*'Student Work'!$K$12/12)&lt;0.01,IF(G143&lt;&gt;"ERROR","Correct","ERROR"),"ERROR")))</f>
        <v>0</v>
      </c>
      <c r="J143" s="121">
        <f>IF(G143=0,0,IF(ISBLANK('Student Work'!J143),"ERROR",IF(ABS('Student Work'!J143-('Student Work'!$K$14-'Student Work'!I143))&lt;0.01,IF(G143&lt;&gt;"ERROR","Correct","ERROR"),"ERROR")))</f>
        <v>0</v>
      </c>
      <c r="K143" s="121">
        <f>IF(G143=0,0,IF(ISBLANK('Student Work'!K143),"ERROR",IF(ABS('Student Work'!K143-('Student Work'!H143-'Student Work'!J143))&lt;0.01,IF(G143&lt;&gt;"ERROR","Correct","ERROR"),"ERROR")))</f>
        <v>0</v>
      </c>
      <c r="L143" s="76"/>
      <c r="M143" s="76"/>
      <c r="N143" s="54"/>
      <c r="O143" s="54"/>
      <c r="P143" s="54"/>
      <c r="Q143" s="54"/>
      <c r="R143" s="54"/>
      <c r="S143" s="54"/>
      <c r="T143" s="54"/>
      <c r="U143" s="107">
        <f>IF($V$13="Correct",IF(AND(U142+1&lt;='Student Work'!$V$13,U142&lt;&gt;0),U142+1,IF('Student Work'!U143&gt;0,"ERROR",0)),0)</f>
        <v>0</v>
      </c>
      <c r="V143" s="121">
        <f>IF(U143=0,0,IF(ISBLANK('Student Work'!V143),"ERROR",IF(ABS('Student Work'!V143-'Student Work'!Y142)&lt;0.01,IF(U143&lt;&gt;"ERROR","Correct","ERROR"),"ERROR")))</f>
        <v>0</v>
      </c>
      <c r="W143" s="121">
        <f>IF(U143=0,0,IF(ISBLANK('Student Work'!W143),"ERROR",IF(ABS('Student Work'!W143-'Student Work'!V143*'Student Work'!$V$12/12)&lt;0.01,IF(U143&lt;&gt;"ERROR","Correct","ERROR"),"ERROR")))</f>
        <v>0</v>
      </c>
      <c r="X143" s="121">
        <f>IF(U143=0,0,IF(ISBLANK('Student Work'!X143),"ERROR",IF(ABS('Student Work'!X143-'Student Work'!$V$14)&lt;0.01,IF(U143&lt;&gt;"ERROR","Correct","ERROR"),"ERROR")))</f>
        <v>0</v>
      </c>
      <c r="Y143" s="121">
        <f>IF(U143=0,0,IF(ISBLANK('Student Work'!Y143),"ERROR",IF(ABS('Student Work'!Y143-('Student Work'!V143+'Student Work'!W143+'Student Work'!X143))&lt;0.01,IF(U143&lt;&gt;"ERROR","Correct","ERROR"),"ERROR")))</f>
        <v>0</v>
      </c>
      <c r="Z143" s="121">
        <f>IF(V143=0,0,IF(ISBLANK('Student Work'!#REF!),"ERROR",IF(ABS('Student Work'!#REF!-('Student Work'!W143+'Student Work'!X143+'Student Work'!Y143))&lt;0.01,"Correct","ERROR")))</f>
        <v>0</v>
      </c>
      <c r="AA143" s="54"/>
      <c r="AB143" s="54"/>
      <c r="AC143" s="45"/>
    </row>
    <row r="144" spans="1:29">
      <c r="A144" s="44"/>
      <c r="B144" s="47"/>
      <c r="C144" s="47"/>
      <c r="D144" s="47"/>
      <c r="E144" s="47"/>
      <c r="F144" s="54"/>
      <c r="G144" s="54"/>
      <c r="H144" s="54"/>
      <c r="I144" s="63"/>
      <c r="J144" s="76"/>
      <c r="K144" s="76"/>
      <c r="L144" s="76"/>
      <c r="M144" s="76"/>
      <c r="N144" s="54"/>
      <c r="O144" s="54"/>
      <c r="P144" s="54"/>
      <c r="Q144" s="54"/>
      <c r="R144" s="54"/>
      <c r="S144" s="54"/>
      <c r="T144" s="54"/>
      <c r="U144" s="107">
        <f>IF($V$13="Correct",IF(AND(U143+1&lt;='Student Work'!$V$13,U143&lt;&gt;0),U143+1,IF('Student Work'!U144&gt;0,"ERROR",0)),0)</f>
        <v>0</v>
      </c>
      <c r="V144" s="54"/>
      <c r="W144" s="54"/>
      <c r="X144" s="54"/>
      <c r="Y144" s="54"/>
      <c r="Z144" s="54"/>
      <c r="AA144" s="54"/>
      <c r="AB144" s="54"/>
      <c r="AC144" s="45"/>
    </row>
    <row r="145" spans="1:29" ht="24" customHeight="1">
      <c r="A145" s="44"/>
      <c r="B145" s="44"/>
      <c r="C145" s="44"/>
      <c r="D145" s="47"/>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7"/>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7"/>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D184" s="44"/>
      <c r="I184" s="2"/>
      <c r="J184" s="8"/>
      <c r="K184" s="8"/>
      <c r="L184" s="8"/>
      <c r="M184" s="8"/>
    </row>
    <row r="185" spans="1:29">
      <c r="D185" s="44"/>
      <c r="I185" s="2"/>
      <c r="J185" s="8"/>
      <c r="K185" s="8"/>
      <c r="L185" s="8"/>
      <c r="M185" s="8"/>
    </row>
    <row r="186" spans="1:29">
      <c r="D186" s="44"/>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3" s="1" customFormat="1" ht="15">
      <c r="I353" s="2"/>
      <c r="J353" s="8"/>
      <c r="K353" s="8"/>
      <c r="L353" s="8"/>
      <c r="M353" s="8"/>
    </row>
    <row r="354" spans="9:13" s="1" customFormat="1" ht="15">
      <c r="I354" s="2"/>
      <c r="J354" s="8"/>
      <c r="K354" s="8"/>
      <c r="L354" s="8"/>
      <c r="M354" s="8"/>
    </row>
    <row r="355" spans="9:13" s="1" customFormat="1" ht="15">
      <c r="I355" s="2"/>
      <c r="J355" s="8"/>
      <c r="K355" s="8"/>
      <c r="L355" s="8"/>
      <c r="M355" s="8"/>
    </row>
    <row r="356" spans="9:13" s="1" customFormat="1" ht="15">
      <c r="I356" s="2"/>
      <c r="J356" s="8"/>
      <c r="K356" s="8"/>
      <c r="L356" s="8"/>
      <c r="M356" s="8"/>
    </row>
    <row r="357" spans="9:13" s="1" customFormat="1" ht="15">
      <c r="I357" s="2"/>
      <c r="J357" s="8"/>
      <c r="K357" s="8"/>
      <c r="L357" s="8"/>
      <c r="M357" s="8"/>
    </row>
    <row r="358" spans="9:13" s="1" customFormat="1" ht="15">
      <c r="I358" s="2"/>
      <c r="J358" s="8"/>
      <c r="K358" s="8"/>
      <c r="L358" s="8"/>
      <c r="M358" s="8"/>
    </row>
    <row r="359" spans="9:13" s="1" customFormat="1" ht="15">
      <c r="I359" s="2"/>
      <c r="J359" s="8"/>
      <c r="K359" s="8"/>
      <c r="L359" s="8"/>
      <c r="M359" s="8"/>
    </row>
    <row r="360" spans="9:13" s="1" customFormat="1" ht="15">
      <c r="I360" s="2"/>
      <c r="J360" s="8"/>
      <c r="K360" s="8"/>
      <c r="L360" s="8"/>
      <c r="M360" s="8"/>
    </row>
    <row r="361" spans="9:13" s="1" customFormat="1" ht="15">
      <c r="I361" s="2"/>
      <c r="J361" s="8"/>
      <c r="K361" s="8"/>
      <c r="L361" s="8"/>
      <c r="M361" s="8"/>
    </row>
    <row r="362" spans="9:13" s="1" customFormat="1" ht="15">
      <c r="I362" s="2"/>
      <c r="J362" s="8"/>
      <c r="K362" s="8"/>
      <c r="L362" s="8"/>
      <c r="M362" s="8"/>
    </row>
    <row r="363" spans="9:13" s="1" customFormat="1" ht="15">
      <c r="I363" s="2"/>
      <c r="J363" s="8"/>
      <c r="K363" s="8"/>
      <c r="L363" s="8"/>
      <c r="M363" s="8"/>
    </row>
    <row r="364" spans="9:13" s="1" customFormat="1" ht="15">
      <c r="I364" s="2"/>
      <c r="J364" s="8"/>
      <c r="K364" s="8"/>
      <c r="L364" s="8"/>
      <c r="M364" s="8"/>
    </row>
    <row r="365" spans="9:13" s="1" customFormat="1" ht="15">
      <c r="I365" s="2"/>
      <c r="J365" s="8"/>
      <c r="K365" s="8"/>
      <c r="L365" s="8"/>
      <c r="M365" s="8"/>
    </row>
    <row r="366" spans="9:13" s="1" customFormat="1" ht="15">
      <c r="I366" s="2"/>
      <c r="J366" s="8"/>
      <c r="K366" s="8"/>
      <c r="L366" s="8"/>
      <c r="M366" s="8"/>
    </row>
    <row r="367" spans="9:13" s="1" customFormat="1" ht="15">
      <c r="I367" s="2"/>
      <c r="J367" s="8"/>
      <c r="K367" s="8"/>
      <c r="L367" s="8"/>
      <c r="M367" s="8"/>
    </row>
    <row r="368" spans="9:13"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H3:I3"/>
    <mergeCell ref="N28:S29"/>
    <mergeCell ref="N30:Q30"/>
    <mergeCell ref="R30:S30"/>
    <mergeCell ref="N22:S23"/>
    <mergeCell ref="N24:Q24"/>
    <mergeCell ref="R24:S24"/>
    <mergeCell ref="H4:I5"/>
    <mergeCell ref="J4:J5"/>
    <mergeCell ref="H7:I9"/>
    <mergeCell ref="O7:P7"/>
    <mergeCell ref="R7:S7"/>
    <mergeCell ref="N9:T9"/>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N31:S31"/>
    <mergeCell ref="K6:K7"/>
    <mergeCell ref="D17:D18"/>
    <mergeCell ref="N20:N21"/>
    <mergeCell ref="X10:Y12"/>
    <mergeCell ref="X7:Y9"/>
    <mergeCell ref="X17:Z17"/>
    <mergeCell ref="G18:H18"/>
    <mergeCell ref="N10:T16"/>
    <mergeCell ref="U18:V18"/>
    <mergeCell ref="F12:F13"/>
    <mergeCell ref="Z12:Z13"/>
    <mergeCell ref="V6:V7"/>
  </mergeCells>
  <conditionalFormatting sqref="D25:D53">
    <cfRule type="containsText" dxfId="20" priority="21" operator="containsText" text="Caution">
      <formula>NOT(ISERROR(SEARCH("Caution",D25)))</formula>
    </cfRule>
  </conditionalFormatting>
  <conditionalFormatting sqref="F13">
    <cfRule type="containsText" dxfId="19" priority="7" operator="containsText" text="Caution">
      <formula>NOT(ISERROR(SEARCH("Caution",F13)))</formula>
    </cfRule>
    <cfRule type="containsText" dxfId="18" priority="8" operator="containsText" text="Correct">
      <formula>NOT(ISERROR(SEARCH("Correct",F13)))</formula>
    </cfRule>
    <cfRule type="containsText" dxfId="17" priority="9" operator="containsText" text="ERROR">
      <formula>NOT(ISERROR(SEARCH("ERROR",F13)))</formula>
    </cfRule>
  </conditionalFormatting>
  <conditionalFormatting sqref="G25:G143">
    <cfRule type="containsText" dxfId="16" priority="11" operator="containsText" text="ERROR">
      <formula>NOT(ISERROR(SEARCH("ERROR",G25)))</formula>
    </cfRule>
    <cfRule type="cellIs" dxfId="15" priority="23" operator="greaterThan">
      <formula>5</formula>
    </cfRule>
  </conditionalFormatting>
  <conditionalFormatting sqref="G25:U25 G26:T143 U26:U144 G7:Z8 G9:N10 U9:Z11 G11:M16 U12:Y13 U14:Z16 G17:Z17 T18:U18 W18:Z18 G18:S19 T19:Z19 G20:M21 O20:Z21 G22:Z24 W25:Y25 W26:Z143">
    <cfRule type="containsText" dxfId="14" priority="24" operator="containsText" text="Caution">
      <formula>NOT(ISERROR(SEARCH("Caution",G7)))</formula>
    </cfRule>
  </conditionalFormatting>
  <conditionalFormatting sqref="G7:Z8 G9:N10 U9:Z11 G11:M16 U12:Y13 U14:Z16 G17:Z17 T18:U18 W18:Z18 G18:S19 T19:Z19 G20:M21 O20:Z21 G22:Z24 G25:U25 W25:Y25 G26:T143 W26:Z143 U26:U144">
    <cfRule type="containsText" dxfId="13" priority="25" operator="containsText" text="Correct">
      <formula>NOT(ISERROR(SEARCH("Correct",G7)))</formula>
    </cfRule>
    <cfRule type="containsText" dxfId="12" priority="26" operator="containsText" text="ERROR">
      <formula>NOT(ISERROR(SEARCH("ERROR",G7)))</formula>
    </cfRule>
  </conditionalFormatting>
  <conditionalFormatting sqref="J3">
    <cfRule type="cellIs" dxfId="11" priority="10" operator="equal">
      <formula>0</formula>
    </cfRule>
  </conditionalFormatting>
  <conditionalFormatting sqref="N21">
    <cfRule type="containsText" dxfId="10" priority="4" operator="containsText" text="Caution">
      <formula>NOT(ISERROR(SEARCH("Caution",N21)))</formula>
    </cfRule>
    <cfRule type="containsText" dxfId="9" priority="5" operator="containsText" text="Correct">
      <formula>NOT(ISERROR(SEARCH("Correct",N21)))</formula>
    </cfRule>
    <cfRule type="containsText" dxfId="8" priority="6" operator="containsText" text="ERROR">
      <formula>NOT(ISERROR(SEARCH("ERROR",N21)))</formula>
    </cfRule>
  </conditionalFormatting>
  <conditionalFormatting sqref="U25:U144">
    <cfRule type="containsText" dxfId="7" priority="12" operator="containsText" text="ERROR">
      <formula>NOT(ISERROR(SEARCH("ERROR",U25)))</formula>
    </cfRule>
    <cfRule type="cellIs" dxfId="6" priority="20" operator="greaterThan">
      <formula>5</formula>
    </cfRule>
  </conditionalFormatting>
  <conditionalFormatting sqref="V25:V143">
    <cfRule type="containsText" dxfId="5" priority="17" operator="containsText" text="Caution">
      <formula>NOT(ISERROR(SEARCH("Caution",V25)))</formula>
    </cfRule>
    <cfRule type="containsText" dxfId="4" priority="18" operator="containsText" text="Correct">
      <formula>NOT(ISERROR(SEARCH("Correct",V25)))</formula>
    </cfRule>
    <cfRule type="containsText" dxfId="3" priority="19" operator="containsText" text="ERROR">
      <formula>NOT(ISERROR(SEARCH("ERROR",V25)))</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customXml/itemProps3.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LA GATA GONZALEZ</cp:lastModifiedBy>
  <dcterms:created xsi:type="dcterms:W3CDTF">2010-10-12T01:52:33Z</dcterms:created>
  <dcterms:modified xsi:type="dcterms:W3CDTF">2023-10-29T10:54:18Z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